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codeName="ThisWorkbook" hidePivotFieldList="1"/>
  <mc:AlternateContent xmlns:mc="http://schemas.openxmlformats.org/markup-compatibility/2006">
    <mc:Choice Requires="x15">
      <x15ac:absPath xmlns:x15ac="http://schemas.microsoft.com/office/spreadsheetml/2010/11/ac" url="https://powergrid1989-my.sharepoint.com/personal/odp_powergrid_in/Documents/RHQ/C&amp;M/00 Updating Folder/01 Open Tender/28) Const of PPPFC Storage shed-Pandiabili/Bid docs/"/>
    </mc:Choice>
  </mc:AlternateContent>
  <xr:revisionPtr revIDLastSave="7" documentId="14_{18C15B6B-AE75-427C-A94A-93998FDE1F7E}" xr6:coauthVersionLast="47" xr6:coauthVersionMax="47" xr10:uidLastSave="{ED9C3BDD-1B54-4F32-A4B5-BE190A70BE21}"/>
  <workbookProtection workbookAlgorithmName="SHA-512" workbookHashValue="wnmGLEvE9uAXJPhhEbw5ovxPdKHt8MRyhY7yNQWL+8zItmvWKkToF0RNFiifgBscLzIPuHoB4T72qo0jaw9bWw==" workbookSaltValue="VAH/1UIDRzU6KsuDqpLM9Q==" workbookSpinCount="100000" lockStructure="1"/>
  <bookViews>
    <workbookView xWindow="-120" yWindow="-120" windowWidth="29040" windowHeight="15840" tabRatio="875" firstSheet="1" activeTab="2" xr2:uid="{00000000-000D-0000-FFFF-FFFF00000000}"/>
  </bookViews>
  <sheets>
    <sheet name="Basic Data" sheetId="1" state="hidden" r:id="rId1"/>
    <sheet name="Cover" sheetId="2" r:id="rId2"/>
    <sheet name="Instructions" sheetId="3" r:id="rId3"/>
    <sheet name="Names of Bidder" sheetId="4" r:id="rId4"/>
    <sheet name="Sch-1 Dis" sheetId="6" state="hidden" r:id="rId5"/>
    <sheet name="Sch-2 Dis" sheetId="8" state="hidden" r:id="rId6"/>
    <sheet name="Sch-1 (Civil &amp; Elect Works) " sheetId="9" r:id="rId7"/>
    <sheet name="Sch-2 " sheetId="10" r:id="rId8"/>
    <sheet name="Sch-4 Dis" sheetId="11" state="hidden" r:id="rId9"/>
    <sheet name="Sch-3" sheetId="12" r:id="rId10"/>
    <sheet name="Sch-5 After Discount" sheetId="13" state="hidden" r:id="rId11"/>
    <sheet name="Sch-6 Dis" sheetId="15" state="hidden" r:id="rId12"/>
    <sheet name="Discount" sheetId="16" state="hidden" r:id="rId13"/>
    <sheet name="Octroi" sheetId="17" state="hidden" r:id="rId14"/>
    <sheet name="Entry Tax" sheetId="18" state="hidden" r:id="rId15"/>
    <sheet name="Other Taxes &amp; Duties" sheetId="19" state="hidden" r:id="rId16"/>
    <sheet name="Bid Form 2nd Envelope" sheetId="20" r:id="rId17"/>
    <sheet name="Q &amp; C" sheetId="21" state="hidden" r:id="rId18"/>
    <sheet name="T &amp; D" sheetId="22" state="hidden" r:id="rId19"/>
    <sheet name="N to W" sheetId="23" state="hidden" r:id="rId20"/>
  </sheets>
  <externalReferences>
    <externalReference r:id="rId21"/>
    <externalReference r:id="rId22"/>
  </externalReference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_xlnm._FilterDatabase" localSheetId="6" hidden="1">'Sch-1 (Civil &amp; Elect Works) '!$A$15:$M$154</definedName>
    <definedName name="ab">#REF!</definedName>
    <definedName name="logo1">"Picture 7"</definedName>
    <definedName name="_xlnm.Print_Area" localSheetId="16">'Bid Form 2nd Envelope'!$A$1:$F$52</definedName>
    <definedName name="_xlnm.Print_Area" localSheetId="1">Cover!$B$1:$E$15</definedName>
    <definedName name="_xlnm.Print_Area" localSheetId="12">Discount!$A$2:$G$41</definedName>
    <definedName name="_xlnm.Print_Area" localSheetId="14">'Entry Tax'!$A$1:$E$16</definedName>
    <definedName name="_xlnm.Print_Area" localSheetId="2">Instructions!$A$1:$C$49</definedName>
    <definedName name="_xlnm.Print_Area" localSheetId="3">'Names of Bidder'!$B$1:$D$22</definedName>
    <definedName name="_xlnm.Print_Area" localSheetId="13">Octroi!$A$1:$E$16</definedName>
    <definedName name="_xlnm.Print_Area" localSheetId="15">'Other Taxes &amp; Duties'!$A$1:$F$16</definedName>
    <definedName name="_xlnm.Print_Area" localSheetId="17">'Q &amp; C'!$A$1:$F$43</definedName>
    <definedName name="_xlnm.Print_Area" localSheetId="6">'Sch-1 (Civil &amp; Elect Works) '!$A$1:$M$161</definedName>
    <definedName name="_xlnm.Print_Area" localSheetId="4">'Sch-1 Dis'!$A$1:$H$32</definedName>
    <definedName name="_xlnm.Print_Area" localSheetId="7">'Sch-2 '!$A$1:$E$24</definedName>
    <definedName name="_xlnm.Print_Area" localSheetId="5">'Sch-2 Dis'!$A$1:$G$24</definedName>
    <definedName name="_xlnm.Print_Area" localSheetId="9">'Sch-3'!$A$1:$D$29</definedName>
    <definedName name="_xlnm.Print_Area" localSheetId="8">'Sch-4 Dis'!$A$1:$E$44</definedName>
    <definedName name="_xlnm.Print_Area" localSheetId="10">'Sch-5 After Discount'!$A$1:$D$32</definedName>
    <definedName name="_xlnm.Print_Area" localSheetId="11">'Sch-6 Dis'!$A$1:$F$28</definedName>
    <definedName name="_xlnm.Print_Area" localSheetId="18">'T &amp; D'!$A$1:$E$12</definedName>
    <definedName name="_xlnm.Print_Titles" localSheetId="6">'Sch-1 (Civil &amp; Elect Works) '!$15:$16</definedName>
    <definedName name="_xlnm.Print_Titles" localSheetId="4">'Sch-1 Dis'!$15:$17</definedName>
    <definedName name="_xlnm.Print_Titles" localSheetId="7">'Sch-2 '!$3:$13</definedName>
    <definedName name="_xlnm.Print_Titles" localSheetId="5">'Sch-2 Dis'!$13:$15</definedName>
    <definedName name="_xlnm.Print_Titles" localSheetId="9">'Sch-3'!$3:$13</definedName>
    <definedName name="_xlnm.Print_Titles" localSheetId="8">'Sch-4 Dis'!$3:$13</definedName>
    <definedName name="_xlnm.Print_Titles" localSheetId="10">'Sch-5 After Discount'!$3:$13</definedName>
    <definedName name="_xlnm.Print_Titles" localSheetId="11">'Sch-6 Dis'!$14:$14</definedName>
    <definedName name="_xlnm.Recorder" hidden="1">#REF!</definedName>
    <definedName name="TEST">#REF!</definedName>
    <definedName name="Z_01ACF2E1_8E61_4459_ABC1_B6C183DEED61_.wvu.PrintArea" localSheetId="14" hidden="1">'Entry Tax'!$A$1:$E$16</definedName>
    <definedName name="Z_01ACF2E1_8E61_4459_ABC1_B6C183DEED61_.wvu.PrintArea" localSheetId="13" hidden="1">Octroi!$A$1:$E$16</definedName>
    <definedName name="Z_01ACF2E1_8E61_4459_ABC1_B6C183DEED61_.wvu.PrintArea" localSheetId="15" hidden="1">'Other Taxes &amp; Duties'!$A$1:$F$16</definedName>
    <definedName name="Z_08A645C4_A23F_4400_B0CE_1685BC312A6F_.wvu.Cols" localSheetId="12" hidden="1">Discount!$H:$O</definedName>
    <definedName name="Z_08A645C4_A23F_4400_B0CE_1685BC312A6F_.wvu.Cols" localSheetId="3" hidden="1">'Names of Bidder'!$AA:$AA</definedName>
    <definedName name="Z_08A645C4_A23F_4400_B0CE_1685BC312A6F_.wvu.Cols" localSheetId="4" hidden="1">'Sch-1 Dis'!$K:$K</definedName>
    <definedName name="Z_08A645C4_A23F_4400_B0CE_1685BC312A6F_.wvu.Cols" localSheetId="7" hidden="1">'Sch-2 '!$G:$G</definedName>
    <definedName name="Z_08A645C4_A23F_4400_B0CE_1685BC312A6F_.wvu.PrintArea" localSheetId="16" hidden="1">'Bid Form 2nd Envelope'!$A$1:$F$52</definedName>
    <definedName name="Z_08A645C4_A23F_4400_B0CE_1685BC312A6F_.wvu.PrintArea" localSheetId="1" hidden="1">Cover!$B$1:$E$15</definedName>
    <definedName name="Z_08A645C4_A23F_4400_B0CE_1685BC312A6F_.wvu.PrintArea" localSheetId="12" hidden="1">Discount!$A$2:$G$41</definedName>
    <definedName name="Z_08A645C4_A23F_4400_B0CE_1685BC312A6F_.wvu.PrintArea" localSheetId="14" hidden="1">'Entry Tax'!$A$1:$E$16</definedName>
    <definedName name="Z_08A645C4_A23F_4400_B0CE_1685BC312A6F_.wvu.PrintArea" localSheetId="2" hidden="1">Instructions!$A$1:$C$49</definedName>
    <definedName name="Z_08A645C4_A23F_4400_B0CE_1685BC312A6F_.wvu.PrintArea" localSheetId="3" hidden="1">'Names of Bidder'!$B$1:$D$22</definedName>
    <definedName name="Z_08A645C4_A23F_4400_B0CE_1685BC312A6F_.wvu.PrintArea" localSheetId="13" hidden="1">Octroi!$A$1:$E$16</definedName>
    <definedName name="Z_08A645C4_A23F_4400_B0CE_1685BC312A6F_.wvu.PrintArea" localSheetId="15" hidden="1">'Other Taxes &amp; Duties'!$A$1:$F$16</definedName>
    <definedName name="Z_08A645C4_A23F_4400_B0CE_1685BC312A6F_.wvu.PrintArea" localSheetId="17" hidden="1">'Q &amp; C'!$A$1:$F$43</definedName>
    <definedName name="Z_08A645C4_A23F_4400_B0CE_1685BC312A6F_.wvu.PrintArea" localSheetId="6" hidden="1">'Sch-1 (Civil &amp; Elect Works) '!$A$1:$M$161</definedName>
    <definedName name="Z_08A645C4_A23F_4400_B0CE_1685BC312A6F_.wvu.PrintArea" localSheetId="4" hidden="1">'Sch-1 Dis'!$A$1:$H$32</definedName>
    <definedName name="Z_08A645C4_A23F_4400_B0CE_1685BC312A6F_.wvu.PrintArea" localSheetId="7" hidden="1">'Sch-2 '!$A$1:$E$24</definedName>
    <definedName name="Z_08A645C4_A23F_4400_B0CE_1685BC312A6F_.wvu.PrintArea" localSheetId="5" hidden="1">'Sch-2 Dis'!$A$1:$G$24</definedName>
    <definedName name="Z_08A645C4_A23F_4400_B0CE_1685BC312A6F_.wvu.PrintArea" localSheetId="9" hidden="1">'Sch-3'!$A$1:$D$29</definedName>
    <definedName name="Z_08A645C4_A23F_4400_B0CE_1685BC312A6F_.wvu.PrintArea" localSheetId="8" hidden="1">'Sch-4 Dis'!$A$1:$E$44</definedName>
    <definedName name="Z_08A645C4_A23F_4400_B0CE_1685BC312A6F_.wvu.PrintArea" localSheetId="10" hidden="1">'Sch-5 After Discount'!$A$1:$D$32</definedName>
    <definedName name="Z_08A645C4_A23F_4400_B0CE_1685BC312A6F_.wvu.PrintArea" localSheetId="11" hidden="1">'Sch-6 Dis'!$A$1:$F$28</definedName>
    <definedName name="Z_08A645C4_A23F_4400_B0CE_1685BC312A6F_.wvu.PrintArea" localSheetId="18" hidden="1">'T &amp; D'!$A$1:$E$12</definedName>
    <definedName name="Z_08A645C4_A23F_4400_B0CE_1685BC312A6F_.wvu.PrintTitles" localSheetId="6" hidden="1">'Sch-1 (Civil &amp; Elect Works) '!$14:$161</definedName>
    <definedName name="Z_08A645C4_A23F_4400_B0CE_1685BC312A6F_.wvu.PrintTitles" localSheetId="4" hidden="1">'Sch-1 Dis'!$15:$17</definedName>
    <definedName name="Z_08A645C4_A23F_4400_B0CE_1685BC312A6F_.wvu.PrintTitles" localSheetId="7" hidden="1">'Sch-2 '!$3:$13</definedName>
    <definedName name="Z_08A645C4_A23F_4400_B0CE_1685BC312A6F_.wvu.PrintTitles" localSheetId="5" hidden="1">'Sch-2 Dis'!$13:$15</definedName>
    <definedName name="Z_08A645C4_A23F_4400_B0CE_1685BC312A6F_.wvu.PrintTitles" localSheetId="9" hidden="1">'Sch-3'!$3:$13</definedName>
    <definedName name="Z_08A645C4_A23F_4400_B0CE_1685BC312A6F_.wvu.PrintTitles" localSheetId="8" hidden="1">'Sch-4 Dis'!$3:$13</definedName>
    <definedName name="Z_08A645C4_A23F_4400_B0CE_1685BC312A6F_.wvu.PrintTitles" localSheetId="10" hidden="1">'Sch-5 After Discount'!$3:$13</definedName>
    <definedName name="Z_08A645C4_A23F_4400_B0CE_1685BC312A6F_.wvu.PrintTitles" localSheetId="11" hidden="1">'Sch-6 Dis'!$14:$14</definedName>
    <definedName name="Z_08A645C4_A23F_4400_B0CE_1685BC312A6F_.wvu.Rows" localSheetId="0" hidden="1">'Basic Data'!$11:$12,'Basic Data'!$15:$18</definedName>
    <definedName name="Z_08A645C4_A23F_4400_B0CE_1685BC312A6F_.wvu.Rows" localSheetId="16" hidden="1">'Bid Form 2nd Envelope'!$23:$23</definedName>
    <definedName name="Z_08A645C4_A23F_4400_B0CE_1685BC312A6F_.wvu.Rows" localSheetId="1" hidden="1">Cover!$7:$7,Cover!$10:$10</definedName>
    <definedName name="Z_08A645C4_A23F_4400_B0CE_1685BC312A6F_.wvu.Rows" localSheetId="12" hidden="1">Discount!$21:$22,Discount!$27:$28,Discount!$30:$31</definedName>
    <definedName name="Z_08A645C4_A23F_4400_B0CE_1685BC312A6F_.wvu.Rows" localSheetId="2" hidden="1">Instructions!$16:$17,Instructions!$25:$25,Instructions!$31:$31,Instructions!$38:$40</definedName>
    <definedName name="Z_14D7F02E_BCCA_4517_ABC7_537FF4AEB67A_.wvu.PrintArea" localSheetId="2" hidden="1">Instructions!$A$1:$C$49</definedName>
    <definedName name="Z_27A45B7A_04F2_4516_B80B_5ED0825D4ED3_.wvu.PrintArea" localSheetId="2" hidden="1">Instructions!$A$1:$C$49</definedName>
    <definedName name="Z_374BB220_87F1_4A3E_ABA5_7B2BD812CABA_.wvu.PrintArea" localSheetId="2" hidden="1">Instructions!$A$1:$C$49</definedName>
    <definedName name="Z_374BB220_87F1_4A3E_ABA5_7B2BD812CABA_.wvu.Rows" localSheetId="2" hidden="1">Instructions!$25:$25,Instructions!$38:$40</definedName>
    <definedName name="Z_3D662AA8_535D_445A_A535_5FFD33E1146F_.wvu.PrintArea" localSheetId="17" hidden="1">'Q &amp; C'!$A$1:$F$43</definedName>
    <definedName name="Z_420F5FBD_E556_4311_8218_D9BF2725836B_.wvu.PrintArea" localSheetId="17" hidden="1">'Q &amp; C'!$A$1:$F$43</definedName>
    <definedName name="Z_4F65FF32_EC61_4022_A399_2986D7B6B8B3_.wvu.PrintArea" localSheetId="12" hidden="1">Discount!$A$2:$G$39</definedName>
    <definedName name="Z_4F65FF32_EC61_4022_A399_2986D7B6B8B3_.wvu.PrintArea" localSheetId="14" hidden="1">'Entry Tax'!$A$1:$E$16</definedName>
    <definedName name="Z_4F65FF32_EC61_4022_A399_2986D7B6B8B3_.wvu.PrintArea" localSheetId="2" hidden="1">Instructions!$A$1:$C$49</definedName>
    <definedName name="Z_4F65FF32_EC61_4022_A399_2986D7B6B8B3_.wvu.PrintArea" localSheetId="13" hidden="1">Octroi!$A$1:$E$16</definedName>
    <definedName name="Z_4F65FF32_EC61_4022_A399_2986D7B6B8B3_.wvu.PrintArea" localSheetId="15" hidden="1">'Other Taxes &amp; Duties'!$A$1:$F$16</definedName>
    <definedName name="Z_4F65FF32_EC61_4022_A399_2986D7B6B8B3_.wvu.PrintArea" localSheetId="6" hidden="1">'Sch-1 (Civil &amp; Elect Works) '!$A$1:$M$161</definedName>
    <definedName name="Z_4F65FF32_EC61_4022_A399_2986D7B6B8B3_.wvu.PrintArea" localSheetId="4" hidden="1">'Sch-1 Dis'!$A$1:$H$32</definedName>
    <definedName name="Z_4F65FF32_EC61_4022_A399_2986D7B6B8B3_.wvu.PrintArea" localSheetId="7" hidden="1">'Sch-2 '!$A$1:$E$25</definedName>
    <definedName name="Z_4F65FF32_EC61_4022_A399_2986D7B6B8B3_.wvu.PrintArea" localSheetId="5" hidden="1">'Sch-2 Dis'!$A$1:$G$24</definedName>
    <definedName name="Z_4F65FF32_EC61_4022_A399_2986D7B6B8B3_.wvu.PrintArea" localSheetId="9" hidden="1">'Sch-3'!$A$1:$D$29</definedName>
    <definedName name="Z_4F65FF32_EC61_4022_A399_2986D7B6B8B3_.wvu.PrintArea" localSheetId="8" hidden="1">'Sch-4 Dis'!$A$1:$E$44</definedName>
    <definedName name="Z_4F65FF32_EC61_4022_A399_2986D7B6B8B3_.wvu.PrintArea" localSheetId="10" hidden="1">'Sch-5 After Discount'!$A$1:$D$32</definedName>
    <definedName name="Z_4F65FF32_EC61_4022_A399_2986D7B6B8B3_.wvu.PrintArea" localSheetId="11" hidden="1">'Sch-6 Dis'!$A$1:$F$29</definedName>
    <definedName name="Z_4F65FF32_EC61_4022_A399_2986D7B6B8B3_.wvu.PrintTitles" localSheetId="6" hidden="1">'Sch-1 (Civil &amp; Elect Works) '!$14:$161</definedName>
    <definedName name="Z_4F65FF32_EC61_4022_A399_2986D7B6B8B3_.wvu.PrintTitles" localSheetId="4" hidden="1">'Sch-1 Dis'!$15:$17</definedName>
    <definedName name="Z_4F65FF32_EC61_4022_A399_2986D7B6B8B3_.wvu.PrintTitles" localSheetId="7" hidden="1">'Sch-2 '!$3:$13</definedName>
    <definedName name="Z_4F65FF32_EC61_4022_A399_2986D7B6B8B3_.wvu.PrintTitles" localSheetId="5" hidden="1">'Sch-2 Dis'!$13:$15</definedName>
    <definedName name="Z_4F65FF32_EC61_4022_A399_2986D7B6B8B3_.wvu.PrintTitles" localSheetId="9" hidden="1">'Sch-3'!$3:$13</definedName>
    <definedName name="Z_4F65FF32_EC61_4022_A399_2986D7B6B8B3_.wvu.PrintTitles" localSheetId="8" hidden="1">'Sch-4 Dis'!$3:$13</definedName>
    <definedName name="Z_4F65FF32_EC61_4022_A399_2986D7B6B8B3_.wvu.PrintTitles" localSheetId="10" hidden="1">'Sch-5 After Discount'!$3:$13</definedName>
    <definedName name="Z_4F65FF32_EC61_4022_A399_2986D7B6B8B3_.wvu.PrintTitles" localSheetId="11" hidden="1">'Sch-6 Dis'!$14:$14</definedName>
    <definedName name="Z_58D82F59_8CF6_455F_B9F4_081499FDF243_.wvu.Cols" localSheetId="12" hidden="1">Discount!$I:$P</definedName>
    <definedName name="Z_58D82F59_8CF6_455F_B9F4_081499FDF243_.wvu.Cols" localSheetId="4" hidden="1">'Sch-1 Dis'!$K:$K</definedName>
    <definedName name="Z_58D82F59_8CF6_455F_B9F4_081499FDF243_.wvu.PrintArea" localSheetId="16" hidden="1">'Bid Form 2nd Envelope'!$A$1:$F$54</definedName>
    <definedName name="Z_58D82F59_8CF6_455F_B9F4_081499FDF243_.wvu.PrintArea" localSheetId="1" hidden="1">Cover!$B$1:$E$15</definedName>
    <definedName name="Z_58D82F59_8CF6_455F_B9F4_081499FDF243_.wvu.PrintArea" localSheetId="12" hidden="1">Discount!$A$2:$G$41</definedName>
    <definedName name="Z_58D82F59_8CF6_455F_B9F4_081499FDF243_.wvu.PrintArea" localSheetId="14" hidden="1">'Entry Tax'!$A$1:$E$16</definedName>
    <definedName name="Z_58D82F59_8CF6_455F_B9F4_081499FDF243_.wvu.PrintArea" localSheetId="3" hidden="1">'Names of Bidder'!$B$1:$E$20</definedName>
    <definedName name="Z_58D82F59_8CF6_455F_B9F4_081499FDF243_.wvu.PrintArea" localSheetId="13" hidden="1">Octroi!$A$1:$E$16</definedName>
    <definedName name="Z_58D82F59_8CF6_455F_B9F4_081499FDF243_.wvu.PrintArea" localSheetId="15" hidden="1">'Other Taxes &amp; Duties'!$A$1:$F$16</definedName>
    <definedName name="Z_58D82F59_8CF6_455F_B9F4_081499FDF243_.wvu.PrintArea" localSheetId="17" hidden="1">'Q &amp; C'!$A$1:$F$43</definedName>
    <definedName name="Z_58D82F59_8CF6_455F_B9F4_081499FDF243_.wvu.PrintArea" localSheetId="6" hidden="1">'Sch-1 (Civil &amp; Elect Works) '!$A$1:$M$161</definedName>
    <definedName name="Z_58D82F59_8CF6_455F_B9F4_081499FDF243_.wvu.PrintArea" localSheetId="4" hidden="1">'Sch-1 Dis'!$A$1:$H$32</definedName>
    <definedName name="Z_58D82F59_8CF6_455F_B9F4_081499FDF243_.wvu.PrintArea" localSheetId="7" hidden="1">'Sch-2 '!$A$1:$E$24</definedName>
    <definedName name="Z_58D82F59_8CF6_455F_B9F4_081499FDF243_.wvu.PrintArea" localSheetId="5" hidden="1">'Sch-2 Dis'!$A$1:$G$24</definedName>
    <definedName name="Z_58D82F59_8CF6_455F_B9F4_081499FDF243_.wvu.PrintArea" localSheetId="9" hidden="1">'Sch-3'!$A$1:$D$29</definedName>
    <definedName name="Z_58D82F59_8CF6_455F_B9F4_081499FDF243_.wvu.PrintArea" localSheetId="8" hidden="1">'Sch-4 Dis'!$A$1:$E$44</definedName>
    <definedName name="Z_58D82F59_8CF6_455F_B9F4_081499FDF243_.wvu.PrintArea" localSheetId="10" hidden="1">'Sch-5 After Discount'!$A$1:$D$32</definedName>
    <definedName name="Z_58D82F59_8CF6_455F_B9F4_081499FDF243_.wvu.PrintArea" localSheetId="11" hidden="1">'Sch-6 Dis'!$A$1:$F$28</definedName>
    <definedName name="Z_58D82F59_8CF6_455F_B9F4_081499FDF243_.wvu.PrintTitles" localSheetId="6" hidden="1">'Sch-1 (Civil &amp; Elect Works) '!$14:$161</definedName>
    <definedName name="Z_58D82F59_8CF6_455F_B9F4_081499FDF243_.wvu.PrintTitles" localSheetId="4" hidden="1">'Sch-1 Dis'!$15:$17</definedName>
    <definedName name="Z_58D82F59_8CF6_455F_B9F4_081499FDF243_.wvu.PrintTitles" localSheetId="7" hidden="1">'Sch-2 '!$3:$13</definedName>
    <definedName name="Z_58D82F59_8CF6_455F_B9F4_081499FDF243_.wvu.PrintTitles" localSheetId="5" hidden="1">'Sch-2 Dis'!$13:$15</definedName>
    <definedName name="Z_58D82F59_8CF6_455F_B9F4_081499FDF243_.wvu.PrintTitles" localSheetId="9" hidden="1">'Sch-3'!$3:$13</definedName>
    <definedName name="Z_58D82F59_8CF6_455F_B9F4_081499FDF243_.wvu.PrintTitles" localSheetId="8" hidden="1">'Sch-4 Dis'!$3:$13</definedName>
    <definedName name="Z_58D82F59_8CF6_455F_B9F4_081499FDF243_.wvu.PrintTitles" localSheetId="10" hidden="1">'Sch-5 After Discount'!$3:$13</definedName>
    <definedName name="Z_58D82F59_8CF6_455F_B9F4_081499FDF243_.wvu.PrintTitles" localSheetId="11" hidden="1">'Sch-6 Dis'!$14:$14</definedName>
    <definedName name="Z_58D82F59_8CF6_455F_B9F4_081499FDF243_.wvu.Rows" localSheetId="0" hidden="1">'Basic Data'!$11:$12</definedName>
    <definedName name="Z_58D82F59_8CF6_455F_B9F4_081499FDF243_.wvu.Rows" localSheetId="16" hidden="1">'Bid Form 2nd Envelope'!$23:$23</definedName>
    <definedName name="Z_58D82F59_8CF6_455F_B9F4_081499FDF243_.wvu.Rows" localSheetId="1" hidden="1">Cover!$7:$7,Cover!$10:$10</definedName>
    <definedName name="Z_58D82F59_8CF6_455F_B9F4_081499FDF243_.wvu.Rows" localSheetId="12" hidden="1">Discount!$21:$21,Discount!$27:$27</definedName>
    <definedName name="Z_59ACD8B6_730E_4199_8297_1160D2A0693D_.wvu.PrintArea" localSheetId="17" hidden="1">'Q &amp; C'!$A$1:$F$43</definedName>
    <definedName name="Z_5C6610A7_30B1_43C5_B47D_FDA0FBB789C6_.wvu.PrintArea" localSheetId="2" hidden="1">Instructions!$A$1:$C$49</definedName>
    <definedName name="Z_606714DA_2176_4491_94C0_B9ECC35CF656_.wvu.PrintArea" localSheetId="2" hidden="1">Instructions!$A$1:$C$49</definedName>
    <definedName name="Z_606714DA_2176_4491_94C0_B9ECC35CF656_.wvu.Rows" localSheetId="2" hidden="1">Instructions!$25:$25,Instructions!$38:$40</definedName>
    <definedName name="Z_696D9240_6693_44E8_B9A4_2BFADD101EE2_.wvu.Cols" localSheetId="12" hidden="1">Discount!$I:$P</definedName>
    <definedName name="Z_696D9240_6693_44E8_B9A4_2BFADD101EE2_.wvu.Cols" localSheetId="4" hidden="1">'Sch-1 Dis'!$K:$K</definedName>
    <definedName name="Z_696D9240_6693_44E8_B9A4_2BFADD101EE2_.wvu.PrintArea" localSheetId="16" hidden="1">'Bid Form 2nd Envelope'!$A$1:$F$58</definedName>
    <definedName name="Z_696D9240_6693_44E8_B9A4_2BFADD101EE2_.wvu.PrintArea" localSheetId="1" hidden="1">Cover!$B$1:$E$15</definedName>
    <definedName name="Z_696D9240_6693_44E8_B9A4_2BFADD101EE2_.wvu.PrintArea" localSheetId="12" hidden="1">Discount!$A$2:$G$41</definedName>
    <definedName name="Z_696D9240_6693_44E8_B9A4_2BFADD101EE2_.wvu.PrintArea" localSheetId="14" hidden="1">'Entry Tax'!$A$1:$E$16</definedName>
    <definedName name="Z_696D9240_6693_44E8_B9A4_2BFADD101EE2_.wvu.PrintArea" localSheetId="3" hidden="1">'Names of Bidder'!$B$1:$E$20</definedName>
    <definedName name="Z_696D9240_6693_44E8_B9A4_2BFADD101EE2_.wvu.PrintArea" localSheetId="13" hidden="1">Octroi!$A$1:$E$16</definedName>
    <definedName name="Z_696D9240_6693_44E8_B9A4_2BFADD101EE2_.wvu.PrintArea" localSheetId="15" hidden="1">'Other Taxes &amp; Duties'!$A$1:$F$16</definedName>
    <definedName name="Z_696D9240_6693_44E8_B9A4_2BFADD101EE2_.wvu.PrintArea" localSheetId="17" hidden="1">'Q &amp; C'!$A$1:$F$43</definedName>
    <definedName name="Z_696D9240_6693_44E8_B9A4_2BFADD101EE2_.wvu.PrintArea" localSheetId="6" hidden="1">'Sch-1 (Civil &amp; Elect Works) '!$A$1:$M$161</definedName>
    <definedName name="Z_696D9240_6693_44E8_B9A4_2BFADD101EE2_.wvu.PrintArea" localSheetId="4" hidden="1">'Sch-1 Dis'!$A$1:$H$32</definedName>
    <definedName name="Z_696D9240_6693_44E8_B9A4_2BFADD101EE2_.wvu.PrintArea" localSheetId="7" hidden="1">'Sch-2 '!$A$1:$E$24</definedName>
    <definedName name="Z_696D9240_6693_44E8_B9A4_2BFADD101EE2_.wvu.PrintArea" localSheetId="5" hidden="1">'Sch-2 Dis'!$A$1:$G$24</definedName>
    <definedName name="Z_696D9240_6693_44E8_B9A4_2BFADD101EE2_.wvu.PrintArea" localSheetId="9" hidden="1">'Sch-3'!$A$1:$D$29</definedName>
    <definedName name="Z_696D9240_6693_44E8_B9A4_2BFADD101EE2_.wvu.PrintArea" localSheetId="8" hidden="1">'Sch-4 Dis'!$A$1:$E$44</definedName>
    <definedName name="Z_696D9240_6693_44E8_B9A4_2BFADD101EE2_.wvu.PrintArea" localSheetId="10" hidden="1">'Sch-5 After Discount'!$A$1:$D$32</definedName>
    <definedName name="Z_696D9240_6693_44E8_B9A4_2BFADD101EE2_.wvu.PrintArea" localSheetId="11" hidden="1">'Sch-6 Dis'!$A$1:$F$28</definedName>
    <definedName name="Z_696D9240_6693_44E8_B9A4_2BFADD101EE2_.wvu.PrintTitles" localSheetId="6" hidden="1">'Sch-1 (Civil &amp; Elect Works) '!$14:$161</definedName>
    <definedName name="Z_696D9240_6693_44E8_B9A4_2BFADD101EE2_.wvu.PrintTitles" localSheetId="4" hidden="1">'Sch-1 Dis'!$15:$17</definedName>
    <definedName name="Z_696D9240_6693_44E8_B9A4_2BFADD101EE2_.wvu.PrintTitles" localSheetId="7" hidden="1">'Sch-2 '!$3:$13</definedName>
    <definedName name="Z_696D9240_6693_44E8_B9A4_2BFADD101EE2_.wvu.PrintTitles" localSheetId="5" hidden="1">'Sch-2 Dis'!$13:$15</definedName>
    <definedName name="Z_696D9240_6693_44E8_B9A4_2BFADD101EE2_.wvu.PrintTitles" localSheetId="9" hidden="1">'Sch-3'!$3:$13</definedName>
    <definedName name="Z_696D9240_6693_44E8_B9A4_2BFADD101EE2_.wvu.PrintTitles" localSheetId="8" hidden="1">'Sch-4 Dis'!$3:$13</definedName>
    <definedName name="Z_696D9240_6693_44E8_B9A4_2BFADD101EE2_.wvu.PrintTitles" localSheetId="10" hidden="1">'Sch-5 After Discount'!$3:$13</definedName>
    <definedName name="Z_696D9240_6693_44E8_B9A4_2BFADD101EE2_.wvu.PrintTitles" localSheetId="11" hidden="1">'Sch-6 Dis'!$14:$14</definedName>
    <definedName name="Z_696D9240_6693_44E8_B9A4_2BFADD101EE2_.wvu.Rows" localSheetId="0" hidden="1">'Basic Data'!$11:$12</definedName>
    <definedName name="Z_696D9240_6693_44E8_B9A4_2BFADD101EE2_.wvu.Rows" localSheetId="16" hidden="1">'Bid Form 2nd Envelope'!$23:$23</definedName>
    <definedName name="Z_696D9240_6693_44E8_B9A4_2BFADD101EE2_.wvu.Rows" localSheetId="1" hidden="1">Cover!$7:$7,Cover!$10:$10</definedName>
    <definedName name="Z_696D9240_6693_44E8_B9A4_2BFADD101EE2_.wvu.Rows" localSheetId="12" hidden="1">Discount!$21:$21,Discount!$27:$27</definedName>
    <definedName name="Z_6E345679_47E0_4044_94F8_40B7719CE719_.wvu.PrintArea" localSheetId="17" hidden="1">'Q &amp; C'!$A$1:$F$43</definedName>
    <definedName name="Z_9CA44E70_650F_49CD_967F_298619682CA2_.wvu.Cols" localSheetId="12" hidden="1">Discount!$I:$O</definedName>
    <definedName name="Z_9CA44E70_650F_49CD_967F_298619682CA2_.wvu.Cols" localSheetId="4" hidden="1">'Sch-1 Dis'!$K:$K</definedName>
    <definedName name="Z_9CA44E70_650F_49CD_967F_298619682CA2_.wvu.PrintArea" localSheetId="16" hidden="1">'Bid Form 2nd Envelope'!$A$1:$F$52</definedName>
    <definedName name="Z_9CA44E70_650F_49CD_967F_298619682CA2_.wvu.PrintArea" localSheetId="1" hidden="1">Cover!$B$1:$E$15</definedName>
    <definedName name="Z_9CA44E70_650F_49CD_967F_298619682CA2_.wvu.PrintArea" localSheetId="12" hidden="1">Discount!$A$2:$G$41</definedName>
    <definedName name="Z_9CA44E70_650F_49CD_967F_298619682CA2_.wvu.PrintArea" localSheetId="14" hidden="1">'Entry Tax'!$A$1:$E$16</definedName>
    <definedName name="Z_9CA44E70_650F_49CD_967F_298619682CA2_.wvu.PrintArea" localSheetId="3" hidden="1">'Names of Bidder'!$B$1:$D$22</definedName>
    <definedName name="Z_9CA44E70_650F_49CD_967F_298619682CA2_.wvu.PrintArea" localSheetId="13" hidden="1">Octroi!$A$1:$E$16</definedName>
    <definedName name="Z_9CA44E70_650F_49CD_967F_298619682CA2_.wvu.PrintArea" localSheetId="15" hidden="1">'Other Taxes &amp; Duties'!$A$1:$F$16</definedName>
    <definedName name="Z_9CA44E70_650F_49CD_967F_298619682CA2_.wvu.PrintArea" localSheetId="17" hidden="1">'Q &amp; C'!$A$1:$F$43</definedName>
    <definedName name="Z_9CA44E70_650F_49CD_967F_298619682CA2_.wvu.PrintArea" localSheetId="6" hidden="1">'Sch-1 (Civil &amp; Elect Works) '!$A$1:$M$161</definedName>
    <definedName name="Z_9CA44E70_650F_49CD_967F_298619682CA2_.wvu.PrintArea" localSheetId="4" hidden="1">'Sch-1 Dis'!$A$1:$H$32</definedName>
    <definedName name="Z_9CA44E70_650F_49CD_967F_298619682CA2_.wvu.PrintArea" localSheetId="7" hidden="1">'Sch-2 '!$A$1:$E$24</definedName>
    <definedName name="Z_9CA44E70_650F_49CD_967F_298619682CA2_.wvu.PrintArea" localSheetId="5" hidden="1">'Sch-2 Dis'!$A$1:$G$24</definedName>
    <definedName name="Z_9CA44E70_650F_49CD_967F_298619682CA2_.wvu.PrintArea" localSheetId="9" hidden="1">'Sch-3'!$A$1:$D$29</definedName>
    <definedName name="Z_9CA44E70_650F_49CD_967F_298619682CA2_.wvu.PrintArea" localSheetId="8" hidden="1">'Sch-4 Dis'!$A$1:$E$44</definedName>
    <definedName name="Z_9CA44E70_650F_49CD_967F_298619682CA2_.wvu.PrintArea" localSheetId="10" hidden="1">'Sch-5 After Discount'!$A$1:$D$32</definedName>
    <definedName name="Z_9CA44E70_650F_49CD_967F_298619682CA2_.wvu.PrintArea" localSheetId="11" hidden="1">'Sch-6 Dis'!$A$1:$F$28</definedName>
    <definedName name="Z_9CA44E70_650F_49CD_967F_298619682CA2_.wvu.PrintArea" localSheetId="18" hidden="1">'T &amp; D'!$A$1:$E$12</definedName>
    <definedName name="Z_9CA44E70_650F_49CD_967F_298619682CA2_.wvu.PrintTitles" localSheetId="6" hidden="1">'Sch-1 (Civil &amp; Elect Works) '!$14:$161</definedName>
    <definedName name="Z_9CA44E70_650F_49CD_967F_298619682CA2_.wvu.PrintTitles" localSheetId="4" hidden="1">'Sch-1 Dis'!$15:$17</definedName>
    <definedName name="Z_9CA44E70_650F_49CD_967F_298619682CA2_.wvu.PrintTitles" localSheetId="7" hidden="1">'Sch-2 '!$3:$13</definedName>
    <definedName name="Z_9CA44E70_650F_49CD_967F_298619682CA2_.wvu.PrintTitles" localSheetId="5" hidden="1">'Sch-2 Dis'!$13:$15</definedName>
    <definedName name="Z_9CA44E70_650F_49CD_967F_298619682CA2_.wvu.PrintTitles" localSheetId="9" hidden="1">'Sch-3'!$3:$13</definedName>
    <definedName name="Z_9CA44E70_650F_49CD_967F_298619682CA2_.wvu.PrintTitles" localSheetId="8" hidden="1">'Sch-4 Dis'!$3:$13</definedName>
    <definedName name="Z_9CA44E70_650F_49CD_967F_298619682CA2_.wvu.PrintTitles" localSheetId="10" hidden="1">'Sch-5 After Discount'!$3:$13</definedName>
    <definedName name="Z_9CA44E70_650F_49CD_967F_298619682CA2_.wvu.PrintTitles" localSheetId="11" hidden="1">'Sch-6 Dis'!$14:$14</definedName>
    <definedName name="Z_9CA44E70_650F_49CD_967F_298619682CA2_.wvu.Rows" localSheetId="0" hidden="1">'Basic Data'!$11:$12</definedName>
    <definedName name="Z_9CA44E70_650F_49CD_967F_298619682CA2_.wvu.Rows" localSheetId="16" hidden="1">'Bid Form 2nd Envelope'!$23:$23</definedName>
    <definedName name="Z_9CA44E70_650F_49CD_967F_298619682CA2_.wvu.Rows" localSheetId="1" hidden="1">Cover!$7:$7,Cover!$10:$10</definedName>
    <definedName name="Z_9CA44E70_650F_49CD_967F_298619682CA2_.wvu.Rows" localSheetId="12" hidden="1">Discount!$19:$19,Discount!$21:$21,Discount!$25:$25,Discount!$27:$27,Discount!$30:$31</definedName>
    <definedName name="Z_B0EE7D76_5806_4718_BDAD_3A3EA691E5E4_.wvu.Cols" localSheetId="12" hidden="1">Discount!$I:$P</definedName>
    <definedName name="Z_B0EE7D76_5806_4718_BDAD_3A3EA691E5E4_.wvu.Cols" localSheetId="4" hidden="1">'Sch-1 Dis'!$K:$K</definedName>
    <definedName name="Z_B0EE7D76_5806_4718_BDAD_3A3EA691E5E4_.wvu.PrintArea" localSheetId="16" hidden="1">'Bid Form 2nd Envelope'!$A$1:$F$54</definedName>
    <definedName name="Z_B0EE7D76_5806_4718_BDAD_3A3EA691E5E4_.wvu.PrintArea" localSheetId="1" hidden="1">Cover!$B$1:$E$15</definedName>
    <definedName name="Z_B0EE7D76_5806_4718_BDAD_3A3EA691E5E4_.wvu.PrintArea" localSheetId="12" hidden="1">Discount!$A$2:$G$41</definedName>
    <definedName name="Z_B0EE7D76_5806_4718_BDAD_3A3EA691E5E4_.wvu.PrintArea" localSheetId="14" hidden="1">'Entry Tax'!$A$1:$E$16</definedName>
    <definedName name="Z_B0EE7D76_5806_4718_BDAD_3A3EA691E5E4_.wvu.PrintArea" localSheetId="3" hidden="1">'Names of Bidder'!$B$1:$E$20</definedName>
    <definedName name="Z_B0EE7D76_5806_4718_BDAD_3A3EA691E5E4_.wvu.PrintArea" localSheetId="13" hidden="1">Octroi!$A$1:$E$16</definedName>
    <definedName name="Z_B0EE7D76_5806_4718_BDAD_3A3EA691E5E4_.wvu.PrintArea" localSheetId="15" hidden="1">'Other Taxes &amp; Duties'!$A$1:$F$16</definedName>
    <definedName name="Z_B0EE7D76_5806_4718_BDAD_3A3EA691E5E4_.wvu.PrintArea" localSheetId="6" hidden="1">'Sch-1 (Civil &amp; Elect Works) '!$A$1:$M$161</definedName>
    <definedName name="Z_B0EE7D76_5806_4718_BDAD_3A3EA691E5E4_.wvu.PrintArea" localSheetId="4" hidden="1">'Sch-1 Dis'!$A$1:$H$32</definedName>
    <definedName name="Z_B0EE7D76_5806_4718_BDAD_3A3EA691E5E4_.wvu.PrintArea" localSheetId="7" hidden="1">'Sch-2 '!$A$1:$E$24</definedName>
    <definedName name="Z_B0EE7D76_5806_4718_BDAD_3A3EA691E5E4_.wvu.PrintArea" localSheetId="5" hidden="1">'Sch-2 Dis'!$A$1:$G$24</definedName>
    <definedName name="Z_B0EE7D76_5806_4718_BDAD_3A3EA691E5E4_.wvu.PrintArea" localSheetId="9" hidden="1">'Sch-3'!$A$1:$D$29</definedName>
    <definedName name="Z_B0EE7D76_5806_4718_BDAD_3A3EA691E5E4_.wvu.PrintArea" localSheetId="8" hidden="1">'Sch-4 Dis'!$A$1:$E$44</definedName>
    <definedName name="Z_B0EE7D76_5806_4718_BDAD_3A3EA691E5E4_.wvu.PrintArea" localSheetId="10" hidden="1">'Sch-5 After Discount'!$A$1:$D$32</definedName>
    <definedName name="Z_B0EE7D76_5806_4718_BDAD_3A3EA691E5E4_.wvu.PrintArea" localSheetId="11" hidden="1">'Sch-6 Dis'!$A$1:$F$28</definedName>
    <definedName name="Z_B0EE7D76_5806_4718_BDAD_3A3EA691E5E4_.wvu.PrintTitles" localSheetId="6" hidden="1">'Sch-1 (Civil &amp; Elect Works) '!$14:$161</definedName>
    <definedName name="Z_B0EE7D76_5806_4718_BDAD_3A3EA691E5E4_.wvu.PrintTitles" localSheetId="4" hidden="1">'Sch-1 Dis'!$15:$17</definedName>
    <definedName name="Z_B0EE7D76_5806_4718_BDAD_3A3EA691E5E4_.wvu.PrintTitles" localSheetId="7" hidden="1">'Sch-2 '!$3:$13</definedName>
    <definedName name="Z_B0EE7D76_5806_4718_BDAD_3A3EA691E5E4_.wvu.PrintTitles" localSheetId="5" hidden="1">'Sch-2 Dis'!$13:$15</definedName>
    <definedName name="Z_B0EE7D76_5806_4718_BDAD_3A3EA691E5E4_.wvu.PrintTitles" localSheetId="9" hidden="1">'Sch-3'!$3:$13</definedName>
    <definedName name="Z_B0EE7D76_5806_4718_BDAD_3A3EA691E5E4_.wvu.PrintTitles" localSheetId="8" hidden="1">'Sch-4 Dis'!$3:$13</definedName>
    <definedName name="Z_B0EE7D76_5806_4718_BDAD_3A3EA691E5E4_.wvu.PrintTitles" localSheetId="10" hidden="1">'Sch-5 After Discount'!$3:$13</definedName>
    <definedName name="Z_B0EE7D76_5806_4718_BDAD_3A3EA691E5E4_.wvu.PrintTitles" localSheetId="11" hidden="1">'Sch-6 Dis'!$14:$14</definedName>
    <definedName name="Z_B0EE7D76_5806_4718_BDAD_3A3EA691E5E4_.wvu.Rows" localSheetId="0" hidden="1">'Basic Data'!$11:$12</definedName>
    <definedName name="Z_B0EE7D76_5806_4718_BDAD_3A3EA691E5E4_.wvu.Rows" localSheetId="16" hidden="1">'Bid Form 2nd Envelope'!$23:$23</definedName>
    <definedName name="Z_B0EE7D76_5806_4718_BDAD_3A3EA691E5E4_.wvu.Rows" localSheetId="1" hidden="1">Cover!$7:$7,Cover!$10:$10</definedName>
    <definedName name="Z_B0EE7D76_5806_4718_BDAD_3A3EA691E5E4_.wvu.Rows" localSheetId="12" hidden="1">Discount!$21:$21,Discount!$27:$27</definedName>
    <definedName name="Z_B1277D53_29D6_4226_81E2_084FB62977B6_.wvu.Cols" localSheetId="12" hidden="1">Discount!$I:$P</definedName>
    <definedName name="Z_B1277D53_29D6_4226_81E2_084FB62977B6_.wvu.Cols" localSheetId="4" hidden="1">'Sch-1 Dis'!$K:$K</definedName>
    <definedName name="Z_B1277D53_29D6_4226_81E2_084FB62977B6_.wvu.PrintArea" localSheetId="16" hidden="1">'Bid Form 2nd Envelope'!$A$1:$F$52</definedName>
    <definedName name="Z_B1277D53_29D6_4226_81E2_084FB62977B6_.wvu.PrintArea" localSheetId="1" hidden="1">Cover!$B$1:$E$15</definedName>
    <definedName name="Z_B1277D53_29D6_4226_81E2_084FB62977B6_.wvu.PrintArea" localSheetId="12" hidden="1">Discount!$A$2:$G$41</definedName>
    <definedName name="Z_B1277D53_29D6_4226_81E2_084FB62977B6_.wvu.PrintArea" localSheetId="14" hidden="1">'Entry Tax'!$A$1:$E$16</definedName>
    <definedName name="Z_B1277D53_29D6_4226_81E2_084FB62977B6_.wvu.PrintArea" localSheetId="3" hidden="1">'Names of Bidder'!$B$1:$D$22</definedName>
    <definedName name="Z_B1277D53_29D6_4226_81E2_084FB62977B6_.wvu.PrintArea" localSheetId="13" hidden="1">Octroi!$A$1:$E$16</definedName>
    <definedName name="Z_B1277D53_29D6_4226_81E2_084FB62977B6_.wvu.PrintArea" localSheetId="15" hidden="1">'Other Taxes &amp; Duties'!$A$1:$F$16</definedName>
    <definedName name="Z_B1277D53_29D6_4226_81E2_084FB62977B6_.wvu.PrintArea" localSheetId="17" hidden="1">'Q &amp; C'!$A$1:$F$43</definedName>
    <definedName name="Z_B1277D53_29D6_4226_81E2_084FB62977B6_.wvu.PrintArea" localSheetId="6" hidden="1">'Sch-1 (Civil &amp; Elect Works) '!$A$1:$M$161</definedName>
    <definedName name="Z_B1277D53_29D6_4226_81E2_084FB62977B6_.wvu.PrintArea" localSheetId="4" hidden="1">'Sch-1 Dis'!$A$1:$H$32</definedName>
    <definedName name="Z_B1277D53_29D6_4226_81E2_084FB62977B6_.wvu.PrintArea" localSheetId="7" hidden="1">'Sch-2 '!$A$1:$E$24</definedName>
    <definedName name="Z_B1277D53_29D6_4226_81E2_084FB62977B6_.wvu.PrintArea" localSheetId="5" hidden="1">'Sch-2 Dis'!$A$1:$G$24</definedName>
    <definedName name="Z_B1277D53_29D6_4226_81E2_084FB62977B6_.wvu.PrintArea" localSheetId="9" hidden="1">'Sch-3'!$A$1:$D$29</definedName>
    <definedName name="Z_B1277D53_29D6_4226_81E2_084FB62977B6_.wvu.PrintArea" localSheetId="8" hidden="1">'Sch-4 Dis'!$A$1:$E$44</definedName>
    <definedName name="Z_B1277D53_29D6_4226_81E2_084FB62977B6_.wvu.PrintArea" localSheetId="10" hidden="1">'Sch-5 After Discount'!$A$1:$D$32</definedName>
    <definedName name="Z_B1277D53_29D6_4226_81E2_084FB62977B6_.wvu.PrintArea" localSheetId="11" hidden="1">'Sch-6 Dis'!$A$1:$F$28</definedName>
    <definedName name="Z_B1277D53_29D6_4226_81E2_084FB62977B6_.wvu.PrintArea" localSheetId="18" hidden="1">'T &amp; D'!$A$1:$E$12</definedName>
    <definedName name="Z_B1277D53_29D6_4226_81E2_084FB62977B6_.wvu.PrintTitles" localSheetId="6" hidden="1">'Sch-1 (Civil &amp; Elect Works) '!$14:$161</definedName>
    <definedName name="Z_B1277D53_29D6_4226_81E2_084FB62977B6_.wvu.PrintTitles" localSheetId="4" hidden="1">'Sch-1 Dis'!$15:$17</definedName>
    <definedName name="Z_B1277D53_29D6_4226_81E2_084FB62977B6_.wvu.PrintTitles" localSheetId="7" hidden="1">'Sch-2 '!$3:$13</definedName>
    <definedName name="Z_B1277D53_29D6_4226_81E2_084FB62977B6_.wvu.PrintTitles" localSheetId="5" hidden="1">'Sch-2 Dis'!$13:$15</definedName>
    <definedName name="Z_B1277D53_29D6_4226_81E2_084FB62977B6_.wvu.PrintTitles" localSheetId="9" hidden="1">'Sch-3'!$3:$13</definedName>
    <definedName name="Z_B1277D53_29D6_4226_81E2_084FB62977B6_.wvu.PrintTitles" localSheetId="8" hidden="1">'Sch-4 Dis'!$3:$13</definedName>
    <definedName name="Z_B1277D53_29D6_4226_81E2_084FB62977B6_.wvu.PrintTitles" localSheetId="10" hidden="1">'Sch-5 After Discount'!$3:$13</definedName>
    <definedName name="Z_B1277D53_29D6_4226_81E2_084FB62977B6_.wvu.PrintTitles" localSheetId="11" hidden="1">'Sch-6 Dis'!$14:$14</definedName>
    <definedName name="Z_B1277D53_29D6_4226_81E2_084FB62977B6_.wvu.Rows" localSheetId="0" hidden="1">'Basic Data'!$11:$12</definedName>
    <definedName name="Z_B1277D53_29D6_4226_81E2_084FB62977B6_.wvu.Rows" localSheetId="16" hidden="1">'Bid Form 2nd Envelope'!$23:$23</definedName>
    <definedName name="Z_B1277D53_29D6_4226_81E2_084FB62977B6_.wvu.Rows" localSheetId="1" hidden="1">Cover!$7:$7,Cover!$10:$10</definedName>
    <definedName name="Z_B1277D53_29D6_4226_81E2_084FB62977B6_.wvu.Rows" localSheetId="12" hidden="1">Discount!$21:$21,Discount!$27:$27</definedName>
    <definedName name="Z_C39F923C_6CD3_45D8_86F8_6C4D806DDD7E_.wvu.Cols" localSheetId="12" hidden="1">Discount!$I:$P</definedName>
    <definedName name="Z_C39F923C_6CD3_45D8_86F8_6C4D806DDD7E_.wvu.Cols" localSheetId="4" hidden="1">'Sch-1 Dis'!$K:$K</definedName>
    <definedName name="Z_C39F923C_6CD3_45D8_86F8_6C4D806DDD7E_.wvu.PrintArea" localSheetId="16" hidden="1">'Bid Form 2nd Envelope'!$A$1:$F$52</definedName>
    <definedName name="Z_C39F923C_6CD3_45D8_86F8_6C4D806DDD7E_.wvu.PrintArea" localSheetId="1" hidden="1">Cover!$B$1:$E$15</definedName>
    <definedName name="Z_C39F923C_6CD3_45D8_86F8_6C4D806DDD7E_.wvu.PrintArea" localSheetId="12" hidden="1">Discount!$A$2:$G$41</definedName>
    <definedName name="Z_C39F923C_6CD3_45D8_86F8_6C4D806DDD7E_.wvu.PrintArea" localSheetId="14" hidden="1">'Entry Tax'!$A$1:$E$16</definedName>
    <definedName name="Z_C39F923C_6CD3_45D8_86F8_6C4D806DDD7E_.wvu.PrintArea" localSheetId="3" hidden="1">'Names of Bidder'!$B$1:$D$22</definedName>
    <definedName name="Z_C39F923C_6CD3_45D8_86F8_6C4D806DDD7E_.wvu.PrintArea" localSheetId="13" hidden="1">Octroi!$A$1:$E$16</definedName>
    <definedName name="Z_C39F923C_6CD3_45D8_86F8_6C4D806DDD7E_.wvu.PrintArea" localSheetId="15" hidden="1">'Other Taxes &amp; Duties'!$A$1:$F$16</definedName>
    <definedName name="Z_C39F923C_6CD3_45D8_86F8_6C4D806DDD7E_.wvu.PrintArea" localSheetId="17" hidden="1">'Q &amp; C'!$A$1:$F$43</definedName>
    <definedName name="Z_C39F923C_6CD3_45D8_86F8_6C4D806DDD7E_.wvu.PrintArea" localSheetId="6" hidden="1">'Sch-1 (Civil &amp; Elect Works) '!$A$1:$M$161</definedName>
    <definedName name="Z_C39F923C_6CD3_45D8_86F8_6C4D806DDD7E_.wvu.PrintArea" localSheetId="4" hidden="1">'Sch-1 Dis'!$A$1:$H$32</definedName>
    <definedName name="Z_C39F923C_6CD3_45D8_86F8_6C4D806DDD7E_.wvu.PrintArea" localSheetId="7" hidden="1">'Sch-2 '!$A$1:$E$24</definedName>
    <definedName name="Z_C39F923C_6CD3_45D8_86F8_6C4D806DDD7E_.wvu.PrintArea" localSheetId="5" hidden="1">'Sch-2 Dis'!$A$1:$G$24</definedName>
    <definedName name="Z_C39F923C_6CD3_45D8_86F8_6C4D806DDD7E_.wvu.PrintArea" localSheetId="9" hidden="1">'Sch-3'!$A$1:$D$29</definedName>
    <definedName name="Z_C39F923C_6CD3_45D8_86F8_6C4D806DDD7E_.wvu.PrintArea" localSheetId="8" hidden="1">'Sch-4 Dis'!$A$1:$E$44</definedName>
    <definedName name="Z_C39F923C_6CD3_45D8_86F8_6C4D806DDD7E_.wvu.PrintArea" localSheetId="10" hidden="1">'Sch-5 After Discount'!$A$1:$D$32</definedName>
    <definedName name="Z_C39F923C_6CD3_45D8_86F8_6C4D806DDD7E_.wvu.PrintArea" localSheetId="11" hidden="1">'Sch-6 Dis'!$A$1:$F$28</definedName>
    <definedName name="Z_C39F923C_6CD3_45D8_86F8_6C4D806DDD7E_.wvu.PrintArea" localSheetId="18" hidden="1">'T &amp; D'!$A$1:$E$12</definedName>
    <definedName name="Z_C39F923C_6CD3_45D8_86F8_6C4D806DDD7E_.wvu.PrintTitles" localSheetId="6" hidden="1">'Sch-1 (Civil &amp; Elect Works) '!$14:$161</definedName>
    <definedName name="Z_C39F923C_6CD3_45D8_86F8_6C4D806DDD7E_.wvu.PrintTitles" localSheetId="4" hidden="1">'Sch-1 Dis'!$15:$17</definedName>
    <definedName name="Z_C39F923C_6CD3_45D8_86F8_6C4D806DDD7E_.wvu.PrintTitles" localSheetId="7" hidden="1">'Sch-2 '!$3:$13</definedName>
    <definedName name="Z_C39F923C_6CD3_45D8_86F8_6C4D806DDD7E_.wvu.PrintTitles" localSheetId="5" hidden="1">'Sch-2 Dis'!$13:$15</definedName>
    <definedName name="Z_C39F923C_6CD3_45D8_86F8_6C4D806DDD7E_.wvu.PrintTitles" localSheetId="9" hidden="1">'Sch-3'!$3:$13</definedName>
    <definedName name="Z_C39F923C_6CD3_45D8_86F8_6C4D806DDD7E_.wvu.PrintTitles" localSheetId="8" hidden="1">'Sch-4 Dis'!$3:$13</definedName>
    <definedName name="Z_C39F923C_6CD3_45D8_86F8_6C4D806DDD7E_.wvu.PrintTitles" localSheetId="10" hidden="1">'Sch-5 After Discount'!$3:$13</definedName>
    <definedName name="Z_C39F923C_6CD3_45D8_86F8_6C4D806DDD7E_.wvu.PrintTitles" localSheetId="11" hidden="1">'Sch-6 Dis'!$14:$14</definedName>
    <definedName name="Z_C39F923C_6CD3_45D8_86F8_6C4D806DDD7E_.wvu.Rows" localSheetId="0" hidden="1">'Basic Data'!$11:$12</definedName>
    <definedName name="Z_C39F923C_6CD3_45D8_86F8_6C4D806DDD7E_.wvu.Rows" localSheetId="16" hidden="1">'Bid Form 2nd Envelope'!$23:$23</definedName>
    <definedName name="Z_C39F923C_6CD3_45D8_86F8_6C4D806DDD7E_.wvu.Rows" localSheetId="1" hidden="1">Cover!$7:$7,Cover!$10:$10</definedName>
    <definedName name="Z_C39F923C_6CD3_45D8_86F8_6C4D806DDD7E_.wvu.Rows" localSheetId="12" hidden="1">Discount!$21:$21,Discount!$27:$27</definedName>
    <definedName name="Z_E95B21C1_D936_4435_AF6F_90CF0B6A7506_.wvu.Cols" localSheetId="12" hidden="1">Discount!$I:$P</definedName>
    <definedName name="Z_E95B21C1_D936_4435_AF6F_90CF0B6A7506_.wvu.Cols" localSheetId="4" hidden="1">'Sch-1 Dis'!$K:$K</definedName>
    <definedName name="Z_E95B21C1_D936_4435_AF6F_90CF0B6A7506_.wvu.PrintArea" localSheetId="16" hidden="1">'Bid Form 2nd Envelope'!$A$1:$F$52</definedName>
    <definedName name="Z_E95B21C1_D936_4435_AF6F_90CF0B6A7506_.wvu.PrintArea" localSheetId="1" hidden="1">Cover!$B$1:$E$15</definedName>
    <definedName name="Z_E95B21C1_D936_4435_AF6F_90CF0B6A7506_.wvu.PrintArea" localSheetId="12" hidden="1">Discount!$A$2:$G$41</definedName>
    <definedName name="Z_E95B21C1_D936_4435_AF6F_90CF0B6A7506_.wvu.PrintArea" localSheetId="14" hidden="1">'Entry Tax'!$A$1:$E$16</definedName>
    <definedName name="Z_E95B21C1_D936_4435_AF6F_90CF0B6A7506_.wvu.PrintArea" localSheetId="3" hidden="1">'Names of Bidder'!$B$1:$D$22</definedName>
    <definedName name="Z_E95B21C1_D936_4435_AF6F_90CF0B6A7506_.wvu.PrintArea" localSheetId="13" hidden="1">Octroi!$A$1:$E$16</definedName>
    <definedName name="Z_E95B21C1_D936_4435_AF6F_90CF0B6A7506_.wvu.PrintArea" localSheetId="15" hidden="1">'Other Taxes &amp; Duties'!$A$1:$F$16</definedName>
    <definedName name="Z_E95B21C1_D936_4435_AF6F_90CF0B6A7506_.wvu.PrintArea" localSheetId="17" hidden="1">'Q &amp; C'!$A$1:$F$43</definedName>
    <definedName name="Z_E95B21C1_D936_4435_AF6F_90CF0B6A7506_.wvu.PrintArea" localSheetId="6" hidden="1">'Sch-1 (Civil &amp; Elect Works) '!$A$1:$M$161</definedName>
    <definedName name="Z_E95B21C1_D936_4435_AF6F_90CF0B6A7506_.wvu.PrintArea" localSheetId="4" hidden="1">'Sch-1 Dis'!$A$1:$H$32</definedName>
    <definedName name="Z_E95B21C1_D936_4435_AF6F_90CF0B6A7506_.wvu.PrintArea" localSheetId="7" hidden="1">'Sch-2 '!$A$1:$E$24</definedName>
    <definedName name="Z_E95B21C1_D936_4435_AF6F_90CF0B6A7506_.wvu.PrintArea" localSheetId="5" hidden="1">'Sch-2 Dis'!$A$1:$G$24</definedName>
    <definedName name="Z_E95B21C1_D936_4435_AF6F_90CF0B6A7506_.wvu.PrintArea" localSheetId="9" hidden="1">'Sch-3'!$A$1:$D$29</definedName>
    <definedName name="Z_E95B21C1_D936_4435_AF6F_90CF0B6A7506_.wvu.PrintArea" localSheetId="8" hidden="1">'Sch-4 Dis'!$A$1:$E$44</definedName>
    <definedName name="Z_E95B21C1_D936_4435_AF6F_90CF0B6A7506_.wvu.PrintArea" localSheetId="10" hidden="1">'Sch-5 After Discount'!$A$1:$D$32</definedName>
    <definedName name="Z_E95B21C1_D936_4435_AF6F_90CF0B6A7506_.wvu.PrintArea" localSheetId="11" hidden="1">'Sch-6 Dis'!$A$1:$F$28</definedName>
    <definedName name="Z_E95B21C1_D936_4435_AF6F_90CF0B6A7506_.wvu.PrintArea" localSheetId="18" hidden="1">'T &amp; D'!$A$1:$E$12</definedName>
    <definedName name="Z_E95B21C1_D936_4435_AF6F_90CF0B6A7506_.wvu.PrintTitles" localSheetId="6" hidden="1">'Sch-1 (Civil &amp; Elect Works) '!$14:$161</definedName>
    <definedName name="Z_E95B21C1_D936_4435_AF6F_90CF0B6A7506_.wvu.PrintTitles" localSheetId="4" hidden="1">'Sch-1 Dis'!$15:$17</definedName>
    <definedName name="Z_E95B21C1_D936_4435_AF6F_90CF0B6A7506_.wvu.PrintTitles" localSheetId="7" hidden="1">'Sch-2 '!$3:$13</definedName>
    <definedName name="Z_E95B21C1_D936_4435_AF6F_90CF0B6A7506_.wvu.PrintTitles" localSheetId="5" hidden="1">'Sch-2 Dis'!$13:$15</definedName>
    <definedName name="Z_E95B21C1_D936_4435_AF6F_90CF0B6A7506_.wvu.PrintTitles" localSheetId="9" hidden="1">'Sch-3'!$3:$13</definedName>
    <definedName name="Z_E95B21C1_D936_4435_AF6F_90CF0B6A7506_.wvu.PrintTitles" localSheetId="8" hidden="1">'Sch-4 Dis'!$3:$13</definedName>
    <definedName name="Z_E95B21C1_D936_4435_AF6F_90CF0B6A7506_.wvu.PrintTitles" localSheetId="10" hidden="1">'Sch-5 After Discount'!$3:$13</definedName>
    <definedName name="Z_E95B21C1_D936_4435_AF6F_90CF0B6A7506_.wvu.PrintTitles" localSheetId="11" hidden="1">'Sch-6 Dis'!$14:$14</definedName>
    <definedName name="Z_E95B21C1_D936_4435_AF6F_90CF0B6A7506_.wvu.Rows" localSheetId="0" hidden="1">'Basic Data'!$11:$12</definedName>
    <definedName name="Z_E95B21C1_D936_4435_AF6F_90CF0B6A7506_.wvu.Rows" localSheetId="16" hidden="1">'Bid Form 2nd Envelope'!$23:$23</definedName>
    <definedName name="Z_E95B21C1_D936_4435_AF6F_90CF0B6A7506_.wvu.Rows" localSheetId="1" hidden="1">Cover!$7:$7,Cover!$10:$10</definedName>
    <definedName name="Z_E95B21C1_D936_4435_AF6F_90CF0B6A7506_.wvu.Rows" localSheetId="12" hidden="1">Discount!$21:$21,Discount!$27:$27</definedName>
    <definedName name="Z_F51A1875_E3DE_4601_ADCE_E0FEEC04A5F8_.wvu.PrintArea" localSheetId="2" hidden="1">Instructions!$A$1:$C$49</definedName>
  </definedNames>
  <calcPr calcId="181029"/>
  <customWorkbookViews>
    <customWorkbookView name="65005 - Personal View" guid="{08A645C4-A23F-4400-B0CE-1685BC312A6F}" personalView="1" maximized="1" windowWidth="1362" windowHeight="543" tabRatio="875" activeSheetId="20" showComments="commNone"/>
    <customWorkbookView name="01487 - Personal View" guid="{E95B21C1-D936-4435-AF6F-90CF0B6A7506}" personalView="1" maximized="1" windowWidth="1362" windowHeight="509" activeSheetId="20" showComments="commNone"/>
    <customWorkbookView name="Ajay - Personal View" guid="{B0EE7D76-5806-4718-BDAD-3A3EA691E5E4}" personalView="1" maximized="1" xWindow="1" yWindow="1" windowWidth="1280" windowHeight="547" activeSheetId="12" showComments="commNone"/>
    <customWorkbookView name="00398 - Personal View" guid="{696D9240-6693-44E8-B9A4-2BFADD101EE2}" personalView="1" maximized="1" xWindow="1" yWindow="1" windowWidth="1366" windowHeight="538" activeSheetId="2" showComments="commNone"/>
    <customWorkbookView name="20074 - Personal View" guid="{4F65FF32-EC61-4022-A399-2986D7B6B8B3}" personalView="1" maximized="1" windowWidth="1020" windowHeight="568" activeSheetId="1" showComments="commNone"/>
    <customWorkbookView name="01209 - Personal View" guid="{58D82F59-8CF6-455F-B9F4-081499FDF243}" personalView="1" maximized="1" xWindow="1" yWindow="1" windowWidth="1366" windowHeight="538" activeSheetId="2" showComments="commIndAndComment"/>
    <customWorkbookView name="admin - Personal View" guid="{B1277D53-29D6-4226-81E2-084FB62977B6}" personalView="1" maximized="1" xWindow="1" yWindow="1" windowWidth="1024" windowHeight="538" activeSheetId="2" showComments="commNone"/>
    <customWorkbookView name="sanjoy das - Personal View" guid="{C39F923C-6CD3-45D8-86F8-6C4D806DDD7E}" personalView="1" maximized="1" xWindow="1" yWindow="1" windowWidth="1280" windowHeight="762" activeSheetId="16" showComments="commNone"/>
    <customWorkbookView name="20587 - Personal View" guid="{9CA44E70-650F-49CD-967F-298619682CA2}" personalView="1" maximized="1" xWindow="1" yWindow="1" windowWidth="1362" windowHeight="538" tabRatio="875" activeSheetId="2" showComments="commNone"/>
  </customWorkbookViews>
</workbook>
</file>

<file path=xl/calcChain.xml><?xml version="1.0" encoding="utf-8"?>
<calcChain xmlns="http://schemas.openxmlformats.org/spreadsheetml/2006/main">
  <c r="M22" i="9" l="1"/>
  <c r="L22" i="9" s="1"/>
  <c r="M25" i="9"/>
  <c r="L25" i="9" s="1"/>
  <c r="M28" i="9"/>
  <c r="L28" i="9" s="1"/>
  <c r="M31" i="9"/>
  <c r="L31" i="9" s="1"/>
  <c r="M39" i="9"/>
  <c r="L39" i="9" s="1"/>
  <c r="M40" i="9"/>
  <c r="L40" i="9" s="1"/>
  <c r="M43" i="9"/>
  <c r="L43" i="9" s="1"/>
  <c r="M45" i="9"/>
  <c r="L45" i="9" s="1"/>
  <c r="M46" i="9"/>
  <c r="L46" i="9" s="1"/>
  <c r="M49" i="9"/>
  <c r="L49" i="9" s="1"/>
  <c r="M51" i="9"/>
  <c r="L51" i="9" s="1"/>
  <c r="M52" i="9"/>
  <c r="L52" i="9" s="1"/>
  <c r="M55" i="9"/>
  <c r="L55" i="9" s="1"/>
  <c r="M57" i="9"/>
  <c r="L57" i="9" s="1"/>
  <c r="M64" i="9"/>
  <c r="L64" i="9" s="1"/>
  <c r="M67" i="9"/>
  <c r="L67" i="9" s="1"/>
  <c r="M70" i="9"/>
  <c r="L70" i="9" s="1"/>
  <c r="M73" i="9"/>
  <c r="L73" i="9" s="1"/>
  <c r="F19" i="9"/>
  <c r="M19" i="9"/>
  <c r="M153" i="9"/>
  <c r="L153" i="9" s="1"/>
  <c r="M152" i="9"/>
  <c r="L152" i="9" s="1"/>
  <c r="M151" i="9"/>
  <c r="L151" i="9" s="1"/>
  <c r="M150" i="9"/>
  <c r="L150" i="9" s="1"/>
  <c r="M149" i="9"/>
  <c r="L149" i="9" s="1"/>
  <c r="M148" i="9"/>
  <c r="L148" i="9" s="1"/>
  <c r="M146" i="9"/>
  <c r="L146" i="9" s="1"/>
  <c r="M145" i="9"/>
  <c r="L145" i="9" s="1"/>
  <c r="M141" i="9"/>
  <c r="L141" i="9" s="1"/>
  <c r="M140" i="9"/>
  <c r="L140" i="9" s="1"/>
  <c r="M138" i="9"/>
  <c r="L138" i="9" s="1"/>
  <c r="M136" i="9"/>
  <c r="L136" i="9" s="1"/>
  <c r="M135" i="9"/>
  <c r="L135" i="9" s="1"/>
  <c r="M134" i="9"/>
  <c r="L134" i="9" s="1"/>
  <c r="M132" i="9"/>
  <c r="L132" i="9" s="1"/>
  <c r="M131" i="9"/>
  <c r="L131" i="9" s="1"/>
  <c r="M130" i="9"/>
  <c r="L130" i="9" s="1"/>
  <c r="M128" i="9"/>
  <c r="L128" i="9" s="1"/>
  <c r="M127" i="9"/>
  <c r="L127" i="9" s="1"/>
  <c r="M126" i="9"/>
  <c r="L126" i="9" s="1"/>
  <c r="M80" i="9"/>
  <c r="L80" i="9" s="1"/>
  <c r="M123" i="9"/>
  <c r="L123" i="9" s="1"/>
  <c r="M121" i="9"/>
  <c r="L121" i="9" s="1"/>
  <c r="M120" i="9"/>
  <c r="L120" i="9" s="1"/>
  <c r="M118" i="9"/>
  <c r="L118" i="9" s="1"/>
  <c r="M117" i="9"/>
  <c r="L117" i="9" s="1"/>
  <c r="M115" i="9"/>
  <c r="L115" i="9" s="1"/>
  <c r="M113" i="9"/>
  <c r="L113" i="9" s="1"/>
  <c r="M110" i="9"/>
  <c r="L110" i="9" s="1"/>
  <c r="M107" i="9"/>
  <c r="L107" i="9" s="1"/>
  <c r="M104" i="9"/>
  <c r="L104" i="9" s="1"/>
  <c r="M99" i="9"/>
  <c r="L99" i="9" s="1"/>
  <c r="M96" i="9"/>
  <c r="L96" i="9" s="1"/>
  <c r="M95" i="9"/>
  <c r="L95" i="9" s="1"/>
  <c r="M93" i="9"/>
  <c r="L93" i="9" s="1"/>
  <c r="M91" i="9"/>
  <c r="L91" i="9" s="1"/>
  <c r="M90" i="9"/>
  <c r="L90" i="9" s="1"/>
  <c r="M88" i="9"/>
  <c r="L88" i="9" s="1"/>
  <c r="M86" i="9"/>
  <c r="L86" i="9" s="1"/>
  <c r="M82" i="9"/>
  <c r="L82" i="9" s="1"/>
  <c r="M77" i="9"/>
  <c r="L77" i="9" s="1"/>
  <c r="M75" i="9"/>
  <c r="L75" i="9" s="1"/>
  <c r="M74" i="9"/>
  <c r="L74" i="9" s="1"/>
  <c r="M72" i="9"/>
  <c r="L72" i="9" s="1"/>
  <c r="M71" i="9"/>
  <c r="L71" i="9" s="1"/>
  <c r="M69" i="9"/>
  <c r="L69" i="9" s="1"/>
  <c r="M68" i="9"/>
  <c r="L68" i="9" s="1"/>
  <c r="M66" i="9"/>
  <c r="L66" i="9" s="1"/>
  <c r="M65" i="9"/>
  <c r="L65" i="9" s="1"/>
  <c r="M63" i="9"/>
  <c r="L63" i="9" s="1"/>
  <c r="M61" i="9"/>
  <c r="L61" i="9" s="1"/>
  <c r="M59" i="9"/>
  <c r="L59" i="9" s="1"/>
  <c r="M56" i="9"/>
  <c r="L56" i="9" s="1"/>
  <c r="M54" i="9"/>
  <c r="L54" i="9" s="1"/>
  <c r="M53" i="9"/>
  <c r="L53" i="9" s="1"/>
  <c r="M50" i="9"/>
  <c r="L50" i="9" s="1"/>
  <c r="M48" i="9"/>
  <c r="L48" i="9" s="1"/>
  <c r="M47" i="9"/>
  <c r="L47" i="9" s="1"/>
  <c r="M44" i="9"/>
  <c r="L44" i="9" s="1"/>
  <c r="M42" i="9"/>
  <c r="L42" i="9" s="1"/>
  <c r="M41" i="9"/>
  <c r="L41" i="9" s="1"/>
  <c r="M38" i="9"/>
  <c r="L38" i="9" s="1"/>
  <c r="M36" i="9"/>
  <c r="L36" i="9" s="1"/>
  <c r="M35" i="9"/>
  <c r="L35" i="9" s="1"/>
  <c r="M34" i="9"/>
  <c r="L34" i="9" s="1"/>
  <c r="M32" i="9"/>
  <c r="L32" i="9" s="1"/>
  <c r="M30" i="9"/>
  <c r="L30" i="9" s="1"/>
  <c r="M29" i="9"/>
  <c r="M27" i="9"/>
  <c r="L27" i="9" s="1"/>
  <c r="M26" i="9"/>
  <c r="L26" i="9" s="1"/>
  <c r="M24" i="9"/>
  <c r="L24" i="9" s="1"/>
  <c r="M21" i="9"/>
  <c r="L21" i="9" s="1"/>
  <c r="F122" i="9"/>
  <c r="F109" i="9"/>
  <c r="F108" i="9"/>
  <c r="M108" i="9" s="1"/>
  <c r="L108" i="9" s="1"/>
  <c r="A7" i="9"/>
  <c r="B21" i="20"/>
  <c r="L29" i="9" l="1"/>
  <c r="L154" i="9" s="1"/>
  <c r="M154" i="9"/>
  <c r="L19" i="9"/>
  <c r="M122" i="9"/>
  <c r="L122" i="9" s="1"/>
  <c r="M119" i="9"/>
  <c r="L119" i="9" s="1"/>
  <c r="M111" i="9"/>
  <c r="L111" i="9" s="1"/>
  <c r="M109" i="9"/>
  <c r="L109" i="9" s="1"/>
  <c r="M106" i="9"/>
  <c r="L106" i="9" s="1"/>
  <c r="M103" i="9"/>
  <c r="L103" i="9" s="1"/>
  <c r="M101" i="9"/>
  <c r="L101" i="9" s="1"/>
  <c r="M98" i="9"/>
  <c r="L98" i="9" s="1"/>
  <c r="M97" i="9"/>
  <c r="L97" i="9" s="1"/>
  <c r="M92" i="9"/>
  <c r="L92" i="9" s="1"/>
  <c r="M85" i="9"/>
  <c r="L85" i="9" s="1"/>
  <c r="M83" i="9"/>
  <c r="L83" i="9" s="1"/>
  <c r="M81" i="9"/>
  <c r="L81" i="9" s="1"/>
  <c r="M79" i="9"/>
  <c r="L79" i="9" s="1"/>
  <c r="M62" i="9"/>
  <c r="L62" i="9" s="1"/>
  <c r="M60" i="9"/>
  <c r="L60" i="9" s="1"/>
  <c r="M20" i="9"/>
  <c r="L20" i="9" s="1"/>
  <c r="D19" i="12" l="1"/>
  <c r="D17" i="10"/>
  <c r="D18" i="10" l="1"/>
  <c r="M160" i="9" l="1"/>
  <c r="D160" i="9"/>
  <c r="M159" i="9"/>
  <c r="D159" i="9"/>
  <c r="AD154" i="9"/>
  <c r="A7" i="12"/>
  <c r="C8" i="9"/>
  <c r="D8" i="9"/>
  <c r="C9" i="9"/>
  <c r="D9" i="9"/>
  <c r="C10" i="9"/>
  <c r="D10" i="9"/>
  <c r="C11" i="9"/>
  <c r="D11" i="9"/>
  <c r="B2" i="2"/>
  <c r="C12" i="16" s="1"/>
  <c r="B3" i="2"/>
  <c r="A1" i="3"/>
  <c r="AA6" i="4"/>
  <c r="Z2" i="20"/>
  <c r="A7" i="6"/>
  <c r="B8" i="6"/>
  <c r="B9" i="6"/>
  <c r="B10" i="6"/>
  <c r="B11" i="6"/>
  <c r="A18" i="6"/>
  <c r="B18" i="6"/>
  <c r="C18" i="6"/>
  <c r="D18" i="6"/>
  <c r="E18" i="6"/>
  <c r="F18" i="6"/>
  <c r="G18" i="6"/>
  <c r="H18" i="6"/>
  <c r="K18" i="6"/>
  <c r="G19" i="6"/>
  <c r="C24" i="11" s="1"/>
  <c r="B29" i="6"/>
  <c r="B30" i="6"/>
  <c r="G30" i="6"/>
  <c r="G31" i="6"/>
  <c r="A6" i="8"/>
  <c r="A7" i="8"/>
  <c r="B8" i="8"/>
  <c r="B9" i="8"/>
  <c r="B10" i="8"/>
  <c r="B11" i="8"/>
  <c r="A16" i="8"/>
  <c r="B16" i="8"/>
  <c r="C16" i="8"/>
  <c r="D16" i="8"/>
  <c r="E16" i="8"/>
  <c r="F16" i="8"/>
  <c r="G16" i="8"/>
  <c r="G17" i="8" s="1"/>
  <c r="A17" i="8"/>
  <c r="B20" i="8"/>
  <c r="B21" i="8"/>
  <c r="G21" i="8"/>
  <c r="G22" i="8"/>
  <c r="A6" i="10"/>
  <c r="B8" i="10"/>
  <c r="B9" i="10"/>
  <c r="B10" i="10"/>
  <c r="B11" i="10"/>
  <c r="G14" i="10"/>
  <c r="K14" i="10"/>
  <c r="D15" i="10"/>
  <c r="G24" i="21" s="1"/>
  <c r="G15" i="10"/>
  <c r="G16" i="10"/>
  <c r="K16" i="10"/>
  <c r="G17" i="10"/>
  <c r="B22" i="10"/>
  <c r="B23" i="10"/>
  <c r="E23" i="10"/>
  <c r="E24" i="10"/>
  <c r="A6" i="11"/>
  <c r="A7" i="11"/>
  <c r="B8" i="11"/>
  <c r="B9" i="11"/>
  <c r="B10" i="11"/>
  <c r="B11" i="11"/>
  <c r="C16" i="11"/>
  <c r="K14" i="11"/>
  <c r="C19" i="11"/>
  <c r="D33" i="21" s="1"/>
  <c r="F33" i="21" s="1"/>
  <c r="C21" i="11"/>
  <c r="C26" i="11"/>
  <c r="B41" i="11"/>
  <c r="B42" i="11"/>
  <c r="E42" i="11"/>
  <c r="E43" i="11"/>
  <c r="A6" i="12"/>
  <c r="B8" i="12"/>
  <c r="B9" i="12"/>
  <c r="B10" i="12"/>
  <c r="B11" i="12"/>
  <c r="D14" i="12"/>
  <c r="D16" i="12"/>
  <c r="B26" i="12"/>
  <c r="B27" i="12"/>
  <c r="D27" i="12"/>
  <c r="D28" i="12"/>
  <c r="A6" i="13"/>
  <c r="A7" i="13"/>
  <c r="B8" i="13"/>
  <c r="B9" i="13"/>
  <c r="B10" i="13"/>
  <c r="B11" i="13"/>
  <c r="B15" i="13"/>
  <c r="D22" i="13"/>
  <c r="D26" i="13"/>
  <c r="B28" i="13"/>
  <c r="B29" i="13"/>
  <c r="D29" i="13"/>
  <c r="D30" i="13"/>
  <c r="O4" i="15"/>
  <c r="O5" i="15"/>
  <c r="A6" i="15"/>
  <c r="O6" i="15"/>
  <c r="A7" i="15"/>
  <c r="B8" i="15"/>
  <c r="O8" i="15"/>
  <c r="B9" i="15"/>
  <c r="B10" i="15"/>
  <c r="B11" i="15"/>
  <c r="A16" i="15"/>
  <c r="B16" i="15"/>
  <c r="C16" i="15"/>
  <c r="D16" i="15"/>
  <c r="A17" i="15"/>
  <c r="B17" i="15"/>
  <c r="C17" i="15"/>
  <c r="D17" i="15"/>
  <c r="E17" i="15"/>
  <c r="F17" i="15"/>
  <c r="F21" i="15" s="1"/>
  <c r="G22" i="6" s="1"/>
  <c r="A18" i="15"/>
  <c r="B18" i="15"/>
  <c r="C18" i="15"/>
  <c r="D18" i="15"/>
  <c r="E18" i="15"/>
  <c r="F18" i="15"/>
  <c r="A19" i="15"/>
  <c r="B19" i="15"/>
  <c r="C19" i="15"/>
  <c r="D19" i="15"/>
  <c r="E19" i="15"/>
  <c r="F19" i="15" s="1"/>
  <c r="A20" i="15"/>
  <c r="B20" i="15"/>
  <c r="C20" i="15"/>
  <c r="D20" i="15"/>
  <c r="E20" i="15"/>
  <c r="F20" i="15"/>
  <c r="N21" i="15"/>
  <c r="O22" i="15" s="1"/>
  <c r="B25" i="15"/>
  <c r="B26" i="15"/>
  <c r="F26" i="15"/>
  <c r="F27" i="15"/>
  <c r="I15" i="16"/>
  <c r="J15" i="16"/>
  <c r="I16" i="16"/>
  <c r="J16" i="16"/>
  <c r="I18" i="16"/>
  <c r="J18" i="16"/>
  <c r="I19" i="16"/>
  <c r="J19" i="16" s="1"/>
  <c r="O19" i="16" s="1"/>
  <c r="D15" i="13" s="1"/>
  <c r="D25" i="13" s="1"/>
  <c r="AB17" i="20" s="1"/>
  <c r="A1" i="23" s="1"/>
  <c r="I20" i="16"/>
  <c r="J20" i="16"/>
  <c r="J21" i="16"/>
  <c r="I22" i="16"/>
  <c r="J22" i="16"/>
  <c r="I24" i="16"/>
  <c r="J24" i="16"/>
  <c r="I25" i="16"/>
  <c r="J25" i="16"/>
  <c r="I26" i="16"/>
  <c r="J26" i="16"/>
  <c r="O20" i="16" s="1"/>
  <c r="D17" i="13" s="1"/>
  <c r="J27" i="16"/>
  <c r="I28" i="16"/>
  <c r="J28" i="16"/>
  <c r="I29" i="16"/>
  <c r="J29" i="16" s="1"/>
  <c r="I31" i="16"/>
  <c r="J31" i="16"/>
  <c r="G37" i="16"/>
  <c r="C39" i="16"/>
  <c r="F39" i="16"/>
  <c r="C40" i="16"/>
  <c r="F40" i="16"/>
  <c r="E6" i="17"/>
  <c r="E7" i="17"/>
  <c r="E8" i="17"/>
  <c r="D27" i="11"/>
  <c r="E9" i="17"/>
  <c r="E10" i="17"/>
  <c r="E11" i="17"/>
  <c r="E12" i="17"/>
  <c r="E13" i="17"/>
  <c r="E14" i="17"/>
  <c r="E15" i="17"/>
  <c r="E16" i="17" s="1"/>
  <c r="E6" i="18"/>
  <c r="E7" i="18"/>
  <c r="E8" i="18"/>
  <c r="E9" i="18"/>
  <c r="E10" i="18"/>
  <c r="E11" i="18"/>
  <c r="E12" i="18"/>
  <c r="E13" i="18"/>
  <c r="E16" i="18" s="1"/>
  <c r="E14" i="18"/>
  <c r="E15" i="18"/>
  <c r="F6" i="19"/>
  <c r="F16" i="19" s="1"/>
  <c r="F7" i="19"/>
  <c r="F8" i="19"/>
  <c r="F9" i="19"/>
  <c r="F10" i="19"/>
  <c r="F11" i="19"/>
  <c r="F12" i="19"/>
  <c r="F13" i="19"/>
  <c r="F14" i="19"/>
  <c r="F15" i="19"/>
  <c r="Z1" i="20"/>
  <c r="B6" i="20"/>
  <c r="AG7" i="20"/>
  <c r="AG8" i="20" s="1"/>
  <c r="A8" i="20"/>
  <c r="A10" i="20"/>
  <c r="A11" i="20"/>
  <c r="A12" i="20"/>
  <c r="A13" i="20"/>
  <c r="B17" i="20"/>
  <c r="B22" i="20"/>
  <c r="B23" i="20"/>
  <c r="H23" i="20"/>
  <c r="B24" i="20"/>
  <c r="B25" i="20"/>
  <c r="B26" i="20"/>
  <c r="F40" i="20"/>
  <c r="B42" i="20"/>
  <c r="F42" i="20"/>
  <c r="B43" i="20"/>
  <c r="F43" i="20"/>
  <c r="D4" i="21"/>
  <c r="D6" i="21"/>
  <c r="F6" i="21" s="1"/>
  <c r="D7" i="21"/>
  <c r="F9" i="21"/>
  <c r="D21" i="21"/>
  <c r="F21" i="21"/>
  <c r="J24" i="21"/>
  <c r="J1" i="22" s="1"/>
  <c r="J25" i="21"/>
  <c r="J2" i="22"/>
  <c r="G26" i="21"/>
  <c r="G3" i="22" s="1"/>
  <c r="J26" i="21"/>
  <c r="I26" i="21"/>
  <c r="I3" i="22" s="1"/>
  <c r="J3" i="22"/>
  <c r="G27" i="21"/>
  <c r="G4" i="22"/>
  <c r="G28" i="21"/>
  <c r="G5" i="22" s="1"/>
  <c r="D8" i="22" s="1"/>
  <c r="F31" i="21"/>
  <c r="F32" i="21"/>
  <c r="F14" i="21" s="1"/>
  <c r="F19" i="21" s="1"/>
  <c r="H1" i="22"/>
  <c r="H2" i="22"/>
  <c r="H3" i="22"/>
  <c r="H4" i="22"/>
  <c r="H5" i="22"/>
  <c r="G20" i="6"/>
  <c r="I24" i="21"/>
  <c r="I1" i="22" s="1"/>
  <c r="I25" i="21"/>
  <c r="I2" i="22"/>
  <c r="AG6" i="20"/>
  <c r="AG9" i="20"/>
  <c r="D30" i="11"/>
  <c r="D17" i="21"/>
  <c r="L27" i="21" s="1"/>
  <c r="F7" i="21"/>
  <c r="D18" i="21"/>
  <c r="L28" i="21"/>
  <c r="F36" i="21" s="1"/>
  <c r="F18" i="21" s="1"/>
  <c r="D33" i="11"/>
  <c r="C20" i="11"/>
  <c r="D17" i="11"/>
  <c r="D15" i="21" s="1"/>
  <c r="L25" i="21" s="1"/>
  <c r="K17" i="11"/>
  <c r="L5" i="22"/>
  <c r="K28" i="21"/>
  <c r="K5" i="22"/>
  <c r="F37" i="21"/>
  <c r="F38" i="21"/>
  <c r="F17" i="21"/>
  <c r="O18" i="16"/>
  <c r="O22" i="16"/>
  <c r="A1" i="8" l="1"/>
  <c r="B2" i="4"/>
  <c r="A3" i="6"/>
  <c r="A3" i="8"/>
  <c r="D21" i="12"/>
  <c r="D24" i="12" s="1"/>
  <c r="O3" i="15"/>
  <c r="O9" i="15" s="1"/>
  <c r="N17" i="15" s="1"/>
  <c r="D19" i="13"/>
  <c r="D8" i="21"/>
  <c r="O7" i="15"/>
  <c r="A7" i="10"/>
  <c r="A1" i="20"/>
  <c r="A2" i="16"/>
  <c r="A3" i="10"/>
  <c r="A3" i="13"/>
  <c r="A3" i="15"/>
  <c r="B1" i="4"/>
  <c r="L4" i="22"/>
  <c r="K27" i="21"/>
  <c r="K25" i="21"/>
  <c r="K2" i="22" s="1"/>
  <c r="L2" i="22"/>
  <c r="A11" i="23"/>
  <c r="B11" i="23" s="1"/>
  <c r="D11" i="23" s="1"/>
  <c r="A9" i="23"/>
  <c r="B9" i="23" s="1"/>
  <c r="D9" i="23" s="1"/>
  <c r="A10" i="23"/>
  <c r="B10" i="23" s="1"/>
  <c r="D10" i="23" s="1"/>
  <c r="A4" i="23"/>
  <c r="AC17" i="20" s="1"/>
  <c r="A6" i="23"/>
  <c r="B6" i="23" s="1"/>
  <c r="A7" i="23"/>
  <c r="B7" i="23" s="1"/>
  <c r="D7" i="23" s="1"/>
  <c r="A8" i="23"/>
  <c r="B8" i="23" s="1"/>
  <c r="D8" i="23" s="1"/>
  <c r="C25" i="11"/>
  <c r="D22" i="11" s="1"/>
  <c r="F35" i="21"/>
  <c r="F16" i="21" s="1"/>
  <c r="F34" i="21"/>
  <c r="F15" i="21" s="1"/>
  <c r="G1" i="22"/>
  <c r="G21" i="6"/>
  <c r="G23" i="6" s="1"/>
  <c r="H11" i="21" s="1"/>
  <c r="D11" i="21" s="1"/>
  <c r="F11" i="21" s="1"/>
  <c r="B28" i="21"/>
  <c r="D14" i="11"/>
  <c r="A3" i="11"/>
  <c r="C15" i="20"/>
  <c r="A43" i="21"/>
  <c r="A3" i="12"/>
  <c r="A3" i="9"/>
  <c r="A1" i="11"/>
  <c r="A1" i="6"/>
  <c r="A1" i="12"/>
  <c r="A1" i="13"/>
  <c r="A1" i="15"/>
  <c r="A1" i="10"/>
  <c r="A1" i="9"/>
  <c r="D21" i="13" l="1"/>
  <c r="F8" i="21"/>
  <c r="F10" i="21" s="1"/>
  <c r="F12" i="21" s="1"/>
  <c r="D10" i="21"/>
  <c r="D12" i="21" s="1"/>
  <c r="K22" i="11"/>
  <c r="D16" i="21"/>
  <c r="L26" i="21" s="1"/>
  <c r="K4" i="22"/>
  <c r="D7" i="22" s="1"/>
  <c r="B27" i="21"/>
  <c r="D14" i="21"/>
  <c r="D36" i="11"/>
  <c r="F20" i="21" l="1"/>
  <c r="L24" i="21"/>
  <c r="D19" i="21"/>
  <c r="D20" i="21" s="1"/>
  <c r="L3" i="22"/>
  <c r="K26" i="21"/>
  <c r="G25" i="21"/>
  <c r="F24" i="12"/>
  <c r="B25" i="21" l="1"/>
  <c r="G2" i="22"/>
  <c r="D5" i="22" s="1"/>
  <c r="B26" i="21"/>
  <c r="K3" i="22"/>
  <c r="D6" i="22" s="1"/>
  <c r="L1" i="22"/>
  <c r="K24" i="21"/>
  <c r="K1" i="22" l="1"/>
  <c r="D4" i="22" s="1"/>
  <c r="B24" i="21"/>
</calcChain>
</file>

<file path=xl/sharedStrings.xml><?xml version="1.0" encoding="utf-8"?>
<sst xmlns="http://schemas.openxmlformats.org/spreadsheetml/2006/main" count="1310" uniqueCount="738">
  <si>
    <t>Enter basic data here</t>
  </si>
  <si>
    <t>[Fill up data only in the relevent open area]</t>
  </si>
  <si>
    <t>Name of Package</t>
  </si>
  <si>
    <t>Specification No.</t>
  </si>
  <si>
    <t>Package Code</t>
  </si>
  <si>
    <t>Item Description</t>
  </si>
  <si>
    <t>Light Weight T&amp;P</t>
  </si>
  <si>
    <t>Quantity in km.</t>
  </si>
  <si>
    <t>Type Tests</t>
  </si>
  <si>
    <t>Tests to be conducted</t>
  </si>
  <si>
    <t>Nos of tests</t>
  </si>
  <si>
    <t>(a)</t>
  </si>
  <si>
    <t xml:space="preserve">UTS test on stranded  conductor </t>
  </si>
  <si>
    <t>(b)</t>
  </si>
  <si>
    <t xml:space="preserve">DC resistance test on stranded conductor </t>
  </si>
  <si>
    <t>(c)</t>
  </si>
  <si>
    <t xml:space="preserve">Corona extinction voltage test on hex bundle (dry) </t>
  </si>
  <si>
    <t>(d)</t>
  </si>
  <si>
    <t xml:space="preserve">Radio interference voltage test on hex bundle (dry) </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</si>
  <si>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</si>
  <si>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Instructions / error messages, if any, will be displayed automatically  after selecting the cell.</t>
  </si>
  <si>
    <t>Based on the data filled in the respective schedules, e-Form is generated automatically. A print out of e-Form may be taken and the data may be filled in the electronic form of the tender provided on the portal.</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</si>
  <si>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</si>
  <si>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</si>
  <si>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</si>
  <si>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</si>
  <si>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</si>
  <si>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</si>
  <si>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</si>
  <si>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</si>
  <si>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</si>
  <si>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</si>
  <si>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</si>
  <si>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</si>
  <si>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</si>
  <si>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</si>
  <si>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</si>
  <si>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</si>
  <si>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</si>
  <si>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</si>
  <si>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</si>
  <si>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</si>
  <si>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</si>
  <si>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</si>
  <si>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</si>
  <si>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 xml:space="preserve">Fill up names and address of the  Bidder </t>
  </si>
  <si>
    <t>Fill up date in dd-mm-yyyy format from drop down menu.</t>
  </si>
  <si>
    <t>Click for Sch-1 given at the right top of the worksheet to go to Sch-1.</t>
  </si>
  <si>
    <t>Column 8: Select options "Same as Column 7" or  "NIL" or  "Different GST rate in Column 9" from drop-down menu as per details given below. If this column is left blank, GST calculation will be done based on Column 7 (provided by Employer).</t>
  </si>
  <si>
    <t>"Same as Column 7" : If you confirm GST rate provided in Column 7, select this option.</t>
  </si>
  <si>
    <t>"NIL": If you are exempted from GST or GST is not applicable for that item, select this option.</t>
  </si>
  <si>
    <t>"Different GST rate in Column 9" : If you are providing GST rate different from that provided in Column 7, select this option.</t>
  </si>
  <si>
    <t>Column 9 (GST rate): If you have selection option "Different GST rate in Column 9" in Column 8, type the GST rate applicable for you. However, if this column is left blank even after selecting option "Different GST rate in Column 9" in Column 8, GST calculation will be done based on Column 7 (provided by Employer).</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</si>
  <si>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</si>
  <si>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</si>
  <si>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</si>
  <si>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Sch -2 : Summary of Taxes and Duties</t>
  </si>
  <si>
    <t xml:space="preserve">Summary of GST quoted on all items in Schedule 1 shall be displayed automatically. </t>
  </si>
  <si>
    <t>No cell is required to be filled in by the bidder in this worksheet.</t>
  </si>
  <si>
    <t>Sch -3 : Grand Summary</t>
  </si>
  <si>
    <t>Total amount including GST, taxes, duties etc. shall be calculated and dislayed automatically.</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</si>
  <si>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</si>
  <si>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</si>
  <si>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This letter shall consider the total price as per Grand Summary (Schedule-3).</t>
  </si>
  <si>
    <t xml:space="preserve">Fill up names &amp; Designation of the representatives of other JV partner(s) if the bidder is JV (Joint Venture) . </t>
  </si>
  <si>
    <t>Fill up additional information as required.</t>
  </si>
  <si>
    <t>This letter shall consider the total price as per Grand Summary (Schedule-5).</t>
  </si>
  <si>
    <t>* * *</t>
  </si>
  <si>
    <t>Happy Bidding !</t>
  </si>
  <si>
    <t>Sole Bidder</t>
  </si>
  <si>
    <t>Orignal Equipment Manufacturer</t>
  </si>
  <si>
    <t>Authorised Dealer of Manufacturer</t>
  </si>
  <si>
    <t>Enter following details of the bidder</t>
  </si>
  <si>
    <t>Authorised Distributor of Manufacturer</t>
  </si>
  <si>
    <t>Authorised Indian Representative of Manufacturer</t>
  </si>
  <si>
    <t>Specify type of Bidder            [Select from drop down menu]</t>
  </si>
  <si>
    <t>Address</t>
  </si>
  <si>
    <t xml:space="preserve">Printed Name </t>
  </si>
  <si>
    <t>Designation</t>
  </si>
  <si>
    <t xml:space="preserve">Date     </t>
  </si>
  <si>
    <t xml:space="preserve">Place     </t>
  </si>
  <si>
    <t>Schedule - 1</t>
  </si>
  <si>
    <t>(SCHEDULE OF RATES AND PRICES : EX-WORKS PRICES)</t>
  </si>
  <si>
    <t>Bidder’s Name and Address</t>
  </si>
  <si>
    <t>To:</t>
  </si>
  <si>
    <t>Contract Services</t>
  </si>
  <si>
    <t>Name        :</t>
  </si>
  <si>
    <t>Power Grid Corporation of India Ltd.,</t>
  </si>
  <si>
    <t>Address    :</t>
  </si>
  <si>
    <t>"Saudamini", Plot No.-2</t>
  </si>
  <si>
    <t>Sector-29, (near IFFCO Chowk)</t>
  </si>
  <si>
    <t>Gurgaon (Haryana) - 122001</t>
  </si>
  <si>
    <t>Plant and Equipment (including Mandatory Spares Parts) to be supplied, including Type Test Charges for Tests to be conducted.</t>
  </si>
  <si>
    <t>All values are in Indian Rupees.</t>
  </si>
  <si>
    <t>SI. No.</t>
  </si>
  <si>
    <t>Item  Description</t>
  </si>
  <si>
    <t>Type &amp; Designation</t>
  </si>
  <si>
    <t>Unit</t>
  </si>
  <si>
    <t>Qty.</t>
  </si>
  <si>
    <t>Unit Ex-works price</t>
  </si>
  <si>
    <t>Total Ex-works price</t>
  </si>
  <si>
    <t>Mode of Transaction (Direct / Bought-out)</t>
  </si>
  <si>
    <t>7 = 5 x 6</t>
  </si>
  <si>
    <t xml:space="preserve"> Total Ex-Works Price</t>
  </si>
  <si>
    <t>Direct</t>
  </si>
  <si>
    <t>Bought Out</t>
  </si>
  <si>
    <t>Total Type Test charges as per Schedule-6</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</si>
  <si>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</si>
  <si>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</si>
  <si>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</si>
  <si>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 xml:space="preserve">Date          : </t>
  </si>
  <si>
    <t>Signature   :</t>
  </si>
  <si>
    <t>Place         :</t>
  </si>
  <si>
    <t>Printed Name   :</t>
  </si>
  <si>
    <t>Designation   :</t>
  </si>
  <si>
    <t>Common Seal   :</t>
  </si>
  <si>
    <t>Schedule - 2</t>
  </si>
  <si>
    <t>(SCHEDULE OF RATES AND PRICES : FREIGHT &amp; INSURANCE CHARGES)</t>
  </si>
  <si>
    <t>Unit price</t>
  </si>
  <si>
    <t>Total Freight &amp; Insurance</t>
  </si>
  <si>
    <t>As per Lum-sum</t>
  </si>
  <si>
    <t>(SCHEDULE OF RATES AND PRICES )</t>
  </si>
  <si>
    <t>AS per Percent</t>
  </si>
  <si>
    <t>As per lum-sum on Sch-3</t>
  </si>
  <si>
    <t>As per Percent on Sch-3</t>
  </si>
  <si>
    <t>Multipackage lum-sum</t>
  </si>
  <si>
    <t>Name:</t>
  </si>
  <si>
    <t xml:space="preserve">POWER GRID CORPORATION OF INDIA LIMITED, </t>
  </si>
  <si>
    <t>Multipackage on Percent</t>
  </si>
  <si>
    <t>Address:</t>
  </si>
  <si>
    <t>ODISHA PROJECTS</t>
  </si>
  <si>
    <t>Total Discount</t>
  </si>
  <si>
    <t>PLOT NO.-4, UNIT-41, NILADRI VIHAR</t>
  </si>
  <si>
    <t>CHANDRASHEKHARPUR, BHUBANESWAR-751021</t>
  </si>
  <si>
    <t>All Prices are in Indian Rupees.</t>
  </si>
  <si>
    <t>Rate of GST applicable 
( in %)</t>
  </si>
  <si>
    <t>GST Amount</t>
  </si>
  <si>
    <t>6 = 4 x 5</t>
  </si>
  <si>
    <t>Confirmed</t>
  </si>
  <si>
    <t>4</t>
  </si>
  <si>
    <t>2</t>
  </si>
  <si>
    <t>a)</t>
  </si>
  <si>
    <t>6</t>
  </si>
  <si>
    <t>b)</t>
  </si>
  <si>
    <t>c)</t>
  </si>
  <si>
    <t>1</t>
  </si>
  <si>
    <t>SUMMARY OF TAXES &amp; DUTIES APPLICABLE ON GOODS</t>
  </si>
  <si>
    <t>Name     :</t>
  </si>
  <si>
    <t>Address :</t>
  </si>
  <si>
    <t>Sl. No.</t>
  </si>
  <si>
    <t>Item Nos.</t>
  </si>
  <si>
    <t>Total Price (INR)</t>
  </si>
  <si>
    <t>After Discount</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</si>
  <si>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</si>
  <si>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</si>
  <si>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</si>
  <si>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</si>
  <si>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Sales Tax</t>
  </si>
  <si>
    <t>3</t>
  </si>
  <si>
    <t>TOTAL VAT</t>
  </si>
  <si>
    <t>Vat</t>
  </si>
  <si>
    <t>Amount on which VAT becomes applicable</t>
  </si>
  <si>
    <t>Excise Duty on this Amount</t>
  </si>
  <si>
    <t xml:space="preserve">Rate of  VAT </t>
  </si>
  <si>
    <t>TOTAL OCTROI</t>
  </si>
  <si>
    <t>5</t>
  </si>
  <si>
    <t>TOTAL ENTRY TAX</t>
  </si>
  <si>
    <t>TOTAL OTHER TAXES &amp; DUTIES</t>
  </si>
  <si>
    <t>Total Others levies payable in India (please specify) as applicable for destination site/state on all items of supply, as per the provisions of the Bidding Documents, on all items of Schedule 1.</t>
  </si>
  <si>
    <t xml:space="preserve">GRAND TOTAL </t>
  </si>
  <si>
    <t xml:space="preserve">Date      : </t>
  </si>
  <si>
    <t>Place      :</t>
  </si>
  <si>
    <t>Schedule - 4</t>
  </si>
  <si>
    <t>TOTAL EXCISE DUTY</t>
  </si>
  <si>
    <t>Total Excise Duty for direct transaction between the Contractor and the Employer (identified in Schedule 1 as 'Direct') which are not included in the Ex-works price as per the provision of the Bidding Documents, as applicable.</t>
  </si>
  <si>
    <t>Rate of Excise Duty for Direct items indicated in Sch-1</t>
  </si>
  <si>
    <t>TOTAL SALES TAX</t>
  </si>
  <si>
    <t>Total Sales Tax for direct transaction between the Contractor and the Employer (identified in Schedule 1 as 'Direct') which are not included in the Ex-works price as per the provision of the Bidding Documents, as applicable.</t>
  </si>
  <si>
    <t>Quantity on which Sales Tax is applicable</t>
  </si>
  <si>
    <t xml:space="preserve">Rate of Sales Tax </t>
  </si>
  <si>
    <t>Total VAT for direct transaction between the Contractor and the Employer (identified in Schedule 1 as 'Direct') which are not included in the Ex-works price as per the provision of the Bidding Documents, as applicable</t>
  </si>
  <si>
    <t>Total Octroi/Entry Tax as applicable for destination site/state on all items of supply, as per the provisions of the Bidding Documents, on all items of Schedule 1.</t>
  </si>
  <si>
    <t xml:space="preserve">to be paid extra at actual </t>
  </si>
  <si>
    <t>Click here for details of Octroi</t>
  </si>
  <si>
    <t>Click here for details of Entry Taxes</t>
  </si>
  <si>
    <t>GRAND TOTAL [1+2+3+4+5+6]</t>
  </si>
  <si>
    <t>Note       :</t>
  </si>
  <si>
    <t>The reimbursement of Excise Duty, Sales Tax/VAT and other levies as per Sl. No. 1 &amp; 2 above subject to provision of ITB Clause 11.4 shall be only against those items for which the Mode of Transaction indicated in Schedule - 1 is 'Direct'. In case of those items in the said Sechedule-1 against which the  mode of transaction has been  left blank, the same shall be deemed to be 'Bought-out' for the purpose of Evaluation and award of Contract and the price indicated in Schedule 1 against such items shall be deemed to be inclusive of all such taxes, duties and levies.</t>
  </si>
  <si>
    <t xml:space="preserve">Date         : </t>
  </si>
  <si>
    <t>Schedule - 3</t>
  </si>
  <si>
    <t>(GRAND SUMMARY)</t>
  </si>
  <si>
    <t>Description</t>
  </si>
  <si>
    <t>TOTAL SCHEDULE NO. 1</t>
  </si>
  <si>
    <t xml:space="preserve">Ex-works price of Plant and Equipment including Type Test Charges </t>
  </si>
  <si>
    <t>TOTAL SCHEDULE NO. 2</t>
  </si>
  <si>
    <t>Local Transportation, In-transit Insurance, loading and unloading</t>
  </si>
  <si>
    <t>Total price (excluding GST)</t>
  </si>
  <si>
    <t>Goods and Services Tax on Schedule-1</t>
  </si>
  <si>
    <t>TOTAL SCHEDULE NO. 6</t>
  </si>
  <si>
    <t>Not Applicable</t>
  </si>
  <si>
    <t>Type Test Charges [Total of this Schedule is included in Schedule - 1 above.]</t>
  </si>
  <si>
    <t>GRAND TOTAL [1+2]</t>
  </si>
  <si>
    <t>Schedule - 5 After Discount</t>
  </si>
  <si>
    <t>DY.GENERAL MANAGER(C&amp;M)</t>
  </si>
  <si>
    <t xml:space="preserve">Local Transportation, Insurance and other Incidental Services </t>
  </si>
  <si>
    <t>TOTAL SCHEDULE NO. 3</t>
  </si>
  <si>
    <t>Installation Charges</t>
  </si>
  <si>
    <t>TOTAL SCHEDULE NO. 4</t>
  </si>
  <si>
    <t>Taxes and Duties</t>
  </si>
  <si>
    <r>
      <t xml:space="preserve">Type Test Charges 
</t>
    </r>
    <r>
      <rPr>
        <sz val="10"/>
        <rFont val="Book Antiqua"/>
        <family val="1"/>
      </rPr>
      <t>[Total of this Schedule is included in Schedule - 1 above.]</t>
    </r>
  </si>
  <si>
    <t>GRAND TOTAL [1+2+3+4]</t>
  </si>
  <si>
    <t>Schedule - 6</t>
  </si>
  <si>
    <t>(SCHEDULE OF RATES AND PRICES : TYPE TEST CHARGES)</t>
  </si>
  <si>
    <t>As per lum-sum on Sch-7</t>
  </si>
  <si>
    <t>As per Percent on Sch-7</t>
  </si>
  <si>
    <t>SL. NO.</t>
  </si>
  <si>
    <t>Description of Test</t>
  </si>
  <si>
    <t>No. of Tests</t>
  </si>
  <si>
    <t>Unit Type Test Charges</t>
  </si>
  <si>
    <t>Total Type Test Charges</t>
  </si>
  <si>
    <t>Total Test Charges (Rs.)</t>
  </si>
  <si>
    <t>Total Type Test charges: (A)+(B)+C)</t>
  </si>
  <si>
    <t>Discount Sche-7</t>
  </si>
  <si>
    <t>Test Laboratory where the tests are proposed to be conducted [Indicate name and place of the test laboratory]</t>
  </si>
  <si>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</si>
  <si>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</si>
  <si>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</si>
  <si>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</si>
  <si>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</si>
  <si>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</si>
  <si>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Eq Weightage of Rs/ %</t>
  </si>
  <si>
    <t>Final Discount Factor</t>
  </si>
  <si>
    <r>
      <t>Discount on lum-sum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Rs.</t>
    </r>
  </si>
  <si>
    <r>
      <t>Discount on percent basis on total price quoted by us without Taxes &amp; Duties.</t>
    </r>
    <r>
      <rPr>
        <sz val="11"/>
        <rFont val="Book Antiqua"/>
        <family val="1"/>
      </rPr>
      <t xml:space="preserve"> [The discount shall be proportionately applicable on all the items of all the Schdules i.e. Sch-1 (without type test charges), Sch-2 &amp; Sch-6] </t>
    </r>
    <r>
      <rPr>
        <b/>
        <sz val="11"/>
        <rFont val="Book Antiqua"/>
        <family val="1"/>
      </rPr>
      <t>In Percent (%)</t>
    </r>
  </si>
  <si>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</si>
  <si>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 (Direct Only)</t>
  </si>
  <si>
    <t>In Rs.</t>
  </si>
  <si>
    <t>Schedule-1 :  (Direct Only)</t>
  </si>
  <si>
    <t>Schedule-1 : Ex works prices (Bought Out Only)</t>
  </si>
  <si>
    <t>Schedule-1 : (Bought Out Only)</t>
  </si>
  <si>
    <t>Schedule-2 : Freight &amp; Insurance</t>
  </si>
  <si>
    <t>Schedule-3 : Erection Charges</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</si>
  <si>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</si>
  <si>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</si>
  <si>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</si>
  <si>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Discount(s) offered at sl. No. 1 to 4 will automatically get displayed and accounted for in the respective items of the Schedules.</t>
  </si>
  <si>
    <t>We hereby offer Multi-package discount as given below:</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</si>
  <si>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</si>
  <si>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</si>
  <si>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</si>
  <si>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</si>
  <si>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</si>
  <si>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</si>
  <si>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</si>
  <si>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</si>
  <si>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</si>
  <si>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</si>
  <si>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</si>
  <si>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</si>
  <si>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</si>
  <si>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</si>
  <si>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</si>
  <si>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</si>
  <si>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</si>
  <si>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</si>
  <si>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</si>
  <si>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</si>
  <si>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</si>
  <si>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</si>
  <si>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</si>
  <si>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</si>
  <si>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</si>
  <si>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</si>
  <si>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</si>
  <si>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</si>
  <si>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</si>
  <si>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</si>
  <si>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Bid Form 2nd Envelope</t>
  </si>
  <si>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</si>
  <si>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</si>
  <si>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</si>
  <si>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</si>
  <si>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</si>
  <si>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</si>
  <si>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</si>
  <si>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</si>
  <si>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</si>
  <si>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</si>
  <si>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</si>
  <si>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</si>
  <si>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</si>
  <si>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</si>
  <si>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</si>
  <si>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</si>
  <si>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</si>
  <si>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</si>
  <si>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</si>
  <si>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</si>
  <si>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</si>
  <si>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t>
  </si>
  <si>
    <t xml:space="preserve">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</si>
  <si>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</si>
  <si>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</si>
  <si>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</si>
  <si>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Supply of Services</t>
  </si>
  <si>
    <t>Taxes and Duties.</t>
  </si>
  <si>
    <t>Summary.</t>
  </si>
  <si>
    <t>Taxes and Duties not included in Schedule 1 to 3</t>
  </si>
  <si>
    <t>Grand Summary [Schedule 1 to 4]</t>
  </si>
  <si>
    <t>Break-up of Type Test Charges for Type Tests to be conducted-Not applicable</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</si>
  <si>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</si>
  <si>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 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</si>
  <si>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</si>
  <si>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 </t>
  </si>
  <si>
    <t xml:space="preserve">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 </t>
  </si>
  <si>
    <r>
      <t xml:space="preserve">100% of applicable Taxes and Duties i.e </t>
    </r>
    <r>
      <rPr>
        <b/>
        <sz val="12"/>
        <rFont val="Book Antiqua"/>
        <family val="1"/>
      </rPr>
      <t>GST</t>
    </r>
    <r>
      <rPr>
        <sz val="12"/>
        <rFont val="Book Antiqua"/>
        <family val="1"/>
      </rPr>
      <t>, which are payable by the Purchaser under the Contract, shall be reimbursed by the Purchaser on production of satisfactory documentary evidence by the Supplier in accordance with the provisions of the Bidding Documents.</t>
    </r>
  </si>
  <si>
    <r>
      <t xml:space="preserve">We further understand that notwithstanding 3.0 above, in case of award on us, you shall also bear and pay/reimburse to us, </t>
    </r>
    <r>
      <rPr>
        <b/>
        <sz val="12"/>
        <rFont val="Book Antiqua"/>
        <family val="1"/>
      </rPr>
      <t>GST applicable on supplies</t>
    </r>
    <r>
      <rPr>
        <sz val="12"/>
        <rFont val="Book Antiqua"/>
        <family val="1"/>
      </rPr>
      <t xml:space="preserve"> by us to you, imposed on the Goods including  Type Test charges for Type test to be conducted specified in Schedule No. 1,  of the Price Schedule in this Second Envelope ; by the Indian Laws. </t>
    </r>
  </si>
  <si>
    <t>We confirm that we have also registered/we shall also get registered in the GST Network with a GSTIN , in all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</si>
  <si>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</si>
  <si>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t>
  </si>
  <si>
    <t>Please provide additional information of the Bidder</t>
  </si>
  <si>
    <t>Business Address                       :</t>
  </si>
  <si>
    <t>Country of Incorporation         :</t>
  </si>
  <si>
    <t>State/Province to be indicated :</t>
  </si>
  <si>
    <t>Name of Principal Officer         :</t>
  </si>
  <si>
    <t>Address of  Principal Officer    :</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</si>
  <si>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</si>
  <si>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</si>
  <si>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</si>
  <si>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</si>
  <si>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</si>
  <si>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</si>
  <si>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</si>
  <si>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</si>
  <si>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</si>
  <si>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</si>
  <si>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</si>
  <si>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</si>
  <si>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</si>
  <si>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</si>
  <si>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</si>
  <si>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</si>
  <si>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</si>
  <si>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</si>
  <si>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</si>
  <si>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</si>
  <si>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</si>
  <si>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</si>
  <si>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</si>
  <si>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</si>
  <si>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</si>
  <si>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</si>
  <si>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</si>
  <si>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</si>
  <si>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</si>
  <si>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</si>
  <si>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</si>
  <si>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</si>
  <si>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Ex-Works Price of Direct Supplies (after discount, if any)</t>
  </si>
  <si>
    <t>Rs.</t>
  </si>
  <si>
    <t>Excise Duty, as applicable on (a) above at the rate :</t>
  </si>
  <si>
    <t>Amount on which Sales Tax is applicable</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</si>
  <si>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</si>
  <si>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</si>
  <si>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</si>
  <si>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</si>
  <si>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</si>
  <si>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</si>
  <si>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</si>
  <si>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</si>
  <si>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</si>
  <si>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</si>
  <si>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</si>
  <si>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</si>
  <si>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Clause Ref. No.</t>
  </si>
  <si>
    <t xml:space="preserve">Description of Clause </t>
  </si>
  <si>
    <t>Observation/ Comment of the Bidder</t>
  </si>
  <si>
    <t>Remarks</t>
  </si>
  <si>
    <t>Clause 10 Taxes and Duties, Section-IV, GCC</t>
  </si>
  <si>
    <t>10. Taxes and Duties</t>
  </si>
  <si>
    <t>10.1 The Supplier shall be entirely responsible for payment of all taxes, duties, licence fees ……………………….</t>
  </si>
  <si>
    <t>10.2 The Supplier shall be solely responsible for the taxes that may be levied on the Supplier's persons ………………………..</t>
  </si>
  <si>
    <t>10.3 In respect of direct transaction between the Purchaser and the Supplier, the EXW price is inclusive…………………………..</t>
  </si>
  <si>
    <t>10.4 Octroi/entry tax as applicable for destination site/state on all items of supply including bought-out finished items, which shall be dispatched directly from the ……………………………………</t>
  </si>
  <si>
    <t>10.5 Purchaser would not bear any liability on account of Service Tax. ……………….</t>
  </si>
  <si>
    <t>10.6 Sales Tax/VAT on Works Contract, Turnover Tax or any other similar taxes under the …………………………………..</t>
  </si>
  <si>
    <t>10.7 For the purpose of the Contract, it is agreed that the Contract Price specified in Article 2(Contract Price and Terms of Payment) of the Contract Agreement is based on the taxes, duties, levies and charges prevailing at the date seven (07) days prior to the last date of bid submission (hereinafter called “Tax” in this GCC Sub-clause 10.7). .……………........................................</t>
  </si>
  <si>
    <t>In respect of raw materials, intermediary components etc and bought out items, neither the Purchaser nor the Supplier shall be entitled to any claim arising due to increase or decrease in the rate of Tax, ……………………………………………....</t>
  </si>
  <si>
    <t>Clause 29 Change in Laws and Regulations, Section-IV, GCC</t>
  </si>
  <si>
    <t>29.1 If, after the date seven (07) days prior to the date of Bid Opening, any law, regulation, ordinance, order or by-law having the force of law is enacted, promulgated, abrogated or changed in India (which shall be deemed to include any change in interpretation or application by the competent authorities) ……………………………………….</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</si>
  <si>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</si>
  <si>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</si>
  <si>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</si>
  <si>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</si>
  <si>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</si>
  <si>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</si>
  <si>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</si>
  <si>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</si>
  <si>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</si>
  <si>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</si>
  <si>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</si>
  <si>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</si>
  <si>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</si>
  <si>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</si>
  <si>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</si>
  <si>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</si>
  <si>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</si>
  <si>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</si>
  <si>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</si>
  <si>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</si>
  <si>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</si>
  <si>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</si>
  <si>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</si>
  <si>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</si>
  <si>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</si>
  <si>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</si>
  <si>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</si>
  <si>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</si>
  <si>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</si>
  <si>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</si>
  <si>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</si>
  <si>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</si>
  <si>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</si>
  <si>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</si>
  <si>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</si>
  <si>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</si>
  <si>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</si>
  <si>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</si>
  <si>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</si>
  <si>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</si>
  <si>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</si>
  <si>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</si>
  <si>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</si>
  <si>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</si>
  <si>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</si>
  <si>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</si>
  <si>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</si>
  <si>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</si>
  <si>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</si>
  <si>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</si>
  <si>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</si>
  <si>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</si>
  <si>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</si>
  <si>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</si>
  <si>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</si>
  <si>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</si>
  <si>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</si>
  <si>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</si>
  <si>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</si>
  <si>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</si>
  <si>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</si>
  <si>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</si>
  <si>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</si>
  <si>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</si>
  <si>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</si>
  <si>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</si>
  <si>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</si>
  <si>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</si>
  <si>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</si>
  <si>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</si>
  <si>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</si>
  <si>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</si>
  <si>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</si>
  <si>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</si>
  <si>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</si>
  <si>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</si>
  <si>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</si>
  <si>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</si>
  <si>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</si>
  <si>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</si>
  <si>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</si>
  <si>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</si>
  <si>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</si>
  <si>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</si>
  <si>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</si>
  <si>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</si>
  <si>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</si>
  <si>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</si>
  <si>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</si>
  <si>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</si>
  <si>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</si>
  <si>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</si>
  <si>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</si>
  <si>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</si>
  <si>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</si>
  <si>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</si>
  <si>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</si>
  <si>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</si>
  <si>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</si>
  <si>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</si>
  <si>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Service Activity Number </t>
  </si>
  <si>
    <t>Select from Drop-down menu. Whether  rate of GST in column ‘6’ is confirmed. If not  indicate applicable rate of GST #</t>
  </si>
  <si>
    <t>Unit Erection Charges</t>
  </si>
  <si>
    <t>Total Erection Charges</t>
  </si>
  <si>
    <t>SQM</t>
  </si>
  <si>
    <t>5.9.1</t>
  </si>
  <si>
    <t>5.9.5</t>
  </si>
  <si>
    <t>5.9.6</t>
  </si>
  <si>
    <t>TOTAL</t>
  </si>
  <si>
    <t>CIVIL WORKS</t>
  </si>
  <si>
    <t>5.9.3</t>
  </si>
  <si>
    <t>13.1.2</t>
  </si>
  <si>
    <t>1.14.2</t>
  </si>
  <si>
    <t>1.27.1</t>
  </si>
  <si>
    <t>2.10.1</t>
  </si>
  <si>
    <t>Point</t>
  </si>
  <si>
    <t>Each</t>
  </si>
  <si>
    <t>Metre</t>
  </si>
  <si>
    <t>All the cells in Sch-2 &amp; 3 are auto filled, therefore no cell is required to be filled up there.</t>
  </si>
  <si>
    <t>Amount
(Excluding GST) but including labour welfare cess &amp; freight (if any)</t>
  </si>
  <si>
    <t>Unit Rate
(excluding GST) but including labour welfare cess &amp; Freight (if any)</t>
  </si>
  <si>
    <t>Sr. GM(C&amp;M)</t>
  </si>
  <si>
    <t xml:space="preserve"> Total GST for Services between the Contractor and the Employer (identified in Schedule 1) which are not included in the unit rate as per the provision of the Bidding Documents, as applicable.</t>
  </si>
  <si>
    <t>Sr.GM(C&amp;M)</t>
  </si>
  <si>
    <t>Sr.GENERAL MANAGER</t>
  </si>
  <si>
    <t xml:space="preserve">Extra for providing and placing in position 2 Nos 6mm dia. M.S. bars at every third course of half brick masonry. </t>
  </si>
  <si>
    <t>DSR 2023</t>
  </si>
  <si>
    <t>2.3.2</t>
  </si>
  <si>
    <t>a</t>
  </si>
  <si>
    <t>b</t>
  </si>
  <si>
    <t>17.2.1</t>
  </si>
  <si>
    <t>EACH</t>
  </si>
  <si>
    <t>Column 6 (HSN/SAC code): If HSN/SAC code provided in Column 6  (for the Item Description in Column 3) is same as Bidder's HSN/SAC code, write "Confirm". If Bidder wants to provide a different HSN/SAC code, please write the code. If left blank, it shall be treated as confirmation of HSN/SAC code provided in Column 6.</t>
  </si>
  <si>
    <t>Whether the bidder is an MSE (Micro &amp; Small Enterprise)</t>
  </si>
  <si>
    <t>E-mail Id of Bid Signatory</t>
  </si>
  <si>
    <t>Mobile no. Bid Signatory</t>
  </si>
  <si>
    <t>Tel. no. of Bid Signatory</t>
  </si>
  <si>
    <t>Name of Bidder</t>
  </si>
  <si>
    <t>SAC/HSN Codes</t>
  </si>
  <si>
    <t># In case the bidder leaves the cell for confirmation of the SAC/HSN code and/or  GST rate  “blank”,  the SAC/HSN code and corresponding GST rate indicated by the Employer shall be deemed to be the one confirmed by the Bidder.</t>
  </si>
  <si>
    <t>Centering and shuttering including strutting, propping etc. and removal of form for :</t>
  </si>
  <si>
    <t>13.2.2</t>
  </si>
  <si>
    <t>Providing and laying in position cement concrete of specified grade excluding the cost of centering and shuttering - All work up to plinth level :</t>
  </si>
  <si>
    <t>4.1.8</t>
  </si>
  <si>
    <t xml:space="preserve">1:4:8 (1 Cement : 4 coarse sand (zone-III) : 8 graded stone aggregate 40 mm nominal size)
</t>
  </si>
  <si>
    <t>Filling available excavated earth (excluding rock) in trenches, plinth, sides of foundations etc. in layers not exceeding 20cm in depth, consolidating each deposited layer by ramming and watering, lead up to 50 m and lift upto 1.5 m.</t>
  </si>
  <si>
    <t>All works upto plinth level</t>
  </si>
  <si>
    <t xml:space="preserve">All works above plinth level upto floor V level </t>
  </si>
  <si>
    <t>5.22.6</t>
  </si>
  <si>
    <t>5.22A.6</t>
  </si>
  <si>
    <t xml:space="preserve">Foundations, footings, bases of columns,plinth beam etc. for mass concrete </t>
  </si>
  <si>
    <t xml:space="preserve">Suspended floors, roofs, landings, balconies and access platform
</t>
  </si>
  <si>
    <t xml:space="preserve">Lintels, beams, plinth beams, girders, bressumers and cantilevers
</t>
  </si>
  <si>
    <t xml:space="preserve">Columns, Pillars, Piers, Abutments, Posts and Struts
</t>
  </si>
  <si>
    <t>6.45.2</t>
  </si>
  <si>
    <t>13.16,13.16.1</t>
  </si>
  <si>
    <t xml:space="preserve">6 mm cement plaster of mix  1:3 (1 cement : 3 fine sand) </t>
  </si>
  <si>
    <t>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t>
  </si>
  <si>
    <t>9.21.2</t>
  </si>
  <si>
    <t xml:space="preserve">30 mm thick including ISI marked Stainless Steel butt hinges with necessary screws
</t>
  </si>
  <si>
    <t xml:space="preserve">Extra for Providing and fixing flush doors with decorative veneering instead of non decorative ISI marked flush door shutters conforming to IS: 2202 (Part I)
</t>
  </si>
  <si>
    <t>9.22.1</t>
  </si>
  <si>
    <t xml:space="preserve">On one side only
</t>
  </si>
  <si>
    <t>Providing and fixing bright finished brass 100 mm mortice latch and lock with 6 levers and a pair of lever handles of approved quality with necessary screws etc. complete.</t>
  </si>
  <si>
    <t xml:space="preserve">Providing and laying 60mm thick factory made cement concrete paver block of approved shape and colour of M -30 grade made of C&amp;D waste by block making machine with vibratory compaction laid in required pattern and including over 50mm thick compacted bed of coarse sand, filling the joints with fine sand etc. all complete as per the direction of Engineer-in-charge.
</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</si>
  <si>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</si>
  <si>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4.1.3</t>
  </si>
  <si>
    <t>Supplying and fixing following modular switch/ socket on the existing modular plate &amp; switch box including connections but excluding modular plate etc. as required.</t>
  </si>
  <si>
    <t>Supplying and fixing two module stepped type electronic fan regulator on the existing modular plate switch box including connections but excluding modular plate etc. as required.</t>
  </si>
  <si>
    <t>100 mm</t>
  </si>
  <si>
    <t xml:space="preserve">Earth work in excavation by mechanical means (Hydraulic excavator)/manual means over areas (exceeding 30 cm in depth, 1.5 m in width as well as 10 sqm on plan) including getting out and disposal of excavated earth lead upto 50 m and lift upto 1.5 m, as directed by Engineer-in-charge.Ordinary rock </t>
  </si>
  <si>
    <t>2.6.1</t>
  </si>
  <si>
    <t xml:space="preserve">All kinds of soil including building rubbish/debris etc. </t>
  </si>
  <si>
    <t>Cum</t>
  </si>
  <si>
    <t>2.7.1</t>
  </si>
  <si>
    <t xml:space="preserve">Ordinary Rock </t>
  </si>
  <si>
    <t>2.7.3</t>
  </si>
  <si>
    <t xml:space="preserve">Hard rock (Blasting Prohibited) </t>
  </si>
  <si>
    <t xml:space="preserve">Supplying and filling in plinth with local river sand under floors, including watering, ramming, consolidating and dressing complete. </t>
  </si>
  <si>
    <t>Providing and laying in position cement concrete of specified grade excluding the cost of centering and shuttering - All work up to plinth level :1:2:4 (1 cement : 2 coarse sand (zone-III) : 4 graded stone aggregate 20 mm nominal size.</t>
  </si>
  <si>
    <t>2.35.3</t>
  </si>
  <si>
    <t xml:space="preserve">Treatment of soil under existing floors using chemical emulsion @ one litre per hole, 300 mm apart including drilling 12 mm diameter holes and plugging with cement mortar 1 :2 (1 cement : 2 Coarse sand) to match the existing floor: 2.35.3.1 With Chlorpyriphos/Lindane E.C. 20% with 1% concentration
</t>
  </si>
  <si>
    <t>1.1.2</t>
  </si>
  <si>
    <t>By Mechanical Transport including loading,unloading and stacking with in 1 km lead.as per direction of Engineer-in-charge.</t>
  </si>
  <si>
    <t>2.25(a)</t>
  </si>
  <si>
    <t>Excavating, supplying and filling of local good earth (including royalty) by mechanical transport upto a lead of 5km also including ramming and watering of the earth in layers not exceeding 20 cm in trenches, plinth, sides of foundation etc.complete.</t>
  </si>
  <si>
    <t>5.1.2</t>
  </si>
  <si>
    <t xml:space="preserve">Providing and laying in position specified grade of reinforced cement concrete,excluding the cost of centering, shuttering, finishing and reinforcement -  1:1.5:3 (1 cement : 1.5 coarse sand (zone-III): 3 graded stone aggregate 20 mm nominal size) : as per direction of Engineer-in-charge.All works upto plinth level
</t>
  </si>
  <si>
    <t>5.2.2</t>
  </si>
  <si>
    <t>Reinforced cement concrete work in walls (any thickness), including attached pilasters, buttresses, plinth and string courses, fillets, columns, pillars, piers,abutments, posts and struts etc. above plinth level up to floor five level, excluding cost of centering, shuttering, finishing and reinforcement :1:1.5:3 (1 cement : 1.5 coarse sand(zone-III) : 3 graded stone aggregate 20 mm nominal size)</t>
  </si>
  <si>
    <t>Reinforced cement concrete work in beams, suspended floors, roofs having slope up to 15° landings, balconies, shelves, chajjas, lintels, bands, plain window sills, staircases and spiral stair cases above plinth level up to floor five level,excluding the cost of  centering, shuttering, finishing and reinforcement, with 1:1.5:3 (1 cement : 1.5 coarse sand(zone-III) : 3 graded stone aggregate 20 mm nominal size).</t>
  </si>
  <si>
    <t>Steel reinforcement for R.C.C. work including straightening, cutting, bending, placing in position and binding all complete .Thermo-Mechanically Treated bars of grade Fe-500D or more.
(Note:Chairs,spacer,lapping etc deemed to be included.No extra payment shall be consider)</t>
  </si>
  <si>
    <t>Kg</t>
  </si>
  <si>
    <t>Structural steel work riveted, bolted or welded in built up sections, trusses and framed work, including cutting, hoisting, fixing in position and applying a priming coat of approved steel primer all complete. all complete as per the Instruction of Engineer-In-charge.</t>
  </si>
  <si>
    <t>Sqm</t>
  </si>
  <si>
    <t>5.9.7</t>
  </si>
  <si>
    <t xml:space="preserve">Stairs, (excluding landings) except spiral-staircases
</t>
  </si>
  <si>
    <t>Analysed-2018-
6.32.2=6.32.2-(6.4.2-
6.1.2)</t>
  </si>
  <si>
    <t>Brick work with clay flyash F.P.S. (non modular) brick of class designation 7.5 in foundation and upto plinth level in :Cement mortar 1:6 (1 cement : 6 coarse sand) all complete as per direction of Engineer-in-charge</t>
  </si>
  <si>
    <t>6.32.2</t>
  </si>
  <si>
    <t xml:space="preserve">Brick work with clay flyash F.P.S. (non modular) brick of class designation 7.5 in superstructure above plinth level up to floor five level in Cement mortar 1:6 (1cement : 6 coarse sand) :all work complete as per the Instruction of Engineer-In-Charge.
</t>
  </si>
  <si>
    <t>Half brick masonry with non modular fly ash bricks of class designation 10,conforming to IS :12894, in super structure above plinth and upto floor V level.Cement mortar 1 : 4 (1 cement : 4 coarse sand)</t>
  </si>
  <si>
    <t xml:space="preserve">12mm cement plaster on the rough side of single or half brick wall of mix :1:6 (1 cement: 6 fine sand)
</t>
  </si>
  <si>
    <t>15 mm cement plaster on the rough side of single or half brick wall of mix :1:6 (1 cement: 6 fine sand)</t>
  </si>
  <si>
    <t>Extra for lining out plaster to imitate stone/brick/concrete blocks or any type of design shed walling all complete as per EIC.</t>
  </si>
  <si>
    <t>LOA-156/21-22</t>
  </si>
  <si>
    <t>Providing  and  fixing  150  mm  wide,  22  gauge  and  18mm  square  fiber glass chicken wiremesh at junctions of concrete and brick work and other locations at all heights placed symmetrically on the joint,  including cutting to required size, fixing in position with cement and nails etc complete in all respects  as per specifications/drawings  and  to  the  entire  satisfaction  of   the  Engineer  in Charge.</t>
  </si>
  <si>
    <t>11.6.1</t>
  </si>
  <si>
    <t xml:space="preserve">Cement plaster skirting up to 30 cm height, with cement mortar 1:3 (1 cement :3 coarse sand), finished with a floating coat of neat cement. etc. complete as per design approved by Engineer-in-Charge.18 mm thick
</t>
  </si>
  <si>
    <t>Providing and laying Ceramic glazed anti-skid floor tiles of size 300x300 mm(thickness to be specified by the manufacturer) of 1st quality conforming to IS : 15622 of approved make in colours laid on 20 mm thick cement mortar 1:4 (1 Cement : 4 Coarse sand), Jointing with grey cement slurry @ 3.3 kg/sqm including pointing the joints with white cement and matching pigment etc.,complete.,(water proofing admixture (Dr. Fixit Pidicrete URP/equivalent SIKA) shall be added in mortar,cement slurry &amp; in grouting materials)-(Paymnet for the Admixture to be paid separately)</t>
  </si>
  <si>
    <t>Providing and fixing Ist quality ceramic glazed wall tiles conforming to IS: 15622 (thickness to be specified by the manufacturer), of approved make &amp;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all complete.,(water proofing admixture (Dr. Fixit Pidicrete URP/equivalent SIKA) shall be added in mortar,cement slurry &amp; in grouting materials)-(Paymnet for the Admixture to be paid separately)</t>
  </si>
  <si>
    <t>25 mm thick screed concrete flooring grade 1:2:4 (1 cement : 2 coarse sand (zone-III): 4 graded stone aggregate 10 mm down) size), hardening compound mixed @ 2 litre per 50 kg of cement or as per manufacturer's specifications. This includes cost of cement slurry etc. complete.</t>
  </si>
  <si>
    <t>Extra for making chequers of approved pattern on cement concrete floors, steps,landing, pavements etc.</t>
  </si>
  <si>
    <t>10.25.2</t>
  </si>
  <si>
    <t>Steel work welded in built up sections/ framed work, including cutting, hoisting,fixing in position and applying a priming coat of approved steel primer using structural steel etc. as required.In gratings, frames, guard bar, ladder, railings, brackets, gates and similar works</t>
  </si>
  <si>
    <t>kg</t>
  </si>
  <si>
    <t>Providing &amp; Fixing Grey RCC Door frame(rectangular) of grade-M40 with Smooth finished surface of approved brand and manufacture as per EIC. (hold fast lugs or fittings included).</t>
  </si>
  <si>
    <t xml:space="preserve">Frame size upto( 6-9ft x3-4 ft) &amp; 60mm thick.
</t>
  </si>
  <si>
    <t>each</t>
  </si>
  <si>
    <t xml:space="preserve">Floor painting with floor enamel paint of approved brand and manufacture of required colour to give an even shade :Two or more coats on new work.all complete as per EIC.
</t>
  </si>
  <si>
    <t>13.53.1(M)</t>
  </si>
  <si>
    <t>Painting with synthetic enamel paint of approved brand and manufacture of required colour to give an even shade :New work (two or more coats) including a coat of approved steel primer on steel.</t>
  </si>
  <si>
    <t xml:space="preserve">21.1.1.2 </t>
  </si>
  <si>
    <t>21.1.2.2</t>
  </si>
  <si>
    <t xml:space="preserve">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float/Frosted glass panes of 5 mm thickness (weight not less than 12.50 kg/sqm)
</t>
  </si>
  <si>
    <t>13.80</t>
  </si>
  <si>
    <t>Providing and applying white cement based putty of average thickness 1 mm,of approved brand and manufacturer, over the plastered wall surface to prepare the surface even and smooth complete.</t>
  </si>
  <si>
    <t>Finishing walls with Acrylic Smooth Exterior paint(Weather coat) of required shade :(Two or more coat applied @ 1.43 ltr/10 sqm)over priming coat of exterior primer applied@0.90 litrs/10sqm complete including cost of Priming coat, all complete as per instruction of EIC . exterior wall paint of  Berger Paint - "Weather Coat smooth"/ Nerolac Paint- "Weather Coat XL "/Asian Paints- "Apex Shine" is to be used. as direction of EIC.</t>
  </si>
  <si>
    <t xml:space="preserve"> 4.12(M)</t>
  </si>
  <si>
    <t>Extra for providing and mixing water proofing material;(Dr Fixit Pidicrete URP,Sika,FOSROCK ) in cement concrete  work in doses by weight of cement as per manufacturer's specification.</t>
  </si>
  <si>
    <t>per 50kg cement</t>
  </si>
  <si>
    <t>Providing and fixing aluminium tower bolts, ISI marked, anodised (anodic coating not less than grade AC 10 as per IS : 1868 ) transparent or dyed to required colour or shade, with necessary screws etc. Complete</t>
  </si>
  <si>
    <t xml:space="preserve"> 9.97.4</t>
  </si>
  <si>
    <t>150 X 10 mm</t>
  </si>
  <si>
    <t>Providing and fixing aluminium handles, ISI marked, anodised (anodic coating not less than grade AC 10 as per IS : 1868) transparent or dyed to required colour or shade, with necessary screws etc. complete :</t>
  </si>
  <si>
    <t xml:space="preserve"> 9.100.1</t>
  </si>
  <si>
    <t>125mm</t>
  </si>
  <si>
    <t>9.100.2</t>
  </si>
  <si>
    <t>8.31(M)</t>
  </si>
  <si>
    <t>Making khurras 45x45 cm with average minimum thickness of 5 cmcement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t>
  </si>
  <si>
    <t>12.41.2</t>
  </si>
  <si>
    <t>RM</t>
  </si>
  <si>
    <t>12.42.3.2</t>
  </si>
  <si>
    <t>Single tee with door 110x110x110 mm</t>
  </si>
  <si>
    <t>12.42.5.2</t>
  </si>
  <si>
    <t>Bend 87.5°110 mm bend</t>
  </si>
  <si>
    <t>Shoe (Plain) 110 mm</t>
  </si>
  <si>
    <t xml:space="preserve"> 12.42.6.2</t>
  </si>
  <si>
    <t>110 mm Shoe</t>
  </si>
  <si>
    <t>Providing and fixing unplasticised -PVC pipe clips of approved design to unplasticised - PVC rain water pipes  complete.</t>
  </si>
  <si>
    <t>110 mm</t>
  </si>
  <si>
    <t>Providing and fixing white vitreous china pedestal type water closet (European type W.C. pan) with seat and lid, 10 litre low level white P.V.C. flushing cistern,including flush pipe, with manually controlled device (handle lever), conforming to IS : 7231, with all fittings and fixtures complete, including cutting and making good the walls and floors wherever required :W.C. pan with ISI marked white solid plastic seat and lid</t>
  </si>
  <si>
    <t>Providing/ laying ,jointing and testing in position of ISI marked UV stabilized UPVC pipe  for soil, waste, and vent, Type-B as per IS:13592 suitable for rubber ring joints, including all necessary specials and fittings (confirming to IS:14735) i.e. bends, tees, junctions (with or without doors), reducing bush, reducers, WC connectors, couplers, cowls, clamps, rubber rings etc. fixing at wall/ceiling/floor level supported by clamp &amp; hangers etc. inside duct, external work etc. including chase cutting as required,  proper completion of the work, breaking and making good the walls and floors etc. after pipes have been dully laid and tested. ( in floor , Vertical stack. and hang under roof )</t>
  </si>
  <si>
    <t>110mm dia</t>
  </si>
  <si>
    <t>90mm dia</t>
  </si>
  <si>
    <t>19.1.2</t>
  </si>
  <si>
    <t>Providing, laying and jointing glazed stoneware pipes class SP-1 with stiff mixture of cement mortar in the proportion of 1:1 (1 cement : 1 fine sand) including testing of joints etc. complete :150 mm diameter</t>
  </si>
  <si>
    <t>P/ fixing UPVC deep seal trap of approved make with perforated   stainless  steel  jali, including jointing the same with horizontal UPVC pipe laid in floors with jointing solvent as per the manufacture's instructions (including cost of jointing solvent) complete in all respect as directed by architect.100 mm inlet  to 75mm out let</t>
  </si>
  <si>
    <t>P/ fixing  precast reinforced cement concrete Jali of min M15 grade with approved patteren,well finished  including all fixing faciliated with removal &amp; refixing in future maintenance  upto floor V level.Thickness 50mm</t>
  </si>
  <si>
    <t xml:space="preserve">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:For fixed portion Powder coated aluminium (minimum thickness of powder coating 50 micron)
</t>
  </si>
  <si>
    <t xml:space="preserve">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:For shutters of doors, windows &amp; ventilators including providing and fixing hinges/ pivots and making provision for fixing of fittings wherever required including the cost of EPDM rubber / neoprene gasket required Powder coated aluminium (minimum thickness of powder coating 50 micron)
</t>
  </si>
  <si>
    <t xml:space="preserve">Finishing walls with Plastic Emulsion paint interior paint  of Approved brand &amp; manufacturer i.e(Asian,Berger,Nerolac) of required shade,stencils with scrubbing,cleaning &amp; preparing the old surface old work :(one or more coat) with priming coat of interior primer of respective brand;all complete as per instruction of EIC . </t>
  </si>
  <si>
    <t>Providing and fixing Ist quality ceramic  glazed exterior wall tiles of Stone/Brick kraft,wooden plank shed etc conforming to IS: standards (thickness to be specified by the manufacturer), of approved make like Kajaria,Somany, in all colours, shades as required &amp; dados with sepecial adhesive over 12 mm thick bed of cement mortar 1:3 (1 cement : 3 fine sand)coarse sand) and jointing with grey cement slurry @ 3.3kg per sqm,(water proofing admixture (Dr. Fixit Pidicrete URP/equivalent SIKA) shall be added in mortar,cement slurry &amp; in grouting materials)-(Paymnet for the Admixture to be paid separately)</t>
  </si>
  <si>
    <t>Providing and fixing on wall face unplasticised Rigid PVC rain water pipes conforming to IS : 13592 Type A, , (i) Single socketed pipes. including jointing with seal ring conforming to IS : 5382,;sealant for water tight, leaving 10 mm gap for  hermal expansion all complete.as per direction of Engineer-in-charge</t>
  </si>
  <si>
    <t>Providing and fixing on wall face unplasticised Rigid PVC moulded fittings/ accessories rain water pipes conforming to IS : 13592 Type A, , (i) Single socketed pipes. including jointing with seal ring conforming to IS : 5382,;sealant for water tight, leaving 10 mm gap for  hermal expansion all complete.as per direction of Engineer-in-charge</t>
  </si>
  <si>
    <t>Providing and laying water proofing treatment to vertical and horizontal surfaces of depressed portions of W.C., kitchen and the like consisting of:
(i) Ist course of applying cement slurry @ 4.4 kg/sqm mixed with water proofing
compound(Dr Fixit Pidicrete URP/Sika) in recommended proportions including rounding off junction of vertical and horizontal surface.
(ii) Providing and  applying two coats of Elastomeric Cementious membrance coating with Dr. Fixit Pidifin 2K (Two component) /equivalent SIKA COMPOUND and it will be air cured up to 24 hours including all complete.
(iii) IIIrd course of applying blown or residual bitumen applied hot at 1.7 kg.
per sqm of area.
(iv) IVth course of 400 micron thick PVC sheet. (Overlaps at joints of PVC sheet should be 100 mm wide and pasted to each other with bitumen @ 1.7 kg/sqm). all complete. (work shall be executed by waterproofing professional expert)</t>
  </si>
  <si>
    <t>Providing and applying two coats of Elastomeric Cementiou membrance coating with Dr. FixitPidifin 2K (Two component) /equivalent SIKA COMPOUND and it will be air cured up to 24hours including allcomplete.(work shall be executed by waterproofing professional expert)</t>
  </si>
  <si>
    <t xml:space="preserve">  18.7.3</t>
  </si>
  <si>
    <t>1" Pipes</t>
  </si>
  <si>
    <t xml:space="preserve">  18.8.1</t>
  </si>
  <si>
    <t>1/2" Pipes</t>
  </si>
  <si>
    <t xml:space="preserve">  18.8.3</t>
  </si>
  <si>
    <t>Providing and fixing gun metal gate valve with C.I. wheel of approved quality (screwed end) :</t>
  </si>
  <si>
    <t>25MM -(NB)</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</si>
  <si>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</si>
  <si>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litre</t>
  </si>
  <si>
    <t xml:space="preserve">  19.2.1</t>
  </si>
  <si>
    <t>Providing and laying cement concrete 1:5:10 (1 cement : 5 coarse sand : 10 graded stone aggregate 40 mm nominal size) all-round S.W. pipes including bed concrete as per standard design :100 mm diameter S.W. pipe</t>
  </si>
  <si>
    <t xml:space="preserve">  19.2.2</t>
  </si>
  <si>
    <t>Providing and laying cement concrete 1:5:10 (1 cement : 5 coarse sand : 10 graded stone aggregate 40 mm nominal size) all-round S.W. pipes including bed concrete as per standard design :150 mm diameter S.W. pipe</t>
  </si>
  <si>
    <t xml:space="preserve">  22.14.1(M)</t>
  </si>
  <si>
    <t>cum</t>
  </si>
  <si>
    <t>Providing &amp; Fixing exposed part of Jaquar Concealed stop cock with operating lever,collar bush &amp; adjsutable wall flange(Compatible with ALD-069FT) 
PRODUCT CODE: CON-CHR-069FTK
PRODUCT RANGE: Jaquar-Continental Range</t>
  </si>
  <si>
    <t>Providing and fixing wash basin with C.I. brackets, 15 mm C.P. brass pillar taps, 32 mm C.P. brass waste of standard pattern, including painting of fittings and brackets, cutting and making good the walls wherever require:</t>
  </si>
  <si>
    <t>17.7.4</t>
  </si>
  <si>
    <t>White Vitreous China Flat back wash basin size 550x 400 mm with single 15 mm C.P. brass pillar tap</t>
  </si>
  <si>
    <t>Providing and fixing C.P brass long body bib cock of approved quality conforming to IS standards and weighing not less than 690 gms .</t>
  </si>
  <si>
    <t xml:space="preserve">  18.51.1</t>
  </si>
  <si>
    <t xml:space="preserve">15 mm nominal bore </t>
  </si>
  <si>
    <t>Providing and fixing PTMT BottleTrap forWash Basin and Sink .</t>
  </si>
  <si>
    <t xml:space="preserve">  17.70.1</t>
  </si>
  <si>
    <t>Bottle trap 31mm single piecemoulded with hight of 270 mm, effective length of tail pipe 260mm from the center of the waste  coupling, 77mm breadth with 25mm  minimum water seal weighing not less than 260 gms.</t>
  </si>
  <si>
    <t>Providing &amp; fixing 600 x 450mm beveled edge mirror of superior glass (of approved quality) complete with 6mm thick hard board ground fixed to wooden cleats with C.P. brass screws and washers complete.</t>
  </si>
  <si>
    <t>Providing and fixing C.P. brass Two way bib cock with flange of approved quality conforming to IS standards and weighing not less than 730 gms.15 mm nominal bore</t>
  </si>
  <si>
    <t>Providing and fixing C.P. brass angle stop cock of standard design and of approved make  .15 mm nominal bore all complete as per the Instruction of Engineer-In-Charge.</t>
  </si>
  <si>
    <t>Providing and fixing Chrome health Faucet ABS body with Wall Hook and 1-Meter Stainless Steel Braided Rubber Hose approved quality conforming to IS standards  all complete as per the Instruction of Engineer-In-Charge.</t>
  </si>
  <si>
    <t>Providing &amp; fixing PVC coated weldmesh of min. 1/2" aperture-16 gauge wire  to windows, openings etc.  With uv sunlight protection.all complete as per instruction of EIC.</t>
  </si>
  <si>
    <t>Constructing soak pit 1.0 dia.&amp; 1.20 m depth filled with brickbats including U-pvc kg/cm2-1.2 mtr length, 110 mm diameter complete as per standard design all complete as per the Instruction of Engineer-In-Charge.</t>
  </si>
  <si>
    <r>
      <t xml:space="preserve">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t>
    </r>
    <r>
      <rPr>
        <b/>
        <sz val="24"/>
        <color theme="1"/>
        <rFont val="Book Antiqua"/>
        <family val="1"/>
      </rPr>
      <t>Exposed on wall</t>
    </r>
  </si>
  <si>
    <r>
      <t xml:space="preserve">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t>
    </r>
    <r>
      <rPr>
        <b/>
        <sz val="24"/>
        <color theme="1"/>
        <rFont val="Book Antiqua"/>
        <family val="1"/>
      </rPr>
      <t>Concealed work</t>
    </r>
    <r>
      <rPr>
        <sz val="24"/>
        <color theme="1"/>
        <rFont val="Book Antiqua"/>
        <family val="1"/>
      </rPr>
      <t>, including cutting chases and making good the walls etc.</t>
    </r>
  </si>
  <si>
    <r>
      <t>Grading roof for water proofing treatment with;Cement concrete 1:2:4 (1 cement : 2 coarse sand : 4 graded stone aggregate 6 mm nominal size)all work complete as per the Instruction of Engineer-In-Charge.</t>
    </r>
    <r>
      <rPr>
        <b/>
        <sz val="24"/>
        <rFont val="Book Antiqua"/>
        <family val="1"/>
      </rPr>
      <t>(water proofing admixture (Dr. Fixit Pidicrete URP/equivalent SIKA) shall be added in mortar,cement slurry &amp; in grouting materials)-(Paymnet for the Admixture to be paid separately)</t>
    </r>
  </si>
  <si>
    <t>CIVIL WORK</t>
  </si>
  <si>
    <t>PART-A</t>
  </si>
  <si>
    <t>PART B - ELECTRICAL WORKS</t>
  </si>
  <si>
    <t>WIRING</t>
  </si>
  <si>
    <t>1.3.1</t>
  </si>
  <si>
    <t>Wiring for light point/ fan point/ exhaust fan point/ call bell point with 1.5 sq.mm FRLS PVC insulated copper conductor single core cable in recessed medium class PVC conduit, with modular switch, modular late, suitable GI box and earthing the point with 1.5 sq.mm FRLS PVC insulated copper conductor single core cable etc. as required.</t>
  </si>
  <si>
    <t>1.7.3</t>
  </si>
  <si>
    <t>i</t>
  </si>
  <si>
    <t>1.24.1</t>
  </si>
  <si>
    <t>5/6 A switch</t>
  </si>
  <si>
    <t>ii</t>
  </si>
  <si>
    <t>1.24.4</t>
  </si>
  <si>
    <t>3 pin 5/6 A socket outlet</t>
  </si>
  <si>
    <t>Supplying and fixing following size/ modules, GI box alongwith modular base &amp; cover plate for modular switches in recess etc. as required</t>
  </si>
  <si>
    <t>3 Module (100mmX75mm)</t>
  </si>
  <si>
    <t>1.27.4</t>
  </si>
  <si>
    <t>6 Module (200mmX75mm)</t>
  </si>
  <si>
    <t>iii</t>
  </si>
  <si>
    <t>1.27.6</t>
  </si>
  <si>
    <t>12 Module (200mmX150mm)</t>
  </si>
  <si>
    <t>Supplying and fixing following way, single pole and neutral,sheet steel, MCB distribution board, 240 V, on surface/ recess, complete with tinned copper bus bar, neutral bus bar, earth bar, din bar, interconnections,powder painted including earthing etc. as required. (But without MCB/RCCB/Isolator)</t>
  </si>
  <si>
    <t>8 way , Double door</t>
  </si>
  <si>
    <t>Supplying and fixing 5 A to 32 A rating, 240/415 V, 10 kA, “C” curve, miniature circuit breaker suitable for inductive load of following poles in the existing MCB DB complete with connections, testing and commissioning etc. as required.</t>
  </si>
  <si>
    <t>Single pole</t>
  </si>
  <si>
    <t>2.10.4</t>
  </si>
  <si>
    <t>Triple pole</t>
  </si>
  <si>
    <t>Supply (Non DSR Item)</t>
  </si>
  <si>
    <t>Supplying of approved make of the following ceiling fan &amp; all its accessories suitable for operation on 230V single phase, 50 Hz AC supply complete as required. (Havells or equivalent make).Colour as per Engineer I/c approval</t>
  </si>
  <si>
    <t>1200 mm sweep (AEROKING)</t>
  </si>
  <si>
    <t>Installation, testing and commissioning of ceiling fan, including wiring the down rods of standard length (upto 30 cm) with 1.5 sq. mm FRLS PVC insulated, copper conductor, single core cable etc. as required.</t>
  </si>
  <si>
    <t>Supplying of 230V exhaust fan complete with louver/shutter and its all accessories complete as required of following size.(Havells or equivalent make).</t>
  </si>
  <si>
    <t>300 mm sweep  (VENTILAIR DB NEO)</t>
  </si>
  <si>
    <t>150 mm sweep  (VENTILAIRDX)</t>
  </si>
  <si>
    <t>1.50.1</t>
  </si>
  <si>
    <t>Installation of exhaust fan in the existing opening, including making good the damage, connection, testing, commissioning etc. as required. (Upto 450 mm sweep)</t>
  </si>
  <si>
    <t>LED PRIDE PLUS CURVE BATTEN 36 W 6500 K- (Product Code: Havells LHEXACP7IN1W036) or equivalet of HPL/CGL/SignifyInnovations India Ltd /INSTA POWER/PHILIPS</t>
  </si>
  <si>
    <t>Supply of ENDURA RUGBY 10 W Ultra modern, surface mounted, oval edge-lit LED luminaire comprising of high brightness LEDs complete with all accessories as required-
(Make-HPL/CGL/HAVELS/SignifyInnovations India Ltd /INSTA POWER/PHILIPS)</t>
  </si>
  <si>
    <t>Installation ,Testing, Commissioning of wall bracket /ceiling fittings of all sizes and shapes containing upto two GLS/CFL/LED lamps per fitting, complete with all accessories including connections etc. as required.</t>
  </si>
  <si>
    <r>
      <t xml:space="preserve">Wiring for circuit wiring alongwith earth wire with the following sizes of FRLS PVC insulated copper conductor, single core cable in recessed medium class PVC conduit as
required.
</t>
    </r>
    <r>
      <rPr>
        <b/>
        <sz val="24"/>
        <rFont val="Book Antiqua"/>
        <family val="1"/>
      </rPr>
      <t>2 X 2.5 sq. mm + 1 X 2.5 sq. mm earth wire</t>
    </r>
  </si>
  <si>
    <r>
      <t xml:space="preserve">Wiring for  submain wiring alongwith earth wire with the following sizes of FRLS PVC insulated copper conductor, single core cable in  recessed medium class PVC conduit as required. 
</t>
    </r>
    <r>
      <rPr>
        <b/>
        <sz val="24"/>
        <color theme="1"/>
        <rFont val="Book Antiqua"/>
        <family val="1"/>
      </rPr>
      <t>2 X 4 sq. mm + 1 X 4 sq. mm earth wire</t>
    </r>
  </si>
  <si>
    <t>A. WIRING</t>
  </si>
  <si>
    <t>ODP/BB/C&amp;M-3613/OT-28/RFx No.5002003326/23-24</t>
  </si>
  <si>
    <t>Construction of PPPFC Storage shed (46.5mx6m)  at POWERGRID Pandiabili GIS</t>
  </si>
  <si>
    <t>Fill up only green shaded cells in Sch-1</t>
  </si>
  <si>
    <t>Sch-1A (Price Schedule) :</t>
  </si>
  <si>
    <t>Schedule - 1 (Civil &amp; Electrical Works)</t>
  </si>
  <si>
    <t>Whether SAC/HSN in column ‘6’ is confirmed. If not  indicate applicable the SAC/HSN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</si>
</sst>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_(* #,##0.00_);_(* \(#,##0.00\);_(* &quot;-&quot;??_);_(@_)"/>
    <numFmt numFmtId="165" formatCode=";;"/>
    <numFmt numFmtId="166" formatCode="_(&quot;$&quot;* #,##0.00_);_(&quot;$&quot;* \(#,##0.00\);_(&quot;$&quot;* &quot;-&quot;??_);_(@_)"/>
    <numFmt numFmtId="167" formatCode="&quot;\&quot;#,##0.00;[Red]\-&quot;\&quot;#,##0.00"/>
    <numFmt numFmtId="168" formatCode="_-&quot;£&quot;* #,##0.00_-;\-&quot;£&quot;* #,##0.00_-;_-&quot;£&quot;* &quot;-&quot;??_-;_-@_-"/>
    <numFmt numFmtId="169" formatCode="#,##0.000_);\(#,##0.000\)"/>
    <numFmt numFmtId="170" formatCode="0.000"/>
    <numFmt numFmtId="171" formatCode="0.0_)"/>
    <numFmt numFmtId="172" formatCode="#,##0.0"/>
    <numFmt numFmtId="173" formatCode="_(* #,##0_);_(* \(#,##0\);_(* &quot;-&quot;??_);_(@_)"/>
    <numFmt numFmtId="174" formatCode="[$-409]dd/mmm/yy;@"/>
    <numFmt numFmtId="175" formatCode="0.0"/>
    <numFmt numFmtId="176" formatCode="0.0000000000%"/>
    <numFmt numFmtId="177" formatCode="_(* #,##0_);_(* \(#,##0\);_(* \-??_);_(@_)"/>
    <numFmt numFmtId="178" formatCode="&quot; &quot;@"/>
    <numFmt numFmtId="179" formatCode="#,##0.00&quot;  &quot;"/>
    <numFmt numFmtId="180" formatCode="0.00_ "/>
    <numFmt numFmtId="181" formatCode="0_ "/>
  </numFmts>
  <fonts count="88">
    <font>
      <sz val="11"/>
      <name val="Book Antiqua"/>
      <family val="1"/>
    </font>
    <font>
      <sz val="11"/>
      <color indexed="8"/>
      <name val="Calibri"/>
      <family val="2"/>
    </font>
    <font>
      <sz val="10"/>
      <name val="Arial"/>
      <family val="2"/>
    </font>
    <font>
      <sz val="12"/>
      <name val="Arial"/>
      <family val="2"/>
    </font>
    <font>
      <sz val="10"/>
      <name val="Book Antiqua"/>
      <family val="1"/>
    </font>
    <font>
      <b/>
      <sz val="11"/>
      <name val="Book Antiqua"/>
      <family val="1"/>
    </font>
    <font>
      <b/>
      <sz val="10"/>
      <name val="Book Antiqua"/>
      <family val="1"/>
    </font>
    <font>
      <sz val="10"/>
      <color indexed="9"/>
      <name val="Book Antiqua"/>
      <family val="1"/>
    </font>
    <font>
      <b/>
      <sz val="12"/>
      <name val="Book Antiqua"/>
      <family val="1"/>
    </font>
    <font>
      <sz val="12"/>
      <name val="Book Antiqua"/>
      <family val="1"/>
    </font>
    <font>
      <sz val="1"/>
      <color indexed="9"/>
      <name val="Book Antiqua"/>
      <family val="1"/>
    </font>
    <font>
      <b/>
      <sz val="10"/>
      <color indexed="9"/>
      <name val="Book Antiqua"/>
      <family val="1"/>
    </font>
    <font>
      <b/>
      <sz val="14"/>
      <color indexed="9"/>
      <name val="Book Antiqua"/>
      <family val="1"/>
    </font>
    <font>
      <b/>
      <sz val="12"/>
      <name val="Arial"/>
      <family val="2"/>
    </font>
    <font>
      <sz val="11"/>
      <name val="Arial"/>
      <family val="2"/>
    </font>
    <font>
      <sz val="11"/>
      <color indexed="8"/>
      <name val="Cambria"/>
      <family val="1"/>
    </font>
    <font>
      <sz val="10"/>
      <color indexed="8"/>
      <name val="Cambria"/>
      <family val="1"/>
    </font>
    <font>
      <sz val="10"/>
      <name val="Cambria"/>
      <family val="1"/>
    </font>
    <font>
      <b/>
      <sz val="11"/>
      <color indexed="8"/>
      <name val="Cambria"/>
      <family val="1"/>
    </font>
    <font>
      <sz val="11"/>
      <name val="Palatino Linotype"/>
      <family val="1"/>
    </font>
    <font>
      <b/>
      <sz val="12"/>
      <color indexed="8"/>
      <name val="Cambria"/>
      <family val="1"/>
    </font>
    <font>
      <sz val="11"/>
      <color indexed="8"/>
      <name val="Book Antiqua"/>
      <family val="1"/>
    </font>
    <font>
      <b/>
      <sz val="12"/>
      <name val="Cambria"/>
      <family val="1"/>
    </font>
    <font>
      <sz val="11"/>
      <name val="Cambria"/>
      <family val="1"/>
    </font>
    <font>
      <sz val="11"/>
      <color indexed="9"/>
      <name val="Book Antiqua"/>
      <family val="1"/>
    </font>
    <font>
      <b/>
      <sz val="11"/>
      <color indexed="9"/>
      <name val="Book Antiqua"/>
      <family val="1"/>
    </font>
    <font>
      <sz val="12"/>
      <color indexed="9"/>
      <name val="Book Antiqua"/>
      <family val="1"/>
    </font>
    <font>
      <u/>
      <sz val="10"/>
      <color indexed="12"/>
      <name val="Arial"/>
      <family val="2"/>
    </font>
    <font>
      <b/>
      <sz val="11"/>
      <name val="Palatino Linotype"/>
      <family val="1"/>
    </font>
    <font>
      <sz val="12"/>
      <name val="Times New Roman"/>
      <family val="1"/>
    </font>
    <font>
      <b/>
      <sz val="11"/>
      <color indexed="10"/>
      <name val="Book Antiqua"/>
      <family val="1"/>
    </font>
    <font>
      <b/>
      <sz val="11"/>
      <color indexed="12"/>
      <name val="Book Antiqua"/>
      <family val="1"/>
    </font>
    <font>
      <b/>
      <sz val="14"/>
      <color indexed="12"/>
      <name val="Book Antiqua"/>
      <family val="1"/>
    </font>
    <font>
      <b/>
      <sz val="12"/>
      <color indexed="12"/>
      <name val="Book Antiqua"/>
      <family val="1"/>
    </font>
    <font>
      <b/>
      <sz val="14"/>
      <name val="Book Antiqua"/>
      <family val="1"/>
    </font>
    <font>
      <b/>
      <u/>
      <sz val="12"/>
      <name val="Book Antiqua"/>
      <family val="1"/>
    </font>
    <font>
      <b/>
      <sz val="12"/>
      <color indexed="20"/>
      <name val="Book Antiqua"/>
      <family val="1"/>
    </font>
    <font>
      <b/>
      <sz val="16"/>
      <color indexed="12"/>
      <name val="Book Antiqua"/>
      <family val="1"/>
    </font>
    <font>
      <sz val="11"/>
      <color indexed="12"/>
      <name val="Book Antiqua"/>
      <family val="1"/>
    </font>
    <font>
      <b/>
      <sz val="16"/>
      <color indexed="12"/>
      <name val="Arial"/>
      <family val="2"/>
    </font>
    <font>
      <sz val="12"/>
      <name val="¹ÙÅÁÃ¼"/>
      <family val="2"/>
    </font>
    <font>
      <u/>
      <sz val="9"/>
      <color indexed="36"/>
      <name val="Arial"/>
      <family val="2"/>
    </font>
    <font>
      <sz val="14"/>
      <name val="AngsanaUPC"/>
      <family val="2"/>
    </font>
    <font>
      <sz val="10"/>
      <color indexed="10"/>
      <name val="Arial"/>
      <family val="2"/>
    </font>
    <font>
      <u/>
      <sz val="9"/>
      <color indexed="12"/>
      <name val="Arial"/>
      <family val="2"/>
    </font>
    <font>
      <sz val="7"/>
      <name val="Small Fonts"/>
      <family val="2"/>
    </font>
    <font>
      <b/>
      <sz val="10"/>
      <name val="Arial CE"/>
      <family val="2"/>
    </font>
    <font>
      <sz val="10"/>
      <name val="MS Sans Serif"/>
      <family val="2"/>
    </font>
    <font>
      <vertAlign val="superscript"/>
      <sz val="12"/>
      <name val="Book Antiqua"/>
      <family val="1"/>
    </font>
    <font>
      <b/>
      <vertAlign val="superscript"/>
      <sz val="12"/>
      <color indexed="12"/>
      <name val="Book Antiqua"/>
      <family val="1"/>
    </font>
    <font>
      <b/>
      <vertAlign val="superscript"/>
      <sz val="12"/>
      <name val="Book Antiqua"/>
      <family val="1"/>
    </font>
    <font>
      <sz val="11"/>
      <name val="Book Antiqua"/>
      <family val="1"/>
    </font>
    <font>
      <b/>
      <sz val="20"/>
      <name val="Book Antiqua"/>
      <family val="1"/>
    </font>
    <font>
      <b/>
      <sz val="16"/>
      <name val="Book Antiqua"/>
      <family val="1"/>
    </font>
    <font>
      <b/>
      <sz val="16"/>
      <name val="Palatino Linotype"/>
      <family val="1"/>
    </font>
    <font>
      <sz val="16"/>
      <name val="Book Antiqua"/>
      <family val="1"/>
    </font>
    <font>
      <sz val="24"/>
      <name val="Book Antiqua"/>
      <family val="1"/>
    </font>
    <font>
      <b/>
      <sz val="28"/>
      <name val="Book Antiqua"/>
      <family val="1"/>
    </font>
    <font>
      <sz val="28"/>
      <name val="Book Antiqua"/>
      <family val="1"/>
    </font>
    <font>
      <sz val="28"/>
      <color indexed="9"/>
      <name val="Book Antiqua"/>
      <family val="1"/>
    </font>
    <font>
      <b/>
      <sz val="24"/>
      <name val="Palatino Linotype"/>
      <family val="1"/>
    </font>
    <font>
      <b/>
      <sz val="24"/>
      <color indexed="9"/>
      <name val="Book Antiqua"/>
      <family val="1"/>
    </font>
    <font>
      <sz val="16"/>
      <name val="Times New Roman"/>
      <family val="1"/>
    </font>
    <font>
      <sz val="10"/>
      <color indexed="8"/>
      <name val="MS Sans Serif"/>
      <family val="2"/>
    </font>
    <font>
      <sz val="11"/>
      <name val="Garamond"/>
      <family val="1"/>
    </font>
    <font>
      <sz val="10"/>
      <name val="Helv"/>
      <family val="2"/>
    </font>
    <font>
      <b/>
      <sz val="22"/>
      <name val="Book Antiqua"/>
      <family val="1"/>
    </font>
    <font>
      <sz val="10"/>
      <color indexed="8"/>
      <name val="MS Sans Serif"/>
      <charset val="134"/>
    </font>
    <font>
      <sz val="10"/>
      <name val="Helv"/>
      <charset val="204"/>
    </font>
    <font>
      <sz val="10"/>
      <color indexed="8"/>
      <name val="Arial"/>
      <family val="2"/>
    </font>
    <font>
      <b/>
      <sz val="20"/>
      <name val="Palatino Linotype"/>
      <family val="1"/>
    </font>
    <font>
      <sz val="11"/>
      <color theme="1"/>
      <name val="Calibri"/>
      <family val="2"/>
      <scheme val="minor"/>
    </font>
    <font>
      <b/>
      <sz val="16"/>
      <color theme="1"/>
      <name val="Book Antiqua"/>
      <family val="1"/>
    </font>
    <font>
      <b/>
      <sz val="24"/>
      <color theme="1"/>
      <name val="Book Antiqua"/>
      <family val="1"/>
    </font>
    <font>
      <sz val="10"/>
      <name val="Times New Roman"/>
      <family val="1"/>
    </font>
    <font>
      <b/>
      <sz val="24"/>
      <name val="Book Antiqua"/>
      <family val="1"/>
    </font>
    <font>
      <sz val="24"/>
      <color theme="1"/>
      <name val="Book Antiqua"/>
      <family val="1"/>
    </font>
    <font>
      <sz val="24"/>
      <color rgb="FF0070C0"/>
      <name val="Book Antiqua"/>
      <family val="1"/>
    </font>
    <font>
      <b/>
      <sz val="36"/>
      <color theme="1"/>
      <name val="Book Antiqua"/>
      <family val="1"/>
    </font>
    <font>
      <b/>
      <sz val="36"/>
      <name val="Palatino Linotype"/>
      <family val="1"/>
    </font>
    <font>
      <sz val="36"/>
      <name val="Book Antiqua"/>
      <family val="1"/>
    </font>
    <font>
      <sz val="36"/>
      <color indexed="9"/>
      <name val="Book Antiqua"/>
      <family val="1"/>
    </font>
    <font>
      <b/>
      <sz val="36"/>
      <color indexed="9"/>
      <name val="Book Antiqua"/>
      <family val="1"/>
    </font>
    <font>
      <sz val="24"/>
      <name val="Palatino Linotype"/>
      <family val="1"/>
    </font>
    <font>
      <b/>
      <sz val="24"/>
      <color rgb="FFFF0000"/>
      <name val="Book Antiqua"/>
      <family val="1"/>
    </font>
    <font>
      <b/>
      <sz val="20"/>
      <color rgb="FFFF0000"/>
      <name val="Palatino Linotype"/>
      <family val="1"/>
    </font>
    <font>
      <sz val="20"/>
      <name val="Times New Roman"/>
      <family val="1"/>
    </font>
    <font>
      <sz val="20"/>
      <name val="Book Antiqua"/>
      <family val="1"/>
    </font>
  </fonts>
  <fills count="14">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
      <left/>
      <right/>
      <top style="thin">
        <color indexed="64"/>
      </top>
      <bottom style="hair">
        <color indexed="64"/>
      </bottom>
      <diagonal/>
    </border>
  </borders>
  <cellStyleXfs count="117">
    <xf numFmtId="0" fontId="0" fillId="0" borderId="0"/>
    <xf numFmtId="0" fontId="63" fillId="0" borderId="0"/>
    <xf numFmtId="0" fontId="67" fillId="0" borderId="0"/>
    <xf numFmtId="9" fontId="42" fillId="0" borderId="0"/>
    <xf numFmtId="168" fontId="2" fillId="0" borderId="0" applyFont="0" applyFill="0" applyBorder="0" applyAlignment="0" applyProtection="0"/>
    <xf numFmtId="171"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40" fillId="0" borderId="0"/>
    <xf numFmtId="164" fontId="2" fillId="0" borderId="0" applyFont="0" applyFill="0" applyBorder="0" applyAlignment="0" applyProtection="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167" fontId="2" fillId="0" borderId="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 fillId="0" borderId="0"/>
    <xf numFmtId="172" fontId="43" fillId="0" borderId="1">
      <alignment horizontal="right"/>
    </xf>
    <xf numFmtId="0" fontId="13" fillId="0" borderId="2" applyNumberFormat="0" applyAlignment="0" applyProtection="0">
      <alignment horizontal="left" vertical="center"/>
    </xf>
    <xf numFmtId="0" fontId="13" fillId="0" borderId="3">
      <alignment horizontal="left" vertical="center"/>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37" fontId="45" fillId="0" borderId="0"/>
    <xf numFmtId="170" fontId="2" fillId="0" borderId="0"/>
    <xf numFmtId="0" fontId="71" fillId="0" borderId="0"/>
    <xf numFmtId="0" fontId="2" fillId="0" borderId="0"/>
    <xf numFmtId="0" fontId="71" fillId="0" borderId="0"/>
    <xf numFmtId="0" fontId="2" fillId="0" borderId="0"/>
    <xf numFmtId="0" fontId="71" fillId="0" borderId="0"/>
    <xf numFmtId="0" fontId="2" fillId="0" borderId="0"/>
    <xf numFmtId="0" fontId="2" fillId="0" borderId="0"/>
    <xf numFmtId="0" fontId="2" fillId="0" borderId="0"/>
    <xf numFmtId="0" fontId="71" fillId="0" borderId="0"/>
    <xf numFmtId="0" fontId="71" fillId="0" borderId="0"/>
    <xf numFmtId="0" fontId="71" fillId="0" borderId="0"/>
    <xf numFmtId="0" fontId="4" fillId="0" borderId="0"/>
    <xf numFmtId="0" fontId="2" fillId="0" borderId="0"/>
    <xf numFmtId="0" fontId="2" fillId="0" borderId="0"/>
    <xf numFmtId="0" fontId="2" fillId="0" borderId="0"/>
    <xf numFmtId="0" fontId="2" fillId="0" borderId="0"/>
    <xf numFmtId="0" fontId="71" fillId="0" borderId="0"/>
    <xf numFmtId="0" fontId="2"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64" fillId="0" borderId="0"/>
    <xf numFmtId="0" fontId="71" fillId="0" borderId="0"/>
    <xf numFmtId="0" fontId="2" fillId="0" borderId="0"/>
    <xf numFmtId="0" fontId="51" fillId="0" borderId="0"/>
    <xf numFmtId="0" fontId="71" fillId="0" borderId="0"/>
    <xf numFmtId="0" fontId="2" fillId="0" borderId="0"/>
    <xf numFmtId="0" fontId="71" fillId="0" borderId="0"/>
    <xf numFmtId="0" fontId="71" fillId="0" borderId="0"/>
    <xf numFmtId="0" fontId="69" fillId="0" borderId="0" applyNumberFormat="0" applyFont="0" applyFill="0" applyBorder="0" applyAlignment="0" applyProtection="0"/>
    <xf numFmtId="0" fontId="71" fillId="0" borderId="0"/>
    <xf numFmtId="0" fontId="71" fillId="0" borderId="0"/>
    <xf numFmtId="0" fontId="51" fillId="0" borderId="0"/>
    <xf numFmtId="0" fontId="71" fillId="0" borderId="0"/>
    <xf numFmtId="0" fontId="2" fillId="0" borderId="0"/>
    <xf numFmtId="0" fontId="2" fillId="0" borderId="0"/>
    <xf numFmtId="0" fontId="4" fillId="0" borderId="0"/>
    <xf numFmtId="0" fontId="51" fillId="0" borderId="0"/>
    <xf numFmtId="0" fontId="4" fillId="0" borderId="0"/>
    <xf numFmtId="0" fontId="2" fillId="0" borderId="0"/>
    <xf numFmtId="0" fontId="51" fillId="0" borderId="0" applyNumberFormat="0" applyFill="0" applyBorder="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applyNumberFormat="0" applyFont="0" applyFill="0" applyBorder="0" applyAlignment="0" applyProtection="0">
      <alignment vertical="top"/>
    </xf>
    <xf numFmtId="0" fontId="2" fillId="0" borderId="0"/>
    <xf numFmtId="0" fontId="51" fillId="0" borderId="0"/>
    <xf numFmtId="0" fontId="51" fillId="0" borderId="0"/>
    <xf numFmtId="0" fontId="2" fillId="0" borderId="0"/>
    <xf numFmtId="0" fontId="2" fillId="0" borderId="0"/>
    <xf numFmtId="0" fontId="2" fillId="0" borderId="0" applyNumberFormat="0" applyFont="0" applyFill="0" applyBorder="0" applyAlignment="0" applyProtection="0">
      <alignment vertical="top"/>
    </xf>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6" fillId="0" borderId="0" applyFont="0"/>
    <xf numFmtId="0" fontId="41" fillId="0" borderId="0" applyNumberFormat="0" applyFill="0" applyBorder="0" applyAlignment="0" applyProtection="0">
      <alignment vertical="top"/>
      <protection locked="0"/>
    </xf>
    <xf numFmtId="0" fontId="47" fillId="0" borderId="0"/>
    <xf numFmtId="0" fontId="65" fillId="0" borderId="0"/>
    <xf numFmtId="0" fontId="68" fillId="0" borderId="0"/>
    <xf numFmtId="0" fontId="64" fillId="0" borderId="0"/>
    <xf numFmtId="0" fontId="68" fillId="0" borderId="0"/>
    <xf numFmtId="0" fontId="74" fillId="0" borderId="0"/>
    <xf numFmtId="0" fontId="2" fillId="0" borderId="0"/>
    <xf numFmtId="0" fontId="2" fillId="0" borderId="0"/>
    <xf numFmtId="0" fontId="51" fillId="0" borderId="0"/>
  </cellStyleXfs>
  <cellXfs count="853">
    <xf numFmtId="0" fontId="0" fillId="0" borderId="0" xfId="0"/>
    <xf numFmtId="0" fontId="2" fillId="0" borderId="0" xfId="89" applyAlignment="1" applyProtection="1">
      <alignment vertical="center"/>
      <protection hidden="1"/>
    </xf>
    <xf numFmtId="0" fontId="2" fillId="0" borderId="0" xfId="89" applyProtection="1">
      <protection hidden="1"/>
    </xf>
    <xf numFmtId="0" fontId="2" fillId="0" borderId="0" xfId="89" applyAlignment="1" applyProtection="1">
      <alignment horizontal="left" vertical="center"/>
      <protection hidden="1"/>
    </xf>
    <xf numFmtId="0" fontId="2" fillId="0" borderId="0" xfId="89" applyAlignment="1" applyProtection="1">
      <alignment horizontal="center" vertical="center"/>
      <protection hidden="1"/>
    </xf>
    <xf numFmtId="0" fontId="2" fillId="0" borderId="0" xfId="89" applyAlignment="1" applyProtection="1">
      <alignment horizontal="left"/>
      <protection hidden="1"/>
    </xf>
    <xf numFmtId="0" fontId="2" fillId="0" borderId="0" xfId="89" applyAlignment="1" applyProtection="1">
      <alignment horizontal="center"/>
      <protection hidden="1"/>
    </xf>
    <xf numFmtId="0" fontId="2" fillId="0" borderId="0" xfId="101" applyAlignment="1" applyProtection="1">
      <alignment horizontal="center"/>
      <protection hidden="1"/>
    </xf>
    <xf numFmtId="0" fontId="2" fillId="0" borderId="0" xfId="101" applyProtection="1">
      <protection hidden="1"/>
    </xf>
    <xf numFmtId="0" fontId="0" fillId="0" borderId="0" xfId="0" applyAlignment="1">
      <alignment vertical="top"/>
    </xf>
    <xf numFmtId="9" fontId="0" fillId="0" borderId="4" xfId="99" applyNumberFormat="1" applyFont="1" applyBorder="1" applyAlignment="1" applyProtection="1">
      <alignment horizontal="left" vertical="center" wrapText="1" indent="3"/>
      <protection hidden="1"/>
    </xf>
    <xf numFmtId="0" fontId="0" fillId="0" borderId="0" xfId="99" applyFont="1" applyAlignment="1" applyProtection="1">
      <alignment vertical="center" wrapText="1"/>
      <protection hidden="1"/>
    </xf>
    <xf numFmtId="0" fontId="0" fillId="0" borderId="5" xfId="0" applyBorder="1" applyAlignment="1">
      <alignment horizontal="center"/>
    </xf>
    <xf numFmtId="0" fontId="0" fillId="0" borderId="5" xfId="0" applyBorder="1" applyAlignment="1">
      <alignment horizontal="center" vertical="top"/>
    </xf>
    <xf numFmtId="9" fontId="0" fillId="0" borderId="0" xfId="0" applyNumberFormat="1"/>
    <xf numFmtId="0" fontId="0" fillId="0" borderId="6" xfId="0" applyBorder="1" applyAlignment="1">
      <alignment horizontal="center" vertical="top"/>
    </xf>
    <xf numFmtId="0" fontId="0" fillId="0" borderId="6" xfId="0" applyBorder="1" applyAlignment="1">
      <alignment vertical="top" wrapText="1"/>
    </xf>
    <xf numFmtId="0" fontId="4" fillId="0" borderId="6" xfId="0" applyFont="1" applyBorder="1" applyAlignment="1">
      <alignment vertical="top"/>
    </xf>
    <xf numFmtId="0" fontId="0" fillId="0" borderId="6" xfId="0" applyBorder="1"/>
    <xf numFmtId="0" fontId="4" fillId="0" borderId="6" xfId="0" applyFont="1" applyBorder="1" applyAlignment="1">
      <alignment vertical="top" wrapText="1"/>
    </xf>
    <xf numFmtId="0" fontId="0" fillId="0" borderId="7" xfId="0" applyBorder="1" applyAlignment="1">
      <alignment horizontal="center" vertical="top"/>
    </xf>
    <xf numFmtId="0" fontId="0" fillId="0" borderId="7" xfId="0" applyBorder="1" applyAlignment="1">
      <alignment vertical="top" wrapText="1"/>
    </xf>
    <xf numFmtId="0" fontId="4" fillId="0" borderId="7" xfId="0" applyFont="1" applyBorder="1" applyAlignment="1">
      <alignment vertical="top" wrapText="1"/>
    </xf>
    <xf numFmtId="0" fontId="0" fillId="0" borderId="0" xfId="0" applyAlignment="1">
      <alignment vertical="top" wrapText="1"/>
    </xf>
    <xf numFmtId="0" fontId="0" fillId="0" borderId="0" xfId="0" applyAlignment="1">
      <alignment wrapText="1"/>
    </xf>
    <xf numFmtId="10" fontId="0" fillId="0" borderId="0" xfId="99" applyNumberFormat="1" applyFont="1" applyAlignment="1" applyProtection="1">
      <alignment horizontal="left" vertical="center" wrapText="1"/>
      <protection hidden="1"/>
    </xf>
    <xf numFmtId="0" fontId="0" fillId="0" borderId="0" xfId="99" applyFont="1" applyAlignment="1" applyProtection="1">
      <alignment horizontal="justify" vertical="center" wrapText="1"/>
      <protection hidden="1"/>
    </xf>
    <xf numFmtId="3" fontId="0" fillId="0" borderId="8" xfId="99" applyNumberFormat="1" applyFont="1" applyBorder="1" applyAlignment="1" applyProtection="1">
      <alignment horizontal="right" vertical="center" wrapText="1"/>
      <protection hidden="1"/>
    </xf>
    <xf numFmtId="0" fontId="4" fillId="0" borderId="0" xfId="99" applyFont="1" applyProtection="1">
      <protection hidden="1"/>
    </xf>
    <xf numFmtId="0" fontId="4" fillId="0" borderId="0" xfId="99" applyFont="1" applyAlignment="1" applyProtection="1">
      <alignment vertical="center"/>
      <protection hidden="1"/>
    </xf>
    <xf numFmtId="0" fontId="2" fillId="0" borderId="0" xfId="99" applyProtection="1">
      <protection hidden="1"/>
    </xf>
    <xf numFmtId="1" fontId="0" fillId="0" borderId="0" xfId="99" applyNumberFormat="1" applyFont="1" applyAlignment="1" applyProtection="1">
      <alignment vertical="center" wrapText="1"/>
      <protection hidden="1"/>
    </xf>
    <xf numFmtId="4" fontId="0" fillId="0" borderId="0" xfId="99" applyNumberFormat="1" applyFont="1" applyAlignment="1" applyProtection="1">
      <alignment vertical="center" wrapText="1"/>
      <protection hidden="1"/>
    </xf>
    <xf numFmtId="1" fontId="5" fillId="0" borderId="0" xfId="99" applyNumberFormat="1" applyFont="1" applyAlignment="1" applyProtection="1">
      <alignment horizontal="center" vertical="center" wrapText="1"/>
      <protection hidden="1"/>
    </xf>
    <xf numFmtId="0" fontId="5" fillId="0" borderId="0" xfId="99" applyFont="1" applyAlignment="1" applyProtection="1">
      <alignment horizontal="center" vertical="center" wrapText="1"/>
      <protection hidden="1"/>
    </xf>
    <xf numFmtId="4" fontId="5" fillId="0" borderId="0" xfId="99" applyNumberFormat="1" applyFont="1" applyAlignment="1" applyProtection="1">
      <alignment horizontal="center" vertical="center" wrapText="1"/>
      <protection hidden="1"/>
    </xf>
    <xf numFmtId="4" fontId="5" fillId="0" borderId="9" xfId="99" applyNumberFormat="1" applyFont="1" applyBorder="1" applyAlignment="1" applyProtection="1">
      <alignment horizontal="center" vertical="center" wrapText="1"/>
      <protection hidden="1"/>
    </xf>
    <xf numFmtId="1" fontId="5" fillId="0" borderId="9" xfId="99" applyNumberFormat="1" applyFont="1" applyBorder="1" applyAlignment="1" applyProtection="1">
      <alignment vertical="center" wrapText="1"/>
      <protection hidden="1"/>
    </xf>
    <xf numFmtId="4" fontId="5" fillId="0" borderId="9" xfId="99" applyNumberFormat="1" applyFont="1" applyBorder="1" applyAlignment="1" applyProtection="1">
      <alignment horizontal="right" vertical="center" wrapText="1"/>
      <protection hidden="1"/>
    </xf>
    <xf numFmtId="4" fontId="5" fillId="0" borderId="10" xfId="99" applyNumberFormat="1" applyFont="1" applyBorder="1" applyAlignment="1" applyProtection="1">
      <alignment horizontal="right" vertical="center" wrapText="1"/>
      <protection hidden="1"/>
    </xf>
    <xf numFmtId="4" fontId="0" fillId="0" borderId="11" xfId="99" applyNumberFormat="1" applyFont="1" applyBorder="1" applyAlignment="1" applyProtection="1">
      <alignment horizontal="right" vertical="center" wrapText="1"/>
      <protection hidden="1"/>
    </xf>
    <xf numFmtId="1" fontId="0" fillId="0" borderId="9" xfId="99" applyNumberFormat="1" applyFont="1" applyBorder="1" applyAlignment="1" applyProtection="1">
      <alignment horizontal="center" vertical="center" wrapText="1"/>
      <protection hidden="1"/>
    </xf>
    <xf numFmtId="0" fontId="5" fillId="0" borderId="10" xfId="99" applyFont="1" applyBorder="1" applyAlignment="1" applyProtection="1">
      <alignment vertical="center" wrapText="1"/>
      <protection hidden="1"/>
    </xf>
    <xf numFmtId="0" fontId="5" fillId="0" borderId="11" xfId="99" applyFont="1" applyBorder="1" applyAlignment="1" applyProtection="1">
      <alignment vertical="center" wrapText="1"/>
      <protection hidden="1"/>
    </xf>
    <xf numFmtId="4" fontId="0" fillId="0" borderId="9" xfId="99" applyNumberFormat="1" applyFont="1" applyBorder="1" applyAlignment="1" applyProtection="1">
      <alignment vertical="center" wrapText="1"/>
      <protection hidden="1"/>
    </xf>
    <xf numFmtId="4" fontId="5" fillId="0" borderId="10" xfId="99" applyNumberFormat="1" applyFont="1" applyBorder="1" applyAlignment="1" applyProtection="1">
      <alignment vertical="center" wrapText="1"/>
      <protection hidden="1"/>
    </xf>
    <xf numFmtId="4" fontId="0" fillId="0" borderId="11" xfId="99" applyNumberFormat="1" applyFont="1" applyBorder="1" applyAlignment="1" applyProtection="1">
      <alignment vertical="center" wrapText="1"/>
      <protection hidden="1"/>
    </xf>
    <xf numFmtId="3" fontId="4" fillId="0" borderId="0" xfId="99" applyNumberFormat="1" applyFont="1" applyProtection="1">
      <protection hidden="1"/>
    </xf>
    <xf numFmtId="4" fontId="0" fillId="0" borderId="9" xfId="99" applyNumberFormat="1" applyFont="1" applyBorder="1" applyAlignment="1" applyProtection="1">
      <alignment horizontal="right" vertical="center" wrapText="1"/>
      <protection hidden="1"/>
    </xf>
    <xf numFmtId="4" fontId="5" fillId="0" borderId="9" xfId="99" applyNumberFormat="1" applyFont="1" applyBorder="1" applyAlignment="1" applyProtection="1">
      <alignment vertical="center" wrapText="1"/>
      <protection hidden="1"/>
    </xf>
    <xf numFmtId="4" fontId="5" fillId="0" borderId="11" xfId="99" applyNumberFormat="1" applyFont="1" applyBorder="1" applyAlignment="1" applyProtection="1">
      <alignment vertical="center" wrapText="1"/>
      <protection hidden="1"/>
    </xf>
    <xf numFmtId="0" fontId="5" fillId="8" borderId="10" xfId="99" applyFont="1" applyFill="1" applyBorder="1" applyAlignment="1" applyProtection="1">
      <alignment vertical="center" wrapText="1"/>
      <protection hidden="1"/>
    </xf>
    <xf numFmtId="0" fontId="0" fillId="0" borderId="11" xfId="99" applyFont="1" applyBorder="1" applyAlignment="1" applyProtection="1">
      <alignment vertical="center" wrapText="1"/>
      <protection hidden="1"/>
    </xf>
    <xf numFmtId="4" fontId="0" fillId="0" borderId="10" xfId="99" applyNumberFormat="1" applyFont="1" applyBorder="1" applyAlignment="1" applyProtection="1">
      <alignment vertical="center" wrapText="1"/>
      <protection hidden="1"/>
    </xf>
    <xf numFmtId="2" fontId="4" fillId="0" borderId="0" xfId="99" applyNumberFormat="1" applyFont="1" applyProtection="1">
      <protection hidden="1"/>
    </xf>
    <xf numFmtId="173" fontId="4" fillId="0" borderId="0" xfId="99" applyNumberFormat="1" applyFont="1" applyProtection="1">
      <protection hidden="1"/>
    </xf>
    <xf numFmtId="0" fontId="0" fillId="0" borderId="11" xfId="99" applyFont="1" applyBorder="1" applyAlignment="1" applyProtection="1">
      <alignment horizontal="center" vertical="center" wrapText="1"/>
      <protection hidden="1"/>
    </xf>
    <xf numFmtId="3" fontId="0" fillId="0" borderId="9" xfId="99" applyNumberFormat="1" applyFont="1" applyBorder="1" applyAlignment="1" applyProtection="1">
      <alignment horizontal="right" vertical="center" wrapText="1"/>
      <protection hidden="1"/>
    </xf>
    <xf numFmtId="3" fontId="0" fillId="0" borderId="10" xfId="99" applyNumberFormat="1" applyFont="1" applyBorder="1" applyAlignment="1" applyProtection="1">
      <alignment horizontal="right" vertical="center" wrapText="1"/>
      <protection hidden="1"/>
    </xf>
    <xf numFmtId="3" fontId="5" fillId="0" borderId="10" xfId="99" applyNumberFormat="1" applyFont="1" applyBorder="1" applyAlignment="1" applyProtection="1">
      <alignment horizontal="right" vertical="center" wrapText="1"/>
      <protection hidden="1"/>
    </xf>
    <xf numFmtId="4" fontId="5" fillId="0" borderId="11" xfId="19" applyNumberFormat="1" applyFont="1" applyBorder="1" applyAlignment="1" applyProtection="1">
      <alignment horizontal="right" vertical="center" wrapText="1"/>
      <protection hidden="1"/>
    </xf>
    <xf numFmtId="3" fontId="5" fillId="0" borderId="9" xfId="19" applyNumberFormat="1" applyFont="1" applyBorder="1" applyAlignment="1" applyProtection="1">
      <alignment horizontal="right" vertical="center" wrapText="1"/>
      <protection hidden="1"/>
    </xf>
    <xf numFmtId="4" fontId="5" fillId="0" borderId="10" xfId="19" applyNumberFormat="1" applyFont="1" applyBorder="1" applyAlignment="1" applyProtection="1">
      <alignment horizontal="right" vertical="center" wrapText="1"/>
      <protection hidden="1"/>
    </xf>
    <xf numFmtId="4" fontId="5" fillId="0" borderId="10" xfId="99" applyNumberFormat="1" applyFont="1" applyBorder="1" applyAlignment="1" applyProtection="1">
      <alignment horizontal="center" vertical="center" wrapText="1"/>
      <protection hidden="1"/>
    </xf>
    <xf numFmtId="4" fontId="5" fillId="0" borderId="11" xfId="99" applyNumberFormat="1" applyFont="1" applyBorder="1" applyAlignment="1" applyProtection="1">
      <alignment horizontal="right" vertical="center" wrapText="1"/>
      <protection hidden="1"/>
    </xf>
    <xf numFmtId="1" fontId="0" fillId="0" borderId="12" xfId="99" applyNumberFormat="1" applyFont="1" applyBorder="1" applyAlignment="1" applyProtection="1">
      <alignment horizontal="center" vertical="center" wrapText="1"/>
      <protection hidden="1"/>
    </xf>
    <xf numFmtId="0" fontId="5" fillId="0" borderId="13" xfId="99" applyFont="1" applyBorder="1" applyAlignment="1" applyProtection="1">
      <alignment vertical="center" wrapText="1"/>
      <protection hidden="1"/>
    </xf>
    <xf numFmtId="4" fontId="0" fillId="0" borderId="13" xfId="99" applyNumberFormat="1" applyFont="1" applyBorder="1" applyAlignment="1" applyProtection="1">
      <alignment vertical="center" wrapText="1"/>
      <protection hidden="1"/>
    </xf>
    <xf numFmtId="4" fontId="5" fillId="0" borderId="13" xfId="99" applyNumberFormat="1" applyFont="1" applyBorder="1" applyAlignment="1" applyProtection="1">
      <alignment vertical="center" wrapText="1"/>
      <protection hidden="1"/>
    </xf>
    <xf numFmtId="4" fontId="0" fillId="0" borderId="14" xfId="99" applyNumberFormat="1" applyFont="1" applyBorder="1" applyAlignment="1" applyProtection="1">
      <alignment vertical="center" wrapText="1"/>
      <protection hidden="1"/>
    </xf>
    <xf numFmtId="1" fontId="5" fillId="0" borderId="4" xfId="99" applyNumberFormat="1" applyFont="1" applyBorder="1" applyAlignment="1" applyProtection="1">
      <alignment horizontal="center" vertical="center" wrapText="1"/>
      <protection hidden="1"/>
    </xf>
    <xf numFmtId="2" fontId="0" fillId="0" borderId="4" xfId="99" applyNumberFormat="1" applyFont="1" applyBorder="1" applyAlignment="1" applyProtection="1">
      <alignment horizontal="left" vertical="center" wrapText="1" indent="3"/>
      <protection hidden="1"/>
    </xf>
    <xf numFmtId="1" fontId="5" fillId="0" borderId="4" xfId="99" applyNumberFormat="1" applyFont="1" applyBorder="1" applyAlignment="1" applyProtection="1">
      <alignment horizontal="center" vertical="top" wrapText="1"/>
      <protection hidden="1"/>
    </xf>
    <xf numFmtId="1" fontId="0" fillId="0" borderId="4" xfId="99" applyNumberFormat="1" applyFont="1" applyBorder="1" applyAlignment="1" applyProtection="1">
      <alignment horizontal="left" vertical="center" wrapText="1" indent="3"/>
      <protection hidden="1"/>
    </xf>
    <xf numFmtId="10" fontId="5" fillId="5" borderId="0" xfId="99" applyNumberFormat="1" applyFont="1" applyFill="1" applyAlignment="1" applyProtection="1">
      <alignment vertical="center" wrapText="1"/>
      <protection locked="0" hidden="1"/>
    </xf>
    <xf numFmtId="2" fontId="5" fillId="0" borderId="0" xfId="99" applyNumberFormat="1" applyFont="1" applyAlignment="1" applyProtection="1">
      <alignment vertical="center" wrapText="1"/>
      <protection hidden="1"/>
    </xf>
    <xf numFmtId="4" fontId="0" fillId="5" borderId="8" xfId="99" applyNumberFormat="1" applyFont="1" applyFill="1" applyBorder="1" applyAlignment="1" applyProtection="1">
      <alignment horizontal="right" vertical="center" wrapText="1"/>
      <protection locked="0" hidden="1"/>
    </xf>
    <xf numFmtId="3" fontId="0" fillId="5" borderId="8" xfId="99" applyNumberFormat="1" applyFont="1" applyFill="1" applyBorder="1" applyAlignment="1" applyProtection="1">
      <alignment horizontal="right" vertical="center" wrapText="1"/>
      <protection locked="0" hidden="1"/>
    </xf>
    <xf numFmtId="4" fontId="0" fillId="0" borderId="8" xfId="99" applyNumberFormat="1" applyFont="1" applyBorder="1" applyAlignment="1" applyProtection="1">
      <alignment horizontal="justify" vertical="center" wrapText="1"/>
      <protection hidden="1"/>
    </xf>
    <xf numFmtId="2" fontId="0" fillId="0" borderId="0" xfId="99" applyNumberFormat="1" applyFont="1" applyAlignment="1" applyProtection="1">
      <alignment horizontal="left" vertical="center" wrapText="1"/>
      <protection hidden="1"/>
    </xf>
    <xf numFmtId="4" fontId="0" fillId="0" borderId="8" xfId="99" applyNumberFormat="1" applyFont="1" applyBorder="1" applyAlignment="1" applyProtection="1">
      <alignment horizontal="right" vertical="center" wrapText="1"/>
      <protection hidden="1"/>
    </xf>
    <xf numFmtId="0" fontId="4" fillId="0" borderId="0" xfId="86" applyAlignment="1" applyProtection="1">
      <alignment vertical="center"/>
      <protection hidden="1"/>
    </xf>
    <xf numFmtId="0" fontId="0" fillId="0" borderId="0" xfId="86" applyFont="1" applyAlignment="1" applyProtection="1">
      <alignment vertical="center"/>
      <protection hidden="1"/>
    </xf>
    <xf numFmtId="0" fontId="0" fillId="0" borderId="0" xfId="86" applyFont="1" applyAlignment="1" applyProtection="1">
      <alignment horizontal="left" vertical="center"/>
      <protection hidden="1"/>
    </xf>
    <xf numFmtId="0" fontId="4" fillId="0" borderId="0" xfId="86" applyProtection="1">
      <protection hidden="1"/>
    </xf>
    <xf numFmtId="0" fontId="7" fillId="0" borderId="0" xfId="86" applyFont="1" applyProtection="1">
      <protection hidden="1"/>
    </xf>
    <xf numFmtId="0" fontId="7" fillId="0" borderId="0" xfId="86" applyFont="1" applyAlignment="1" applyProtection="1">
      <alignment horizontal="center" vertical="center"/>
      <protection hidden="1"/>
    </xf>
    <xf numFmtId="0" fontId="5" fillId="0" borderId="15" xfId="86" applyFont="1" applyBorder="1" applyAlignment="1" applyProtection="1">
      <alignment vertical="center"/>
      <protection hidden="1"/>
    </xf>
    <xf numFmtId="0" fontId="0" fillId="0" borderId="15" xfId="86" applyFont="1" applyBorder="1" applyAlignment="1" applyProtection="1">
      <alignment vertical="center"/>
      <protection hidden="1"/>
    </xf>
    <xf numFmtId="0" fontId="5" fillId="0" borderId="15" xfId="86" applyFont="1" applyBorder="1" applyAlignment="1" applyProtection="1">
      <alignment horizontal="right" vertical="center"/>
      <protection hidden="1"/>
    </xf>
    <xf numFmtId="0" fontId="5" fillId="0" borderId="0" xfId="86" applyFont="1" applyAlignment="1" applyProtection="1">
      <alignment horizontal="center" vertical="center"/>
      <protection hidden="1"/>
    </xf>
    <xf numFmtId="174" fontId="0" fillId="0" borderId="0" xfId="86" applyNumberFormat="1" applyFont="1" applyAlignment="1" applyProtection="1">
      <alignment horizontal="left" vertical="center"/>
      <protection hidden="1"/>
    </xf>
    <xf numFmtId="0" fontId="0" fillId="0" borderId="0" xfId="97" applyFont="1" applyAlignment="1" applyProtection="1">
      <alignment horizontal="left" vertical="center"/>
      <protection hidden="1"/>
    </xf>
    <xf numFmtId="0" fontId="5" fillId="0" borderId="0" xfId="87" applyFont="1" applyAlignment="1" applyProtection="1">
      <alignment horizontal="left" vertical="center"/>
      <protection hidden="1"/>
    </xf>
    <xf numFmtId="0" fontId="0" fillId="0" borderId="0" xfId="86" applyFont="1" applyAlignment="1" applyProtection="1">
      <alignment horizontal="justify" vertical="center"/>
      <protection hidden="1"/>
    </xf>
    <xf numFmtId="0" fontId="5" fillId="0" borderId="0" xfId="86" applyFont="1" applyAlignment="1" applyProtection="1">
      <alignment vertical="top"/>
      <protection hidden="1"/>
    </xf>
    <xf numFmtId="175" fontId="8" fillId="0" borderId="0" xfId="86" applyNumberFormat="1" applyFont="1" applyAlignment="1" applyProtection="1">
      <alignment horizontal="center" vertical="top"/>
      <protection hidden="1"/>
    </xf>
    <xf numFmtId="0" fontId="9" fillId="0" borderId="0" xfId="86" applyFont="1" applyAlignment="1" applyProtection="1">
      <alignment vertical="center"/>
      <protection hidden="1"/>
    </xf>
    <xf numFmtId="175" fontId="9" fillId="0" borderId="0" xfId="86" applyNumberFormat="1" applyFont="1" applyAlignment="1" applyProtection="1">
      <alignment horizontal="center" vertical="top"/>
      <protection hidden="1"/>
    </xf>
    <xf numFmtId="175" fontId="9" fillId="0" borderId="0" xfId="86" applyNumberFormat="1" applyFont="1" applyAlignment="1" applyProtection="1">
      <alignment horizontal="center" vertical="center"/>
      <protection hidden="1"/>
    </xf>
    <xf numFmtId="0" fontId="9" fillId="0" borderId="0" xfId="86" applyFont="1" applyAlignment="1" applyProtection="1">
      <alignment vertical="top"/>
      <protection hidden="1"/>
    </xf>
    <xf numFmtId="0" fontId="0" fillId="0" borderId="0" xfId="86" applyFont="1" applyAlignment="1" applyProtection="1">
      <alignment vertical="top"/>
      <protection hidden="1"/>
    </xf>
    <xf numFmtId="0" fontId="4" fillId="0" borderId="0" xfId="86" applyAlignment="1" applyProtection="1">
      <alignment vertical="top"/>
      <protection hidden="1"/>
    </xf>
    <xf numFmtId="0" fontId="10" fillId="0" borderId="0" xfId="86" applyFont="1" applyAlignment="1" applyProtection="1">
      <alignment vertical="center"/>
      <protection hidden="1"/>
    </xf>
    <xf numFmtId="0" fontId="9" fillId="0" borderId="0" xfId="86" applyFont="1" applyAlignment="1" applyProtection="1">
      <alignment horizontal="center" vertical="top"/>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horizontal="justify" vertical="center"/>
      <protection hidden="1"/>
    </xf>
    <xf numFmtId="175" fontId="0" fillId="0" borderId="0" xfId="0" applyNumberFormat="1" applyAlignment="1" applyProtection="1">
      <alignment horizontal="center" vertical="center"/>
      <protection hidden="1"/>
    </xf>
    <xf numFmtId="0" fontId="0" fillId="0" borderId="0" xfId="0" applyAlignment="1" applyProtection="1">
      <alignment horizontal="right" vertical="center"/>
      <protection hidden="1"/>
    </xf>
    <xf numFmtId="174" fontId="5" fillId="0" borderId="0" xfId="86" applyNumberFormat="1" applyFont="1" applyAlignment="1" applyProtection="1">
      <alignment vertical="center"/>
      <protection hidden="1"/>
    </xf>
    <xf numFmtId="0" fontId="5" fillId="0" borderId="0" xfId="86" applyFont="1" applyAlignment="1" applyProtection="1">
      <alignment horizontal="right" vertical="center"/>
      <protection hidden="1"/>
    </xf>
    <xf numFmtId="0" fontId="5" fillId="0" borderId="0" xfId="86" applyFont="1" applyAlignment="1" applyProtection="1">
      <alignment horizontal="left" vertical="center" indent="2"/>
      <protection hidden="1"/>
    </xf>
    <xf numFmtId="0" fontId="5" fillId="0" borderId="0" xfId="86" applyFont="1" applyAlignment="1" applyProtection="1">
      <alignment horizontal="left" vertical="center" indent="1"/>
      <protection hidden="1"/>
    </xf>
    <xf numFmtId="0" fontId="0" fillId="0" borderId="0" xfId="86" applyFont="1" applyAlignment="1" applyProtection="1">
      <alignment horizontal="left" vertical="center" indent="1"/>
      <protection hidden="1"/>
    </xf>
    <xf numFmtId="0" fontId="0" fillId="0" borderId="0" xfId="0" applyAlignment="1" applyProtection="1">
      <alignment horizontal="left" vertical="center" indent="2"/>
      <protection hidden="1"/>
    </xf>
    <xf numFmtId="0" fontId="5" fillId="0" borderId="0" xfId="0" applyFont="1" applyAlignment="1" applyProtection="1">
      <alignment horizontal="left" vertical="center"/>
      <protection hidden="1"/>
    </xf>
    <xf numFmtId="174" fontId="5" fillId="0" borderId="0" xfId="0" applyNumberFormat="1" applyFont="1" applyAlignment="1" applyProtection="1">
      <alignment horizontal="left" vertical="center" indent="1"/>
      <protection hidden="1"/>
    </xf>
    <xf numFmtId="0" fontId="0" fillId="0" borderId="0" xfId="0" applyAlignment="1" applyProtection="1">
      <alignment vertical="center"/>
      <protection locked="0"/>
    </xf>
    <xf numFmtId="0" fontId="9" fillId="0" borderId="0" xfId="86" applyFont="1" applyAlignment="1" applyProtection="1">
      <alignment horizontal="left" vertical="center"/>
      <protection hidden="1"/>
    </xf>
    <xf numFmtId="0" fontId="0" fillId="3" borderId="16" xfId="0" applyFill="1" applyBorder="1" applyAlignment="1" applyProtection="1">
      <alignment horizontal="left" vertical="center"/>
      <protection locked="0"/>
    </xf>
    <xf numFmtId="0" fontId="0" fillId="0" borderId="17" xfId="0" applyBorder="1" applyAlignment="1" applyProtection="1">
      <alignment horizontal="left" vertical="center"/>
      <protection hidden="1"/>
    </xf>
    <xf numFmtId="0" fontId="7" fillId="0" borderId="0" xfId="86" applyFont="1" applyAlignment="1" applyProtection="1">
      <alignment horizontal="justify"/>
      <protection hidden="1"/>
    </xf>
    <xf numFmtId="4" fontId="11" fillId="0" borderId="0" xfId="86" applyNumberFormat="1" applyFont="1" applyAlignment="1" applyProtection="1">
      <alignment vertical="center"/>
      <protection hidden="1"/>
    </xf>
    <xf numFmtId="0" fontId="11" fillId="0" borderId="0" xfId="86" applyFont="1" applyAlignment="1" applyProtection="1">
      <alignment horizontal="justify" vertical="center"/>
      <protection hidden="1"/>
    </xf>
    <xf numFmtId="0" fontId="7" fillId="0" borderId="0" xfId="86" applyFont="1" applyAlignment="1" applyProtection="1">
      <alignment vertical="center"/>
      <protection hidden="1"/>
    </xf>
    <xf numFmtId="0" fontId="7" fillId="0" borderId="0" xfId="86" applyFont="1" applyAlignment="1" applyProtection="1">
      <alignment horizontal="center"/>
      <protection hidden="1"/>
    </xf>
    <xf numFmtId="0" fontId="0" fillId="0" borderId="0" xfId="0" applyAlignment="1" applyProtection="1">
      <alignment horizontal="center" vertical="center"/>
      <protection hidden="1"/>
    </xf>
    <xf numFmtId="0" fontId="0" fillId="0" borderId="0" xfId="0" applyAlignment="1" applyProtection="1">
      <alignment vertical="center" wrapText="1"/>
      <protection hidden="1"/>
    </xf>
    <xf numFmtId="0" fontId="5" fillId="0" borderId="9" xfId="0" applyFont="1" applyBorder="1" applyAlignment="1" applyProtection="1">
      <alignment horizontal="center" vertical="center" wrapText="1"/>
      <protection hidden="1"/>
    </xf>
    <xf numFmtId="0" fontId="5" fillId="0" borderId="9" xfId="0" applyFont="1" applyBorder="1" applyAlignment="1" applyProtection="1">
      <alignment vertic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3" borderId="9" xfId="0" applyFill="1" applyBorder="1" applyAlignment="1" applyProtection="1">
      <alignment vertical="center"/>
      <protection locked="0"/>
    </xf>
    <xf numFmtId="2" fontId="0" fillId="3" borderId="9" xfId="0" applyNumberFormat="1" applyFill="1" applyBorder="1" applyAlignment="1" applyProtection="1">
      <alignment vertical="center"/>
      <protection locked="0"/>
    </xf>
    <xf numFmtId="10" fontId="0" fillId="3" borderId="9" xfId="0" applyNumberFormat="1" applyFill="1" applyBorder="1" applyAlignment="1" applyProtection="1">
      <alignment vertical="center"/>
      <protection locked="0"/>
    </xf>
    <xf numFmtId="0" fontId="0" fillId="0" borderId="9" xfId="0"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0" xfId="0" applyFont="1" applyProtection="1">
      <protection hidden="1"/>
    </xf>
    <xf numFmtId="0" fontId="13" fillId="0" borderId="0" xfId="93" applyNumberFormat="1" applyFont="1" applyFill="1" applyBorder="1" applyAlignment="1" applyProtection="1">
      <alignment horizontal="center" vertical="top"/>
      <protection hidden="1"/>
    </xf>
    <xf numFmtId="0" fontId="14" fillId="0" borderId="0" xfId="93" applyNumberFormat="1" applyFont="1" applyFill="1" applyBorder="1" applyAlignment="1" applyProtection="1">
      <alignment vertical="top"/>
      <protection hidden="1"/>
    </xf>
    <xf numFmtId="0" fontId="0" fillId="0" borderId="0" xfId="93" applyNumberFormat="1" applyFont="1" applyFill="1" applyBorder="1" applyAlignment="1" applyProtection="1">
      <alignment vertical="center"/>
      <protection hidden="1"/>
    </xf>
    <xf numFmtId="0" fontId="15" fillId="0" borderId="0" xfId="93" applyNumberFormat="1" applyFont="1" applyFill="1" applyBorder="1" applyAlignment="1" applyProtection="1">
      <alignment vertical="center"/>
      <protection hidden="1"/>
    </xf>
    <xf numFmtId="0" fontId="16" fillId="0" borderId="0" xfId="93" applyNumberFormat="1" applyFont="1" applyFill="1" applyBorder="1" applyAlignment="1" applyProtection="1">
      <alignment vertical="center"/>
      <protection hidden="1"/>
    </xf>
    <xf numFmtId="0" fontId="16" fillId="0" borderId="0" xfId="93" applyNumberFormat="1" applyFont="1" applyFill="1" applyBorder="1" applyAlignment="1" applyProtection="1">
      <alignment vertical="top"/>
      <protection hidden="1"/>
    </xf>
    <xf numFmtId="0" fontId="17" fillId="0" borderId="0" xfId="93" applyNumberFormat="1" applyFont="1" applyFill="1" applyBorder="1" applyAlignment="1" applyProtection="1">
      <alignment vertical="top"/>
      <protection hidden="1"/>
    </xf>
    <xf numFmtId="0" fontId="2" fillId="0" borderId="0" xfId="93" applyNumberFormat="1" applyFont="1" applyFill="1" applyBorder="1" applyAlignment="1" applyProtection="1">
      <alignment vertical="top"/>
      <protection hidden="1"/>
    </xf>
    <xf numFmtId="0" fontId="18" fillId="0" borderId="0" xfId="93" applyNumberFormat="1" applyFont="1" applyFill="1" applyBorder="1" applyAlignment="1" applyProtection="1">
      <alignment horizontal="center" vertical="center"/>
      <protection hidden="1"/>
    </xf>
    <xf numFmtId="0" fontId="5" fillId="0" borderId="15" xfId="0" applyFont="1" applyBorder="1" applyAlignment="1" applyProtection="1">
      <alignment horizontal="left" vertical="center"/>
      <protection hidden="1"/>
    </xf>
    <xf numFmtId="0" fontId="5" fillId="0" borderId="15" xfId="0" applyFont="1" applyBorder="1" applyAlignment="1" applyProtection="1">
      <alignment horizontal="justify" vertical="center"/>
      <protection hidden="1"/>
    </xf>
    <xf numFmtId="0" fontId="5" fillId="0" borderId="15" xfId="0" applyFont="1" applyBorder="1" applyAlignment="1" applyProtection="1">
      <alignment horizontal="center" vertical="center"/>
      <protection hidden="1"/>
    </xf>
    <xf numFmtId="0" fontId="5" fillId="0" borderId="15" xfId="0" applyFont="1" applyBorder="1" applyAlignment="1" applyProtection="1">
      <alignment horizontal="right" vertical="center"/>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indent="1"/>
      <protection hidden="1"/>
    </xf>
    <xf numFmtId="0" fontId="19" fillId="0" borderId="0" xfId="98" applyFont="1" applyAlignment="1" applyProtection="1">
      <alignment horizontal="left" vertical="top"/>
      <protection hidden="1"/>
    </xf>
    <xf numFmtId="0" fontId="19" fillId="0" borderId="0" xfId="0" applyFont="1" applyAlignment="1" applyProtection="1">
      <alignment vertical="top"/>
      <protection hidden="1"/>
    </xf>
    <xf numFmtId="0" fontId="19" fillId="0" borderId="0" xfId="96" applyFont="1" applyAlignment="1" applyProtection="1">
      <alignment vertical="top"/>
      <protection hidden="1"/>
    </xf>
    <xf numFmtId="0" fontId="5" fillId="0" borderId="0" xfId="93" applyFont="1" applyAlignment="1" applyProtection="1">
      <alignment vertical="top"/>
      <protection hidden="1"/>
    </xf>
    <xf numFmtId="0" fontId="0" fillId="0" borderId="0" xfId="93" applyFont="1" applyAlignment="1" applyProtection="1">
      <alignment vertical="center"/>
      <protection hidden="1"/>
    </xf>
    <xf numFmtId="0" fontId="0" fillId="0" borderId="0" xfId="93" applyFont="1" applyAlignment="1" applyProtection="1">
      <alignment vertical="center" wrapText="1"/>
      <protection hidden="1"/>
    </xf>
    <xf numFmtId="0" fontId="0" fillId="0" borderId="9" xfId="93" applyFont="1" applyBorder="1" applyAlignment="1" applyProtection="1">
      <alignment horizontal="center" vertical="top"/>
      <protection hidden="1"/>
    </xf>
    <xf numFmtId="4" fontId="0" fillId="3" borderId="9" xfId="93" applyNumberFormat="1" applyFont="1" applyFill="1" applyBorder="1" applyAlignment="1" applyProtection="1">
      <alignment horizontal="right" vertical="center"/>
      <protection locked="0"/>
    </xf>
    <xf numFmtId="10" fontId="0" fillId="3" borderId="9" xfId="93" applyNumberFormat="1" applyFont="1" applyFill="1" applyBorder="1" applyAlignment="1" applyProtection="1">
      <alignment horizontal="right" vertical="center"/>
      <protection locked="0"/>
    </xf>
    <xf numFmtId="0" fontId="0" fillId="0" borderId="5" xfId="93" applyFont="1" applyBorder="1" applyAlignment="1" applyProtection="1">
      <alignment horizontal="center" vertical="top"/>
      <protection hidden="1"/>
    </xf>
    <xf numFmtId="0" fontId="14" fillId="0" borderId="18" xfId="93" applyNumberFormat="1" applyFont="1" applyFill="1" applyBorder="1" applyAlignment="1" applyProtection="1">
      <alignment horizontal="right" vertical="top"/>
      <protection hidden="1"/>
    </xf>
    <xf numFmtId="0" fontId="5" fillId="0" borderId="6" xfId="93" applyFont="1" applyBorder="1" applyAlignment="1" applyProtection="1">
      <alignment horizontal="center" vertical="center" wrapText="1"/>
      <protection hidden="1"/>
    </xf>
    <xf numFmtId="0" fontId="0" fillId="0" borderId="19" xfId="93" applyNumberFormat="1" applyFont="1" applyFill="1" applyBorder="1" applyAlignment="1" applyProtection="1">
      <alignment horizontal="left" vertical="center" indent="3"/>
      <protection hidden="1"/>
    </xf>
    <xf numFmtId="0" fontId="14" fillId="0" borderId="16" xfId="93" applyNumberFormat="1" applyFont="1" applyFill="1" applyBorder="1" applyAlignment="1" applyProtection="1">
      <alignment vertical="top"/>
      <protection hidden="1"/>
    </xf>
    <xf numFmtId="0" fontId="0" fillId="0" borderId="16" xfId="93" applyFont="1" applyBorder="1" applyAlignment="1" applyProtection="1">
      <alignment horizontal="center" vertical="center"/>
      <protection hidden="1"/>
    </xf>
    <xf numFmtId="0" fontId="0" fillId="0" borderId="20" xfId="93" applyFont="1" applyBorder="1" applyAlignment="1" applyProtection="1">
      <alignment horizontal="right" vertical="center"/>
      <protection hidden="1"/>
    </xf>
    <xf numFmtId="4" fontId="0" fillId="3" borderId="21" xfId="93" applyNumberFormat="1" applyFont="1" applyFill="1" applyBorder="1" applyAlignment="1" applyProtection="1">
      <alignment horizontal="right" vertical="center" wrapText="1"/>
      <protection locked="0"/>
    </xf>
    <xf numFmtId="0" fontId="0" fillId="0" borderId="22" xfId="93" applyFont="1" applyBorder="1" applyAlignment="1" applyProtection="1">
      <alignment horizontal="right" vertical="center"/>
      <protection hidden="1"/>
    </xf>
    <xf numFmtId="0" fontId="5" fillId="0" borderId="7" xfId="93" applyFont="1" applyBorder="1" applyAlignment="1" applyProtection="1">
      <alignment horizontal="center" vertical="center" wrapText="1"/>
      <protection hidden="1"/>
    </xf>
    <xf numFmtId="0" fontId="0" fillId="0" borderId="23" xfId="93" applyNumberFormat="1" applyFont="1" applyFill="1" applyBorder="1" applyAlignment="1" applyProtection="1">
      <alignment horizontal="left" vertical="center" indent="3"/>
      <protection hidden="1"/>
    </xf>
    <xf numFmtId="0" fontId="14" fillId="0" borderId="24" xfId="93" applyNumberFormat="1" applyFont="1" applyFill="1" applyBorder="1" applyAlignment="1" applyProtection="1">
      <alignment vertical="top"/>
      <protection hidden="1"/>
    </xf>
    <xf numFmtId="4" fontId="0" fillId="3" borderId="25" xfId="93" applyNumberFormat="1" applyFont="1" applyFill="1" applyBorder="1" applyAlignment="1" applyProtection="1">
      <alignment horizontal="right" vertical="center" wrapText="1"/>
      <protection locked="0"/>
    </xf>
    <xf numFmtId="0" fontId="5" fillId="0" borderId="0" xfId="93" applyFont="1" applyAlignment="1" applyProtection="1">
      <alignment horizontal="center" vertical="center" wrapText="1"/>
      <protection hidden="1"/>
    </xf>
    <xf numFmtId="0" fontId="0" fillId="0" borderId="16" xfId="93" applyFont="1" applyBorder="1" applyAlignment="1" applyProtection="1">
      <alignment horizontal="right" vertical="center"/>
      <protection hidden="1"/>
    </xf>
    <xf numFmtId="10" fontId="0" fillId="3" borderId="21" xfId="93" applyNumberFormat="1" applyFont="1" applyFill="1" applyBorder="1" applyAlignment="1" applyProtection="1">
      <alignment horizontal="right" vertical="center" wrapText="1"/>
      <protection locked="0"/>
    </xf>
    <xf numFmtId="0" fontId="0" fillId="0" borderId="24" xfId="93" applyFont="1" applyBorder="1" applyAlignment="1" applyProtection="1">
      <alignment horizontal="right" vertical="center"/>
      <protection hidden="1"/>
    </xf>
    <xf numFmtId="10" fontId="0" fillId="3" borderId="25" xfId="93" applyNumberFormat="1" applyFont="1" applyFill="1" applyBorder="1" applyAlignment="1" applyProtection="1">
      <alignment horizontal="right" vertical="center" wrapText="1"/>
      <protection locked="0"/>
    </xf>
    <xf numFmtId="0" fontId="0" fillId="0" borderId="9" xfId="93" applyFont="1" applyBorder="1" applyAlignment="1" applyProtection="1">
      <alignment horizontal="center" vertical="top" wrapText="1"/>
      <protection hidden="1"/>
    </xf>
    <xf numFmtId="0" fontId="5" fillId="0" borderId="0" xfId="93" applyFont="1" applyBorder="1" applyAlignment="1" applyProtection="1">
      <alignment horizontal="center" vertical="center" wrapText="1"/>
      <protection hidden="1"/>
    </xf>
    <xf numFmtId="0" fontId="0" fillId="0" borderId="0" xfId="93" applyNumberFormat="1" applyFont="1" applyFill="1" applyBorder="1" applyAlignment="1" applyProtection="1">
      <alignment horizontal="left" vertical="center" indent="6"/>
      <protection hidden="1"/>
    </xf>
    <xf numFmtId="0" fontId="0" fillId="0" borderId="0" xfId="93" applyFont="1" applyBorder="1" applyAlignment="1" applyProtection="1">
      <alignment horizontal="justify" vertical="center"/>
      <protection hidden="1"/>
    </xf>
    <xf numFmtId="0" fontId="0" fillId="0" borderId="0" xfId="93" applyNumberFormat="1" applyFont="1" applyFill="1" applyBorder="1" applyAlignment="1" applyProtection="1">
      <alignment vertical="center" wrapText="1"/>
      <protection hidden="1"/>
    </xf>
    <xf numFmtId="0" fontId="15" fillId="0" borderId="0" xfId="0" applyFont="1" applyAlignment="1" applyProtection="1">
      <alignment horizontal="justify" vertical="center"/>
      <protection hidden="1"/>
    </xf>
    <xf numFmtId="0" fontId="15" fillId="0" borderId="0" xfId="86" applyFont="1" applyAlignment="1" applyProtection="1">
      <alignment horizontal="left" vertical="center"/>
      <protection hidden="1"/>
    </xf>
    <xf numFmtId="0" fontId="15" fillId="0" borderId="0" xfId="86" applyFont="1" applyAlignment="1" applyProtection="1">
      <alignment vertical="center"/>
      <protection hidden="1"/>
    </xf>
    <xf numFmtId="0" fontId="20" fillId="0" borderId="0" xfId="93" applyNumberFormat="1" applyFont="1" applyFill="1" applyBorder="1" applyAlignment="1" applyProtection="1">
      <alignment horizontal="center" vertical="center"/>
      <protection hidden="1"/>
    </xf>
    <xf numFmtId="0" fontId="20" fillId="0" borderId="0" xfId="93" applyNumberFormat="1" applyFont="1" applyFill="1" applyBorder="1" applyAlignment="1" applyProtection="1">
      <alignment horizontal="center" vertical="top"/>
      <protection hidden="1"/>
    </xf>
    <xf numFmtId="0" fontId="16" fillId="0" borderId="0" xfId="93" applyNumberFormat="1" applyFont="1" applyFill="1" applyBorder="1" applyAlignment="1" applyProtection="1">
      <alignment vertical="top" wrapText="1"/>
      <protection hidden="1"/>
    </xf>
    <xf numFmtId="164" fontId="16" fillId="0" borderId="0" xfId="9" applyFont="1" applyFill="1" applyBorder="1" applyAlignment="1" applyProtection="1">
      <alignment vertical="center"/>
      <protection hidden="1"/>
    </xf>
    <xf numFmtId="176" fontId="15" fillId="0" borderId="0" xfId="93" applyNumberFormat="1" applyFont="1" applyFill="1" applyBorder="1" applyAlignment="1" applyProtection="1">
      <alignment vertical="center"/>
      <protection hidden="1"/>
    </xf>
    <xf numFmtId="2" fontId="16" fillId="0" borderId="0" xfId="93" applyNumberFormat="1" applyFont="1" applyFill="1" applyBorder="1" applyAlignment="1" applyProtection="1">
      <alignment vertical="center"/>
      <protection hidden="1"/>
    </xf>
    <xf numFmtId="10" fontId="16" fillId="0" borderId="0" xfId="93" applyNumberFormat="1" applyFont="1" applyFill="1" applyBorder="1" applyAlignment="1" applyProtection="1">
      <alignment vertical="top"/>
      <protection hidden="1"/>
    </xf>
    <xf numFmtId="0" fontId="15" fillId="0" borderId="0" xfId="93" applyNumberFormat="1" applyFont="1" applyFill="1" applyBorder="1" applyAlignment="1" applyProtection="1">
      <alignment vertical="top"/>
      <protection hidden="1"/>
    </xf>
    <xf numFmtId="2" fontId="15" fillId="0" borderId="0" xfId="93" applyNumberFormat="1" applyFont="1" applyFill="1" applyBorder="1" applyAlignment="1" applyProtection="1">
      <alignment vertical="center"/>
      <protection hidden="1"/>
    </xf>
    <xf numFmtId="176" fontId="15" fillId="0" borderId="0" xfId="93" applyNumberFormat="1" applyFont="1" applyFill="1" applyBorder="1" applyAlignment="1" applyProtection="1">
      <alignment vertical="top"/>
      <protection hidden="1"/>
    </xf>
    <xf numFmtId="0" fontId="21" fillId="0" borderId="19" xfId="93" applyNumberFormat="1" applyFont="1" applyFill="1" applyBorder="1" applyAlignment="1" applyProtection="1">
      <alignment horizontal="left" vertical="center" indent="3"/>
      <protection hidden="1"/>
    </xf>
    <xf numFmtId="0" fontId="21" fillId="0" borderId="23" xfId="93" applyNumberFormat="1" applyFont="1" applyFill="1" applyBorder="1" applyAlignment="1" applyProtection="1">
      <alignment horizontal="left" vertical="center" indent="3"/>
      <protection hidden="1"/>
    </xf>
    <xf numFmtId="10" fontId="15" fillId="0" borderId="0" xfId="93" applyNumberFormat="1" applyFont="1" applyFill="1" applyBorder="1" applyAlignment="1" applyProtection="1">
      <alignment vertical="top"/>
      <protection hidden="1"/>
    </xf>
    <xf numFmtId="0" fontId="22" fillId="0" borderId="0" xfId="93" applyNumberFormat="1" applyFont="1" applyFill="1" applyBorder="1" applyAlignment="1" applyProtection="1">
      <alignment horizontal="center" vertical="top"/>
      <protection hidden="1"/>
    </xf>
    <xf numFmtId="0" fontId="23" fillId="0" borderId="0" xfId="93" applyNumberFormat="1" applyFont="1" applyFill="1" applyBorder="1" applyAlignment="1" applyProtection="1">
      <alignment vertical="top"/>
      <protection hidden="1"/>
    </xf>
    <xf numFmtId="0" fontId="0" fillId="0" borderId="0" xfId="0" applyAlignment="1" applyProtection="1">
      <alignment horizontal="center"/>
      <protection hidden="1"/>
    </xf>
    <xf numFmtId="0" fontId="0" fillId="0" borderId="0" xfId="96" applyFont="1" applyAlignment="1" applyProtection="1">
      <alignment horizontal="left" vertical="center"/>
      <protection hidden="1"/>
    </xf>
    <xf numFmtId="0" fontId="0" fillId="0" borderId="0" xfId="96" applyFont="1" applyAlignment="1" applyProtection="1">
      <alignment vertical="center"/>
      <protection hidden="1"/>
    </xf>
    <xf numFmtId="0" fontId="24" fillId="0" borderId="0" xfId="0" applyFont="1" applyProtection="1">
      <protection hidden="1"/>
    </xf>
    <xf numFmtId="0" fontId="5" fillId="0" borderId="0" xfId="96" applyFont="1" applyAlignment="1" applyProtection="1">
      <alignment horizontal="left" vertical="center"/>
      <protection hidden="1"/>
    </xf>
    <xf numFmtId="0" fontId="5" fillId="0" borderId="0" xfId="96" applyFont="1" applyAlignment="1" applyProtection="1">
      <alignment horizontal="center" vertical="center"/>
      <protection hidden="1"/>
    </xf>
    <xf numFmtId="0" fontId="5" fillId="0" borderId="0" xfId="96" applyFont="1" applyAlignment="1" applyProtection="1">
      <alignment vertical="center"/>
      <protection hidden="1"/>
    </xf>
    <xf numFmtId="0" fontId="0" fillId="0" borderId="0" xfId="95" applyFont="1" applyAlignment="1" applyProtection="1">
      <alignment vertical="center"/>
      <protection hidden="1"/>
    </xf>
    <xf numFmtId="0" fontId="5" fillId="0" borderId="0" xfId="90" applyNumberFormat="1" applyFont="1" applyFill="1" applyBorder="1" applyAlignment="1" applyProtection="1">
      <alignment horizontal="left" vertical="center"/>
      <protection hidden="1"/>
    </xf>
    <xf numFmtId="0" fontId="0" fillId="0" borderId="0" xfId="96" applyFont="1" applyAlignment="1" applyProtection="1">
      <alignment horizontal="left" vertical="center" indent="1"/>
      <protection hidden="1"/>
    </xf>
    <xf numFmtId="0" fontId="5" fillId="0" borderId="0" xfId="98" applyFont="1" applyAlignment="1" applyProtection="1">
      <alignment vertical="top"/>
      <protection hidden="1"/>
    </xf>
    <xf numFmtId="0" fontId="0" fillId="0" borderId="0" xfId="95" applyFont="1" applyAlignment="1" applyProtection="1">
      <alignment vertical="top"/>
      <protection hidden="1"/>
    </xf>
    <xf numFmtId="0" fontId="5" fillId="0" borderId="0" xfId="95" applyFont="1" applyAlignment="1" applyProtection="1">
      <alignment vertical="top"/>
      <protection hidden="1"/>
    </xf>
    <xf numFmtId="0" fontId="5" fillId="0" borderId="0" xfId="96" applyFont="1" applyAlignment="1" applyProtection="1">
      <alignment horizontal="left" vertical="center" indent="1"/>
      <protection hidden="1"/>
    </xf>
    <xf numFmtId="0" fontId="5" fillId="0" borderId="9" xfId="0" applyFont="1" applyBorder="1" applyAlignment="1" applyProtection="1">
      <alignment horizontal="left" vertical="center" wrapText="1"/>
      <protection hidden="1"/>
    </xf>
    <xf numFmtId="177" fontId="5" fillId="0" borderId="9" xfId="0" applyNumberFormat="1" applyFont="1" applyBorder="1" applyAlignment="1" applyProtection="1">
      <alignment vertical="center" wrapText="1"/>
      <protection hidden="1"/>
    </xf>
    <xf numFmtId="0" fontId="5" fillId="0" borderId="9" xfId="96" applyFont="1" applyBorder="1" applyAlignment="1" applyProtection="1">
      <alignment horizontal="center" vertical="center"/>
      <protection hidden="1"/>
    </xf>
    <xf numFmtId="0" fontId="8" fillId="0" borderId="9" xfId="0" applyFont="1" applyBorder="1" applyAlignment="1" applyProtection="1">
      <alignment horizontal="center" vertical="top" wrapText="1"/>
      <protection hidden="1"/>
    </xf>
    <xf numFmtId="175" fontId="0" fillId="0" borderId="9" xfId="96" applyNumberFormat="1" applyFont="1" applyBorder="1" applyAlignment="1" applyProtection="1">
      <alignment horizontal="center" vertical="center"/>
      <protection hidden="1"/>
    </xf>
    <xf numFmtId="175" fontId="0" fillId="0" borderId="9" xfId="96" applyNumberFormat="1" applyFont="1" applyBorder="1" applyAlignment="1" applyProtection="1">
      <alignment horizontal="left" vertical="center"/>
      <protection hidden="1"/>
    </xf>
    <xf numFmtId="0" fontId="0" fillId="0" borderId="9" xfId="96" applyFont="1" applyBorder="1" applyAlignment="1" applyProtection="1">
      <alignment vertical="center"/>
      <protection hidden="1"/>
    </xf>
    <xf numFmtId="0" fontId="9" fillId="0" borderId="9" xfId="0" applyFont="1" applyBorder="1" applyAlignment="1" applyProtection="1">
      <alignment vertical="top" wrapText="1"/>
      <protection hidden="1"/>
    </xf>
    <xf numFmtId="0" fontId="9" fillId="0" borderId="0" xfId="0" applyFont="1" applyAlignment="1" applyProtection="1">
      <alignment vertical="top" wrapText="1"/>
      <protection hidden="1"/>
    </xf>
    <xf numFmtId="2" fontId="0" fillId="3" borderId="9" xfId="96" applyNumberFormat="1" applyFont="1" applyFill="1" applyBorder="1" applyAlignment="1">
      <alignment vertical="center"/>
    </xf>
    <xf numFmtId="2" fontId="0" fillId="0" borderId="21" xfId="0" applyNumberFormat="1" applyBorder="1" applyAlignment="1" applyProtection="1">
      <alignment horizontal="right" vertical="center"/>
      <protection hidden="1"/>
    </xf>
    <xf numFmtId="0" fontId="0" fillId="0" borderId="9" xfId="96" applyFont="1" applyBorder="1" applyAlignment="1" applyProtection="1">
      <alignment horizontal="left" vertical="center" wrapText="1"/>
      <protection hidden="1"/>
    </xf>
    <xf numFmtId="2" fontId="0" fillId="6" borderId="9" xfId="96" applyNumberFormat="1" applyFont="1" applyFill="1" applyBorder="1" applyAlignment="1" applyProtection="1">
      <alignment vertical="center"/>
      <protection hidden="1"/>
    </xf>
    <xf numFmtId="2" fontId="5" fillId="6" borderId="9" xfId="96" applyNumberFormat="1" applyFont="1" applyFill="1" applyBorder="1" applyAlignment="1" applyProtection="1">
      <alignment vertical="center"/>
      <protection hidden="1"/>
    </xf>
    <xf numFmtId="0" fontId="0" fillId="0" borderId="0" xfId="96" applyFont="1" applyAlignment="1" applyProtection="1">
      <alignment horizontal="left" vertical="center" wrapText="1"/>
      <protection hidden="1"/>
    </xf>
    <xf numFmtId="0" fontId="5" fillId="0" borderId="0" xfId="0" applyFont="1" applyAlignment="1" applyProtection="1">
      <alignment vertical="center" wrapText="1"/>
      <protection hidden="1"/>
    </xf>
    <xf numFmtId="0" fontId="5" fillId="0" borderId="0" xfId="0" applyFont="1" applyAlignment="1" applyProtection="1">
      <alignment horizontal="justify" vertical="center"/>
      <protection hidden="1"/>
    </xf>
    <xf numFmtId="14" fontId="0" fillId="0" borderId="0" xfId="0" applyNumberFormat="1" applyAlignment="1" applyProtection="1">
      <alignment horizontal="left"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left" vertical="center" indent="1"/>
      <protection hidden="1"/>
    </xf>
    <xf numFmtId="0" fontId="24" fillId="0" borderId="0" xfId="0" applyFont="1" applyAlignment="1" applyProtection="1">
      <alignment horizontal="left" vertical="center"/>
      <protection hidden="1"/>
    </xf>
    <xf numFmtId="10" fontId="24" fillId="0" borderId="0" xfId="0" applyNumberFormat="1" applyFont="1" applyAlignment="1" applyProtection="1">
      <alignment horizontal="center" vertical="center"/>
      <protection hidden="1"/>
    </xf>
    <xf numFmtId="177" fontId="5" fillId="0" borderId="0" xfId="0" applyNumberFormat="1" applyFont="1" applyAlignment="1" applyProtection="1">
      <alignment horizontal="center" vertical="center" wrapText="1"/>
      <protection hidden="1"/>
    </xf>
    <xf numFmtId="0" fontId="24" fillId="0" borderId="0" xfId="0" applyFont="1" applyAlignment="1" applyProtection="1">
      <alignment horizontal="center"/>
      <protection hidden="1"/>
    </xf>
    <xf numFmtId="2" fontId="24" fillId="0" borderId="0" xfId="96" applyNumberFormat="1" applyFont="1" applyAlignment="1" applyProtection="1">
      <alignment vertical="center"/>
      <protection hidden="1"/>
    </xf>
    <xf numFmtId="0" fontId="24" fillId="0" borderId="0" xfId="0" applyFont="1" applyAlignment="1" applyProtection="1">
      <alignment horizontal="right"/>
      <protection hidden="1"/>
    </xf>
    <xf numFmtId="2" fontId="24" fillId="0" borderId="0" xfId="0" applyNumberFormat="1" applyFont="1" applyProtection="1">
      <protection hidden="1"/>
    </xf>
    <xf numFmtId="0" fontId="9" fillId="0" borderId="0" xfId="95" applyFont="1" applyAlignment="1" applyProtection="1">
      <alignment vertical="top"/>
      <protection hidden="1"/>
    </xf>
    <xf numFmtId="0" fontId="5" fillId="0" borderId="15" xfId="0" applyFont="1" applyBorder="1" applyAlignment="1">
      <alignment horizontal="left" vertical="center"/>
    </xf>
    <xf numFmtId="0" fontId="5" fillId="0" borderId="15" xfId="0" applyFont="1" applyBorder="1" applyAlignment="1">
      <alignment horizontal="justify" vertical="center"/>
    </xf>
    <xf numFmtId="0" fontId="5" fillId="0" borderId="15" xfId="0" applyFont="1" applyBorder="1" applyAlignment="1">
      <alignment vertical="center"/>
    </xf>
    <xf numFmtId="0" fontId="5" fillId="0" borderId="15" xfId="0" applyFont="1" applyBorder="1" applyAlignment="1">
      <alignment horizontal="right" vertical="center"/>
    </xf>
    <xf numFmtId="0" fontId="0" fillId="0" borderId="0" xfId="0" applyAlignment="1">
      <alignment horizontal="left" vertical="center"/>
    </xf>
    <xf numFmtId="0" fontId="0" fillId="0" borderId="0" xfId="0" applyAlignment="1">
      <alignment horizontal="justify" vertical="center"/>
    </xf>
    <xf numFmtId="0" fontId="0" fillId="0" borderId="0" xfId="0" applyAlignment="1">
      <alignment vertical="center"/>
    </xf>
    <xf numFmtId="0" fontId="8" fillId="0" borderId="0" xfId="95" applyFont="1" applyAlignment="1" applyProtection="1">
      <alignment horizontal="center" vertical="top"/>
      <protection hidden="1"/>
    </xf>
    <xf numFmtId="0" fontId="5" fillId="0" borderId="0" xfId="95" applyFont="1" applyAlignment="1" applyProtection="1">
      <alignment vertical="center"/>
      <protection hidden="1"/>
    </xf>
    <xf numFmtId="0" fontId="5" fillId="0" borderId="0" xfId="90" applyNumberFormat="1" applyFont="1" applyFill="1" applyBorder="1" applyAlignment="1" applyProtection="1">
      <alignment horizontal="left" vertical="center"/>
    </xf>
    <xf numFmtId="0" fontId="5" fillId="0" borderId="15" xfId="95" applyFont="1" applyBorder="1" applyAlignment="1" applyProtection="1">
      <alignment vertical="top"/>
      <protection hidden="1"/>
    </xf>
    <xf numFmtId="0" fontId="0" fillId="0" borderId="0" xfId="95" applyFont="1" applyAlignment="1" applyProtection="1">
      <alignment horizontal="left" vertical="center" indent="1"/>
      <protection hidden="1"/>
    </xf>
    <xf numFmtId="0" fontId="5" fillId="0" borderId="5" xfId="95" applyFont="1" applyBorder="1" applyAlignment="1" applyProtection="1">
      <alignment horizontal="justify" vertical="top" wrapText="1"/>
      <protection hidden="1"/>
    </xf>
    <xf numFmtId="0" fontId="5" fillId="0" borderId="5" xfId="95" applyFont="1" applyBorder="1" applyAlignment="1" applyProtection="1">
      <alignment horizontal="right" vertical="center" wrapText="1" indent="5"/>
      <protection hidden="1"/>
    </xf>
    <xf numFmtId="178" fontId="5" fillId="0" borderId="5" xfId="95" applyNumberFormat="1" applyFont="1" applyBorder="1" applyAlignment="1" applyProtection="1">
      <alignment horizontal="center" vertical="center"/>
      <protection hidden="1"/>
    </xf>
    <xf numFmtId="4" fontId="5" fillId="0" borderId="5" xfId="95" applyNumberFormat="1" applyFont="1" applyBorder="1" applyAlignment="1" applyProtection="1">
      <alignment vertical="center"/>
      <protection hidden="1"/>
    </xf>
    <xf numFmtId="0" fontId="0" fillId="0" borderId="7" xfId="95" applyFont="1" applyBorder="1" applyAlignment="1" applyProtection="1">
      <alignment horizontal="center" vertical="center"/>
      <protection hidden="1"/>
    </xf>
    <xf numFmtId="4" fontId="5" fillId="11" borderId="7" xfId="95" applyNumberFormat="1" applyFont="1" applyFill="1" applyBorder="1" applyAlignment="1" applyProtection="1">
      <alignment vertical="center"/>
      <protection hidden="1"/>
    </xf>
    <xf numFmtId="2" fontId="9" fillId="0" borderId="0" xfId="95" applyNumberFormat="1" applyFont="1" applyAlignment="1" applyProtection="1">
      <alignment vertical="top"/>
      <protection hidden="1"/>
    </xf>
    <xf numFmtId="179" fontId="5" fillId="0" borderId="5" xfId="95" applyNumberFormat="1" applyFont="1" applyBorder="1" applyAlignment="1" applyProtection="1">
      <alignment vertical="center"/>
      <protection hidden="1"/>
    </xf>
    <xf numFmtId="4" fontId="5" fillId="0" borderId="7" xfId="95" applyNumberFormat="1" applyFont="1" applyBorder="1" applyAlignment="1" applyProtection="1">
      <alignment vertical="center"/>
      <protection hidden="1"/>
    </xf>
    <xf numFmtId="0" fontId="5" fillId="0" borderId="5" xfId="95" applyFont="1" applyBorder="1" applyAlignment="1" applyProtection="1">
      <alignment vertical="center"/>
      <protection hidden="1"/>
    </xf>
    <xf numFmtId="0" fontId="0" fillId="0" borderId="7" xfId="95" applyFont="1" applyBorder="1" applyAlignment="1" applyProtection="1">
      <alignment vertical="center"/>
      <protection hidden="1"/>
    </xf>
    <xf numFmtId="0" fontId="0" fillId="0" borderId="6" xfId="95" applyFont="1" applyBorder="1" applyAlignment="1" applyProtection="1">
      <alignment vertical="center"/>
      <protection hidden="1"/>
    </xf>
    <xf numFmtId="164" fontId="5" fillId="0" borderId="6" xfId="9" applyFont="1" applyFill="1" applyBorder="1" applyAlignment="1" applyProtection="1">
      <alignment horizontal="right" vertical="center"/>
      <protection hidden="1"/>
    </xf>
    <xf numFmtId="0" fontId="0" fillId="0" borderId="26" xfId="95" applyFont="1" applyBorder="1" applyAlignment="1" applyProtection="1">
      <alignment horizontal="justify" vertical="center" wrapText="1"/>
      <protection hidden="1"/>
    </xf>
    <xf numFmtId="0" fontId="0" fillId="0" borderId="27" xfId="95" applyFont="1" applyBorder="1" applyAlignment="1" applyProtection="1">
      <alignment horizontal="justify" vertical="center" wrapText="1"/>
      <protection hidden="1"/>
    </xf>
    <xf numFmtId="3" fontId="5" fillId="0" borderId="7" xfId="95" applyNumberFormat="1" applyFont="1" applyBorder="1" applyAlignment="1" applyProtection="1">
      <alignment horizontal="right" vertical="center" wrapText="1"/>
      <protection hidden="1"/>
    </xf>
    <xf numFmtId="164" fontId="9" fillId="0" borderId="0" xfId="95" applyNumberFormat="1" applyFont="1" applyAlignment="1" applyProtection="1">
      <alignment vertical="top"/>
      <protection hidden="1"/>
    </xf>
    <xf numFmtId="0" fontId="5" fillId="0" borderId="8" xfId="95" applyFont="1" applyBorder="1" applyAlignment="1" applyProtection="1">
      <alignment horizontal="right" vertical="center" indent="5"/>
      <protection hidden="1"/>
    </xf>
    <xf numFmtId="164" fontId="5" fillId="0" borderId="8" xfId="9" applyFont="1" applyFill="1" applyBorder="1" applyAlignment="1" applyProtection="1">
      <alignment vertical="center"/>
      <protection hidden="1"/>
    </xf>
    <xf numFmtId="0" fontId="0" fillId="0" borderId="9" xfId="95" applyFont="1" applyBorder="1" applyAlignment="1" applyProtection="1">
      <alignment horizontal="center" vertical="center"/>
      <protection hidden="1"/>
    </xf>
    <xf numFmtId="4" fontId="5" fillId="0" borderId="5" xfId="95" applyNumberFormat="1" applyFont="1" applyBorder="1" applyAlignment="1" applyProtection="1">
      <alignment vertical="center" wrapText="1"/>
      <protection hidden="1"/>
    </xf>
    <xf numFmtId="0" fontId="5" fillId="0" borderId="7" xfId="95" applyFont="1" applyBorder="1" applyAlignment="1" applyProtection="1">
      <alignment horizontal="right" vertical="center" wrapText="1"/>
      <protection hidden="1"/>
    </xf>
    <xf numFmtId="0" fontId="0" fillId="0" borderId="0" xfId="95" applyFont="1" applyAlignment="1" applyProtection="1">
      <alignment horizontal="center" vertical="center"/>
      <protection hidden="1"/>
    </xf>
    <xf numFmtId="0" fontId="5" fillId="0" borderId="0" xfId="95" applyFont="1" applyAlignment="1" applyProtection="1">
      <alignment horizontal="left" vertical="center" wrapText="1"/>
      <protection hidden="1"/>
    </xf>
    <xf numFmtId="0" fontId="5" fillId="0" borderId="0" xfId="95" applyFont="1" applyAlignment="1" applyProtection="1">
      <alignment horizontal="right" vertical="center" wrapText="1"/>
      <protection hidden="1"/>
    </xf>
    <xf numFmtId="0" fontId="5" fillId="0" borderId="0" xfId="0" applyFont="1" applyAlignment="1">
      <alignment horizontal="justify" vertical="center"/>
    </xf>
    <xf numFmtId="174" fontId="5" fillId="0" borderId="0" xfId="0" applyNumberFormat="1" applyFont="1" applyAlignment="1">
      <alignment horizontal="left" vertical="center" indent="1"/>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indent="1"/>
    </xf>
    <xf numFmtId="0" fontId="0" fillId="0" borderId="0" xfId="95" applyFont="1" applyAlignment="1" applyProtection="1">
      <alignment horizontal="right" vertical="center"/>
      <protection hidden="1"/>
    </xf>
    <xf numFmtId="0" fontId="0" fillId="0" borderId="0" xfId="95" applyFont="1" applyAlignment="1" applyProtection="1">
      <alignment horizontal="left" vertical="center"/>
      <protection hidden="1"/>
    </xf>
    <xf numFmtId="0" fontId="9" fillId="0" borderId="0" xfId="95" applyFont="1" applyAlignment="1" applyProtection="1">
      <alignment horizontal="right"/>
      <protection hidden="1"/>
    </xf>
    <xf numFmtId="4" fontId="9" fillId="0" borderId="0" xfId="95" applyNumberFormat="1" applyFont="1" applyAlignment="1" applyProtection="1">
      <alignment vertical="top"/>
      <protection hidden="1"/>
    </xf>
    <xf numFmtId="4" fontId="5" fillId="0" borderId="9" xfId="95" applyNumberFormat="1" applyFont="1" applyBorder="1" applyAlignment="1" applyProtection="1">
      <alignment vertical="center" wrapText="1"/>
      <protection hidden="1"/>
    </xf>
    <xf numFmtId="0" fontId="26" fillId="0" borderId="0" xfId="95" applyFont="1" applyAlignment="1" applyProtection="1">
      <alignment vertical="top"/>
      <protection hidden="1"/>
    </xf>
    <xf numFmtId="0" fontId="5" fillId="0" borderId="15" xfId="0" applyFont="1" applyBorder="1" applyAlignment="1">
      <alignment horizontal="center" vertical="center"/>
    </xf>
    <xf numFmtId="0" fontId="25" fillId="0" borderId="0" xfId="95" applyFont="1" applyAlignment="1" applyProtection="1">
      <alignment vertical="center"/>
      <protection hidden="1"/>
    </xf>
    <xf numFmtId="0" fontId="25" fillId="0" borderId="0" xfId="95" applyFont="1" applyAlignment="1" applyProtection="1">
      <alignment horizontal="center" vertical="center"/>
      <protection hidden="1"/>
    </xf>
    <xf numFmtId="0" fontId="0" fillId="0" borderId="0" xfId="98" applyFont="1" applyAlignment="1" applyProtection="1">
      <alignment horizontal="left" vertical="center" indent="1"/>
      <protection hidden="1"/>
    </xf>
    <xf numFmtId="0" fontId="5" fillId="0" borderId="5" xfId="95" applyFont="1" applyBorder="1" applyAlignment="1" applyProtection="1">
      <alignment horizontal="center" vertical="center" wrapText="1"/>
      <protection hidden="1"/>
    </xf>
    <xf numFmtId="0" fontId="0" fillId="0" borderId="6" xfId="95" applyFont="1" applyBorder="1" applyAlignment="1" applyProtection="1">
      <alignment horizontal="center" vertical="center"/>
      <protection hidden="1"/>
    </xf>
    <xf numFmtId="0" fontId="0" fillId="0" borderId="9" xfId="95" applyFont="1" applyBorder="1" applyAlignment="1" applyProtection="1">
      <alignment horizontal="justify" vertical="center" wrapText="1"/>
      <protection hidden="1"/>
    </xf>
    <xf numFmtId="10" fontId="5" fillId="3" borderId="9" xfId="95" applyNumberFormat="1" applyFont="1" applyFill="1" applyBorder="1" applyAlignment="1" applyProtection="1">
      <alignment horizontal="center" vertical="center" wrapText="1"/>
      <protection hidden="1"/>
    </xf>
    <xf numFmtId="0" fontId="5" fillId="6" borderId="9" xfId="95" applyFont="1" applyFill="1" applyBorder="1" applyAlignment="1" applyProtection="1">
      <alignment vertical="center" wrapText="1"/>
      <protection hidden="1"/>
    </xf>
    <xf numFmtId="0" fontId="5" fillId="3" borderId="9" xfId="95" applyFont="1" applyFill="1" applyBorder="1" applyAlignment="1" applyProtection="1">
      <alignment horizontal="center" vertical="center" wrapText="1"/>
      <protection hidden="1"/>
    </xf>
    <xf numFmtId="2" fontId="0" fillId="0" borderId="9" xfId="95" applyNumberFormat="1" applyFont="1" applyBorder="1" applyAlignment="1" applyProtection="1">
      <alignment horizontal="justify" vertical="center" wrapText="1"/>
      <protection hidden="1"/>
    </xf>
    <xf numFmtId="0" fontId="2" fillId="3" borderId="0" xfId="38" applyFont="1" applyFill="1" applyAlignment="1" applyProtection="1">
      <alignment horizontal="center" vertical="center" wrapText="1"/>
    </xf>
    <xf numFmtId="0" fontId="0" fillId="3" borderId="0" xfId="0" applyFill="1" applyAlignment="1">
      <alignment horizontal="center" vertical="center" wrapText="1"/>
    </xf>
    <xf numFmtId="0" fontId="5" fillId="0" borderId="0" xfId="95" applyFont="1" applyAlignment="1" applyProtection="1">
      <alignment vertical="center" wrapText="1"/>
      <protection hidden="1"/>
    </xf>
    <xf numFmtId="4" fontId="5" fillId="0" borderId="0" xfId="95" applyNumberFormat="1" applyFont="1" applyAlignment="1" applyProtection="1">
      <alignment vertical="center"/>
      <protection hidden="1"/>
    </xf>
    <xf numFmtId="0" fontId="5" fillId="0" borderId="0" xfId="95" applyFont="1" applyAlignment="1" applyProtection="1">
      <alignment horizontal="left" vertical="top" wrapText="1"/>
      <protection hidden="1"/>
    </xf>
    <xf numFmtId="0" fontId="0" fillId="0" borderId="0" xfId="95" applyFont="1" applyAlignment="1" applyProtection="1">
      <alignment horizontal="left" vertical="center" wrapText="1"/>
      <protection hidden="1"/>
    </xf>
    <xf numFmtId="14" fontId="0" fillId="0" borderId="0" xfId="0" applyNumberFormat="1" applyAlignment="1">
      <alignment horizontal="left" vertical="center"/>
    </xf>
    <xf numFmtId="0" fontId="5" fillId="0" borderId="0" xfId="95" applyFont="1" applyAlignment="1" applyProtection="1">
      <alignment horizontal="left" vertical="center" indent="1"/>
      <protection hidden="1"/>
    </xf>
    <xf numFmtId="2" fontId="26" fillId="0" borderId="0" xfId="95" applyNumberFormat="1" applyFont="1" applyAlignment="1" applyProtection="1">
      <alignment vertical="top"/>
      <protection hidden="1"/>
    </xf>
    <xf numFmtId="164" fontId="9" fillId="0" borderId="0" xfId="9" applyFont="1" applyAlignment="1" applyProtection="1">
      <alignment vertical="top"/>
      <protection hidden="1"/>
    </xf>
    <xf numFmtId="0" fontId="0" fillId="0" borderId="0" xfId="0" applyAlignment="1" applyProtection="1">
      <alignment vertical="top"/>
      <protection hidden="1"/>
    </xf>
    <xf numFmtId="0" fontId="0" fillId="0" borderId="0" xfId="90" applyNumberFormat="1" applyFont="1" applyFill="1" applyBorder="1" applyAlignment="1" applyProtection="1">
      <alignment horizontal="center" vertical="center"/>
      <protection hidden="1"/>
    </xf>
    <xf numFmtId="0" fontId="0" fillId="0" borderId="0" xfId="90" applyNumberFormat="1" applyFont="1" applyFill="1" applyBorder="1" applyAlignment="1" applyProtection="1">
      <alignment vertical="center"/>
      <protection hidden="1"/>
    </xf>
    <xf numFmtId="0" fontId="0" fillId="0" borderId="0" xfId="90" applyNumberFormat="1" applyFont="1" applyFill="1" applyBorder="1" applyProtection="1">
      <alignment vertical="top"/>
      <protection hidden="1"/>
    </xf>
    <xf numFmtId="0" fontId="0" fillId="0" borderId="0" xfId="90" applyNumberFormat="1" applyFont="1" applyFill="1" applyBorder="1" applyAlignment="1" applyProtection="1">
      <alignment vertical="center" wrapText="1"/>
      <protection hidden="1"/>
    </xf>
    <xf numFmtId="180" fontId="0" fillId="0" borderId="0" xfId="90" applyNumberFormat="1" applyFont="1" applyFill="1" applyBorder="1" applyAlignment="1" applyProtection="1">
      <alignment vertical="center"/>
      <protection hidden="1"/>
    </xf>
    <xf numFmtId="2" fontId="0" fillId="0" borderId="0" xfId="90" applyNumberFormat="1" applyFont="1" applyFill="1" applyBorder="1" applyAlignment="1" applyProtection="1">
      <alignment vertical="center"/>
      <protection hidden="1"/>
    </xf>
    <xf numFmtId="0" fontId="24" fillId="0" borderId="0" xfId="0" applyFont="1" applyAlignment="1" applyProtection="1">
      <alignment vertical="top"/>
      <protection hidden="1"/>
    </xf>
    <xf numFmtId="0" fontId="0" fillId="0" borderId="0" xfId="0" applyAlignment="1" applyProtection="1">
      <alignment horizontal="left" vertical="top"/>
      <protection hidden="1"/>
    </xf>
    <xf numFmtId="0" fontId="5" fillId="0" borderId="0" xfId="0" applyFont="1" applyAlignment="1" applyProtection="1">
      <alignment horizontal="center" vertical="center" wrapText="1"/>
      <protection hidden="1"/>
    </xf>
    <xf numFmtId="0" fontId="5" fillId="0" borderId="0" xfId="96" applyFont="1" applyAlignment="1" applyProtection="1">
      <alignment vertical="top"/>
      <protection hidden="1"/>
    </xf>
    <xf numFmtId="0" fontId="5" fillId="0" borderId="15" xfId="0" applyFont="1" applyBorder="1" applyAlignment="1" applyProtection="1">
      <alignment vertical="center"/>
      <protection hidden="1"/>
    </xf>
    <xf numFmtId="180" fontId="0" fillId="0" borderId="0" xfId="0" applyNumberFormat="1" applyAlignment="1" applyProtection="1">
      <alignment vertical="center"/>
      <protection hidden="1"/>
    </xf>
    <xf numFmtId="2" fontId="0" fillId="0" borderId="0" xfId="0" applyNumberFormat="1" applyAlignment="1" applyProtection="1">
      <alignment vertical="center"/>
      <protection hidden="1"/>
    </xf>
    <xf numFmtId="0" fontId="24" fillId="0" borderId="0" xfId="0" applyFont="1" applyAlignment="1" applyProtection="1">
      <alignment horizontal="left" vertical="top"/>
      <protection hidden="1"/>
    </xf>
    <xf numFmtId="10" fontId="24" fillId="0" borderId="0" xfId="0" applyNumberFormat="1" applyFont="1" applyAlignment="1" applyProtection="1">
      <alignment horizontal="center" vertical="top"/>
      <protection hidden="1"/>
    </xf>
    <xf numFmtId="0" fontId="29" fillId="0" borderId="0" xfId="92" applyNumberFormat="1" applyFont="1" applyFill="1" applyBorder="1" applyAlignment="1" applyProtection="1">
      <alignment vertical="center"/>
      <protection hidden="1"/>
    </xf>
    <xf numFmtId="0" fontId="29" fillId="0" borderId="0" xfId="92" applyNumberFormat="1" applyFont="1" applyFill="1" applyBorder="1" applyAlignment="1" applyProtection="1">
      <alignment vertical="top"/>
      <protection hidden="1"/>
    </xf>
    <xf numFmtId="174" fontId="5" fillId="0" borderId="0" xfId="0" applyNumberFormat="1" applyFont="1" applyAlignment="1" applyProtection="1">
      <alignment horizontal="left" vertical="center"/>
      <protection hidden="1"/>
    </xf>
    <xf numFmtId="2" fontId="5" fillId="0" borderId="0" xfId="19" applyNumberFormat="1" applyFont="1" applyFill="1" applyBorder="1" applyAlignment="1" applyProtection="1">
      <alignment horizontal="right" vertical="top"/>
      <protection hidden="1"/>
    </xf>
    <xf numFmtId="2" fontId="25" fillId="0" borderId="0" xfId="90" applyNumberFormat="1" applyFont="1" applyFill="1" applyBorder="1" applyAlignment="1" applyProtection="1">
      <alignment horizontal="right" vertical="top"/>
      <protection hidden="1"/>
    </xf>
    <xf numFmtId="0" fontId="25" fillId="0" borderId="0" xfId="0" applyFont="1" applyAlignment="1" applyProtection="1">
      <alignment vertical="center"/>
      <protection hidden="1"/>
    </xf>
    <xf numFmtId="175" fontId="0" fillId="0" borderId="9" xfId="100" applyNumberFormat="1" applyFont="1" applyFill="1" applyBorder="1" applyAlignment="1" applyProtection="1">
      <alignment horizontal="center" vertical="center" wrapText="1"/>
      <protection hidden="1"/>
    </xf>
    <xf numFmtId="0" fontId="0" fillId="0" borderId="9" xfId="100" applyNumberFormat="1" applyFont="1" applyFill="1" applyBorder="1" applyAlignment="1" applyProtection="1">
      <alignment horizontal="center" vertical="center" wrapText="1"/>
      <protection hidden="1"/>
    </xf>
    <xf numFmtId="1" fontId="0" fillId="0" borderId="9" xfId="100" applyNumberFormat="1" applyFont="1" applyFill="1" applyBorder="1" applyAlignment="1" applyProtection="1">
      <alignment horizontal="center" vertical="center" wrapText="1"/>
      <protection hidden="1"/>
    </xf>
    <xf numFmtId="2" fontId="0" fillId="0" borderId="9" xfId="90" applyNumberFormat="1" applyFont="1" applyFill="1" applyBorder="1" applyAlignment="1" applyProtection="1">
      <alignment horizontal="right" vertical="center"/>
      <protection hidden="1"/>
    </xf>
    <xf numFmtId="0" fontId="5" fillId="0" borderId="9" xfId="91" applyNumberFormat="1" applyFont="1" applyFill="1" applyBorder="1" applyAlignment="1" applyProtection="1">
      <alignment vertical="center" wrapText="1"/>
      <protection hidden="1"/>
    </xf>
    <xf numFmtId="3" fontId="21" fillId="0" borderId="9" xfId="100" applyNumberFormat="1" applyFont="1" applyBorder="1" applyAlignment="1" applyProtection="1">
      <alignment horizontal="center" vertical="center" wrapText="1"/>
      <protection hidden="1"/>
    </xf>
    <xf numFmtId="3" fontId="0" fillId="0" borderId="9" xfId="100" applyNumberFormat="1" applyFont="1" applyFill="1" applyBorder="1" applyAlignment="1" applyProtection="1">
      <alignment horizontal="center" vertical="center" wrapText="1"/>
      <protection hidden="1"/>
    </xf>
    <xf numFmtId="2" fontId="5" fillId="0" borderId="9" xfId="90" applyNumberFormat="1" applyFont="1" applyFill="1" applyBorder="1" applyAlignment="1" applyProtection="1">
      <alignment horizontal="right" vertical="center"/>
      <protection hidden="1"/>
    </xf>
    <xf numFmtId="0" fontId="0" fillId="0" borderId="0" xfId="91" applyNumberFormat="1" applyFont="1" applyFill="1" applyBorder="1" applyAlignment="1" applyProtection="1">
      <alignment vertical="center" wrapText="1"/>
      <protection hidden="1"/>
    </xf>
    <xf numFmtId="0" fontId="5" fillId="0" borderId="0" xfId="91" applyNumberFormat="1" applyFont="1" applyFill="1" applyBorder="1" applyAlignment="1" applyProtection="1">
      <alignment vertical="center" wrapText="1"/>
      <protection hidden="1"/>
    </xf>
    <xf numFmtId="3" fontId="21" fillId="0" borderId="0" xfId="100" applyNumberFormat="1" applyFont="1" applyBorder="1" applyAlignment="1" applyProtection="1">
      <alignment horizontal="center" vertical="center" wrapText="1"/>
      <protection hidden="1"/>
    </xf>
    <xf numFmtId="3" fontId="0" fillId="0" borderId="0" xfId="100" applyNumberFormat="1" applyFont="1" applyFill="1" applyBorder="1" applyAlignment="1" applyProtection="1">
      <alignment horizontal="center" vertical="center" wrapText="1"/>
      <protection hidden="1"/>
    </xf>
    <xf numFmtId="2" fontId="0" fillId="0" borderId="0" xfId="90" applyNumberFormat="1" applyFont="1" applyFill="1" applyBorder="1" applyAlignment="1" applyProtection="1">
      <alignment horizontal="right" vertical="center"/>
      <protection hidden="1"/>
    </xf>
    <xf numFmtId="2" fontId="5" fillId="0" borderId="0" xfId="90" applyNumberFormat="1" applyFont="1" applyFill="1" applyBorder="1" applyAlignment="1" applyProtection="1">
      <alignment horizontal="right" vertical="center"/>
      <protection hidden="1"/>
    </xf>
    <xf numFmtId="0" fontId="5" fillId="0" borderId="0" xfId="90" applyNumberFormat="1" applyFont="1" applyFill="1" applyBorder="1" applyAlignment="1" applyProtection="1">
      <alignment vertical="center" wrapText="1"/>
      <protection hidden="1"/>
    </xf>
    <xf numFmtId="4" fontId="0" fillId="0" borderId="0" xfId="90" applyNumberFormat="1" applyFont="1" applyFill="1" applyBorder="1" applyAlignment="1" applyProtection="1">
      <alignment vertical="center"/>
      <protection hidden="1"/>
    </xf>
    <xf numFmtId="0" fontId="25" fillId="0" borderId="0" xfId="90" applyNumberFormat="1" applyFont="1" applyFill="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2" fontId="24" fillId="0" borderId="0" xfId="90" applyNumberFormat="1" applyFont="1" applyFill="1" applyBorder="1" applyAlignment="1" applyProtection="1">
      <alignment horizontal="right" vertical="center"/>
      <protection hidden="1"/>
    </xf>
    <xf numFmtId="2" fontId="25" fillId="0" borderId="0" xfId="90" applyNumberFormat="1" applyFont="1" applyFill="1" applyBorder="1" applyAlignment="1" applyProtection="1">
      <alignment horizontal="right" vertical="center"/>
      <protection hidden="1"/>
    </xf>
    <xf numFmtId="2" fontId="24" fillId="0" borderId="0" xfId="0" applyNumberFormat="1" applyFont="1" applyAlignment="1" applyProtection="1">
      <alignment vertical="center"/>
      <protection hidden="1"/>
    </xf>
    <xf numFmtId="0" fontId="0" fillId="0" borderId="15" xfId="0" applyBorder="1" applyAlignment="1" applyProtection="1">
      <alignment horizontal="left" vertical="center"/>
      <protection hidden="1"/>
    </xf>
    <xf numFmtId="3" fontId="0" fillId="0" borderId="9" xfId="0" applyNumberFormat="1" applyBorder="1" applyAlignment="1" applyProtection="1">
      <alignment horizontal="center" vertical="center"/>
      <protection hidden="1"/>
    </xf>
    <xf numFmtId="0" fontId="0" fillId="0" borderId="9" xfId="0" applyBorder="1" applyAlignment="1">
      <alignment horizontal="center" vertical="center"/>
    </xf>
    <xf numFmtId="2" fontId="0" fillId="0" borderId="21" xfId="0" applyNumberFormat="1" applyBorder="1" applyAlignment="1" applyProtection="1">
      <alignment vertical="center"/>
      <protection hidden="1"/>
    </xf>
    <xf numFmtId="0" fontId="0" fillId="0" borderId="9" xfId="100" applyFont="1" applyFill="1" applyBorder="1" applyAlignment="1" applyProtection="1">
      <alignment horizontal="center" vertical="center" wrapText="1"/>
      <protection hidden="1"/>
    </xf>
    <xf numFmtId="2" fontId="0" fillId="0" borderId="9" xfId="0" applyNumberFormat="1" applyBorder="1" applyAlignment="1" applyProtection="1">
      <alignment vertical="center"/>
      <protection hidden="1"/>
    </xf>
    <xf numFmtId="0" fontId="0" fillId="0" borderId="9" xfId="100" applyNumberFormat="1" applyFont="1" applyFill="1" applyBorder="1" applyAlignment="1" applyProtection="1">
      <alignment horizontal="center" vertical="center"/>
      <protection hidden="1"/>
    </xf>
    <xf numFmtId="0" fontId="0" fillId="0" borderId="13" xfId="100" applyNumberFormat="1" applyFont="1" applyFill="1" applyBorder="1" applyAlignment="1" applyProtection="1">
      <alignment horizontal="center" vertical="center"/>
      <protection hidden="1"/>
    </xf>
    <xf numFmtId="0" fontId="5" fillId="0" borderId="13" xfId="100" applyNumberFormat="1" applyFont="1" applyFill="1" applyBorder="1" applyAlignment="1" applyProtection="1">
      <alignment horizontal="left" vertical="center" wrapText="1"/>
      <protection hidden="1"/>
    </xf>
    <xf numFmtId="0" fontId="0" fillId="0" borderId="13" xfId="0" applyBorder="1" applyAlignment="1" applyProtection="1">
      <alignment horizontal="center" vertical="center"/>
      <protection hidden="1"/>
    </xf>
    <xf numFmtId="1" fontId="0" fillId="0" borderId="13" xfId="0" applyNumberFormat="1" applyBorder="1" applyAlignment="1" applyProtection="1">
      <alignment vertical="center"/>
      <protection hidden="1"/>
    </xf>
    <xf numFmtId="0" fontId="0" fillId="0" borderId="13" xfId="0" applyBorder="1" applyAlignment="1" applyProtection="1">
      <alignment vertical="center"/>
      <protection hidden="1"/>
    </xf>
    <xf numFmtId="0" fontId="30" fillId="0" borderId="0" xfId="0" applyFont="1" applyAlignment="1" applyProtection="1">
      <alignment vertical="center" wrapText="1"/>
      <protection hidden="1"/>
    </xf>
    <xf numFmtId="0" fontId="5" fillId="0" borderId="0" xfId="0" applyFont="1" applyAlignment="1" applyProtection="1">
      <alignment horizontal="left" vertical="top"/>
      <protection hidden="1"/>
    </xf>
    <xf numFmtId="0" fontId="0" fillId="0" borderId="0" xfId="0" applyAlignment="1" applyProtection="1">
      <alignment horizontal="justify" vertical="center" wrapText="1"/>
      <protection hidden="1"/>
    </xf>
    <xf numFmtId="174" fontId="5" fillId="0" borderId="0" xfId="0" applyNumberFormat="1" applyFont="1" applyAlignment="1" applyProtection="1">
      <alignment horizontal="justify" vertical="center"/>
      <protection hidden="1"/>
    </xf>
    <xf numFmtId="0" fontId="4" fillId="0" borderId="0" xfId="88" applyAlignment="1" applyProtection="1">
      <alignment vertical="center"/>
      <protection hidden="1"/>
    </xf>
    <xf numFmtId="0" fontId="4" fillId="0" borderId="0" xfId="88" applyProtection="1">
      <protection hidden="1"/>
    </xf>
    <xf numFmtId="0" fontId="0" fillId="0" borderId="0" xfId="88" applyFont="1" applyAlignment="1" applyProtection="1">
      <alignment vertical="center"/>
      <protection hidden="1"/>
    </xf>
    <xf numFmtId="0" fontId="0" fillId="0" borderId="0" xfId="88" applyFont="1" applyProtection="1">
      <protection hidden="1"/>
    </xf>
    <xf numFmtId="0" fontId="31" fillId="0" borderId="0" xfId="88" applyFont="1" applyAlignment="1" applyProtection="1">
      <alignment vertical="center" wrapText="1"/>
      <protection hidden="1"/>
    </xf>
    <xf numFmtId="0" fontId="5" fillId="0" borderId="0" xfId="88" applyFont="1" applyAlignment="1" applyProtection="1">
      <alignment horizontal="left" vertical="center"/>
      <protection hidden="1"/>
    </xf>
    <xf numFmtId="0" fontId="31" fillId="0" borderId="0" xfId="88" applyFont="1" applyAlignment="1" applyProtection="1">
      <alignment horizontal="center" vertical="center" wrapText="1"/>
      <protection hidden="1"/>
    </xf>
    <xf numFmtId="0" fontId="5" fillId="0" borderId="0" xfId="88" applyFont="1" applyAlignment="1" applyProtection="1">
      <alignment vertical="center"/>
      <protection hidden="1"/>
    </xf>
    <xf numFmtId="0" fontId="5" fillId="0" borderId="0" xfId="88" applyFont="1" applyAlignment="1" applyProtection="1">
      <alignment horizontal="center" vertical="center"/>
      <protection hidden="1"/>
    </xf>
    <xf numFmtId="0" fontId="0" fillId="0" borderId="0" xfId="88" applyFont="1" applyAlignment="1" applyProtection="1">
      <alignment horizontal="justify" vertical="center"/>
      <protection hidden="1"/>
    </xf>
    <xf numFmtId="0" fontId="0" fillId="0" borderId="10" xfId="88" applyFont="1" applyBorder="1" applyAlignment="1" applyProtection="1">
      <alignment vertical="center" wrapText="1"/>
      <protection hidden="1"/>
    </xf>
    <xf numFmtId="0" fontId="0" fillId="0" borderId="11" xfId="88" applyFont="1" applyBorder="1" applyAlignment="1" applyProtection="1">
      <alignment vertical="center" wrapText="1"/>
      <protection hidden="1"/>
    </xf>
    <xf numFmtId="0" fontId="0" fillId="3" borderId="18" xfId="88" applyFont="1" applyFill="1" applyBorder="1" applyAlignment="1" applyProtection="1">
      <alignment vertical="center" wrapText="1"/>
      <protection locked="0"/>
    </xf>
    <xf numFmtId="0" fontId="0" fillId="0" borderId="0" xfId="88" applyFont="1" applyAlignment="1" applyProtection="1">
      <alignment horizontal="center" vertical="center"/>
      <protection hidden="1"/>
    </xf>
    <xf numFmtId="0" fontId="0" fillId="0" borderId="0" xfId="88" applyFont="1" applyAlignment="1" applyProtection="1">
      <alignment vertical="center" wrapText="1"/>
      <protection hidden="1"/>
    </xf>
    <xf numFmtId="0" fontId="0" fillId="0" borderId="28" xfId="88" applyFont="1" applyBorder="1" applyAlignment="1" applyProtection="1">
      <alignment vertical="center"/>
      <protection hidden="1"/>
    </xf>
    <xf numFmtId="0" fontId="0" fillId="0" borderId="29" xfId="88" applyFont="1" applyBorder="1" applyAlignment="1" applyProtection="1">
      <alignment vertical="center"/>
      <protection hidden="1"/>
    </xf>
    <xf numFmtId="0" fontId="0" fillId="0" borderId="19" xfId="88" applyFont="1" applyBorder="1" applyAlignment="1" applyProtection="1">
      <alignment vertical="center"/>
      <protection hidden="1"/>
    </xf>
    <xf numFmtId="0" fontId="0" fillId="0" borderId="20" xfId="88" applyFont="1" applyBorder="1" applyAlignment="1" applyProtection="1">
      <alignment vertical="center"/>
      <protection hidden="1"/>
    </xf>
    <xf numFmtId="0" fontId="0" fillId="0" borderId="30" xfId="88" applyFont="1" applyBorder="1" applyAlignment="1" applyProtection="1">
      <alignment vertical="center"/>
      <protection hidden="1"/>
    </xf>
    <xf numFmtId="0" fontId="0" fillId="0" borderId="31" xfId="88" applyFont="1" applyBorder="1" applyAlignment="1" applyProtection="1">
      <alignment vertical="center"/>
      <protection hidden="1"/>
    </xf>
    <xf numFmtId="0" fontId="0" fillId="0" borderId="26" xfId="88" applyFont="1" applyBorder="1" applyAlignment="1" applyProtection="1">
      <alignment vertical="center"/>
      <protection hidden="1"/>
    </xf>
    <xf numFmtId="0" fontId="0" fillId="0" borderId="27" xfId="88" applyFont="1" applyBorder="1" applyAlignment="1" applyProtection="1">
      <alignment vertical="center"/>
      <protection hidden="1"/>
    </xf>
    <xf numFmtId="0" fontId="0" fillId="0" borderId="10" xfId="88" applyFont="1" applyBorder="1" applyAlignment="1" applyProtection="1">
      <alignment horizontal="left" vertical="center"/>
      <protection hidden="1"/>
    </xf>
    <xf numFmtId="0" fontId="0" fillId="0" borderId="11" xfId="88" applyFont="1" applyBorder="1" applyAlignment="1" applyProtection="1">
      <alignment horizontal="left" vertical="center"/>
      <protection hidden="1"/>
    </xf>
    <xf numFmtId="0" fontId="0" fillId="0" borderId="0" xfId="88" applyFont="1" applyAlignment="1" applyProtection="1">
      <alignment horizontal="left" vertical="center"/>
      <protection hidden="1"/>
    </xf>
    <xf numFmtId="14" fontId="0" fillId="3" borderId="18" xfId="88" applyNumberFormat="1" applyFont="1" applyFill="1" applyBorder="1" applyAlignment="1" applyProtection="1">
      <alignment vertical="center" wrapText="1"/>
      <protection locked="0"/>
    </xf>
    <xf numFmtId="0" fontId="7" fillId="0" borderId="0" xfId="88" applyFont="1" applyAlignment="1" applyProtection="1">
      <alignment vertical="center"/>
      <protection hidden="1"/>
    </xf>
    <xf numFmtId="0" fontId="7" fillId="0" borderId="0" xfId="88" applyFont="1" applyProtection="1">
      <protection hidden="1"/>
    </xf>
    <xf numFmtId="0" fontId="9" fillId="0" borderId="0" xfId="0" applyFont="1" applyAlignment="1" applyProtection="1">
      <alignment vertical="top"/>
      <protection hidden="1"/>
    </xf>
    <xf numFmtId="0" fontId="32" fillId="0" borderId="0" xfId="0" applyFont="1" applyAlignment="1" applyProtection="1">
      <alignment horizontal="center" vertical="center" wrapText="1"/>
      <protection hidden="1"/>
    </xf>
    <xf numFmtId="0" fontId="13" fillId="0" borderId="0" xfId="0" applyFont="1" applyProtection="1">
      <protection hidden="1"/>
    </xf>
    <xf numFmtId="0" fontId="9" fillId="0" borderId="0" xfId="0" applyFont="1" applyAlignment="1" applyProtection="1">
      <alignment vertical="center"/>
      <protection hidden="1"/>
    </xf>
    <xf numFmtId="0" fontId="3" fillId="0" borderId="0" xfId="0" applyFont="1" applyProtection="1">
      <protection hidden="1"/>
    </xf>
    <xf numFmtId="0" fontId="5" fillId="0" borderId="0" xfId="82" applyFont="1" applyAlignment="1" applyProtection="1">
      <alignment horizontal="center" vertical="top"/>
      <protection hidden="1"/>
    </xf>
    <xf numFmtId="0" fontId="9" fillId="0" borderId="0" xfId="82" applyFont="1" applyAlignment="1" applyProtection="1">
      <alignment vertical="top"/>
      <protection hidden="1"/>
    </xf>
    <xf numFmtId="0" fontId="9" fillId="0" borderId="0" xfId="0" applyFont="1" applyAlignment="1" applyProtection="1">
      <alignment horizontal="justify" vertical="center"/>
      <protection hidden="1"/>
    </xf>
    <xf numFmtId="0" fontId="3" fillId="0" borderId="0" xfId="0" applyFont="1" applyAlignment="1" applyProtection="1">
      <alignment vertical="top" wrapText="1"/>
      <protection hidden="1"/>
    </xf>
    <xf numFmtId="0" fontId="51" fillId="0" borderId="0" xfId="82" applyAlignment="1" applyProtection="1">
      <alignment vertical="top"/>
      <protection hidden="1"/>
    </xf>
    <xf numFmtId="175" fontId="8" fillId="0" borderId="0" xfId="82" applyNumberFormat="1" applyFont="1" applyAlignment="1" applyProtection="1">
      <alignment horizontal="left" vertical="top" wrapText="1" indent="1"/>
      <protection hidden="1"/>
    </xf>
    <xf numFmtId="0" fontId="9" fillId="0" borderId="0" xfId="82" applyFont="1" applyAlignment="1" applyProtection="1">
      <alignment horizontal="justify" vertical="top"/>
      <protection hidden="1"/>
    </xf>
    <xf numFmtId="0" fontId="33" fillId="0" borderId="0" xfId="0" applyFont="1" applyAlignment="1" applyProtection="1">
      <alignment horizontal="justify" vertical="center"/>
      <protection hidden="1"/>
    </xf>
    <xf numFmtId="0" fontId="9" fillId="0" borderId="0" xfId="82" applyFont="1" applyAlignment="1" applyProtection="1">
      <alignment horizontal="right" vertical="top" wrapText="1"/>
      <protection hidden="1"/>
    </xf>
    <xf numFmtId="0" fontId="9" fillId="0" borderId="0" xfId="82" applyFont="1" applyAlignment="1" applyProtection="1">
      <alignment horizontal="center" vertical="top" wrapText="1"/>
      <protection hidden="1"/>
    </xf>
    <xf numFmtId="0" fontId="51" fillId="0" borderId="0" xfId="74" applyAlignment="1" applyProtection="1">
      <alignment vertical="top"/>
      <protection hidden="1"/>
    </xf>
    <xf numFmtId="0" fontId="9" fillId="0" borderId="0" xfId="74" applyFont="1" applyAlignment="1" applyProtection="1">
      <alignment horizontal="center" vertical="top" wrapText="1"/>
      <protection hidden="1"/>
    </xf>
    <xf numFmtId="0" fontId="9" fillId="0" borderId="0" xfId="74" applyFont="1" applyAlignment="1" applyProtection="1">
      <alignment horizontal="justify" vertical="top"/>
      <protection hidden="1"/>
    </xf>
    <xf numFmtId="0" fontId="9" fillId="0" borderId="0" xfId="0" applyFont="1" applyAlignment="1" applyProtection="1">
      <alignment horizontal="center" vertical="top" wrapText="1"/>
      <protection hidden="1"/>
    </xf>
    <xf numFmtId="0" fontId="9" fillId="0" borderId="0" xfId="0" applyFont="1" applyAlignment="1" applyProtection="1">
      <alignment horizontal="justify" vertical="top"/>
      <protection hidden="1"/>
    </xf>
    <xf numFmtId="0" fontId="9" fillId="0" borderId="0" xfId="0" applyFont="1" applyProtection="1">
      <protection hidden="1"/>
    </xf>
    <xf numFmtId="175" fontId="8" fillId="0" borderId="0" xfId="0" applyNumberFormat="1" applyFont="1" applyAlignment="1" applyProtection="1">
      <alignment horizontal="left" vertical="top" wrapText="1"/>
      <protection hidden="1"/>
    </xf>
    <xf numFmtId="0" fontId="33" fillId="0" borderId="0" xfId="0" applyFont="1" applyAlignment="1" applyProtection="1">
      <alignment horizontal="center" vertical="top"/>
      <protection hidden="1"/>
    </xf>
    <xf numFmtId="0" fontId="9" fillId="0" borderId="0" xfId="0" applyFont="1" applyAlignment="1" applyProtection="1">
      <alignment horizontal="justify"/>
      <protection hidden="1"/>
    </xf>
    <xf numFmtId="0" fontId="2" fillId="0" borderId="0" xfId="95" applyAlignment="1" applyProtection="1">
      <alignment vertical="center"/>
      <protection hidden="1"/>
    </xf>
    <xf numFmtId="0" fontId="4" fillId="0" borderId="0" xfId="95" applyFont="1" applyAlignment="1" applyProtection="1">
      <alignment vertical="center"/>
      <protection hidden="1"/>
    </xf>
    <xf numFmtId="0" fontId="2" fillId="0" borderId="0" xfId="95" applyProtection="1">
      <protection hidden="1"/>
    </xf>
    <xf numFmtId="0" fontId="13" fillId="0" borderId="0" xfId="95" applyFont="1" applyAlignment="1" applyProtection="1">
      <alignment vertical="center"/>
      <protection hidden="1"/>
    </xf>
    <xf numFmtId="0" fontId="3" fillId="0" borderId="0" xfId="95" applyFont="1" applyAlignment="1" applyProtection="1">
      <alignment vertical="center"/>
      <protection hidden="1"/>
    </xf>
    <xf numFmtId="0" fontId="9" fillId="0" borderId="0" xfId="95" applyFont="1" applyAlignment="1" applyProtection="1">
      <alignment vertical="center"/>
      <protection hidden="1"/>
    </xf>
    <xf numFmtId="0" fontId="36" fillId="0" borderId="19" xfId="95" applyFont="1" applyBorder="1" applyAlignment="1" applyProtection="1">
      <alignment horizontal="center" vertical="center"/>
      <protection hidden="1"/>
    </xf>
    <xf numFmtId="0" fontId="2" fillId="0" borderId="0" xfId="95"/>
    <xf numFmtId="0" fontId="36" fillId="0" borderId="19" xfId="95" applyFont="1" applyBorder="1" applyAlignment="1" applyProtection="1">
      <alignment horizontal="center" vertical="top"/>
      <protection hidden="1"/>
    </xf>
    <xf numFmtId="0" fontId="9" fillId="0" borderId="4" xfId="95" applyFont="1" applyBorder="1" applyAlignment="1" applyProtection="1">
      <alignment vertical="center"/>
      <protection hidden="1"/>
    </xf>
    <xf numFmtId="0" fontId="9" fillId="0" borderId="8" xfId="95" applyFont="1" applyBorder="1" applyAlignment="1" applyProtection="1">
      <alignment vertical="center"/>
      <protection hidden="1"/>
    </xf>
    <xf numFmtId="0" fontId="9" fillId="0" borderId="27" xfId="95" applyFont="1" applyBorder="1" applyAlignment="1" applyProtection="1">
      <alignment vertical="center"/>
      <protection hidden="1"/>
    </xf>
    <xf numFmtId="0" fontId="6" fillId="0" borderId="8" xfId="95" applyFont="1" applyBorder="1" applyAlignment="1" applyProtection="1">
      <alignment vertical="center"/>
      <protection hidden="1"/>
    </xf>
    <xf numFmtId="0" fontId="4" fillId="0" borderId="8" xfId="95" applyFont="1" applyBorder="1" applyAlignment="1" applyProtection="1">
      <alignment vertical="center"/>
      <protection hidden="1"/>
    </xf>
    <xf numFmtId="0" fontId="39" fillId="0" borderId="4" xfId="95" applyFont="1" applyBorder="1" applyAlignment="1" applyProtection="1">
      <alignment vertical="center"/>
      <protection hidden="1"/>
    </xf>
    <xf numFmtId="0" fontId="39" fillId="0" borderId="0" xfId="95" applyFont="1" applyAlignment="1" applyProtection="1">
      <alignment vertical="center"/>
      <protection hidden="1"/>
    </xf>
    <xf numFmtId="0" fontId="4" fillId="0" borderId="27" xfId="95" applyFont="1" applyBorder="1" applyAlignment="1" applyProtection="1">
      <alignment vertical="center"/>
      <protection hidden="1"/>
    </xf>
    <xf numFmtId="0" fontId="9" fillId="0" borderId="13" xfId="95" applyFont="1" applyBorder="1" applyAlignment="1" applyProtection="1">
      <alignment vertical="center"/>
      <protection hidden="1"/>
    </xf>
    <xf numFmtId="0" fontId="3" fillId="0" borderId="0" xfId="95" applyFont="1" applyProtection="1">
      <protection hidden="1"/>
    </xf>
    <xf numFmtId="0" fontId="0" fillId="4" borderId="0" xfId="0" applyFill="1" applyAlignment="1" applyProtection="1">
      <alignment horizontal="center" vertical="center"/>
      <protection hidden="1"/>
    </xf>
    <xf numFmtId="0" fontId="0" fillId="4" borderId="0" xfId="0" applyFill="1" applyAlignment="1" applyProtection="1">
      <alignment vertical="center"/>
      <protection hidden="1"/>
    </xf>
    <xf numFmtId="0" fontId="0" fillId="4" borderId="0" xfId="0" applyFill="1" applyProtection="1">
      <protection hidden="1"/>
    </xf>
    <xf numFmtId="0" fontId="5" fillId="4" borderId="0" xfId="0" applyFont="1" applyFill="1" applyAlignment="1" applyProtection="1">
      <alignment horizontal="center" vertical="center"/>
      <protection hidden="1"/>
    </xf>
    <xf numFmtId="0" fontId="5" fillId="4" borderId="0" xfId="0" applyFont="1" applyFill="1" applyAlignment="1" applyProtection="1">
      <alignment horizontal="center" vertical="top"/>
      <protection hidden="1"/>
    </xf>
    <xf numFmtId="0" fontId="5" fillId="4" borderId="0" xfId="0" applyFont="1" applyFill="1" applyAlignment="1" applyProtection="1">
      <alignment vertical="top"/>
      <protection hidden="1"/>
    </xf>
    <xf numFmtId="0" fontId="5" fillId="4" borderId="0" xfId="0" applyFont="1" applyFill="1" applyAlignment="1" applyProtection="1">
      <alignment vertical="center"/>
      <protection hidden="1"/>
    </xf>
    <xf numFmtId="0" fontId="5" fillId="4" borderId="32" xfId="0" applyFont="1" applyFill="1" applyBorder="1" applyAlignment="1" applyProtection="1">
      <alignment vertical="center"/>
      <protection hidden="1"/>
    </xf>
    <xf numFmtId="0" fontId="0" fillId="0" borderId="33" xfId="0" applyBorder="1" applyAlignment="1" applyProtection="1">
      <alignment horizontal="center" vertical="center"/>
      <protection locked="0"/>
    </xf>
    <xf numFmtId="0" fontId="0" fillId="0" borderId="34" xfId="0" applyBorder="1" applyAlignment="1" applyProtection="1">
      <alignment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vertical="center"/>
      <protection locked="0"/>
    </xf>
    <xf numFmtId="0" fontId="0" fillId="0" borderId="41" xfId="0" applyBorder="1" applyAlignment="1" applyProtection="1">
      <alignment horizontal="center" vertical="center"/>
      <protection locked="0"/>
    </xf>
    <xf numFmtId="175" fontId="8" fillId="0" borderId="0" xfId="82" quotePrefix="1" applyNumberFormat="1" applyFont="1" applyAlignment="1" applyProtection="1">
      <alignment horizontal="left" vertical="top" wrapText="1" indent="1"/>
      <protection hidden="1"/>
    </xf>
    <xf numFmtId="0" fontId="5" fillId="0" borderId="9" xfId="0" quotePrefix="1" applyFont="1" applyBorder="1" applyAlignment="1" applyProtection="1">
      <alignment horizontal="center" vertical="center"/>
      <protection hidden="1"/>
    </xf>
    <xf numFmtId="0" fontId="5" fillId="0" borderId="0" xfId="0" quotePrefix="1" applyFont="1" applyAlignment="1" applyProtection="1">
      <alignment horizontal="center" vertical="center"/>
      <protection hidden="1"/>
    </xf>
    <xf numFmtId="0" fontId="7" fillId="0" borderId="0" xfId="86" quotePrefix="1" applyFont="1" applyAlignment="1" applyProtection="1">
      <alignment horizontal="justify"/>
      <protection hidden="1"/>
    </xf>
    <xf numFmtId="0" fontId="28" fillId="0" borderId="9" xfId="0" applyFont="1" applyBorder="1" applyAlignment="1" applyProtection="1">
      <alignment horizontal="center" vertical="top"/>
      <protection hidden="1"/>
    </xf>
    <xf numFmtId="0" fontId="25" fillId="0" borderId="0" xfId="0" applyFont="1" applyAlignment="1" applyProtection="1">
      <alignment horizontal="center" vertical="top"/>
      <protection hidden="1"/>
    </xf>
    <xf numFmtId="0" fontId="72" fillId="12" borderId="15" xfId="0" applyFont="1" applyFill="1" applyBorder="1" applyAlignment="1">
      <alignment horizontal="center" vertical="center"/>
    </xf>
    <xf numFmtId="4" fontId="24" fillId="0" borderId="0" xfId="90" applyNumberFormat="1" applyFont="1" applyFill="1" applyBorder="1" applyProtection="1">
      <alignment vertical="top"/>
      <protection hidden="1"/>
    </xf>
    <xf numFmtId="180" fontId="5" fillId="0" borderId="0" xfId="0" applyNumberFormat="1" applyFont="1" applyAlignment="1" applyProtection="1">
      <alignment horizontal="center" vertical="top"/>
      <protection hidden="1"/>
    </xf>
    <xf numFmtId="2" fontId="5" fillId="0" borderId="0" xfId="0" applyNumberFormat="1" applyFont="1" applyAlignment="1" applyProtection="1">
      <alignment horizontal="left" vertical="center"/>
      <protection hidden="1"/>
    </xf>
    <xf numFmtId="0" fontId="0" fillId="0" borderId="0" xfId="0" applyAlignment="1" applyProtection="1">
      <alignment horizontal="center" vertical="top"/>
      <protection hidden="1"/>
    </xf>
    <xf numFmtId="0" fontId="55" fillId="0" borderId="0" xfId="0" applyFont="1" applyAlignment="1" applyProtection="1">
      <alignment horizontal="center" vertical="center"/>
      <protection hidden="1"/>
    </xf>
    <xf numFmtId="0" fontId="56" fillId="0" borderId="0" xfId="0" applyFont="1" applyAlignment="1" applyProtection="1">
      <alignment vertical="center"/>
      <protection hidden="1"/>
    </xf>
    <xf numFmtId="0" fontId="58" fillId="0" borderId="0" xfId="0" applyFont="1" applyAlignment="1" applyProtection="1">
      <alignment vertical="center"/>
      <protection hidden="1"/>
    </xf>
    <xf numFmtId="0" fontId="58" fillId="0" borderId="0" xfId="0" applyFont="1" applyProtection="1">
      <protection hidden="1"/>
    </xf>
    <xf numFmtId="0" fontId="58" fillId="0" borderId="0" xfId="0" applyFont="1" applyAlignment="1" applyProtection="1">
      <alignment vertical="top"/>
      <protection hidden="1"/>
    </xf>
    <xf numFmtId="0" fontId="59" fillId="0" borderId="0" xfId="0" applyFont="1" applyAlignment="1" applyProtection="1">
      <alignment vertical="top"/>
      <protection hidden="1"/>
    </xf>
    <xf numFmtId="0" fontId="24" fillId="0" borderId="0" xfId="0" applyFont="1" applyAlignment="1" applyProtection="1">
      <alignment horizontal="center" vertical="center"/>
      <protection hidden="1"/>
    </xf>
    <xf numFmtId="0" fontId="60" fillId="12" borderId="9" xfId="0" applyFont="1" applyFill="1" applyBorder="1" applyAlignment="1" applyProtection="1">
      <alignment horizontal="center" vertical="top"/>
      <protection hidden="1"/>
    </xf>
    <xf numFmtId="180" fontId="60" fillId="12" borderId="9" xfId="0" applyNumberFormat="1" applyFont="1" applyFill="1" applyBorder="1" applyAlignment="1" applyProtection="1">
      <alignment horizontal="center" vertical="top"/>
      <protection hidden="1"/>
    </xf>
    <xf numFmtId="2" fontId="60" fillId="12" borderId="9" xfId="0" applyNumberFormat="1" applyFont="1" applyFill="1" applyBorder="1" applyAlignment="1" applyProtection="1">
      <alignment horizontal="center" vertical="top"/>
      <protection hidden="1"/>
    </xf>
    <xf numFmtId="0" fontId="55" fillId="0" borderId="0" xfId="0" applyFont="1" applyAlignment="1" applyProtection="1">
      <alignment horizontal="left" vertical="center"/>
      <protection hidden="1"/>
    </xf>
    <xf numFmtId="0" fontId="55" fillId="0" borderId="0" xfId="90" applyNumberFormat="1" applyFont="1" applyFill="1" applyBorder="1" applyAlignment="1" applyProtection="1">
      <alignment vertical="center"/>
      <protection hidden="1"/>
    </xf>
    <xf numFmtId="0" fontId="53" fillId="0" borderId="9" xfId="0" applyFont="1" applyBorder="1" applyAlignment="1" applyProtection="1">
      <alignment horizontal="center" vertical="center" wrapText="1"/>
      <protection hidden="1"/>
    </xf>
    <xf numFmtId="0" fontId="62" fillId="0" borderId="0" xfId="92" applyNumberFormat="1" applyFont="1" applyFill="1" applyBorder="1" applyAlignment="1" applyProtection="1">
      <alignment vertical="center"/>
      <protection hidden="1"/>
    </xf>
    <xf numFmtId="0" fontId="55" fillId="0" borderId="0" xfId="90" applyNumberFormat="1" applyFont="1" applyFill="1" applyBorder="1" applyAlignment="1" applyProtection="1">
      <alignment horizontal="center" vertical="center"/>
      <protection hidden="1"/>
    </xf>
    <xf numFmtId="0" fontId="54" fillId="0" borderId="9" xfId="0" applyFont="1" applyBorder="1" applyAlignment="1" applyProtection="1">
      <alignment horizontal="center" vertical="center"/>
      <protection hidden="1"/>
    </xf>
    <xf numFmtId="0" fontId="62" fillId="0" borderId="0" xfId="92" applyNumberFormat="1" applyFont="1" applyFill="1" applyBorder="1" applyAlignment="1" applyProtection="1">
      <alignment horizontal="center" vertical="center"/>
      <protection hidden="1"/>
    </xf>
    <xf numFmtId="0" fontId="28" fillId="0" borderId="10" xfId="0" applyFont="1" applyBorder="1" applyAlignment="1" applyProtection="1">
      <alignment horizontal="center" vertical="top"/>
      <protection hidden="1"/>
    </xf>
    <xf numFmtId="0" fontId="53" fillId="0" borderId="9" xfId="0" applyFont="1" applyBorder="1" applyAlignment="1" applyProtection="1">
      <alignment horizontal="center" vertical="center"/>
      <protection hidden="1"/>
    </xf>
    <xf numFmtId="0" fontId="53" fillId="0" borderId="10" xfId="0" applyFont="1" applyBorder="1" applyAlignment="1" applyProtection="1">
      <alignment horizontal="center" vertical="center" wrapText="1"/>
      <protection hidden="1"/>
    </xf>
    <xf numFmtId="0" fontId="53" fillId="0" borderId="9" xfId="74" applyFont="1" applyBorder="1" applyAlignment="1">
      <alignment horizontal="center" vertical="center" wrapText="1"/>
    </xf>
    <xf numFmtId="180" fontId="53" fillId="0" borderId="9" xfId="74" applyNumberFormat="1" applyFont="1" applyBorder="1" applyAlignment="1">
      <alignment horizontal="center" vertical="center" wrapText="1"/>
    </xf>
    <xf numFmtId="2" fontId="53" fillId="0" borderId="9" xfId="74" applyNumberFormat="1" applyFont="1" applyBorder="1" applyAlignment="1" applyProtection="1">
      <alignment horizontal="center" vertical="center" wrapText="1"/>
      <protection hidden="1"/>
    </xf>
    <xf numFmtId="2" fontId="5" fillId="0" borderId="9" xfId="95" applyNumberFormat="1" applyFont="1" applyBorder="1" applyAlignment="1" applyProtection="1">
      <alignment horizontal="right" vertical="center"/>
      <protection hidden="1"/>
    </xf>
    <xf numFmtId="164" fontId="5" fillId="0" borderId="9" xfId="9" applyFont="1" applyFill="1" applyBorder="1" applyAlignment="1" applyProtection="1">
      <alignment horizontal="right" vertical="center"/>
      <protection hidden="1"/>
    </xf>
    <xf numFmtId="181" fontId="28" fillId="0" borderId="9" xfId="0" applyNumberFormat="1" applyFont="1" applyBorder="1" applyAlignment="1" applyProtection="1">
      <alignment horizontal="center" vertical="top"/>
      <protection hidden="1"/>
    </xf>
    <xf numFmtId="0" fontId="75" fillId="0" borderId="9" xfId="75" applyFont="1" applyBorder="1" applyAlignment="1">
      <alignment horizontal="center" vertical="top" wrapText="1"/>
    </xf>
    <xf numFmtId="0" fontId="75" fillId="0" borderId="9" xfId="0" applyFont="1" applyBorder="1" applyAlignment="1" applyProtection="1">
      <alignment horizontal="center" vertical="top"/>
      <protection hidden="1"/>
    </xf>
    <xf numFmtId="180" fontId="75" fillId="0" borderId="9" xfId="0" applyNumberFormat="1" applyFont="1" applyBorder="1" applyAlignment="1" applyProtection="1">
      <alignment horizontal="center" vertical="top"/>
      <protection hidden="1"/>
    </xf>
    <xf numFmtId="2" fontId="75" fillId="0" borderId="9" xfId="0" applyNumberFormat="1" applyFont="1" applyBorder="1" applyAlignment="1" applyProtection="1">
      <alignment horizontal="center" vertical="top"/>
      <protection hidden="1"/>
    </xf>
    <xf numFmtId="0" fontId="75" fillId="11" borderId="9" xfId="75" applyFont="1" applyFill="1" applyBorder="1" applyAlignment="1">
      <alignment horizontal="center" vertical="center" wrapText="1"/>
    </xf>
    <xf numFmtId="0" fontId="56" fillId="11" borderId="9" xfId="75" applyFont="1" applyFill="1" applyBorder="1" applyAlignment="1">
      <alignment horizontal="center" vertical="center" wrapText="1"/>
    </xf>
    <xf numFmtId="4" fontId="56" fillId="11" borderId="9" xfId="75" applyNumberFormat="1" applyFont="1" applyFill="1" applyBorder="1" applyAlignment="1">
      <alignment horizontal="center" vertical="center"/>
    </xf>
    <xf numFmtId="0" fontId="76" fillId="3" borderId="9" xfId="0" applyFont="1" applyFill="1" applyBorder="1" applyAlignment="1" applyProtection="1">
      <alignment horizontal="center" vertical="top" wrapText="1"/>
      <protection locked="0"/>
    </xf>
    <xf numFmtId="0" fontId="73" fillId="0" borderId="9" xfId="0" applyFont="1" applyBorder="1" applyAlignment="1">
      <alignment horizontal="center" vertical="top" wrapText="1"/>
    </xf>
    <xf numFmtId="4" fontId="76" fillId="3" borderId="9" xfId="94" applyNumberFormat="1" applyFont="1" applyFill="1" applyBorder="1" applyAlignment="1" applyProtection="1">
      <alignment horizontal="center" vertical="top"/>
      <protection locked="0"/>
    </xf>
    <xf numFmtId="180" fontId="76" fillId="0" borderId="9" xfId="0" applyNumberFormat="1" applyFont="1" applyBorder="1" applyAlignment="1" applyProtection="1">
      <alignment horizontal="center" vertical="top"/>
      <protection hidden="1"/>
    </xf>
    <xf numFmtId="2" fontId="73" fillId="0" borderId="9" xfId="74" applyNumberFormat="1" applyFont="1" applyBorder="1" applyAlignment="1" applyProtection="1">
      <alignment horizontal="right" vertical="top" wrapText="1"/>
      <protection hidden="1"/>
    </xf>
    <xf numFmtId="0" fontId="77" fillId="0" borderId="0" xfId="0" applyFont="1"/>
    <xf numFmtId="0" fontId="56" fillId="11" borderId="10" xfId="75" applyFont="1" applyFill="1" applyBorder="1" applyAlignment="1">
      <alignment horizontal="center" vertical="center" wrapText="1"/>
    </xf>
    <xf numFmtId="0" fontId="56" fillId="11" borderId="3" xfId="75" applyFont="1" applyFill="1" applyBorder="1" applyAlignment="1">
      <alignment horizontal="center" vertical="center" wrapText="1"/>
    </xf>
    <xf numFmtId="4" fontId="56" fillId="11" borderId="9" xfId="75" applyNumberFormat="1" applyFont="1" applyFill="1" applyBorder="1" applyAlignment="1">
      <alignment horizontal="center" vertical="center" wrapText="1"/>
    </xf>
    <xf numFmtId="0" fontId="56" fillId="11" borderId="9" xfId="0" applyFont="1" applyFill="1" applyBorder="1" applyAlignment="1">
      <alignment horizontal="center" vertical="center" wrapText="1"/>
    </xf>
    <xf numFmtId="0" fontId="76" fillId="11" borderId="9" xfId="0" applyFont="1" applyFill="1" applyBorder="1" applyAlignment="1">
      <alignment horizontal="center" vertical="center" wrapText="1"/>
    </xf>
    <xf numFmtId="2" fontId="56" fillId="11" borderId="9" xfId="0" applyNumberFormat="1" applyFont="1" applyFill="1" applyBorder="1" applyAlignment="1">
      <alignment horizontal="center" vertical="center" wrapText="1"/>
    </xf>
    <xf numFmtId="0" fontId="56" fillId="11" borderId="10" xfId="0" applyFont="1" applyFill="1" applyBorder="1" applyAlignment="1">
      <alignment horizontal="center" vertical="center"/>
    </xf>
    <xf numFmtId="0" fontId="56" fillId="11" borderId="3" xfId="0" applyFont="1" applyFill="1" applyBorder="1" applyAlignment="1">
      <alignment horizontal="center" vertical="center"/>
    </xf>
    <xf numFmtId="0" fontId="75" fillId="0" borderId="9" xfId="75" applyFont="1" applyBorder="1" applyAlignment="1">
      <alignment horizontal="center" vertical="center" wrapText="1"/>
    </xf>
    <xf numFmtId="0" fontId="76" fillId="11" borderId="9" xfId="0" applyFont="1" applyFill="1" applyBorder="1" applyAlignment="1">
      <alignment horizontal="center" vertical="center"/>
    </xf>
    <xf numFmtId="170" fontId="76" fillId="11" borderId="9" xfId="0" applyNumberFormat="1" applyFont="1" applyFill="1" applyBorder="1" applyAlignment="1">
      <alignment horizontal="center" vertical="center"/>
    </xf>
    <xf numFmtId="0" fontId="56" fillId="11" borderId="9" xfId="75" quotePrefix="1" applyFont="1" applyFill="1" applyBorder="1" applyAlignment="1">
      <alignment horizontal="center" vertical="center" wrapText="1"/>
    </xf>
    <xf numFmtId="0" fontId="76" fillId="11" borderId="10" xfId="0" applyFont="1" applyFill="1" applyBorder="1" applyAlignment="1">
      <alignment horizontal="center" vertical="center" wrapText="1"/>
    </xf>
    <xf numFmtId="0" fontId="76" fillId="11" borderId="3" xfId="0" applyFont="1" applyFill="1" applyBorder="1" applyAlignment="1">
      <alignment horizontal="center" vertical="center" wrapText="1"/>
    </xf>
    <xf numFmtId="4" fontId="56" fillId="11" borderId="10" xfId="75" applyNumberFormat="1" applyFont="1" applyFill="1" applyBorder="1" applyAlignment="1">
      <alignment horizontal="center" vertical="center" wrapText="1"/>
    </xf>
    <xf numFmtId="4" fontId="56" fillId="11" borderId="3" xfId="75" applyNumberFormat="1" applyFont="1" applyFill="1" applyBorder="1" applyAlignment="1">
      <alignment horizontal="center" vertical="center" wrapText="1"/>
    </xf>
    <xf numFmtId="0" fontId="77" fillId="11" borderId="9" xfId="75" applyFont="1" applyFill="1" applyBorder="1" applyAlignment="1">
      <alignment horizontal="center" vertical="center" wrapText="1"/>
    </xf>
    <xf numFmtId="0" fontId="56" fillId="11" borderId="0" xfId="0" applyFont="1" applyFill="1" applyAlignment="1">
      <alignment horizontal="left" vertical="center"/>
    </xf>
    <xf numFmtId="2" fontId="56" fillId="11" borderId="10" xfId="0" applyNumberFormat="1" applyFont="1" applyFill="1" applyBorder="1" applyAlignment="1">
      <alignment horizontal="center" vertical="center" wrapText="1"/>
    </xf>
    <xf numFmtId="2" fontId="56" fillId="11" borderId="3" xfId="0" applyNumberFormat="1" applyFont="1" applyFill="1" applyBorder="1" applyAlignment="1">
      <alignment horizontal="center" vertical="center" wrapText="1"/>
    </xf>
    <xf numFmtId="0" fontId="77" fillId="11" borderId="10" xfId="75" applyFont="1" applyFill="1" applyBorder="1" applyAlignment="1">
      <alignment horizontal="center" vertical="center" wrapText="1"/>
    </xf>
    <xf numFmtId="0" fontId="77" fillId="11" borderId="3" xfId="75" applyFont="1" applyFill="1" applyBorder="1" applyAlignment="1">
      <alignment horizontal="center" vertical="center" wrapText="1"/>
    </xf>
    <xf numFmtId="0" fontId="73" fillId="11" borderId="9" xfId="0" applyFont="1" applyFill="1" applyBorder="1" applyAlignment="1">
      <alignment horizontal="center" vertical="center"/>
    </xf>
    <xf numFmtId="0" fontId="56" fillId="11" borderId="10" xfId="0" applyFont="1" applyFill="1" applyBorder="1" applyAlignment="1">
      <alignment horizontal="left" vertical="top"/>
    </xf>
    <xf numFmtId="0" fontId="56" fillId="11" borderId="10" xfId="0" applyFont="1" applyFill="1" applyBorder="1" applyAlignment="1">
      <alignment horizontal="left" vertical="top" wrapText="1"/>
    </xf>
    <xf numFmtId="0" fontId="77" fillId="11" borderId="9" xfId="0" applyFont="1" applyFill="1" applyBorder="1" applyAlignment="1">
      <alignment vertical="center"/>
    </xf>
    <xf numFmtId="0" fontId="77" fillId="11" borderId="9" xfId="0" applyFont="1" applyFill="1" applyBorder="1" applyAlignment="1">
      <alignment horizontal="center" vertical="center"/>
    </xf>
    <xf numFmtId="0" fontId="76" fillId="11" borderId="9" xfId="0" applyFont="1" applyFill="1" applyBorder="1" applyAlignment="1">
      <alignment horizontal="left" vertical="top" wrapText="1"/>
    </xf>
    <xf numFmtId="0" fontId="76" fillId="11" borderId="9" xfId="0" applyFont="1" applyFill="1" applyBorder="1" applyAlignment="1">
      <alignment horizontal="left" vertical="center" wrapText="1"/>
    </xf>
    <xf numFmtId="0" fontId="75" fillId="11" borderId="5" xfId="75" applyFont="1" applyFill="1" applyBorder="1" applyAlignment="1">
      <alignment horizontal="center" vertical="center" wrapText="1"/>
    </xf>
    <xf numFmtId="0" fontId="56" fillId="11" borderId="5" xfId="0" applyFont="1" applyFill="1" applyBorder="1" applyAlignment="1">
      <alignment horizontal="center" vertical="center" wrapText="1"/>
    </xf>
    <xf numFmtId="2" fontId="56" fillId="11" borderId="9" xfId="0" applyNumberFormat="1" applyFont="1" applyFill="1" applyBorder="1" applyAlignment="1">
      <alignment horizontal="center" vertical="center"/>
    </xf>
    <xf numFmtId="0" fontId="75" fillId="11" borderId="6" xfId="75" applyFont="1" applyFill="1" applyBorder="1" applyAlignment="1">
      <alignment horizontal="center" vertical="center" wrapText="1"/>
    </xf>
    <xf numFmtId="0" fontId="56" fillId="11" borderId="6" xfId="0" applyFont="1" applyFill="1" applyBorder="1" applyAlignment="1">
      <alignment horizontal="center" vertical="center" wrapText="1"/>
    </xf>
    <xf numFmtId="0" fontId="75" fillId="11" borderId="7" xfId="75" applyFont="1" applyFill="1" applyBorder="1" applyAlignment="1">
      <alignment horizontal="center" vertical="center" wrapText="1"/>
    </xf>
    <xf numFmtId="0" fontId="56" fillId="11" borderId="7" xfId="0" applyFont="1" applyFill="1" applyBorder="1" applyAlignment="1">
      <alignment horizontal="center" vertical="center" wrapText="1"/>
    </xf>
    <xf numFmtId="2" fontId="76" fillId="11" borderId="9" xfId="0" applyNumberFormat="1" applyFont="1" applyFill="1" applyBorder="1" applyAlignment="1">
      <alignment horizontal="center" vertical="center"/>
    </xf>
    <xf numFmtId="0" fontId="56" fillId="0" borderId="9" xfId="92" applyNumberFormat="1" applyFont="1" applyFill="1" applyBorder="1" applyAlignment="1" applyProtection="1">
      <alignment horizontal="center" vertical="center"/>
      <protection hidden="1"/>
    </xf>
    <xf numFmtId="0" fontId="56" fillId="0" borderId="9" xfId="92" applyNumberFormat="1" applyFont="1" applyFill="1" applyBorder="1" applyAlignment="1" applyProtection="1">
      <alignment vertical="center"/>
      <protection hidden="1"/>
    </xf>
    <xf numFmtId="180" fontId="75" fillId="0" borderId="9" xfId="19" applyNumberFormat="1" applyFont="1" applyFill="1" applyBorder="1" applyAlignment="1" applyProtection="1">
      <alignment horizontal="center" vertical="top"/>
      <protection hidden="1"/>
    </xf>
    <xf numFmtId="2" fontId="75" fillId="0" borderId="9" xfId="19" applyNumberFormat="1" applyFont="1" applyFill="1" applyBorder="1" applyAlignment="1" applyProtection="1">
      <alignment horizontal="right" vertical="top"/>
      <protection hidden="1"/>
    </xf>
    <xf numFmtId="0" fontId="75" fillId="0" borderId="9" xfId="0" applyFont="1" applyBorder="1" applyAlignment="1" applyProtection="1">
      <alignment horizontal="center" vertical="center"/>
      <protection hidden="1"/>
    </xf>
    <xf numFmtId="0" fontId="78" fillId="12" borderId="3" xfId="0" applyFont="1" applyFill="1" applyBorder="1" applyAlignment="1">
      <alignment horizontal="left" vertical="center"/>
    </xf>
    <xf numFmtId="0" fontId="78" fillId="12" borderId="15" xfId="0" applyFont="1" applyFill="1" applyBorder="1" applyAlignment="1">
      <alignment vertical="center"/>
    </xf>
    <xf numFmtId="0" fontId="78" fillId="12" borderId="11" xfId="0" applyFont="1" applyFill="1" applyBorder="1" applyAlignment="1">
      <alignment horizontal="left" vertical="center"/>
    </xf>
    <xf numFmtId="0" fontId="78" fillId="12" borderId="9" xfId="0" applyFont="1" applyFill="1" applyBorder="1" applyAlignment="1">
      <alignment horizontal="left" vertical="center"/>
    </xf>
    <xf numFmtId="0" fontId="78" fillId="12" borderId="15" xfId="0" applyFont="1" applyFill="1" applyBorder="1" applyAlignment="1">
      <alignment horizontal="left" vertical="center"/>
    </xf>
    <xf numFmtId="0" fontId="79" fillId="12" borderId="9" xfId="0" applyFont="1" applyFill="1" applyBorder="1" applyAlignment="1" applyProtection="1">
      <alignment horizontal="left" vertical="top"/>
      <protection hidden="1"/>
    </xf>
    <xf numFmtId="180" fontId="79" fillId="12" borderId="9" xfId="0" applyNumberFormat="1" applyFont="1" applyFill="1" applyBorder="1" applyAlignment="1" applyProtection="1">
      <alignment horizontal="left" vertical="top"/>
      <protection hidden="1"/>
    </xf>
    <xf numFmtId="2" fontId="79" fillId="12" borderId="9" xfId="0" applyNumberFormat="1" applyFont="1" applyFill="1" applyBorder="1" applyAlignment="1" applyProtection="1">
      <alignment horizontal="left" vertical="top"/>
      <protection hidden="1"/>
    </xf>
    <xf numFmtId="0" fontId="80" fillId="0" borderId="0" xfId="0" applyFont="1" applyAlignment="1" applyProtection="1">
      <alignment horizontal="left" vertical="center"/>
      <protection hidden="1"/>
    </xf>
    <xf numFmtId="0" fontId="80" fillId="0" borderId="0" xfId="0" applyFont="1" applyAlignment="1" applyProtection="1">
      <alignment horizontal="left"/>
      <protection hidden="1"/>
    </xf>
    <xf numFmtId="0" fontId="80" fillId="0" borderId="0" xfId="0" applyFont="1" applyAlignment="1" applyProtection="1">
      <alignment horizontal="left" vertical="top"/>
      <protection hidden="1"/>
    </xf>
    <xf numFmtId="0" fontId="81" fillId="0" borderId="0" xfId="0" applyFont="1" applyAlignment="1" applyProtection="1">
      <alignment horizontal="left" vertical="top"/>
      <protection hidden="1"/>
    </xf>
    <xf numFmtId="0" fontId="82" fillId="0" borderId="0" xfId="0" applyFont="1" applyAlignment="1" applyProtection="1">
      <alignment horizontal="left" vertical="top"/>
      <protection hidden="1"/>
    </xf>
    <xf numFmtId="0" fontId="78" fillId="12" borderId="3" xfId="0" applyFont="1" applyFill="1" applyBorder="1" applyAlignment="1">
      <alignment vertical="center"/>
    </xf>
    <xf numFmtId="0" fontId="78" fillId="0" borderId="9" xfId="0" applyFont="1" applyBorder="1" applyAlignment="1">
      <alignment horizontal="left" vertical="center"/>
    </xf>
    <xf numFmtId="180" fontId="79" fillId="0" borderId="9" xfId="0" applyNumberFormat="1" applyFont="1" applyBorder="1" applyAlignment="1" applyProtection="1">
      <alignment horizontal="left" vertical="top"/>
      <protection hidden="1"/>
    </xf>
    <xf numFmtId="2" fontId="79" fillId="0" borderId="9" xfId="0" applyNumberFormat="1" applyFont="1" applyBorder="1" applyAlignment="1" applyProtection="1">
      <alignment horizontal="left" vertical="top"/>
      <protection hidden="1"/>
    </xf>
    <xf numFmtId="0" fontId="79" fillId="0" borderId="9" xfId="0" applyFont="1" applyBorder="1" applyAlignment="1" applyProtection="1">
      <alignment horizontal="left" vertical="top"/>
      <protection hidden="1"/>
    </xf>
    <xf numFmtId="0" fontId="56" fillId="0" borderId="9" xfId="0" applyFont="1" applyBorder="1" applyAlignment="1">
      <alignment horizontal="center" vertical="center" wrapText="1"/>
    </xf>
    <xf numFmtId="0" fontId="56" fillId="0" borderId="9" xfId="0" applyFont="1" applyBorder="1" applyAlignment="1">
      <alignment horizontal="justify" vertical="center" wrapText="1"/>
    </xf>
    <xf numFmtId="0" fontId="76" fillId="0" borderId="9" xfId="0" applyFont="1" applyBorder="1" applyAlignment="1">
      <alignment horizontal="center" vertical="center" wrapText="1"/>
    </xf>
    <xf numFmtId="0" fontId="75" fillId="0" borderId="9" xfId="0" applyFont="1" applyBorder="1" applyAlignment="1">
      <alignment horizontal="justify" vertical="center" wrapText="1"/>
    </xf>
    <xf numFmtId="0" fontId="76" fillId="0" borderId="0" xfId="0" applyFont="1" applyAlignment="1">
      <alignment horizontal="center" vertical="center" wrapText="1"/>
    </xf>
    <xf numFmtId="0" fontId="76" fillId="0" borderId="9" xfId="0" applyFont="1" applyBorder="1" applyAlignment="1">
      <alignment horizontal="justify" vertical="center" wrapText="1"/>
    </xf>
    <xf numFmtId="0" fontId="56" fillId="0" borderId="26" xfId="0" applyFont="1" applyBorder="1" applyAlignment="1">
      <alignment horizontal="center" vertical="center" wrapText="1"/>
    </xf>
    <xf numFmtId="0" fontId="56" fillId="0" borderId="15" xfId="0" applyFont="1" applyBorder="1" applyAlignment="1">
      <alignment horizontal="center" vertical="center" wrapText="1"/>
    </xf>
    <xf numFmtId="0" fontId="75" fillId="0" borderId="15" xfId="0" applyFont="1" applyBorder="1" applyAlignment="1">
      <alignment horizontal="left" vertical="top" wrapText="1"/>
    </xf>
    <xf numFmtId="1" fontId="56" fillId="0" borderId="15" xfId="0" applyNumberFormat="1" applyFont="1" applyBorder="1" applyAlignment="1">
      <alignment horizontal="center" vertical="center" wrapText="1"/>
    </xf>
    <xf numFmtId="0" fontId="56" fillId="0" borderId="5" xfId="0" applyFont="1" applyBorder="1" applyAlignment="1">
      <alignment horizontal="center" vertical="center" wrapText="1"/>
    </xf>
    <xf numFmtId="0" fontId="76" fillId="0" borderId="5" xfId="0" applyFont="1" applyBorder="1" applyAlignment="1">
      <alignment vertical="center" wrapText="1"/>
    </xf>
    <xf numFmtId="0" fontId="56" fillId="0" borderId="6" xfId="0" applyFont="1" applyBorder="1" applyAlignment="1">
      <alignment horizontal="center" vertical="center" wrapText="1"/>
    </xf>
    <xf numFmtId="0" fontId="76" fillId="0" borderId="6" xfId="0" applyFont="1" applyBorder="1" applyAlignment="1">
      <alignment horizontal="center" vertical="center" wrapText="1"/>
    </xf>
    <xf numFmtId="0" fontId="56" fillId="0" borderId="5" xfId="0" applyFont="1" applyBorder="1" applyAlignment="1">
      <alignment vertical="center" wrapText="1"/>
    </xf>
    <xf numFmtId="0" fontId="76" fillId="0" borderId="9" xfId="0" applyFont="1" applyBorder="1" applyAlignment="1">
      <alignment vertical="center" wrapText="1"/>
    </xf>
    <xf numFmtId="0" fontId="56" fillId="0" borderId="9" xfId="0" applyFont="1" applyBorder="1" applyAlignment="1">
      <alignment vertical="center" wrapText="1"/>
    </xf>
    <xf numFmtId="0" fontId="56" fillId="0" borderId="7" xfId="0" applyFont="1" applyBorder="1" applyAlignment="1">
      <alignment horizontal="center" vertical="center" wrapText="1"/>
    </xf>
    <xf numFmtId="0" fontId="76" fillId="0" borderId="7" xfId="0" applyFont="1" applyBorder="1" applyAlignment="1">
      <alignment horizontal="center" vertical="center" wrapText="1"/>
    </xf>
    <xf numFmtId="0" fontId="56" fillId="0" borderId="0" xfId="90" applyNumberFormat="1" applyFont="1" applyFill="1" applyBorder="1" applyAlignment="1" applyProtection="1">
      <alignment horizontal="center" vertical="center"/>
      <protection hidden="1"/>
    </xf>
    <xf numFmtId="0" fontId="56" fillId="0" borderId="0" xfId="90" applyNumberFormat="1" applyFont="1" applyFill="1" applyBorder="1" applyAlignment="1" applyProtection="1">
      <alignment vertical="center"/>
      <protection hidden="1"/>
    </xf>
    <xf numFmtId="0" fontId="56" fillId="0" borderId="0" xfId="90" applyNumberFormat="1" applyFont="1" applyFill="1" applyBorder="1" applyProtection="1">
      <alignment vertical="top"/>
      <protection hidden="1"/>
    </xf>
    <xf numFmtId="0" fontId="56" fillId="0" borderId="0" xfId="90" applyNumberFormat="1" applyFont="1" applyFill="1" applyBorder="1" applyAlignment="1" applyProtection="1">
      <alignment vertical="center" wrapText="1"/>
      <protection hidden="1"/>
    </xf>
    <xf numFmtId="180" fontId="56" fillId="0" borderId="0" xfId="90" applyNumberFormat="1" applyFont="1" applyFill="1" applyBorder="1" applyAlignment="1" applyProtection="1">
      <alignment vertical="center"/>
      <protection hidden="1"/>
    </xf>
    <xf numFmtId="2" fontId="56" fillId="0" borderId="0" xfId="90" applyNumberFormat="1" applyFont="1" applyFill="1" applyBorder="1" applyAlignment="1" applyProtection="1">
      <alignment vertical="center"/>
      <protection hidden="1"/>
    </xf>
    <xf numFmtId="0" fontId="60" fillId="0" borderId="0" xfId="96" applyFont="1" applyAlignment="1" applyProtection="1">
      <alignment horizontal="center" vertical="center"/>
      <protection hidden="1"/>
    </xf>
    <xf numFmtId="0" fontId="75" fillId="0" borderId="0" xfId="96" applyFont="1" applyAlignment="1" applyProtection="1">
      <alignment vertical="center"/>
      <protection hidden="1"/>
    </xf>
    <xf numFmtId="0" fontId="75" fillId="0" borderId="0" xfId="96" applyFont="1" applyAlignment="1" applyProtection="1">
      <alignment vertical="top"/>
      <protection hidden="1"/>
    </xf>
    <xf numFmtId="0" fontId="56" fillId="0" borderId="0" xfId="96" applyFont="1" applyAlignment="1" applyProtection="1">
      <alignment vertical="center"/>
      <protection hidden="1"/>
    </xf>
    <xf numFmtId="180" fontId="56" fillId="0" borderId="0" xfId="0" applyNumberFormat="1" applyFont="1" applyAlignment="1" applyProtection="1">
      <alignment vertical="center"/>
      <protection hidden="1"/>
    </xf>
    <xf numFmtId="2" fontId="56" fillId="0" borderId="0" xfId="0" applyNumberFormat="1" applyFont="1" applyAlignment="1" applyProtection="1">
      <alignment vertical="center"/>
      <protection hidden="1"/>
    </xf>
    <xf numFmtId="0" fontId="75" fillId="0" borderId="0" xfId="90" applyNumberFormat="1" applyFont="1" applyFill="1" applyBorder="1" applyAlignment="1" applyProtection="1">
      <alignment horizontal="left" vertical="center"/>
      <protection hidden="1"/>
    </xf>
    <xf numFmtId="0" fontId="75" fillId="0" borderId="0" xfId="90" applyNumberFormat="1" applyFont="1" applyFill="1" applyBorder="1" applyAlignment="1" applyProtection="1">
      <alignment horizontal="left" vertical="top"/>
      <protection hidden="1"/>
    </xf>
    <xf numFmtId="0" fontId="83" fillId="0" borderId="0" xfId="98" applyFont="1" applyAlignment="1" applyProtection="1">
      <alignment horizontal="left" vertical="top"/>
      <protection hidden="1"/>
    </xf>
    <xf numFmtId="180" fontId="83" fillId="0" borderId="0" xfId="98" applyNumberFormat="1" applyFont="1" applyAlignment="1" applyProtection="1">
      <alignment horizontal="left" vertical="top"/>
      <protection hidden="1"/>
    </xf>
    <xf numFmtId="2" fontId="83" fillId="0" borderId="0" xfId="0" applyNumberFormat="1" applyFont="1" applyAlignment="1" applyProtection="1">
      <alignment vertical="top"/>
      <protection hidden="1"/>
    </xf>
    <xf numFmtId="0" fontId="75" fillId="0" borderId="0" xfId="96" applyFont="1" applyAlignment="1" applyProtection="1">
      <alignment horizontal="center" vertical="center"/>
      <protection hidden="1"/>
    </xf>
    <xf numFmtId="0" fontId="75" fillId="0" borderId="0" xfId="96" applyFont="1" applyAlignment="1" applyProtection="1">
      <alignment horizontal="left" vertical="center" wrapText="1"/>
      <protection hidden="1"/>
    </xf>
    <xf numFmtId="0" fontId="56" fillId="0" borderId="0" xfId="96" applyFont="1" applyAlignment="1" applyProtection="1">
      <alignment horizontal="center" vertical="center"/>
      <protection hidden="1"/>
    </xf>
    <xf numFmtId="0" fontId="56" fillId="0" borderId="0" xfId="96" applyFont="1" applyAlignment="1" applyProtection="1">
      <alignment vertical="top"/>
      <protection hidden="1"/>
    </xf>
    <xf numFmtId="180" fontId="56" fillId="0" borderId="0" xfId="96" applyNumberFormat="1" applyFont="1" applyAlignment="1" applyProtection="1">
      <alignment vertical="center"/>
      <protection hidden="1"/>
    </xf>
    <xf numFmtId="0" fontId="56" fillId="0" borderId="0" xfId="90" applyNumberFormat="1" applyFont="1" applyFill="1" applyBorder="1" applyAlignment="1" applyProtection="1">
      <alignment horizontal="center" vertical="center" wrapText="1"/>
      <protection hidden="1"/>
    </xf>
    <xf numFmtId="0" fontId="56" fillId="0" borderId="0" xfId="90" applyNumberFormat="1" applyFont="1" applyFill="1" applyBorder="1" applyAlignment="1" applyProtection="1">
      <alignment horizontal="left" vertical="center" wrapText="1"/>
      <protection hidden="1"/>
    </xf>
    <xf numFmtId="0" fontId="56" fillId="0" borderId="0" xfId="90" applyNumberFormat="1" applyFont="1" applyFill="1" applyBorder="1" applyAlignment="1" applyProtection="1">
      <alignment horizontal="left" vertical="top" wrapText="1"/>
      <protection hidden="1"/>
    </xf>
    <xf numFmtId="180" fontId="56" fillId="0" borderId="0" xfId="90" applyNumberFormat="1" applyFont="1" applyFill="1" applyBorder="1" applyAlignment="1" applyProtection="1">
      <alignment horizontal="left" vertical="center" wrapText="1"/>
      <protection hidden="1"/>
    </xf>
    <xf numFmtId="2" fontId="56" fillId="0" borderId="0" xfId="90" applyNumberFormat="1" applyFont="1" applyFill="1" applyBorder="1" applyAlignment="1" applyProtection="1">
      <alignment horizontal="left" vertical="center" wrapText="1"/>
      <protection hidden="1"/>
    </xf>
    <xf numFmtId="0" fontId="54" fillId="0" borderId="9" xfId="0" applyFont="1" applyBorder="1" applyAlignment="1" applyProtection="1">
      <alignment horizontal="center" vertical="center" wrapText="1"/>
      <protection hidden="1"/>
    </xf>
    <xf numFmtId="0" fontId="56" fillId="11" borderId="9" xfId="75" applyFont="1" applyFill="1" applyBorder="1" applyAlignment="1">
      <alignment horizontal="left" vertical="top" wrapText="1"/>
    </xf>
    <xf numFmtId="0" fontId="76" fillId="11" borderId="9" xfId="0" applyFont="1" applyFill="1" applyBorder="1" applyAlignment="1">
      <alignment horizontal="left" vertical="justify" wrapText="1"/>
    </xf>
    <xf numFmtId="2" fontId="56" fillId="11" borderId="9" xfId="0" applyNumberFormat="1" applyFont="1" applyFill="1" applyBorder="1" applyAlignment="1">
      <alignment horizontal="left" vertical="top" wrapText="1"/>
    </xf>
    <xf numFmtId="0" fontId="56" fillId="11" borderId="9" xfId="0" applyFont="1" applyFill="1" applyBorder="1" applyAlignment="1">
      <alignment horizontal="left" vertical="center" wrapText="1"/>
    </xf>
    <xf numFmtId="49" fontId="76" fillId="11" borderId="9" xfId="0" applyNumberFormat="1" applyFont="1" applyFill="1" applyBorder="1" applyAlignment="1" applyProtection="1">
      <alignment horizontal="left" vertical="center" wrapText="1"/>
      <protection locked="0"/>
    </xf>
    <xf numFmtId="0" fontId="56" fillId="0" borderId="9" xfId="75" applyFont="1" applyBorder="1" applyAlignment="1">
      <alignment horizontal="center" vertical="center" wrapText="1"/>
    </xf>
    <xf numFmtId="4" fontId="56" fillId="0" borderId="9" xfId="75" applyNumberFormat="1" applyFont="1" applyBorder="1" applyAlignment="1">
      <alignment horizontal="center" vertical="center" wrapText="1"/>
    </xf>
    <xf numFmtId="0" fontId="77" fillId="0" borderId="0" xfId="0" applyFont="1" applyAlignment="1">
      <alignment vertical="center"/>
    </xf>
    <xf numFmtId="0" fontId="76" fillId="0" borderId="0" xfId="0" applyFont="1" applyAlignment="1">
      <alignment vertical="center"/>
    </xf>
    <xf numFmtId="0" fontId="76" fillId="3" borderId="9" xfId="0" applyFont="1" applyFill="1" applyBorder="1" applyAlignment="1" applyProtection="1">
      <alignment horizontal="center" vertical="center" wrapText="1"/>
      <protection locked="0"/>
    </xf>
    <xf numFmtId="0" fontId="73" fillId="0" borderId="9" xfId="0" applyFont="1" applyBorder="1" applyAlignment="1">
      <alignment horizontal="center" vertical="center" wrapText="1"/>
    </xf>
    <xf numFmtId="4" fontId="76" fillId="3" borderId="9" xfId="94" applyNumberFormat="1" applyFont="1" applyFill="1" applyBorder="1" applyAlignment="1" applyProtection="1">
      <alignment horizontal="center" vertical="center"/>
      <protection locked="0"/>
    </xf>
    <xf numFmtId="180" fontId="76" fillId="0" borderId="9" xfId="0" applyNumberFormat="1" applyFont="1" applyBorder="1" applyAlignment="1" applyProtection="1">
      <alignment horizontal="center" vertical="center"/>
      <protection hidden="1"/>
    </xf>
    <xf numFmtId="2" fontId="73" fillId="0" borderId="9" xfId="74" applyNumberFormat="1" applyFont="1" applyBorder="1" applyAlignment="1" applyProtection="1">
      <alignment horizontal="right" vertical="center" wrapText="1"/>
      <protection hidden="1"/>
    </xf>
    <xf numFmtId="180" fontId="75" fillId="0" borderId="9" xfId="0" applyNumberFormat="1" applyFont="1" applyBorder="1" applyAlignment="1" applyProtection="1">
      <alignment horizontal="center" vertical="center"/>
      <protection hidden="1"/>
    </xf>
    <xf numFmtId="2" fontId="75" fillId="0" borderId="9" xfId="0" applyNumberFormat="1" applyFont="1" applyBorder="1" applyAlignment="1" applyProtection="1">
      <alignment horizontal="center" vertical="center"/>
      <protection hidden="1"/>
    </xf>
    <xf numFmtId="2" fontId="73" fillId="0" borderId="9" xfId="74" applyNumberFormat="1" applyFont="1" applyBorder="1" applyAlignment="1" applyProtection="1">
      <alignment horizontal="center" vertical="center" wrapText="1"/>
      <protection hidden="1"/>
    </xf>
    <xf numFmtId="0" fontId="78" fillId="0" borderId="9" xfId="0" applyFont="1" applyBorder="1" applyAlignment="1">
      <alignment horizontal="center" vertical="center"/>
    </xf>
    <xf numFmtId="0" fontId="79" fillId="0" borderId="9" xfId="0" applyFont="1" applyBorder="1" applyAlignment="1" applyProtection="1">
      <alignment horizontal="center" vertical="center"/>
      <protection hidden="1"/>
    </xf>
    <xf numFmtId="180" fontId="79" fillId="0" borderId="9" xfId="0" applyNumberFormat="1" applyFont="1" applyBorder="1" applyAlignment="1" applyProtection="1">
      <alignment horizontal="center" vertical="center"/>
      <protection hidden="1"/>
    </xf>
    <xf numFmtId="2" fontId="79" fillId="0" borderId="9" xfId="0" applyNumberFormat="1" applyFont="1" applyBorder="1" applyAlignment="1" applyProtection="1">
      <alignment horizontal="center" vertical="center"/>
      <protection hidden="1"/>
    </xf>
    <xf numFmtId="0" fontId="78" fillId="12" borderId="13" xfId="0" applyFont="1" applyFill="1" applyBorder="1" applyAlignment="1">
      <alignment vertical="center"/>
    </xf>
    <xf numFmtId="0" fontId="78" fillId="12" borderId="14" xfId="0" applyFont="1" applyFill="1" applyBorder="1" applyAlignment="1">
      <alignment vertical="center"/>
    </xf>
    <xf numFmtId="0" fontId="60" fillId="12" borderId="5" xfId="0" applyFont="1" applyFill="1" applyBorder="1" applyAlignment="1" applyProtection="1">
      <alignment horizontal="center" vertical="top"/>
      <protection hidden="1"/>
    </xf>
    <xf numFmtId="180" fontId="60" fillId="12" borderId="5" xfId="0" applyNumberFormat="1" applyFont="1" applyFill="1" applyBorder="1" applyAlignment="1" applyProtection="1">
      <alignment horizontal="center" vertical="top"/>
      <protection hidden="1"/>
    </xf>
    <xf numFmtId="2" fontId="60" fillId="12" borderId="5" xfId="0" applyNumberFormat="1" applyFont="1" applyFill="1" applyBorder="1" applyAlignment="1" applyProtection="1">
      <alignment horizontal="center" vertical="top"/>
      <protection hidden="1"/>
    </xf>
    <xf numFmtId="0" fontId="79" fillId="12" borderId="7" xfId="0" applyFont="1" applyFill="1" applyBorder="1" applyAlignment="1" applyProtection="1">
      <alignment horizontal="left" vertical="top"/>
      <protection hidden="1"/>
    </xf>
    <xf numFmtId="180" fontId="79" fillId="12" borderId="7" xfId="0" applyNumberFormat="1" applyFont="1" applyFill="1" applyBorder="1" applyAlignment="1" applyProtection="1">
      <alignment horizontal="left" vertical="top"/>
      <protection hidden="1"/>
    </xf>
    <xf numFmtId="2" fontId="79" fillId="12" borderId="7" xfId="0" applyNumberFormat="1" applyFont="1" applyFill="1" applyBorder="1" applyAlignment="1" applyProtection="1">
      <alignment horizontal="left" vertical="top"/>
      <protection hidden="1"/>
    </xf>
    <xf numFmtId="0" fontId="78" fillId="12" borderId="9" xfId="0" applyFont="1" applyFill="1" applyBorder="1" applyAlignment="1">
      <alignment vertical="center"/>
    </xf>
    <xf numFmtId="0" fontId="86" fillId="0" borderId="0" xfId="92" applyNumberFormat="1" applyFont="1" applyFill="1" applyBorder="1" applyAlignment="1" applyProtection="1">
      <alignment horizontal="center" vertical="center"/>
      <protection hidden="1"/>
    </xf>
    <xf numFmtId="0" fontId="86" fillId="0" borderId="0" xfId="92" applyNumberFormat="1" applyFont="1" applyFill="1" applyBorder="1" applyAlignment="1" applyProtection="1">
      <alignment vertical="center"/>
      <protection hidden="1"/>
    </xf>
    <xf numFmtId="0" fontId="86" fillId="0" borderId="0" xfId="92" applyNumberFormat="1" applyFont="1" applyFill="1" applyBorder="1" applyAlignment="1" applyProtection="1">
      <alignment vertical="top"/>
      <protection hidden="1"/>
    </xf>
    <xf numFmtId="0" fontId="70" fillId="0" borderId="0" xfId="100" applyFont="1" applyFill="1" applyBorder="1" applyAlignment="1" applyProtection="1">
      <alignment horizontal="center" vertical="top" wrapText="1"/>
      <protection hidden="1"/>
    </xf>
    <xf numFmtId="180" fontId="52" fillId="0" borderId="0" xfId="0" applyNumberFormat="1" applyFont="1" applyAlignment="1" applyProtection="1">
      <alignment horizontal="center" vertical="top"/>
      <protection hidden="1"/>
    </xf>
    <xf numFmtId="0" fontId="52" fillId="0" borderId="0" xfId="0" applyFont="1" applyAlignment="1" applyProtection="1">
      <alignment horizontal="left" vertical="center"/>
      <protection hidden="1"/>
    </xf>
    <xf numFmtId="0" fontId="87" fillId="0" borderId="0" xfId="90" applyNumberFormat="1" applyFont="1" applyFill="1" applyBorder="1" applyAlignment="1" applyProtection="1">
      <alignment horizontal="left" vertical="center"/>
      <protection hidden="1"/>
    </xf>
    <xf numFmtId="174" fontId="52" fillId="0" borderId="0" xfId="0" applyNumberFormat="1" applyFont="1" applyAlignment="1" applyProtection="1">
      <alignment horizontal="left" vertical="center"/>
      <protection hidden="1"/>
    </xf>
    <xf numFmtId="0" fontId="52" fillId="0" borderId="0" xfId="0" applyFont="1" applyAlignment="1" applyProtection="1">
      <alignment horizontal="justify" vertical="top"/>
      <protection hidden="1"/>
    </xf>
    <xf numFmtId="0" fontId="87" fillId="0" borderId="0" xfId="90" applyNumberFormat="1" applyFont="1" applyFill="1" applyBorder="1" applyAlignment="1" applyProtection="1">
      <alignment vertical="center"/>
      <protection hidden="1"/>
    </xf>
    <xf numFmtId="180" fontId="52" fillId="0" borderId="0" xfId="0" applyNumberFormat="1" applyFont="1" applyAlignment="1" applyProtection="1">
      <alignment horizontal="right" vertical="center"/>
      <protection hidden="1"/>
    </xf>
    <xf numFmtId="0" fontId="0" fillId="0" borderId="4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5" fillId="4" borderId="10" xfId="0" applyFont="1" applyFill="1" applyBorder="1" applyAlignment="1" applyProtection="1">
      <alignment horizontal="center" vertical="center"/>
      <protection hidden="1"/>
    </xf>
    <xf numFmtId="0" fontId="5" fillId="4" borderId="44" xfId="0" applyFont="1" applyFill="1" applyBorder="1" applyAlignment="1" applyProtection="1">
      <alignment horizontal="center" vertical="center"/>
      <protection hidden="1"/>
    </xf>
    <xf numFmtId="0" fontId="12" fillId="9" borderId="0" xfId="0" applyFont="1" applyFill="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8" fillId="0" borderId="42" xfId="95" applyFont="1" applyBorder="1" applyAlignment="1" applyProtection="1">
      <alignment horizontal="justify" vertical="top" wrapText="1"/>
      <protection locked="0"/>
    </xf>
    <xf numFmtId="0" fontId="8" fillId="0" borderId="16" xfId="95" applyFont="1" applyBorder="1" applyAlignment="1" applyProtection="1">
      <alignment horizontal="justify" vertical="top" wrapText="1"/>
      <protection locked="0"/>
    </xf>
    <xf numFmtId="0" fontId="8" fillId="0" borderId="43" xfId="95" applyFont="1" applyBorder="1" applyAlignment="1" applyProtection="1">
      <alignment horizontal="justify" vertical="top" wrapText="1"/>
      <protection locked="0"/>
    </xf>
    <xf numFmtId="0" fontId="8" fillId="0" borderId="42"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38" fillId="0" borderId="26" xfId="95" applyFont="1" applyBorder="1" applyAlignment="1" applyProtection="1">
      <alignment horizontal="right" vertical="center"/>
      <protection hidden="1"/>
    </xf>
    <xf numFmtId="0" fontId="38" fillId="0" borderId="15" xfId="95" applyFont="1" applyBorder="1" applyAlignment="1" applyProtection="1">
      <alignment horizontal="right" vertical="center"/>
      <protection hidden="1"/>
    </xf>
    <xf numFmtId="0" fontId="8" fillId="7" borderId="10" xfId="95" applyFont="1" applyFill="1" applyBorder="1" applyAlignment="1" applyProtection="1">
      <alignment horizontal="center" vertical="center"/>
      <protection hidden="1"/>
    </xf>
    <xf numFmtId="0" fontId="8" fillId="7" borderId="3" xfId="95" applyFont="1" applyFill="1" applyBorder="1" applyAlignment="1" applyProtection="1">
      <alignment horizontal="center" vertical="center"/>
      <protection hidden="1"/>
    </xf>
    <xf numFmtId="0" fontId="8" fillId="7" borderId="11" xfId="95" applyFont="1" applyFill="1" applyBorder="1" applyAlignment="1" applyProtection="1">
      <alignment horizontal="center" vertical="center"/>
      <protection hidden="1"/>
    </xf>
    <xf numFmtId="0" fontId="33" fillId="0" borderId="4" xfId="95" applyFont="1" applyBorder="1" applyAlignment="1" applyProtection="1">
      <alignment horizontal="center" vertical="center" wrapText="1"/>
      <protection hidden="1"/>
    </xf>
    <xf numFmtId="0" fontId="33" fillId="0" borderId="0" xfId="95" applyFont="1" applyAlignment="1" applyProtection="1">
      <alignment horizontal="center" vertical="center" wrapText="1"/>
      <protection hidden="1"/>
    </xf>
    <xf numFmtId="0" fontId="33" fillId="0" borderId="8" xfId="95" applyFont="1" applyBorder="1" applyAlignment="1" applyProtection="1">
      <alignment horizontal="center" vertical="center" wrapText="1"/>
      <protection hidden="1"/>
    </xf>
    <xf numFmtId="0" fontId="35" fillId="0" borderId="4" xfId="95" applyFont="1" applyBorder="1" applyAlignment="1" applyProtection="1">
      <alignment horizontal="center" vertical="center"/>
      <protection hidden="1"/>
    </xf>
    <xf numFmtId="0" fontId="35" fillId="0" borderId="0" xfId="95" applyFont="1" applyAlignment="1" applyProtection="1">
      <alignment horizontal="center" vertical="center"/>
      <protection hidden="1"/>
    </xf>
    <xf numFmtId="0" fontId="35" fillId="0" borderId="8" xfId="95" applyFont="1" applyBorder="1" applyAlignment="1" applyProtection="1">
      <alignment horizontal="center" vertical="center"/>
      <protection hidden="1"/>
    </xf>
    <xf numFmtId="0" fontId="36" fillId="0" borderId="16" xfId="95" applyFont="1" applyBorder="1" applyAlignment="1" applyProtection="1">
      <alignment horizontal="justify" vertical="center"/>
      <protection hidden="1"/>
    </xf>
    <xf numFmtId="0" fontId="36" fillId="0" borderId="20" xfId="95" applyFont="1" applyBorder="1" applyAlignment="1" applyProtection="1">
      <alignment horizontal="justify" vertical="center"/>
      <protection hidden="1"/>
    </xf>
    <xf numFmtId="0" fontId="2" fillId="0" borderId="4" xfId="95" applyBorder="1"/>
    <xf numFmtId="0" fontId="2" fillId="0" borderId="0" xfId="95"/>
    <xf numFmtId="0" fontId="2" fillId="0" borderId="8" xfId="95" applyBorder="1"/>
    <xf numFmtId="0" fontId="37" fillId="0" borderId="4" xfId="95" applyFont="1" applyBorder="1" applyAlignment="1" applyProtection="1">
      <alignment horizontal="right" vertical="center"/>
      <protection hidden="1"/>
    </xf>
    <xf numFmtId="0" fontId="37" fillId="0" borderId="0" xfId="95" applyFont="1" applyAlignment="1" applyProtection="1">
      <alignment horizontal="right" vertical="center"/>
      <protection hidden="1"/>
    </xf>
    <xf numFmtId="0" fontId="38" fillId="0" borderId="4" xfId="95" applyFont="1" applyBorder="1" applyAlignment="1" applyProtection="1">
      <alignment horizontal="right" vertical="center"/>
      <protection hidden="1"/>
    </xf>
    <xf numFmtId="0" fontId="38" fillId="0" borderId="0" xfId="95" applyFont="1" applyAlignment="1" applyProtection="1">
      <alignment horizontal="right" vertical="center"/>
      <protection hidden="1"/>
    </xf>
    <xf numFmtId="0" fontId="33" fillId="0" borderId="0" xfId="82" applyFont="1" applyAlignment="1" applyProtection="1">
      <alignment horizontal="left" vertical="top"/>
      <protection hidden="1"/>
    </xf>
    <xf numFmtId="0" fontId="34" fillId="0" borderId="0" xfId="0" applyFont="1" applyAlignment="1" applyProtection="1">
      <alignment horizontal="center" vertical="top"/>
      <protection hidden="1"/>
    </xf>
    <xf numFmtId="0" fontId="34" fillId="0" borderId="45" xfId="0" applyFont="1" applyBorder="1" applyAlignment="1" applyProtection="1">
      <alignment horizontal="center" vertical="top"/>
      <protection hidden="1"/>
    </xf>
    <xf numFmtId="0" fontId="33" fillId="0" borderId="16" xfId="0" applyFont="1" applyBorder="1" applyAlignment="1" applyProtection="1">
      <alignment horizontal="center" vertical="center"/>
      <protection hidden="1"/>
    </xf>
    <xf numFmtId="0" fontId="12" fillId="9" borderId="0" xfId="0" applyFont="1" applyFill="1" applyAlignment="1" applyProtection="1">
      <alignment horizontal="center" vertical="top" wrapText="1"/>
      <protection hidden="1"/>
    </xf>
    <xf numFmtId="0" fontId="33" fillId="0" borderId="0" xfId="74" applyFont="1" applyAlignment="1" applyProtection="1">
      <alignment horizontal="left" vertical="top"/>
      <protection hidden="1"/>
    </xf>
    <xf numFmtId="0" fontId="31" fillId="0" borderId="15" xfId="88" applyFont="1" applyBorder="1" applyAlignment="1" applyProtection="1">
      <alignment horizontal="center" vertical="center" wrapText="1"/>
      <protection hidden="1"/>
    </xf>
    <xf numFmtId="0" fontId="5" fillId="0" borderId="3" xfId="88" applyFont="1" applyBorder="1" applyAlignment="1" applyProtection="1">
      <alignment horizontal="center" vertical="center"/>
      <protection hidden="1"/>
    </xf>
    <xf numFmtId="0" fontId="25" fillId="9" borderId="0" xfId="88" applyFont="1" applyFill="1" applyAlignment="1" applyProtection="1">
      <alignment horizontal="center" vertical="center"/>
      <protection hidden="1"/>
    </xf>
    <xf numFmtId="0" fontId="0" fillId="0" borderId="28" xfId="88" applyFont="1" applyBorder="1" applyAlignment="1" applyProtection="1">
      <alignment horizontal="left" vertical="center" wrapText="1"/>
      <protection hidden="1"/>
    </xf>
    <xf numFmtId="0" fontId="0" fillId="0" borderId="29" xfId="88" applyFont="1" applyBorder="1" applyAlignment="1" applyProtection="1">
      <alignment horizontal="left" vertical="center" wrapText="1"/>
      <protection hidden="1"/>
    </xf>
    <xf numFmtId="0" fontId="0" fillId="0" borderId="0" xfId="0" applyAlignment="1" applyProtection="1">
      <alignment horizontal="justify" vertical="center" wrapText="1"/>
      <protection hidden="1"/>
    </xf>
    <xf numFmtId="0" fontId="0" fillId="0" borderId="0" xfId="0" applyAlignment="1" applyProtection="1">
      <alignment horizontal="left" vertical="center"/>
      <protection hidden="1"/>
    </xf>
    <xf numFmtId="0" fontId="5" fillId="0" borderId="0" xfId="0" applyFont="1" applyAlignment="1" applyProtection="1">
      <alignment horizontal="left" vertical="center"/>
      <protection hidden="1"/>
    </xf>
    <xf numFmtId="0" fontId="30" fillId="0" borderId="0" xfId="0" applyFont="1" applyAlignment="1" applyProtection="1">
      <alignment horizontal="justify" vertical="center" wrapText="1"/>
      <protection hidden="1"/>
    </xf>
    <xf numFmtId="0" fontId="5" fillId="0" borderId="9" xfId="100" applyFont="1" applyFill="1" applyBorder="1" applyAlignment="1" applyProtection="1">
      <alignment horizontal="left" vertical="center" wrapText="1"/>
      <protection hidden="1"/>
    </xf>
    <xf numFmtId="0" fontId="5" fillId="0" borderId="9" xfId="100" applyNumberFormat="1" applyFont="1" applyFill="1" applyBorder="1" applyAlignment="1" applyProtection="1">
      <alignment horizontal="left" vertical="center"/>
      <protection hidden="1"/>
    </xf>
    <xf numFmtId="0" fontId="5" fillId="0" borderId="9" xfId="100" applyNumberFormat="1" applyFont="1" applyFill="1" applyBorder="1" applyAlignment="1" applyProtection="1">
      <alignment horizontal="left" vertical="center" wrapText="1"/>
      <protection hidden="1"/>
    </xf>
    <xf numFmtId="0" fontId="5" fillId="0" borderId="0" xfId="96"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0" fontId="25" fillId="9" borderId="0" xfId="0" applyFont="1" applyFill="1" applyAlignment="1" applyProtection="1">
      <alignment horizontal="center"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protection hidden="1"/>
    </xf>
    <xf numFmtId="2" fontId="57" fillId="0" borderId="15" xfId="0" applyNumberFormat="1" applyFont="1" applyBorder="1" applyAlignment="1" applyProtection="1">
      <alignment horizontal="center" vertical="center"/>
      <protection hidden="1"/>
    </xf>
    <xf numFmtId="0" fontId="75" fillId="13" borderId="10" xfId="100" applyFont="1" applyFill="1" applyBorder="1" applyAlignment="1" applyProtection="1">
      <alignment horizontal="center" vertical="center" wrapText="1"/>
      <protection hidden="1"/>
    </xf>
    <xf numFmtId="0" fontId="75" fillId="13" borderId="3" xfId="100" applyFont="1" applyFill="1" applyBorder="1" applyAlignment="1" applyProtection="1">
      <alignment horizontal="center" vertical="center" wrapText="1"/>
      <protection hidden="1"/>
    </xf>
    <xf numFmtId="0" fontId="75" fillId="13" borderId="11" xfId="100" applyFont="1" applyFill="1" applyBorder="1" applyAlignment="1" applyProtection="1">
      <alignment horizontal="center" vertical="center" wrapText="1"/>
      <protection hidden="1"/>
    </xf>
    <xf numFmtId="0" fontId="85" fillId="0" borderId="0" xfId="0" applyFont="1" applyAlignment="1" applyProtection="1">
      <alignment horizontal="center" vertical="center" wrapText="1"/>
      <protection hidden="1"/>
    </xf>
    <xf numFmtId="0" fontId="85" fillId="0" borderId="0" xfId="0" applyFont="1" applyAlignment="1" applyProtection="1">
      <alignment horizontal="left" vertical="top" wrapText="1"/>
      <protection hidden="1"/>
    </xf>
    <xf numFmtId="180" fontId="85" fillId="0" borderId="0" xfId="0" applyNumberFormat="1" applyFont="1" applyAlignment="1" applyProtection="1">
      <alignment horizontal="left" vertical="top" wrapText="1"/>
      <protection hidden="1"/>
    </xf>
    <xf numFmtId="0" fontId="84" fillId="10" borderId="9" xfId="96" applyFont="1" applyFill="1" applyBorder="1" applyAlignment="1" applyProtection="1">
      <alignment horizontal="left" vertical="center"/>
      <protection hidden="1"/>
    </xf>
    <xf numFmtId="2" fontId="75" fillId="0" borderId="15" xfId="0" applyNumberFormat="1" applyFont="1" applyBorder="1" applyAlignment="1" applyProtection="1">
      <alignment horizontal="center" vertical="center"/>
      <protection hidden="1"/>
    </xf>
    <xf numFmtId="0" fontId="75" fillId="0" borderId="0" xfId="0" applyFont="1" applyAlignment="1" applyProtection="1">
      <alignment horizontal="center" vertical="center" wrapText="1"/>
      <protection hidden="1"/>
    </xf>
    <xf numFmtId="0" fontId="61" fillId="9" borderId="0" xfId="0" applyFont="1" applyFill="1" applyAlignment="1" applyProtection="1">
      <alignment horizontal="center" vertical="center"/>
      <protection hidden="1"/>
    </xf>
    <xf numFmtId="0" fontId="66" fillId="0" borderId="15" xfId="0" applyFont="1" applyBorder="1" applyAlignment="1" applyProtection="1">
      <alignment horizontal="left" vertical="center"/>
      <protection hidden="1"/>
    </xf>
    <xf numFmtId="0" fontId="78" fillId="12" borderId="3" xfId="0" applyFont="1" applyFill="1" applyBorder="1" applyAlignment="1">
      <alignment horizontal="left" vertical="center"/>
    </xf>
    <xf numFmtId="0" fontId="78" fillId="12" borderId="15" xfId="0" applyFont="1" applyFill="1" applyBorder="1" applyAlignment="1">
      <alignment horizontal="left" vertical="center"/>
    </xf>
    <xf numFmtId="0" fontId="78" fillId="12" borderId="27" xfId="0" applyFont="1" applyFill="1" applyBorder="1" applyAlignment="1">
      <alignment horizontal="left" vertical="center"/>
    </xf>
    <xf numFmtId="0" fontId="60" fillId="0" borderId="0" xfId="96" applyFont="1" applyAlignment="1" applyProtection="1">
      <alignment horizontal="left" vertical="center"/>
      <protection hidden="1"/>
    </xf>
    <xf numFmtId="0" fontId="0" fillId="0" borderId="0" xfId="95" applyFont="1" applyAlignment="1" applyProtection="1">
      <alignment horizontal="justify" vertical="center" wrapText="1"/>
      <protection hidden="1"/>
    </xf>
    <xf numFmtId="0" fontId="5" fillId="6" borderId="10" xfId="95" applyFont="1" applyFill="1" applyBorder="1" applyAlignment="1" applyProtection="1">
      <alignment horizontal="left" vertical="center" wrapText="1"/>
      <protection hidden="1"/>
    </xf>
    <xf numFmtId="0" fontId="5" fillId="6" borderId="3" xfId="95" applyFont="1" applyFill="1" applyBorder="1" applyAlignment="1" applyProtection="1">
      <alignment horizontal="left" vertical="center" wrapText="1"/>
      <protection hidden="1"/>
    </xf>
    <xf numFmtId="0" fontId="0" fillId="0" borderId="9" xfId="95" applyFont="1" applyBorder="1" applyAlignment="1" applyProtection="1">
      <alignment horizontal="left" vertical="center" wrapText="1"/>
      <protection hidden="1"/>
    </xf>
    <xf numFmtId="164" fontId="5" fillId="0" borderId="9" xfId="9" applyFont="1" applyFill="1" applyBorder="1" applyAlignment="1" applyProtection="1">
      <alignment horizontal="center" vertical="center" wrapText="1"/>
      <protection hidden="1"/>
    </xf>
    <xf numFmtId="0" fontId="5" fillId="0" borderId="10" xfId="95" applyFont="1" applyBorder="1" applyAlignment="1" applyProtection="1">
      <alignment horizontal="center" vertical="center" wrapText="1"/>
      <protection hidden="1"/>
    </xf>
    <xf numFmtId="0" fontId="5" fillId="0" borderId="11" xfId="95" applyFont="1" applyBorder="1" applyAlignment="1" applyProtection="1">
      <alignment horizontal="center" vertical="center" wrapText="1"/>
      <protection hidden="1"/>
    </xf>
    <xf numFmtId="164" fontId="5" fillId="0" borderId="9" xfId="9" applyFont="1" applyFill="1" applyBorder="1" applyAlignment="1" applyProtection="1">
      <alignment horizontal="center" vertical="center"/>
      <protection hidden="1"/>
    </xf>
    <xf numFmtId="0" fontId="5" fillId="0" borderId="10" xfId="95" applyFont="1" applyBorder="1" applyAlignment="1" applyProtection="1">
      <alignment horizontal="left" vertical="center" wrapText="1"/>
      <protection hidden="1"/>
    </xf>
    <xf numFmtId="0" fontId="5" fillId="0" borderId="11" xfId="95" applyFont="1" applyBorder="1" applyAlignment="1" applyProtection="1">
      <alignment horizontal="left" vertical="center" wrapText="1"/>
      <protection hidden="1"/>
    </xf>
    <xf numFmtId="0" fontId="0" fillId="0" borderId="9" xfId="95" applyFont="1" applyBorder="1" applyAlignment="1" applyProtection="1">
      <alignment horizontal="justify" vertical="center" wrapText="1"/>
      <protection hidden="1"/>
    </xf>
    <xf numFmtId="164" fontId="5" fillId="0" borderId="10" xfId="9" applyFont="1" applyFill="1" applyBorder="1" applyAlignment="1" applyProtection="1">
      <alignment horizontal="center" vertical="center" wrapText="1"/>
      <protection hidden="1"/>
    </xf>
    <xf numFmtId="164" fontId="5" fillId="0" borderId="11" xfId="9" applyFont="1" applyFill="1" applyBorder="1" applyAlignment="1" applyProtection="1">
      <alignment horizontal="center" vertical="center" wrapText="1"/>
      <protection hidden="1"/>
    </xf>
    <xf numFmtId="0" fontId="5" fillId="0" borderId="0" xfId="95" applyFont="1" applyAlignment="1" applyProtection="1">
      <alignment horizontal="left" vertical="top" wrapText="1"/>
      <protection hidden="1"/>
    </xf>
    <xf numFmtId="0" fontId="5" fillId="0" borderId="0" xfId="95" applyFont="1" applyAlignment="1" applyProtection="1">
      <alignment horizontal="center" vertical="center" wrapText="1"/>
      <protection hidden="1"/>
    </xf>
    <xf numFmtId="0" fontId="25" fillId="9" borderId="0" xfId="95" applyFont="1" applyFill="1" applyAlignment="1" applyProtection="1">
      <alignment horizontal="center" vertical="center"/>
      <protection hidden="1"/>
    </xf>
    <xf numFmtId="0" fontId="0" fillId="0" borderId="9" xfId="95" applyFont="1" applyBorder="1" applyAlignment="1" applyProtection="1">
      <alignment horizontal="center" vertical="center"/>
      <protection hidden="1"/>
    </xf>
    <xf numFmtId="0" fontId="5" fillId="0" borderId="9" xfId="95" applyFont="1" applyBorder="1" applyAlignment="1" applyProtection="1">
      <alignment horizontal="left" vertical="center" wrapText="1"/>
      <protection hidden="1"/>
    </xf>
    <xf numFmtId="0" fontId="5" fillId="0" borderId="9" xfId="95" applyFont="1" applyBorder="1" applyAlignment="1" applyProtection="1">
      <alignment horizontal="center" vertical="center" wrapText="1"/>
      <protection hidden="1"/>
    </xf>
    <xf numFmtId="0" fontId="5" fillId="3" borderId="9" xfId="95" applyFont="1" applyFill="1" applyBorder="1" applyAlignment="1" applyProtection="1">
      <alignment horizontal="center" vertical="center" wrapText="1"/>
      <protection locked="0" hidden="1"/>
    </xf>
    <xf numFmtId="2" fontId="5" fillId="6" borderId="9" xfId="95" applyNumberFormat="1" applyFont="1" applyFill="1" applyBorder="1" applyAlignment="1" applyProtection="1">
      <alignment horizontal="center" vertical="center" wrapText="1"/>
      <protection hidden="1"/>
    </xf>
    <xf numFmtId="0" fontId="0" fillId="0" borderId="10" xfId="95" applyFont="1" applyBorder="1" applyAlignment="1" applyProtection="1">
      <alignment horizontal="justify" vertical="center" wrapText="1"/>
      <protection hidden="1"/>
    </xf>
    <xf numFmtId="0" fontId="0" fillId="0" borderId="11" xfId="95" applyFont="1" applyBorder="1" applyAlignment="1" applyProtection="1">
      <alignment horizontal="justify" vertical="center" wrapText="1"/>
      <protection hidden="1"/>
    </xf>
    <xf numFmtId="2" fontId="5" fillId="0" borderId="9" xfId="95" applyNumberFormat="1" applyFont="1" applyBorder="1" applyAlignment="1" applyProtection="1">
      <alignment horizontal="center" vertical="center"/>
      <protection hidden="1"/>
    </xf>
    <xf numFmtId="3" fontId="5" fillId="3" borderId="10" xfId="95" applyNumberFormat="1" applyFont="1" applyFill="1" applyBorder="1" applyAlignment="1" applyProtection="1">
      <alignment horizontal="right" vertical="center"/>
      <protection locked="0" hidden="1"/>
    </xf>
    <xf numFmtId="3" fontId="5" fillId="3" borderId="11" xfId="95" applyNumberFormat="1" applyFont="1" applyFill="1" applyBorder="1" applyAlignment="1" applyProtection="1">
      <alignment horizontal="right" vertical="center"/>
      <protection locked="0" hidden="1"/>
    </xf>
    <xf numFmtId="2" fontId="5" fillId="0" borderId="10" xfId="95" applyNumberFormat="1" applyFont="1" applyBorder="1" applyAlignment="1" applyProtection="1">
      <alignment horizontal="center" vertical="center" wrapText="1"/>
      <protection hidden="1"/>
    </xf>
    <xf numFmtId="2" fontId="5" fillId="0" borderId="11" xfId="95" applyNumberFormat="1" applyFont="1" applyBorder="1" applyAlignment="1" applyProtection="1">
      <alignment horizontal="center" vertical="center" wrapText="1"/>
      <protection hidden="1"/>
    </xf>
    <xf numFmtId="0" fontId="5" fillId="3" borderId="12" xfId="95" applyFont="1" applyFill="1" applyBorder="1" applyAlignment="1" applyProtection="1">
      <alignment horizontal="center" vertical="center" wrapText="1"/>
      <protection locked="0" hidden="1"/>
    </xf>
    <xf numFmtId="0" fontId="5" fillId="3" borderId="14" xfId="95" applyFont="1" applyFill="1" applyBorder="1" applyAlignment="1" applyProtection="1">
      <alignment horizontal="center" vertical="center" wrapText="1"/>
      <protection locked="0" hidden="1"/>
    </xf>
    <xf numFmtId="0" fontId="5" fillId="3" borderId="4" xfId="95" applyFont="1" applyFill="1" applyBorder="1" applyAlignment="1" applyProtection="1">
      <alignment horizontal="center" vertical="center" wrapText="1"/>
      <protection locked="0" hidden="1"/>
    </xf>
    <xf numFmtId="0" fontId="5" fillId="3" borderId="8" xfId="95" applyFont="1" applyFill="1" applyBorder="1" applyAlignment="1" applyProtection="1">
      <alignment horizontal="center" vertical="center" wrapText="1"/>
      <protection locked="0" hidden="1"/>
    </xf>
    <xf numFmtId="0" fontId="5" fillId="3" borderId="26" xfId="95" applyFont="1" applyFill="1" applyBorder="1" applyAlignment="1" applyProtection="1">
      <alignment horizontal="center" vertical="center" wrapText="1"/>
      <protection locked="0" hidden="1"/>
    </xf>
    <xf numFmtId="0" fontId="5" fillId="3" borderId="27" xfId="95" applyFont="1" applyFill="1" applyBorder="1" applyAlignment="1" applyProtection="1">
      <alignment horizontal="center" vertical="center" wrapText="1"/>
      <protection locked="0" hidden="1"/>
    </xf>
    <xf numFmtId="2" fontId="5" fillId="0" borderId="9" xfId="95" applyNumberFormat="1" applyFont="1" applyBorder="1" applyAlignment="1" applyProtection="1">
      <alignment horizontal="center" vertical="center" wrapText="1"/>
      <protection hidden="1"/>
    </xf>
    <xf numFmtId="9" fontId="5" fillId="3" borderId="9" xfId="95" applyNumberFormat="1" applyFont="1" applyFill="1" applyBorder="1" applyAlignment="1" applyProtection="1">
      <alignment horizontal="center" vertical="center" wrapText="1"/>
      <protection locked="0" hidden="1"/>
    </xf>
    <xf numFmtId="0" fontId="5" fillId="0" borderId="0" xfId="95" applyFont="1" applyAlignment="1" applyProtection="1">
      <alignment horizontal="left" vertical="top"/>
      <protection hidden="1"/>
    </xf>
    <xf numFmtId="0" fontId="5" fillId="6" borderId="9" xfId="95" applyFont="1" applyFill="1" applyBorder="1" applyAlignment="1" applyProtection="1">
      <alignment horizontal="left" vertical="center" wrapText="1"/>
      <protection hidden="1"/>
    </xf>
    <xf numFmtId="0" fontId="0" fillId="0" borderId="3" xfId="95" applyFont="1" applyBorder="1" applyAlignment="1" applyProtection="1">
      <alignment horizontal="justify" vertical="center" wrapText="1"/>
      <protection hidden="1"/>
    </xf>
    <xf numFmtId="0" fontId="0" fillId="0" borderId="10" xfId="95" applyFont="1" applyBorder="1" applyAlignment="1" applyProtection="1">
      <alignment horizontal="justify" vertical="center"/>
      <protection hidden="1"/>
    </xf>
    <xf numFmtId="0" fontId="0" fillId="0" borderId="11" xfId="95" applyFont="1" applyBorder="1" applyAlignment="1" applyProtection="1">
      <alignment horizontal="justify" vertical="center"/>
      <protection hidden="1"/>
    </xf>
    <xf numFmtId="0" fontId="0" fillId="0" borderId="12" xfId="95" applyFont="1" applyBorder="1" applyAlignment="1" applyProtection="1">
      <alignment horizontal="justify" vertical="center" wrapText="1"/>
      <protection hidden="1"/>
    </xf>
    <xf numFmtId="0" fontId="0" fillId="0" borderId="14" xfId="95" applyFont="1" applyBorder="1" applyAlignment="1" applyProtection="1">
      <alignment horizontal="justify" vertical="center" wrapText="1"/>
      <protection hidden="1"/>
    </xf>
    <xf numFmtId="0" fontId="0" fillId="0" borderId="0" xfId="96" applyFont="1" applyAlignment="1" applyProtection="1">
      <alignment horizontal="justify" vertical="top"/>
      <protection hidden="1"/>
    </xf>
    <xf numFmtId="0" fontId="5" fillId="3" borderId="0" xfId="96" applyFont="1" applyFill="1" applyAlignment="1" applyProtection="1">
      <alignment horizontal="justify" vertical="top"/>
      <protection locked="0"/>
    </xf>
    <xf numFmtId="177" fontId="25" fillId="0" borderId="0" xfId="0" applyNumberFormat="1" applyFont="1" applyAlignment="1" applyProtection="1">
      <alignment horizontal="center" vertical="center" wrapText="1"/>
      <protection hidden="1"/>
    </xf>
    <xf numFmtId="0" fontId="25" fillId="0" borderId="0" xfId="96" applyFont="1" applyAlignment="1" applyProtection="1">
      <alignment horizontal="center" vertical="center"/>
      <protection hidden="1"/>
    </xf>
    <xf numFmtId="0" fontId="24" fillId="0" borderId="0" xfId="96" applyFont="1" applyAlignment="1" applyProtection="1">
      <alignment horizontal="center" vertical="center"/>
      <protection hidden="1"/>
    </xf>
    <xf numFmtId="2" fontId="24" fillId="0" borderId="0" xfId="96" applyNumberFormat="1" applyFont="1" applyAlignment="1" applyProtection="1">
      <alignment horizontal="right" vertical="center"/>
      <protection hidden="1"/>
    </xf>
    <xf numFmtId="2" fontId="24" fillId="0" borderId="0" xfId="96" applyNumberFormat="1" applyFont="1" applyAlignment="1" applyProtection="1">
      <alignment vertical="center"/>
      <protection hidden="1"/>
    </xf>
    <xf numFmtId="0" fontId="5" fillId="6" borderId="9" xfId="0" applyFont="1" applyFill="1" applyBorder="1" applyAlignment="1" applyProtection="1">
      <alignment horizontal="left" vertical="center" wrapText="1"/>
      <protection hidden="1"/>
    </xf>
    <xf numFmtId="0" fontId="0" fillId="0" borderId="9" xfId="0" applyBorder="1" applyProtection="1">
      <protection hidden="1"/>
    </xf>
    <xf numFmtId="0" fontId="5" fillId="0" borderId="0" xfId="96" applyFont="1" applyAlignment="1" applyProtection="1">
      <alignment horizontal="center" vertical="center" wrapText="1"/>
      <protection hidden="1"/>
    </xf>
    <xf numFmtId="0" fontId="5" fillId="0" borderId="10" xfId="93" applyFont="1" applyBorder="1" applyAlignment="1" applyProtection="1">
      <alignment horizontal="justify" vertical="top"/>
      <protection hidden="1"/>
    </xf>
    <xf numFmtId="0" fontId="0" fillId="0" borderId="3" xfId="93" applyFont="1" applyBorder="1" applyAlignment="1" applyProtection="1">
      <alignment horizontal="justify" vertical="top"/>
      <protection hidden="1"/>
    </xf>
    <xf numFmtId="0" fontId="0" fillId="0" borderId="11" xfId="93" applyFont="1" applyBorder="1" applyAlignment="1" applyProtection="1">
      <alignment horizontal="justify" vertical="top"/>
      <protection hidden="1"/>
    </xf>
    <xf numFmtId="0" fontId="0" fillId="0" borderId="13" xfId="93" applyFont="1" applyBorder="1" applyAlignment="1" applyProtection="1">
      <alignment horizontal="left" vertical="center" wrapText="1"/>
      <protection hidden="1"/>
    </xf>
    <xf numFmtId="0" fontId="5" fillId="0" borderId="0" xfId="86" applyFont="1" applyAlignment="1" applyProtection="1">
      <alignment horizontal="left" vertical="center" indent="2"/>
      <protection hidden="1"/>
    </xf>
    <xf numFmtId="0" fontId="5" fillId="0" borderId="28" xfId="93" applyFont="1" applyBorder="1" applyAlignment="1" applyProtection="1">
      <alignment horizontal="justify" vertical="top"/>
      <protection hidden="1"/>
    </xf>
    <xf numFmtId="0" fontId="0" fillId="0" borderId="46" xfId="93" applyFont="1" applyBorder="1" applyAlignment="1" applyProtection="1">
      <alignment horizontal="justify" vertical="top"/>
      <protection hidden="1"/>
    </xf>
    <xf numFmtId="0" fontId="0" fillId="0" borderId="29" xfId="93" applyFont="1" applyBorder="1" applyAlignment="1" applyProtection="1">
      <alignment horizontal="justify" vertical="top"/>
      <protection hidden="1"/>
    </xf>
    <xf numFmtId="0" fontId="5" fillId="0" borderId="28" xfId="93" applyFont="1" applyBorder="1" applyAlignment="1" applyProtection="1">
      <alignment horizontal="justify" vertical="center"/>
      <protection hidden="1"/>
    </xf>
    <xf numFmtId="0" fontId="0" fillId="0" borderId="46" xfId="93" applyFont="1" applyBorder="1" applyAlignment="1" applyProtection="1">
      <alignment horizontal="justify" vertical="center"/>
      <protection hidden="1"/>
    </xf>
    <xf numFmtId="0" fontId="0" fillId="0" borderId="29" xfId="93" applyFont="1" applyBorder="1" applyAlignment="1" applyProtection="1">
      <alignment horizontal="justify" vertical="center"/>
      <protection hidden="1"/>
    </xf>
    <xf numFmtId="0" fontId="0" fillId="0" borderId="9" xfId="93" applyFont="1" applyBorder="1" applyAlignment="1" applyProtection="1">
      <alignment horizontal="left" vertical="top" wrapText="1"/>
      <protection hidden="1"/>
    </xf>
    <xf numFmtId="0" fontId="0" fillId="0" borderId="10" xfId="93" applyFont="1" applyBorder="1" applyAlignment="1" applyProtection="1">
      <alignment horizontal="left" vertical="top" wrapText="1"/>
      <protection hidden="1"/>
    </xf>
    <xf numFmtId="0" fontId="0" fillId="0" borderId="3" xfId="93" applyFont="1" applyBorder="1" applyAlignment="1" applyProtection="1">
      <alignment horizontal="left" vertical="top" wrapText="1"/>
      <protection hidden="1"/>
    </xf>
    <xf numFmtId="0" fontId="0" fillId="0" borderId="11" xfId="93" applyFont="1" applyBorder="1" applyAlignment="1" applyProtection="1">
      <alignment horizontal="left" vertical="top" wrapText="1"/>
      <protection hidden="1"/>
    </xf>
    <xf numFmtId="10" fontId="0" fillId="3" borderId="10" xfId="93" applyNumberFormat="1" applyFont="1" applyFill="1" applyBorder="1" applyAlignment="1" applyProtection="1">
      <alignment horizontal="center" vertical="center"/>
      <protection locked="0"/>
    </xf>
    <xf numFmtId="10" fontId="0" fillId="3" borderId="3" xfId="93" applyNumberFormat="1" applyFont="1" applyFill="1" applyBorder="1" applyAlignment="1" applyProtection="1">
      <alignment horizontal="center" vertical="center"/>
      <protection locked="0"/>
    </xf>
    <xf numFmtId="10" fontId="0" fillId="3" borderId="11" xfId="93" applyNumberFormat="1" applyFont="1" applyFill="1" applyBorder="1" applyAlignment="1" applyProtection="1">
      <alignment horizontal="center" vertical="center"/>
      <protection locked="0"/>
    </xf>
    <xf numFmtId="0" fontId="5" fillId="2" borderId="0" xfId="93" applyNumberFormat="1"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Font="1" applyAlignment="1" applyProtection="1">
      <alignment horizontal="justify" vertical="top" wrapText="1"/>
      <protection hidden="1"/>
    </xf>
    <xf numFmtId="0" fontId="0" fillId="0" borderId="0" xfId="93" applyFont="1" applyAlignment="1" applyProtection="1">
      <alignment horizontal="justify" vertical="center"/>
      <protection hidden="1"/>
    </xf>
    <xf numFmtId="0" fontId="16" fillId="0" borderId="0" xfId="93" applyNumberFormat="1" applyFont="1" applyFill="1" applyBorder="1" applyAlignment="1" applyProtection="1">
      <alignment horizontal="center" vertical="top" wrapText="1"/>
      <protection hidden="1"/>
    </xf>
    <xf numFmtId="0" fontId="12" fillId="9" borderId="0" xfId="0" applyFont="1" applyFill="1" applyAlignment="1" applyProtection="1">
      <alignment horizontal="center" vertical="center" wrapText="1"/>
      <protection hidden="1"/>
    </xf>
    <xf numFmtId="0" fontId="12" fillId="9" borderId="8" xfId="0" applyFont="1" applyFill="1" applyBorder="1" applyAlignment="1" applyProtection="1">
      <alignment horizontal="center" vertical="center" wrapText="1"/>
      <protection hidden="1"/>
    </xf>
    <xf numFmtId="0" fontId="0" fillId="3" borderId="16" xfId="0" applyFill="1" applyBorder="1" applyAlignment="1" applyProtection="1">
      <alignment horizontal="left" vertical="center"/>
      <protection locked="0"/>
    </xf>
    <xf numFmtId="0" fontId="0" fillId="0" borderId="16" xfId="0" applyBorder="1" applyAlignment="1" applyProtection="1">
      <alignment horizontal="left" vertical="center" indent="2"/>
      <protection hidden="1"/>
    </xf>
    <xf numFmtId="0" fontId="0" fillId="0" borderId="17" xfId="0" applyBorder="1" applyAlignment="1" applyProtection="1">
      <alignment horizontal="left" vertical="center" indent="2"/>
      <protection hidden="1"/>
    </xf>
    <xf numFmtId="0" fontId="0" fillId="0" borderId="0" xfId="0" applyAlignment="1" applyProtection="1">
      <alignment horizontal="left" vertical="center" indent="2"/>
      <protection hidden="1"/>
    </xf>
    <xf numFmtId="0" fontId="0" fillId="0" borderId="45" xfId="0" applyBorder="1" applyAlignment="1" applyProtection="1">
      <alignment horizontal="left" vertical="center" indent="2"/>
      <protection hidden="1"/>
    </xf>
    <xf numFmtId="0" fontId="9" fillId="0" borderId="0" xfId="86" applyFont="1" applyAlignment="1" applyProtection="1">
      <alignment horizontal="justify" vertical="top"/>
      <protection hidden="1"/>
    </xf>
    <xf numFmtId="0" fontId="8" fillId="0" borderId="0" xfId="86" applyFont="1" applyAlignment="1" applyProtection="1">
      <alignment horizontal="justify" vertical="top"/>
      <protection hidden="1"/>
    </xf>
    <xf numFmtId="174" fontId="5" fillId="0" borderId="0" xfId="86" applyNumberFormat="1" applyFont="1" applyAlignment="1" applyProtection="1">
      <alignment horizontal="left" vertical="center" indent="1"/>
      <protection hidden="1"/>
    </xf>
    <xf numFmtId="0" fontId="5" fillId="0" borderId="0" xfId="86" applyFont="1" applyAlignment="1" applyProtection="1">
      <alignment horizontal="center" vertical="center"/>
      <protection hidden="1"/>
    </xf>
    <xf numFmtId="0" fontId="0" fillId="3" borderId="0" xfId="86" applyFont="1" applyFill="1" applyAlignment="1" applyProtection="1">
      <alignment horizontal="left" vertical="center"/>
      <protection locked="0"/>
    </xf>
    <xf numFmtId="174" fontId="0" fillId="0" borderId="0" xfId="86" applyNumberFormat="1" applyFont="1" applyAlignment="1" applyProtection="1">
      <alignment horizontal="left" vertical="center"/>
      <protection hidden="1"/>
    </xf>
    <xf numFmtId="0" fontId="9" fillId="0" borderId="0" xfId="86" applyFont="1" applyAlignment="1" applyProtection="1">
      <alignment horizontal="justify" vertical="center"/>
      <protection hidden="1"/>
    </xf>
    <xf numFmtId="0" fontId="8" fillId="0" borderId="0" xfId="86" applyFont="1" applyAlignment="1" applyProtection="1">
      <alignment horizontal="justify" vertical="center"/>
      <protection hidden="1"/>
    </xf>
    <xf numFmtId="0" fontId="0" fillId="0" borderId="0" xfId="86" applyFont="1" applyAlignment="1" applyProtection="1">
      <alignment horizontal="justify" vertical="top"/>
      <protection hidden="1"/>
    </xf>
    <xf numFmtId="0" fontId="0" fillId="0" borderId="0" xfId="86" applyFont="1" applyAlignment="1" applyProtection="1">
      <alignment vertical="top" wrapText="1"/>
      <protection hidden="1"/>
    </xf>
    <xf numFmtId="0" fontId="0" fillId="0" borderId="0" xfId="0" applyAlignment="1">
      <alignment vertical="top" wrapText="1"/>
    </xf>
    <xf numFmtId="0" fontId="0" fillId="0" borderId="0" xfId="99" applyFont="1" applyAlignment="1" applyProtection="1">
      <alignment horizontal="justify" vertical="center" wrapText="1"/>
      <protection hidden="1"/>
    </xf>
    <xf numFmtId="1" fontId="6" fillId="0" borderId="9" xfId="99" applyNumberFormat="1" applyFont="1" applyBorder="1" applyAlignment="1" applyProtection="1">
      <alignment horizontal="justify" vertical="center" wrapText="1"/>
      <protection hidden="1"/>
    </xf>
    <xf numFmtId="4" fontId="5" fillId="0" borderId="10" xfId="99" applyNumberFormat="1" applyFont="1" applyBorder="1" applyAlignment="1" applyProtection="1">
      <alignment horizontal="center" vertical="center" wrapText="1"/>
      <protection hidden="1"/>
    </xf>
    <xf numFmtId="4" fontId="5" fillId="0" borderId="3" xfId="99" applyNumberFormat="1" applyFont="1" applyBorder="1" applyAlignment="1" applyProtection="1">
      <alignment horizontal="center" vertical="center" wrapText="1"/>
      <protection hidden="1"/>
    </xf>
    <xf numFmtId="0" fontId="0" fillId="0" borderId="8" xfId="99" applyFont="1" applyBorder="1" applyAlignment="1" applyProtection="1">
      <alignment horizontal="justify" vertical="center" wrapText="1"/>
      <protection hidden="1"/>
    </xf>
    <xf numFmtId="0" fontId="0" fillId="0" borderId="0" xfId="99" applyFont="1" applyAlignment="1" applyProtection="1">
      <alignment horizontal="left" vertical="center" wrapText="1"/>
      <protection hidden="1"/>
    </xf>
    <xf numFmtId="0" fontId="0" fillId="0" borderId="0" xfId="0" applyAlignment="1">
      <alignment horizontal="left"/>
    </xf>
    <xf numFmtId="0" fontId="0" fillId="0" borderId="8" xfId="0" applyBorder="1" applyAlignment="1">
      <alignment horizontal="left"/>
    </xf>
    <xf numFmtId="0" fontId="4" fillId="0" borderId="0" xfId="99" applyFont="1" applyAlignment="1" applyProtection="1">
      <alignment horizontal="left"/>
      <protection hidden="1"/>
    </xf>
    <xf numFmtId="0" fontId="4" fillId="0" borderId="8" xfId="99" applyFont="1" applyBorder="1" applyAlignment="1" applyProtection="1">
      <alignment horizontal="left"/>
      <protection hidden="1"/>
    </xf>
    <xf numFmtId="1" fontId="0" fillId="0" borderId="0" xfId="99" applyNumberFormat="1" applyFont="1" applyAlignment="1" applyProtection="1">
      <alignment horizontal="justify" vertical="top" wrapText="1"/>
      <protection hidden="1"/>
    </xf>
    <xf numFmtId="0" fontId="0" fillId="0" borderId="0" xfId="99" applyFont="1" applyAlignment="1" applyProtection="1">
      <alignment horizontal="justify" vertical="top" wrapText="1"/>
      <protection hidden="1"/>
    </xf>
    <xf numFmtId="0" fontId="0" fillId="0" borderId="8" xfId="99" applyFont="1" applyBorder="1" applyAlignment="1" applyProtection="1">
      <alignment horizontal="justify" vertical="top" wrapText="1"/>
      <protection hidden="1"/>
    </xf>
    <xf numFmtId="1" fontId="5" fillId="0" borderId="0" xfId="99" applyNumberFormat="1" applyFont="1" applyAlignment="1" applyProtection="1">
      <alignment horizontal="center" vertical="center" wrapText="1"/>
      <protection hidden="1"/>
    </xf>
    <xf numFmtId="0" fontId="5" fillId="0" borderId="0" xfId="99" applyFont="1" applyAlignment="1" applyProtection="1">
      <alignment horizontal="center" vertical="center" wrapText="1"/>
      <protection hidden="1"/>
    </xf>
    <xf numFmtId="4" fontId="5" fillId="0" borderId="0" xfId="99" applyNumberFormat="1" applyFont="1" applyAlignment="1" applyProtection="1">
      <alignment horizontal="right" vertical="center" wrapText="1"/>
      <protection hidden="1"/>
    </xf>
    <xf numFmtId="1" fontId="5" fillId="0" borderId="9" xfId="99" applyNumberFormat="1" applyFont="1" applyBorder="1" applyAlignment="1" applyProtection="1">
      <alignment horizontal="center" vertical="center" wrapText="1"/>
      <protection hidden="1"/>
    </xf>
    <xf numFmtId="4" fontId="5" fillId="0" borderId="9" xfId="99" applyNumberFormat="1" applyFont="1" applyBorder="1" applyAlignment="1" applyProtection="1">
      <alignment horizontal="center" vertical="center" wrapText="1"/>
      <protection hidden="1"/>
    </xf>
    <xf numFmtId="1" fontId="5" fillId="0" borderId="10" xfId="99" applyNumberFormat="1" applyFont="1" applyBorder="1" applyAlignment="1" applyProtection="1">
      <alignment horizontal="center" vertical="center" wrapText="1"/>
      <protection hidden="1"/>
    </xf>
    <xf numFmtId="1" fontId="5" fillId="0" borderId="11" xfId="99" applyNumberFormat="1" applyFont="1" applyBorder="1" applyAlignment="1" applyProtection="1">
      <alignment horizontal="center" vertical="center" wrapText="1"/>
      <protection hidden="1"/>
    </xf>
    <xf numFmtId="4" fontId="5" fillId="0" borderId="10" xfId="99" applyNumberFormat="1" applyFont="1" applyBorder="1" applyAlignment="1" applyProtection="1">
      <alignment horizontal="right" vertical="center" wrapText="1"/>
      <protection hidden="1"/>
    </xf>
    <xf numFmtId="4" fontId="0" fillId="0" borderId="11" xfId="99" applyNumberFormat="1" applyFont="1" applyBorder="1" applyAlignment="1" applyProtection="1">
      <alignment horizontal="right" vertical="center" wrapText="1"/>
      <protection hidden="1"/>
    </xf>
    <xf numFmtId="2" fontId="3" fillId="0" borderId="0" xfId="89" applyNumberFormat="1" applyFont="1" applyAlignment="1" applyProtection="1">
      <alignment horizontal="left" vertical="center"/>
      <protection hidden="1"/>
    </xf>
  </cellXfs>
  <cellStyles count="117">
    <cellStyle name="_WorkContractDraftInvoiceActualBasisforCivilonly._20110120120443.153_X" xfId="1" xr:uid="{00000000-0005-0000-0000-000000000000}"/>
    <cellStyle name="_WorkContractDraftInvoiceActualBasisforCivilonly._20110120120443.153_X 2" xfId="2" xr:uid="{00000000-0005-0000-0000-000001000000}"/>
    <cellStyle name="75" xfId="3" xr:uid="{00000000-0005-0000-0000-000002000000}"/>
    <cellStyle name="ÅëÈ­ [0]_±âÅ¸" xfId="4" xr:uid="{00000000-0005-0000-0000-000003000000}"/>
    <cellStyle name="ÅëÈ­_±âÅ¸" xfId="5" xr:uid="{00000000-0005-0000-0000-000004000000}"/>
    <cellStyle name="ÄÞ¸¶ [0]_±âÅ¸" xfId="6" xr:uid="{00000000-0005-0000-0000-000005000000}"/>
    <cellStyle name="ÄÞ¸¶_±âÅ¸" xfId="7" xr:uid="{00000000-0005-0000-0000-000006000000}"/>
    <cellStyle name="Ç¥ÁØ_¿¬°£´©°è¿¹»ó" xfId="8" xr:uid="{00000000-0005-0000-0000-000007000000}"/>
    <cellStyle name="Comma" xfId="9" builtinId="3"/>
    <cellStyle name="Comma  - Style1" xfId="10" xr:uid="{00000000-0005-0000-0000-000009000000}"/>
    <cellStyle name="Comma  - Style2" xfId="11" xr:uid="{00000000-0005-0000-0000-00000A000000}"/>
    <cellStyle name="Comma  - Style3" xfId="12" xr:uid="{00000000-0005-0000-0000-00000B000000}"/>
    <cellStyle name="Comma  - Style4" xfId="13" xr:uid="{00000000-0005-0000-0000-00000C000000}"/>
    <cellStyle name="Comma  - Style5" xfId="14" xr:uid="{00000000-0005-0000-0000-00000D000000}"/>
    <cellStyle name="Comma  - Style6" xfId="15" xr:uid="{00000000-0005-0000-0000-00000E000000}"/>
    <cellStyle name="Comma  - Style7" xfId="16" xr:uid="{00000000-0005-0000-0000-00000F000000}"/>
    <cellStyle name="Comma  - Style8" xfId="17" xr:uid="{00000000-0005-0000-0000-000010000000}"/>
    <cellStyle name="Comma 11" xfId="18" xr:uid="{00000000-0005-0000-0000-000011000000}"/>
    <cellStyle name="Comma 2" xfId="19" xr:uid="{00000000-0005-0000-0000-000012000000}"/>
    <cellStyle name="Comma 2 2" xfId="20" xr:uid="{00000000-0005-0000-0000-000013000000}"/>
    <cellStyle name="Comma 3" xfId="21" xr:uid="{00000000-0005-0000-0000-000014000000}"/>
    <cellStyle name="Comma 3 2" xfId="22" xr:uid="{00000000-0005-0000-0000-000015000000}"/>
    <cellStyle name="Comma 4" xfId="23" xr:uid="{00000000-0005-0000-0000-000016000000}"/>
    <cellStyle name="Comma 5" xfId="24" xr:uid="{00000000-0005-0000-0000-000017000000}"/>
    <cellStyle name="Comma 6" xfId="25" xr:uid="{00000000-0005-0000-0000-000018000000}"/>
    <cellStyle name="Comma 7" xfId="26" xr:uid="{00000000-0005-0000-0000-000019000000}"/>
    <cellStyle name="Currency 2" xfId="27" xr:uid="{00000000-0005-0000-0000-00001A000000}"/>
    <cellStyle name="Currency 2 2" xfId="28" xr:uid="{00000000-0005-0000-0000-00001B000000}"/>
    <cellStyle name="Currency 3" xfId="29" xr:uid="{00000000-0005-0000-0000-00001C000000}"/>
    <cellStyle name="Currency 4" xfId="30" xr:uid="{00000000-0005-0000-0000-00001D000000}"/>
    <cellStyle name="Currency 5" xfId="31" xr:uid="{00000000-0005-0000-0000-00001E000000}"/>
    <cellStyle name="Currency 6" xfId="32" xr:uid="{00000000-0005-0000-0000-00001F000000}"/>
    <cellStyle name="Currency 7" xfId="33" xr:uid="{00000000-0005-0000-0000-000020000000}"/>
    <cellStyle name="Excel Built-in Normal" xfId="34" xr:uid="{00000000-0005-0000-0000-000021000000}"/>
    <cellStyle name="Formula" xfId="35" xr:uid="{00000000-0005-0000-0000-000022000000}"/>
    <cellStyle name="Header1" xfId="36" xr:uid="{00000000-0005-0000-0000-000023000000}"/>
    <cellStyle name="Header2" xfId="37" xr:uid="{00000000-0005-0000-0000-000024000000}"/>
    <cellStyle name="Hyperlink" xfId="38" builtinId="8"/>
    <cellStyle name="Hyperlink 2" xfId="39" xr:uid="{00000000-0005-0000-0000-000026000000}"/>
    <cellStyle name="Hyperlink 2 2" xfId="40" xr:uid="{00000000-0005-0000-0000-000027000000}"/>
    <cellStyle name="Hyperlink 2_chikatmati a" xfId="41" xr:uid="{00000000-0005-0000-0000-000028000000}"/>
    <cellStyle name="Hyperlink 3" xfId="42" xr:uid="{00000000-0005-0000-0000-000029000000}"/>
    <cellStyle name="Hypertextový odkaz" xfId="43" xr:uid="{00000000-0005-0000-0000-00002A000000}"/>
    <cellStyle name="no dec" xfId="44" xr:uid="{00000000-0005-0000-0000-00002B000000}"/>
    <cellStyle name="Normal" xfId="0" builtinId="0"/>
    <cellStyle name="Normal - Style1" xfId="45" xr:uid="{00000000-0005-0000-0000-00002D000000}"/>
    <cellStyle name="Normal 10" xfId="46" xr:uid="{00000000-0005-0000-0000-00002E000000}"/>
    <cellStyle name="Normal 10 2" xfId="47" xr:uid="{00000000-0005-0000-0000-00002F000000}"/>
    <cellStyle name="Normal 11" xfId="48" xr:uid="{00000000-0005-0000-0000-000030000000}"/>
    <cellStyle name="Normal 12" xfId="49" xr:uid="{00000000-0005-0000-0000-000031000000}"/>
    <cellStyle name="Normal 12 2" xfId="50" xr:uid="{00000000-0005-0000-0000-000032000000}"/>
    <cellStyle name="Normal 13" xfId="51" xr:uid="{00000000-0005-0000-0000-000033000000}"/>
    <cellStyle name="Normal 14" xfId="52" xr:uid="{00000000-0005-0000-0000-000034000000}"/>
    <cellStyle name="Normal 15" xfId="53" xr:uid="{00000000-0005-0000-0000-000035000000}"/>
    <cellStyle name="Normal 16" xfId="54" xr:uid="{00000000-0005-0000-0000-000036000000}"/>
    <cellStyle name="Normal 17" xfId="55" xr:uid="{00000000-0005-0000-0000-000037000000}"/>
    <cellStyle name="Normal 18" xfId="56" xr:uid="{00000000-0005-0000-0000-000038000000}"/>
    <cellStyle name="Normal 2" xfId="57" xr:uid="{00000000-0005-0000-0000-000039000000}"/>
    <cellStyle name="Normal 2 10" xfId="58" xr:uid="{00000000-0005-0000-0000-00003A000000}"/>
    <cellStyle name="Normal 2 11" xfId="59" xr:uid="{00000000-0005-0000-0000-00003B000000}"/>
    <cellStyle name="Normal 2 2" xfId="60" xr:uid="{00000000-0005-0000-0000-00003C000000}"/>
    <cellStyle name="Normal 2 2 2" xfId="61" xr:uid="{00000000-0005-0000-0000-00003D000000}"/>
    <cellStyle name="Normal 2 2 2 3" xfId="114" xr:uid="{5F7C5524-4608-41A5-BFC3-689BE67FBD25}"/>
    <cellStyle name="Normal 2 3" xfId="62" xr:uid="{00000000-0005-0000-0000-00003E000000}"/>
    <cellStyle name="Normal 2 3 2" xfId="63" xr:uid="{00000000-0005-0000-0000-00003F000000}"/>
    <cellStyle name="Normal 2 4" xfId="64" xr:uid="{00000000-0005-0000-0000-000040000000}"/>
    <cellStyle name="Normal 2 5" xfId="65" xr:uid="{00000000-0005-0000-0000-000041000000}"/>
    <cellStyle name="Normal 2 6" xfId="66" xr:uid="{00000000-0005-0000-0000-000042000000}"/>
    <cellStyle name="Normal 2 7" xfId="67" xr:uid="{00000000-0005-0000-0000-000043000000}"/>
    <cellStyle name="Normal 2 8" xfId="68" xr:uid="{00000000-0005-0000-0000-000044000000}"/>
    <cellStyle name="Normal 2 9" xfId="69" xr:uid="{00000000-0005-0000-0000-000045000000}"/>
    <cellStyle name="Normal 2_Revised Final deviated BOQ" xfId="115" xr:uid="{17DA7B95-FF75-466A-BD32-D72838ED8B26}"/>
    <cellStyle name="Normal 3" xfId="70" xr:uid="{00000000-0005-0000-0000-000047000000}"/>
    <cellStyle name="Normal 3 15" xfId="113" xr:uid="{8D015663-4A59-434F-BC7B-D9D520B8F1E3}"/>
    <cellStyle name="Normal 3 2" xfId="71" xr:uid="{00000000-0005-0000-0000-000048000000}"/>
    <cellStyle name="Normal 4" xfId="72" xr:uid="{00000000-0005-0000-0000-000049000000}"/>
    <cellStyle name="Normal 4 2" xfId="73" xr:uid="{00000000-0005-0000-0000-00004A000000}"/>
    <cellStyle name="Normal 5" xfId="74" xr:uid="{00000000-0005-0000-0000-00004B000000}"/>
    <cellStyle name="Normal 5 2" xfId="75" xr:uid="{00000000-0005-0000-0000-00004C000000}"/>
    <cellStyle name="Normal 5 2 3" xfId="116" xr:uid="{B100EDFF-58FD-4A00-B813-7FD1B5372734}"/>
    <cellStyle name="Normal 5 3" xfId="76" xr:uid="{00000000-0005-0000-0000-00004D000000}"/>
    <cellStyle name="Normal 6" xfId="77" xr:uid="{00000000-0005-0000-0000-00004E000000}"/>
    <cellStyle name="Normal 6 2" xfId="78" xr:uid="{00000000-0005-0000-0000-00004F000000}"/>
    <cellStyle name="Normal 6 2 2" xfId="79" xr:uid="{00000000-0005-0000-0000-000050000000}"/>
    <cellStyle name="Normal 7" xfId="80" xr:uid="{00000000-0005-0000-0000-000051000000}"/>
    <cellStyle name="Normal 7 2" xfId="81" xr:uid="{00000000-0005-0000-0000-000052000000}"/>
    <cellStyle name="Normal 74" xfId="82" xr:uid="{00000000-0005-0000-0000-000053000000}"/>
    <cellStyle name="Normal 8" xfId="83" xr:uid="{00000000-0005-0000-0000-000054000000}"/>
    <cellStyle name="Normal 9" xfId="84" xr:uid="{00000000-0005-0000-0000-000055000000}"/>
    <cellStyle name="Normal 9 2" xfId="85" xr:uid="{00000000-0005-0000-0000-000056000000}"/>
    <cellStyle name="Normal_Annexures TW 04" xfId="86" xr:uid="{00000000-0005-0000-0000-000057000000}"/>
    <cellStyle name="Normal_Attach 3(JV)" xfId="87" xr:uid="{00000000-0005-0000-0000-000058000000}"/>
    <cellStyle name="Normal_Attacments TW 04" xfId="88" xr:uid="{00000000-0005-0000-0000-000059000000}"/>
    <cellStyle name="Normal_Entertainment Form" xfId="89" xr:uid="{00000000-0005-0000-0000-00005A000000}"/>
    <cellStyle name="Normal_pgcil-tivim-pricesched" xfId="90" xr:uid="{00000000-0005-0000-0000-00005B000000}"/>
    <cellStyle name="Normal_pgcil-tivim-pricesched_Sch-1" xfId="91" xr:uid="{00000000-0005-0000-0000-00005C000000}"/>
    <cellStyle name="Normal_pgcil-tivim-pricesched_Sch-3 " xfId="92" xr:uid="{00000000-0005-0000-0000-00005D000000}"/>
    <cellStyle name="Normal_PRICE SCHEDULE-4 to 6-A4" xfId="93" xr:uid="{00000000-0005-0000-0000-00005E000000}"/>
    <cellStyle name="Normal_PRICE SCHEDULE-4 to 6-A4 2" xfId="94" xr:uid="{00000000-0005-0000-0000-00005F000000}"/>
    <cellStyle name="Normal_Price_Schedules for Insulator Package Rev-01" xfId="95" xr:uid="{00000000-0005-0000-0000-000060000000}"/>
    <cellStyle name="Normal_PRICE-SCHE Bihar-Rev-2-corrections" xfId="96" xr:uid="{00000000-0005-0000-0000-000061000000}"/>
    <cellStyle name="Normal_PRICE-SCHE Bihar-Rev-2-corrections_Annexures TW 04" xfId="97" xr:uid="{00000000-0005-0000-0000-000062000000}"/>
    <cellStyle name="Normal_PRICE-SCHE Bihar-Rev-2-corrections_Price_Schedules for Insulator Package Rev-01" xfId="98" xr:uid="{00000000-0005-0000-0000-000063000000}"/>
    <cellStyle name="Normal_QUOTED CORRECTED 2" xfId="99" xr:uid="{00000000-0005-0000-0000-000064000000}"/>
    <cellStyle name="Normal_Sch-1" xfId="100" xr:uid="{00000000-0005-0000-0000-000065000000}"/>
    <cellStyle name="Normal_Sheet1" xfId="101" xr:uid="{00000000-0005-0000-0000-000066000000}"/>
    <cellStyle name="Percent 2" xfId="102" xr:uid="{00000000-0005-0000-0000-000067000000}"/>
    <cellStyle name="Percent 3" xfId="103" xr:uid="{00000000-0005-0000-0000-000068000000}"/>
    <cellStyle name="Percent 4" xfId="104" xr:uid="{00000000-0005-0000-0000-000069000000}"/>
    <cellStyle name="Percent 5" xfId="105" xr:uid="{00000000-0005-0000-0000-00006A000000}"/>
    <cellStyle name="Popis" xfId="106" xr:uid="{00000000-0005-0000-0000-00006B000000}"/>
    <cellStyle name="Sledovaný hypertextový odkaz" xfId="107" xr:uid="{00000000-0005-0000-0000-00006C000000}"/>
    <cellStyle name="Standard_BS14" xfId="108" xr:uid="{00000000-0005-0000-0000-00006D000000}"/>
    <cellStyle name="Style 1" xfId="109" xr:uid="{00000000-0005-0000-0000-00006E000000}"/>
    <cellStyle name="Style 1 2" xfId="110" xr:uid="{00000000-0005-0000-0000-00006F000000}"/>
    <cellStyle name="Style 1 29" xfId="112" xr:uid="{CFA38D0E-8EFA-420E-AF1D-9BD79929AC87}"/>
    <cellStyle name="TableStyleLight1" xfId="111" xr:uid="{00000000-0005-0000-0000-000070000000}"/>
  </cellStyles>
  <dxfs count="3">
    <dxf>
      <font>
        <b val="0"/>
        <i val="0"/>
        <strike val="0"/>
        <condense val="0"/>
        <extend val="0"/>
        <outline val="0"/>
        <shadow val="0"/>
        <u val="none"/>
        <vertAlign val="baseline"/>
        <sz val="11"/>
        <color theme="0"/>
        <name val="Book Antiqua"/>
        <family val="1"/>
        <scheme val="none"/>
      </font>
      <fill>
        <patternFill patternType="solid">
          <fgColor indexed="64"/>
          <bgColor indexed="65"/>
        </patternFill>
      </fill>
      <border>
        <left/>
        <right/>
        <top/>
        <bottom/>
      </border>
    </dxf>
    <dxf>
      <font>
        <b val="0"/>
        <condense val="0"/>
        <extend val="0"/>
        <color indexed="9"/>
      </font>
    </dxf>
    <dxf>
      <font>
        <b val="0"/>
        <condense val="0"/>
        <extend val="0"/>
        <color indexed="9"/>
      </font>
      <fill>
        <patternFill patternType="none">
          <fgColor indexed="64"/>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structions!A1"/></Relationships>
</file>

<file path=xl/drawings/_rels/drawing10.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1.xml.rels><?xml version="1.0" encoding="UTF-8" standalone="yes"?>
<Relationships xmlns="http://schemas.openxmlformats.org/package/2006/relationships"><Relationship Id="rId1" Type="http://schemas.openxmlformats.org/officeDocument/2006/relationships/hyperlink" Target="#'Sch-4'!A1"/></Relationships>
</file>

<file path=xl/drawings/_rels/drawing12.xml.rels><?xml version="1.0" encoding="UTF-8" standalone="yes"?>
<Relationships xmlns="http://schemas.openxmlformats.org/package/2006/relationships"><Relationship Id="rId1" Type="http://schemas.openxmlformats.org/officeDocument/2006/relationships/hyperlink" Target="#'Sch-4'!A1"/></Relationships>
</file>

<file path=xl/drawings/_rels/drawing13.xml.rels><?xml version="1.0" encoding="UTF-8" standalone="yes"?>
<Relationships xmlns="http://schemas.openxmlformats.org/package/2006/relationships"><Relationship Id="rId1" Type="http://schemas.openxmlformats.org/officeDocument/2006/relationships/hyperlink" Target="#'Sch-4'!A1"/></Relationships>
</file>

<file path=xl/drawings/_rels/drawing14.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2" Type="http://schemas.openxmlformats.org/officeDocument/2006/relationships/hyperlink" Target="#'Sch-1 (Civil &amp; Elect Works) '!A1"/><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2" Type="http://schemas.openxmlformats.org/officeDocument/2006/relationships/hyperlink" Target="#'Sch-2 '!A1"/><Relationship Id="rId1" Type="http://schemas.openxmlformats.org/officeDocument/2006/relationships/hyperlink" Target="#'Sch-4'!A1"/></Relationships>
</file>

<file path=xl/drawings/_rels/drawing5.xml.rels><?xml version="1.0" encoding="UTF-8" standalone="yes"?>
<Relationships xmlns="http://schemas.openxmlformats.org/package/2006/relationships"><Relationship Id="rId2" Type="http://schemas.openxmlformats.org/officeDocument/2006/relationships/hyperlink" Target="#'Sch-3'!A1"/><Relationship Id="rId1" Type="http://schemas.openxmlformats.org/officeDocument/2006/relationships/hyperlink" Target="#'Sch-5'!A1"/></Relationships>
</file>

<file path=xl/drawings/_rels/drawing6.xml.rels><?xml version="1.0" encoding="UTF-8" standalone="yes"?>
<Relationships xmlns="http://schemas.openxmlformats.org/package/2006/relationships"><Relationship Id="rId1" Type="http://schemas.openxmlformats.org/officeDocument/2006/relationships/hyperlink" Target="#'Sch-5'!A1"/></Relationships>
</file>

<file path=xl/drawings/_rels/drawing7.xml.rels><?xml version="1.0" encoding="UTF-8" standalone="yes"?>
<Relationships xmlns="http://schemas.openxmlformats.org/package/2006/relationships"><Relationship Id="rId2" Type="http://schemas.openxmlformats.org/officeDocument/2006/relationships/hyperlink" Target="#'Bid Form 2nd Envelope'!A1"/><Relationship Id="rId1" Type="http://schemas.openxmlformats.org/officeDocument/2006/relationships/hyperlink" Target="#'Sch-6'!A1"/></Relationships>
</file>

<file path=xl/drawings/_rels/drawing8.xml.rels><?xml version="1.0" encoding="UTF-8" standalone="yes"?>
<Relationships xmlns="http://schemas.openxmlformats.org/package/2006/relationships"><Relationship Id="rId1" Type="http://schemas.openxmlformats.org/officeDocument/2006/relationships/hyperlink" Target="#'Sch-6'!A1"/></Relationships>
</file>

<file path=xl/drawings/_rels/drawing9.xml.rels><?xml version="1.0" encoding="UTF-8" standalone="yes"?>
<Relationships xmlns="http://schemas.openxmlformats.org/package/2006/relationships"><Relationship Id="rId1" Type="http://schemas.openxmlformats.org/officeDocument/2006/relationships/hyperlink" Target="#Discount!A1"/></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50800</xdr:rowOff>
    </xdr:from>
    <xdr:to>
      <xdr:col>5</xdr:col>
      <xdr:colOff>7097</xdr:colOff>
      <xdr:row>8</xdr:row>
      <xdr:rowOff>196850</xdr:rowOff>
    </xdr:to>
    <xdr:sp macro="" textlink="">
      <xdr:nvSpPr>
        <xdr:cNvPr id="2" name="Text Box 2">
          <a:hlinkClick xmlns:r="http://schemas.openxmlformats.org/officeDocument/2006/relationships" r:id="rId1" tooltip="Click to Proceed"/>
          <a:extLst>
            <a:ext uri="{FF2B5EF4-FFF2-40B4-BE49-F238E27FC236}">
              <a16:creationId xmlns:a16="http://schemas.microsoft.com/office/drawing/2014/main" id="{BBA223B3-5B45-7E88-378E-B298BE9D3153}"/>
            </a:ext>
          </a:extLst>
        </xdr:cNvPr>
        <xdr:cNvSpPr txBox="1">
          <a:spLocks noChangeArrowheads="1"/>
        </xdr:cNvSpPr>
      </xdr:nvSpPr>
      <xdr:spPr>
        <a:xfrm>
          <a:off x="591820" y="2516505"/>
          <a:ext cx="7075805" cy="298450"/>
        </a:xfrm>
        <a:prstGeom prst="rect">
          <a:avLst/>
        </a:prstGeom>
        <a:solidFill>
          <a:srgbClr val="FFFF99"/>
        </a:solidFill>
        <a:ln w="6350">
          <a:solidFill>
            <a:srgbClr val="000000"/>
          </a:solidFill>
          <a:miter lim="800000"/>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panose="02040602050305030304"/>
            </a:rPr>
            <a:t>Click to Proceed</a:t>
          </a:r>
        </a:p>
      </xdr:txBody>
    </xdr:sp>
    <xdr:clientData/>
  </xdr:twoCellAnchor>
  <xdr:twoCellAnchor editAs="oneCell">
    <xdr:from>
      <xdr:col>2</xdr:col>
      <xdr:colOff>2228850</xdr:colOff>
      <xdr:row>10</xdr:row>
      <xdr:rowOff>133350</xdr:rowOff>
    </xdr:from>
    <xdr:to>
      <xdr:col>4</xdr:col>
      <xdr:colOff>1038225</xdr:colOff>
      <xdr:row>13</xdr:row>
      <xdr:rowOff>9525</xdr:rowOff>
    </xdr:to>
    <xdr:pic>
      <xdr:nvPicPr>
        <xdr:cNvPr id="100999" name="Picture 3">
          <a:extLst>
            <a:ext uri="{FF2B5EF4-FFF2-40B4-BE49-F238E27FC236}">
              <a16:creationId xmlns:a16="http://schemas.microsoft.com/office/drawing/2014/main" id="{42006D97-BE7D-AA5A-98C0-071EE9498D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981" t="27950" r="31090" b="55093"/>
        <a:stretch>
          <a:fillRect/>
        </a:stretch>
      </xdr:blipFill>
      <xdr:spPr bwMode="auto">
        <a:xfrm>
          <a:off x="3733800" y="3000375"/>
          <a:ext cx="46958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504825</xdr:colOff>
      <xdr:row>10</xdr:row>
      <xdr:rowOff>161925</xdr:rowOff>
    </xdr:from>
    <xdr:to>
      <xdr:col>2</xdr:col>
      <xdr:colOff>1809750</xdr:colOff>
      <xdr:row>12</xdr:row>
      <xdr:rowOff>171450</xdr:rowOff>
    </xdr:to>
    <xdr:pic>
      <xdr:nvPicPr>
        <xdr:cNvPr id="101000" name="Picture 4">
          <a:extLst>
            <a:ext uri="{FF2B5EF4-FFF2-40B4-BE49-F238E27FC236}">
              <a16:creationId xmlns:a16="http://schemas.microsoft.com/office/drawing/2014/main" id="{A74E2EB8-8523-81C1-F119-94B6AD8E62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2050" y="3028950"/>
          <a:ext cx="2152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238125</xdr:colOff>
      <xdr:row>0</xdr:row>
      <xdr:rowOff>28575</xdr:rowOff>
    </xdr:from>
    <xdr:to>
      <xdr:col>16</xdr:col>
      <xdr:colOff>752475</xdr:colOff>
      <xdr:row>3</xdr:row>
      <xdr:rowOff>0</xdr:rowOff>
    </xdr:to>
    <xdr:grpSp>
      <xdr:nvGrpSpPr>
        <xdr:cNvPr id="112534" name="Group 4">
          <a:hlinkClick xmlns:r="http://schemas.openxmlformats.org/officeDocument/2006/relationships" r:id="rId1" tooltip="Click for Bid Form"/>
          <a:extLst>
            <a:ext uri="{FF2B5EF4-FFF2-40B4-BE49-F238E27FC236}">
              <a16:creationId xmlns:a16="http://schemas.microsoft.com/office/drawing/2014/main" id="{73EFD8CB-4489-C366-BD1F-BA7138C6D51C}"/>
            </a:ext>
          </a:extLst>
        </xdr:cNvPr>
        <xdr:cNvGrpSpPr>
          <a:grpSpLocks/>
        </xdr:cNvGrpSpPr>
      </xdr:nvGrpSpPr>
      <xdr:grpSpPr bwMode="auto">
        <a:xfrm>
          <a:off x="7469605" y="28575"/>
          <a:ext cx="752475" cy="933951"/>
          <a:chOff x="784" y="2"/>
          <a:chExt cx="116" cy="73"/>
        </a:xfrm>
      </xdr:grpSpPr>
      <xdr:sp macro="" textlink="">
        <xdr:nvSpPr>
          <xdr:cNvPr id="112535" name="AutoShape 2">
            <a:extLst>
              <a:ext uri="{FF2B5EF4-FFF2-40B4-BE49-F238E27FC236}">
                <a16:creationId xmlns:a16="http://schemas.microsoft.com/office/drawing/2014/main" id="{F903CC73-F33A-C549-76FC-FA56302D9A26}"/>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C0803B09-00E1-A266-BD47-330642027299}"/>
              </a:ext>
            </a:extLst>
          </xdr:cNvPr>
          <xdr:cNvSpPr txBox="1">
            <a:spLocks noChangeArrowheads="1"/>
          </xdr:cNvSpPr>
        </xdr:nvSpPr>
        <xdr:spPr>
          <a:xfrm>
            <a:off x="796" y="18"/>
            <a:ext cx="82"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Bid Form</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3BF2620C-8211-C9C7-87CA-DBA68A8C1A68}"/>
            </a:ext>
          </a:extLst>
        </xdr:cNvPr>
        <xdr:cNvSpPr txBox="1">
          <a:spLocks noChangeArrowheads="1"/>
        </xdr:cNvSpPr>
      </xdr:nvSpPr>
      <xdr:spPr>
        <a:xfrm>
          <a:off x="5105400" y="182880"/>
          <a:ext cx="1071880" cy="2794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392430</xdr:colOff>
      <xdr:row>1</xdr:row>
      <xdr:rowOff>107950</xdr:rowOff>
    </xdr:from>
    <xdr:to>
      <xdr:col>7</xdr:col>
      <xdr:colOff>214416</xdr:colOff>
      <xdr:row>2</xdr:row>
      <xdr:rowOff>91134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B47123D0-1102-4995-6D14-ECDC311BCB50}"/>
            </a:ext>
          </a:extLst>
        </xdr:cNvPr>
        <xdr:cNvSpPr txBox="1">
          <a:spLocks noChangeArrowheads="1"/>
        </xdr:cNvSpPr>
      </xdr:nvSpPr>
      <xdr:spPr>
        <a:xfrm>
          <a:off x="6539230" y="290830"/>
          <a:ext cx="1071880" cy="2667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97155</xdr:colOff>
      <xdr:row>1</xdr:row>
      <xdr:rowOff>10795</xdr:rowOff>
    </xdr:from>
    <xdr:to>
      <xdr:col>7</xdr:col>
      <xdr:colOff>375664</xdr:colOff>
      <xdr:row>2</xdr:row>
      <xdr:rowOff>10795</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6D116E36-FA0F-C617-0CCD-2A9DEA15F86F}"/>
            </a:ext>
          </a:extLst>
        </xdr:cNvPr>
        <xdr:cNvSpPr txBox="1">
          <a:spLocks noChangeArrowheads="1"/>
        </xdr:cNvSpPr>
      </xdr:nvSpPr>
      <xdr:spPr>
        <a:xfrm>
          <a:off x="6387465" y="201295"/>
          <a:ext cx="861060" cy="279400"/>
        </a:xfrm>
        <a:prstGeom prst="rect">
          <a:avLst/>
        </a:prstGeom>
        <a:solidFill>
          <a:srgbClr val="99CCFF"/>
        </a:solidFill>
        <a:ln w="9525">
          <a:noFill/>
          <a:miter lim="800000"/>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panose="02040602050305030304"/>
            </a:rPr>
            <a:t>Back to Sch 4</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342900</xdr:colOff>
      <xdr:row>0</xdr:row>
      <xdr:rowOff>57150</xdr:rowOff>
    </xdr:from>
    <xdr:to>
      <xdr:col>8</xdr:col>
      <xdr:colOff>228600</xdr:colOff>
      <xdr:row>3</xdr:row>
      <xdr:rowOff>133350</xdr:rowOff>
    </xdr:to>
    <xdr:grpSp>
      <xdr:nvGrpSpPr>
        <xdr:cNvPr id="113558" name="Group 5">
          <a:hlinkClick xmlns:r="http://schemas.openxmlformats.org/officeDocument/2006/relationships" r:id="rId1" tooltip="Back to Cover Page"/>
          <a:extLst>
            <a:ext uri="{FF2B5EF4-FFF2-40B4-BE49-F238E27FC236}">
              <a16:creationId xmlns:a16="http://schemas.microsoft.com/office/drawing/2014/main" id="{CF27CD43-A7DA-808A-CC5E-5ABF198ED7D9}"/>
            </a:ext>
          </a:extLst>
        </xdr:cNvPr>
        <xdr:cNvGrpSpPr>
          <a:grpSpLocks/>
        </xdr:cNvGrpSpPr>
      </xdr:nvGrpSpPr>
      <xdr:grpSpPr bwMode="auto">
        <a:xfrm>
          <a:off x="9496425" y="57150"/>
          <a:ext cx="1104900" cy="685800"/>
          <a:chOff x="762" y="5"/>
          <a:chExt cx="116" cy="73"/>
        </a:xfrm>
      </xdr:grpSpPr>
      <xdr:sp macro="" textlink="">
        <xdr:nvSpPr>
          <xdr:cNvPr id="113559" name="AutoShape 2">
            <a:extLst>
              <a:ext uri="{FF2B5EF4-FFF2-40B4-BE49-F238E27FC236}">
                <a16:creationId xmlns:a16="http://schemas.microsoft.com/office/drawing/2014/main" id="{0BD78651-3C90-268F-008E-17783FA65D18}"/>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83E9B40C-D35D-111E-382D-5C0D52E4FAC4}"/>
              </a:ext>
            </a:extLst>
          </xdr:cNvPr>
          <xdr:cNvSpPr txBox="1">
            <a:spLocks noChangeArrowheads="1"/>
          </xdr:cNvSpPr>
        </xdr:nvSpPr>
        <xdr:spPr>
          <a:xfrm>
            <a:off x="776" y="21"/>
            <a:ext cx="82" cy="40"/>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122056" name="Group 1">
          <a:hlinkClick xmlns:r="http://schemas.openxmlformats.org/officeDocument/2006/relationships" r:id="rId1" tooltip="Click to Proceed"/>
          <a:extLst>
            <a:ext uri="{FF2B5EF4-FFF2-40B4-BE49-F238E27FC236}">
              <a16:creationId xmlns:a16="http://schemas.microsoft.com/office/drawing/2014/main" id="{968C44C0-1976-7628-2314-EF0707B1B574}"/>
            </a:ext>
          </a:extLst>
        </xdr:cNvPr>
        <xdr:cNvGrpSpPr>
          <a:grpSpLocks/>
        </xdr:cNvGrpSpPr>
      </xdr:nvGrpSpPr>
      <xdr:grpSpPr bwMode="auto">
        <a:xfrm>
          <a:off x="7105650" y="57150"/>
          <a:ext cx="1209675" cy="1323975"/>
          <a:chOff x="804" y="5"/>
          <a:chExt cx="116" cy="73"/>
        </a:xfrm>
      </xdr:grpSpPr>
      <xdr:sp macro="" textlink="">
        <xdr:nvSpPr>
          <xdr:cNvPr id="122058" name="AutoShape 2">
            <a:extLst>
              <a:ext uri="{FF2B5EF4-FFF2-40B4-BE49-F238E27FC236}">
                <a16:creationId xmlns:a16="http://schemas.microsoft.com/office/drawing/2014/main" id="{0CFDD426-861D-9727-5CE9-5A81B74FD7EB}"/>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685FB7BD-8DA2-0D3D-868E-41A810F5EEEC}"/>
              </a:ext>
            </a:extLst>
          </xdr:cNvPr>
          <xdr:cNvSpPr txBox="1">
            <a:spLocks noChangeArrowheads="1"/>
          </xdr:cNvSpPr>
        </xdr:nvSpPr>
        <xdr:spPr>
          <a:xfrm>
            <a:off x="819" y="23"/>
            <a:ext cx="100" cy="39"/>
          </a:xfrm>
          <a:prstGeom prst="rect">
            <a:avLst/>
          </a:prstGeom>
          <a:noFill/>
          <a:ln w="9525">
            <a:noFill/>
            <a:miter lim="800000"/>
          </a:ln>
        </xdr:spPr>
        <xdr:txBody>
          <a:bodyPr vertOverflow="clip" wrap="square" lIns="27432" tIns="32004" rIns="27432" bIns="32004" anchor="ctr" upright="1"/>
          <a:lstStyle/>
          <a:p>
            <a:pPr algn="ctr" rtl="0">
              <a:lnSpc>
                <a:spcPts val="1100"/>
              </a:lnSpc>
              <a:defRPr sz="1000"/>
            </a:pPr>
            <a:r>
              <a:rPr lang="en-US" sz="1000" b="1" i="0" u="none" strike="noStrike" baseline="0">
                <a:solidFill>
                  <a:srgbClr val="000000"/>
                </a:solidFill>
                <a:latin typeface="Book Antiqua" panose="02040602050305030304"/>
              </a:rPr>
              <a:t>Click to Proceed</a:t>
            </a:r>
          </a:p>
        </xdr:txBody>
      </xdr:sp>
    </xdr:grpSp>
    <xdr:clientData/>
  </xdr:twoCellAnchor>
  <xdr:twoCellAnchor>
    <xdr:from>
      <xdr:col>2</xdr:col>
      <xdr:colOff>4457700</xdr:colOff>
      <xdr:row>49</xdr:row>
      <xdr:rowOff>0</xdr:rowOff>
    </xdr:from>
    <xdr:to>
      <xdr:col>2</xdr:col>
      <xdr:colOff>4981575</xdr:colOff>
      <xdr:row>49</xdr:row>
      <xdr:rowOff>0</xdr:rowOff>
    </xdr:to>
    <xdr:pic>
      <xdr:nvPicPr>
        <xdr:cNvPr id="122057" name="Picture 4">
          <a:extLst>
            <a:ext uri="{FF2B5EF4-FFF2-40B4-BE49-F238E27FC236}">
              <a16:creationId xmlns:a16="http://schemas.microsoft.com/office/drawing/2014/main" id="{5BB81CE6-BD55-13A4-DC24-B29A195C61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040100"/>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14489" name="Group 6">
          <a:hlinkClick xmlns:r="http://schemas.openxmlformats.org/officeDocument/2006/relationships" r:id="rId1" tooltip="Click for Sch-1"/>
          <a:extLst>
            <a:ext uri="{FF2B5EF4-FFF2-40B4-BE49-F238E27FC236}">
              <a16:creationId xmlns:a16="http://schemas.microsoft.com/office/drawing/2014/main" id="{E50F3B2A-3C7A-620D-FC5A-1AF45FDDC50E}"/>
            </a:ext>
          </a:extLst>
        </xdr:cNvPr>
        <xdr:cNvGrpSpPr>
          <a:grpSpLocks/>
        </xdr:cNvGrpSpPr>
      </xdr:nvGrpSpPr>
      <xdr:grpSpPr bwMode="auto">
        <a:xfrm>
          <a:off x="7991475" y="209550"/>
          <a:ext cx="1104900" cy="847725"/>
          <a:chOff x="804" y="5"/>
          <a:chExt cx="116" cy="73"/>
        </a:xfrm>
      </xdr:grpSpPr>
      <xdr:sp macro="" textlink="">
        <xdr:nvSpPr>
          <xdr:cNvPr id="114490" name="AutoShape 2">
            <a:extLst>
              <a:ext uri="{FF2B5EF4-FFF2-40B4-BE49-F238E27FC236}">
                <a16:creationId xmlns:a16="http://schemas.microsoft.com/office/drawing/2014/main" id="{B715A2FE-ACFB-B809-EDFD-49A2A486539E}"/>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hlinkClick xmlns:r="http://schemas.openxmlformats.org/officeDocument/2006/relationships" r:id="rId2"/>
            <a:extLst>
              <a:ext uri="{FF2B5EF4-FFF2-40B4-BE49-F238E27FC236}">
                <a16:creationId xmlns:a16="http://schemas.microsoft.com/office/drawing/2014/main" id="{93F1DCEC-537C-7E61-8E7D-55BBD35D83D8}"/>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19050</xdr:rowOff>
    </xdr:from>
    <xdr:to>
      <xdr:col>24</xdr:col>
      <xdr:colOff>676275</xdr:colOff>
      <xdr:row>2</xdr:row>
      <xdr:rowOff>257175</xdr:rowOff>
    </xdr:to>
    <xdr:grpSp>
      <xdr:nvGrpSpPr>
        <xdr:cNvPr id="105391" name="Group 1">
          <a:hlinkClick xmlns:r="http://schemas.openxmlformats.org/officeDocument/2006/relationships" r:id="rId1" tooltip="Click for Sch-4"/>
          <a:extLst>
            <a:ext uri="{FF2B5EF4-FFF2-40B4-BE49-F238E27FC236}">
              <a16:creationId xmlns:a16="http://schemas.microsoft.com/office/drawing/2014/main" id="{A93CDEF7-0F25-9231-6A0C-918A69D244F3}"/>
            </a:ext>
          </a:extLst>
        </xdr:cNvPr>
        <xdr:cNvGrpSpPr>
          <a:grpSpLocks/>
        </xdr:cNvGrpSpPr>
      </xdr:nvGrpSpPr>
      <xdr:grpSpPr bwMode="auto">
        <a:xfrm>
          <a:off x="31242000" y="19050"/>
          <a:ext cx="8220075" cy="1419225"/>
          <a:chOff x="804" y="5"/>
          <a:chExt cx="116" cy="73"/>
        </a:xfrm>
      </xdr:grpSpPr>
      <xdr:sp macro="" textlink="">
        <xdr:nvSpPr>
          <xdr:cNvPr id="105392" name="AutoShape 2">
            <a:extLst>
              <a:ext uri="{FF2B5EF4-FFF2-40B4-BE49-F238E27FC236}">
                <a16:creationId xmlns:a16="http://schemas.microsoft.com/office/drawing/2014/main" id="{A430AC3B-8620-17CD-E45D-09F320523F8F}"/>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hlinkClick xmlns:r="http://schemas.openxmlformats.org/officeDocument/2006/relationships" r:id="rId2"/>
            <a:extLst>
              <a:ext uri="{FF2B5EF4-FFF2-40B4-BE49-F238E27FC236}">
                <a16:creationId xmlns:a16="http://schemas.microsoft.com/office/drawing/2014/main" id="{85AC46D5-E023-DEE5-8EBA-1CB20974507A}"/>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800" b="1" i="0" strike="noStrike">
                <a:solidFill>
                  <a:srgbClr val="000000"/>
                </a:solidFill>
                <a:latin typeface="Book Antiqua" panose="02040602050305030304"/>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619125</xdr:colOff>
      <xdr:row>0</xdr:row>
      <xdr:rowOff>28575</xdr:rowOff>
    </xdr:from>
    <xdr:to>
      <xdr:col>8</xdr:col>
      <xdr:colOff>114300</xdr:colOff>
      <xdr:row>2</xdr:row>
      <xdr:rowOff>304800</xdr:rowOff>
    </xdr:to>
    <xdr:grpSp>
      <xdr:nvGrpSpPr>
        <xdr:cNvPr id="106390" name="Group 25">
          <a:hlinkClick xmlns:r="http://schemas.openxmlformats.org/officeDocument/2006/relationships" r:id="rId1" tooltip="Click for Sch-5"/>
          <a:extLst>
            <a:ext uri="{FF2B5EF4-FFF2-40B4-BE49-F238E27FC236}">
              <a16:creationId xmlns:a16="http://schemas.microsoft.com/office/drawing/2014/main" id="{E1AD38A7-286C-3F32-9F9F-1842DAACC06F}"/>
            </a:ext>
          </a:extLst>
        </xdr:cNvPr>
        <xdr:cNvGrpSpPr>
          <a:grpSpLocks/>
        </xdr:cNvGrpSpPr>
      </xdr:nvGrpSpPr>
      <xdr:grpSpPr bwMode="auto">
        <a:xfrm>
          <a:off x="9942419" y="28575"/>
          <a:ext cx="1019175" cy="690843"/>
          <a:chOff x="804" y="5"/>
          <a:chExt cx="116" cy="73"/>
        </a:xfrm>
      </xdr:grpSpPr>
      <xdr:sp macro="" textlink="">
        <xdr:nvSpPr>
          <xdr:cNvPr id="106391" name="AutoShape 26">
            <a:extLst>
              <a:ext uri="{FF2B5EF4-FFF2-40B4-BE49-F238E27FC236}">
                <a16:creationId xmlns:a16="http://schemas.microsoft.com/office/drawing/2014/main" id="{89A740E2-A14F-0A8D-59E7-8DC29A4F5F7A}"/>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27">
            <a:hlinkClick xmlns:r="http://schemas.openxmlformats.org/officeDocument/2006/relationships" r:id="rId2"/>
            <a:extLst>
              <a:ext uri="{FF2B5EF4-FFF2-40B4-BE49-F238E27FC236}">
                <a16:creationId xmlns:a16="http://schemas.microsoft.com/office/drawing/2014/main" id="{D2F55FB7-3E21-1273-8264-7EED3ECE7BC1}"/>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Sch-3</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107414" name="Group 25">
          <a:hlinkClick xmlns:r="http://schemas.openxmlformats.org/officeDocument/2006/relationships" r:id="rId1" tooltip="Click for Sch-5"/>
          <a:extLst>
            <a:ext uri="{FF2B5EF4-FFF2-40B4-BE49-F238E27FC236}">
              <a16:creationId xmlns:a16="http://schemas.microsoft.com/office/drawing/2014/main" id="{4BABC190-F497-21AB-8BC9-BE9ECC91D974}"/>
            </a:ext>
          </a:extLst>
        </xdr:cNvPr>
        <xdr:cNvGrpSpPr>
          <a:grpSpLocks/>
        </xdr:cNvGrpSpPr>
      </xdr:nvGrpSpPr>
      <xdr:grpSpPr bwMode="auto">
        <a:xfrm>
          <a:off x="9535190" y="47625"/>
          <a:ext cx="1107115" cy="697097"/>
          <a:chOff x="804" y="5"/>
          <a:chExt cx="116" cy="73"/>
        </a:xfrm>
      </xdr:grpSpPr>
      <xdr:sp macro="" textlink="">
        <xdr:nvSpPr>
          <xdr:cNvPr id="107415" name="AutoShape 26">
            <a:extLst>
              <a:ext uri="{FF2B5EF4-FFF2-40B4-BE49-F238E27FC236}">
                <a16:creationId xmlns:a16="http://schemas.microsoft.com/office/drawing/2014/main" id="{1B1DBBEB-1D56-8266-E1ED-CB68DFB0ED7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27">
            <a:extLst>
              <a:ext uri="{FF2B5EF4-FFF2-40B4-BE49-F238E27FC236}">
                <a16:creationId xmlns:a16="http://schemas.microsoft.com/office/drawing/2014/main" id="{57697E23-B270-725F-CAED-EE6279243369}"/>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Sch-5</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2857500</xdr:colOff>
      <xdr:row>0</xdr:row>
      <xdr:rowOff>19050</xdr:rowOff>
    </xdr:from>
    <xdr:to>
      <xdr:col>5</xdr:col>
      <xdr:colOff>9525</xdr:colOff>
      <xdr:row>2</xdr:row>
      <xdr:rowOff>257175</xdr:rowOff>
    </xdr:to>
    <xdr:grpSp>
      <xdr:nvGrpSpPr>
        <xdr:cNvPr id="108438" name="Group 1">
          <a:hlinkClick xmlns:r="http://schemas.openxmlformats.org/officeDocument/2006/relationships" r:id="rId1" tooltip="Click for Sch-6"/>
          <a:extLst>
            <a:ext uri="{FF2B5EF4-FFF2-40B4-BE49-F238E27FC236}">
              <a16:creationId xmlns:a16="http://schemas.microsoft.com/office/drawing/2014/main" id="{2E69CE29-93AB-01F6-2E1F-790987EDF796}"/>
            </a:ext>
          </a:extLst>
        </xdr:cNvPr>
        <xdr:cNvGrpSpPr>
          <a:grpSpLocks/>
        </xdr:cNvGrpSpPr>
      </xdr:nvGrpSpPr>
      <xdr:grpSpPr bwMode="auto">
        <a:xfrm>
          <a:off x="7029450" y="19050"/>
          <a:ext cx="923925" cy="695325"/>
          <a:chOff x="804" y="5"/>
          <a:chExt cx="116" cy="73"/>
        </a:xfrm>
      </xdr:grpSpPr>
      <xdr:sp macro="" textlink="">
        <xdr:nvSpPr>
          <xdr:cNvPr id="108439" name="AutoShape 2">
            <a:extLst>
              <a:ext uri="{FF2B5EF4-FFF2-40B4-BE49-F238E27FC236}">
                <a16:creationId xmlns:a16="http://schemas.microsoft.com/office/drawing/2014/main" id="{3E56331E-0FA1-57BB-D8AE-C56066DCD497}"/>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hlinkClick xmlns:r="http://schemas.openxmlformats.org/officeDocument/2006/relationships" r:id="rId2"/>
            <a:extLst>
              <a:ext uri="{FF2B5EF4-FFF2-40B4-BE49-F238E27FC236}">
                <a16:creationId xmlns:a16="http://schemas.microsoft.com/office/drawing/2014/main" id="{8D98B6BD-3FAF-58AB-4EDB-A03C3F568E2A}"/>
              </a:ext>
            </a:extLst>
          </xdr:cNvPr>
          <xdr:cNvSpPr txBox="1">
            <a:spLocks noChangeArrowheads="1"/>
          </xdr:cNvSpPr>
        </xdr:nvSpPr>
        <xdr:spPr>
          <a:xfrm>
            <a:off x="820"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Bid</a:t>
            </a:r>
            <a:r>
              <a:rPr lang="en-US" sz="1000" b="1" i="0" strike="noStrike" baseline="0">
                <a:solidFill>
                  <a:srgbClr val="000000"/>
                </a:solidFill>
                <a:latin typeface="Book Antiqua" panose="02040602050305030304"/>
              </a:rPr>
              <a:t> Form</a:t>
            </a:r>
            <a:endParaRPr lang="en-US" sz="1000" b="1" i="0" strike="noStrike">
              <a:solidFill>
                <a:srgbClr val="000000"/>
              </a:solidFill>
              <a:latin typeface="Book Antiqua" panose="02040602050305030304"/>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109462" name="Group 1">
          <a:hlinkClick xmlns:r="http://schemas.openxmlformats.org/officeDocument/2006/relationships" r:id="rId1" tooltip="Click for Sch-6"/>
          <a:extLst>
            <a:ext uri="{FF2B5EF4-FFF2-40B4-BE49-F238E27FC236}">
              <a16:creationId xmlns:a16="http://schemas.microsoft.com/office/drawing/2014/main" id="{4823EF4F-E700-3FD6-DE34-AC39825F4B82}"/>
            </a:ext>
          </a:extLst>
        </xdr:cNvPr>
        <xdr:cNvGrpSpPr>
          <a:grpSpLocks/>
        </xdr:cNvGrpSpPr>
      </xdr:nvGrpSpPr>
      <xdr:grpSpPr bwMode="auto">
        <a:xfrm>
          <a:off x="7400925" y="19050"/>
          <a:ext cx="1104900" cy="695325"/>
          <a:chOff x="804" y="5"/>
          <a:chExt cx="116" cy="73"/>
        </a:xfrm>
      </xdr:grpSpPr>
      <xdr:sp macro="" textlink="">
        <xdr:nvSpPr>
          <xdr:cNvPr id="109463" name="AutoShape 2">
            <a:extLst>
              <a:ext uri="{FF2B5EF4-FFF2-40B4-BE49-F238E27FC236}">
                <a16:creationId xmlns:a16="http://schemas.microsoft.com/office/drawing/2014/main" id="{17ED46DE-9CE5-EF8A-E8DE-0A49644827F1}"/>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07F9DD27-291D-4D45-45A3-A33DF37AF769}"/>
              </a:ext>
            </a:extLst>
          </xdr:cNvPr>
          <xdr:cNvSpPr txBox="1">
            <a:spLocks noChangeArrowheads="1"/>
          </xdr:cNvSpPr>
        </xdr:nvSpPr>
        <xdr:spPr>
          <a:xfrm>
            <a:off x="819" y="23"/>
            <a:ext cx="98" cy="39"/>
          </a:xfrm>
          <a:prstGeom prst="rect">
            <a:avLst/>
          </a:prstGeom>
          <a:noFill/>
          <a:ln w="9525">
            <a:noFill/>
            <a:miter lim="800000"/>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panose="02040602050305030304"/>
              </a:rPr>
              <a:t>Click for Sch-6</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0</xdr:colOff>
      <xdr:row>2</xdr:row>
      <xdr:rowOff>247650</xdr:rowOff>
    </xdr:to>
    <xdr:grpSp>
      <xdr:nvGrpSpPr>
        <xdr:cNvPr id="111510" name="Group 5">
          <a:hlinkClick xmlns:r="http://schemas.openxmlformats.org/officeDocument/2006/relationships" r:id="rId1" tooltip="Click for Discount Letter"/>
          <a:extLst>
            <a:ext uri="{FF2B5EF4-FFF2-40B4-BE49-F238E27FC236}">
              <a16:creationId xmlns:a16="http://schemas.microsoft.com/office/drawing/2014/main" id="{1E0CC93B-4B68-BAF6-DD2C-DE93A5249B02}"/>
            </a:ext>
          </a:extLst>
        </xdr:cNvPr>
        <xdr:cNvGrpSpPr>
          <a:grpSpLocks/>
        </xdr:cNvGrpSpPr>
      </xdr:nvGrpSpPr>
      <xdr:grpSpPr bwMode="auto">
        <a:xfrm>
          <a:off x="7629525" y="19050"/>
          <a:ext cx="1104900" cy="685800"/>
          <a:chOff x="762" y="2"/>
          <a:chExt cx="116" cy="73"/>
        </a:xfrm>
      </xdr:grpSpPr>
      <xdr:sp macro="" textlink="">
        <xdr:nvSpPr>
          <xdr:cNvPr id="111511" name="AutoShape 2">
            <a:extLst>
              <a:ext uri="{FF2B5EF4-FFF2-40B4-BE49-F238E27FC236}">
                <a16:creationId xmlns:a16="http://schemas.microsoft.com/office/drawing/2014/main" id="{82592FAA-62F9-9501-D97A-8059781DDA18}"/>
              </a:ext>
            </a:extLst>
          </xdr:cNvPr>
          <xdr:cNvSpPr>
            <a:spLocks noChangeArrowheads="1"/>
          </xdr:cNvSpPr>
        </xdr:nvSpPr>
        <xdr:spPr bwMode="auto">
          <a:xfrm>
            <a:off x="762" y="2"/>
            <a:ext cx="116" cy="73"/>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w 21600"/>
              <a:gd name="T17" fmla="*/ 0 h 21600"/>
              <a:gd name="T18" fmla="*/ 0 w 21600"/>
              <a:gd name="T19" fmla="*/ 0 h 21600"/>
              <a:gd name="T20" fmla="*/ 0 w 21600"/>
              <a:gd name="T21" fmla="*/ 0 h 21600"/>
              <a:gd name="T22" fmla="*/ 0 w 21600"/>
              <a:gd name="T23" fmla="*/ 0 h 21600"/>
              <a:gd name="T24" fmla="*/ 0 w 21600"/>
              <a:gd name="T25" fmla="*/ 0 h 21600"/>
              <a:gd name="T26" fmla="*/ 0 w 21600"/>
              <a:gd name="T27" fmla="*/ 0 h 21600"/>
              <a:gd name="T28" fmla="*/ 0 w 21600"/>
              <a:gd name="T29" fmla="*/ 0 h 21600"/>
              <a:gd name="T30" fmla="*/ 0 w 21600"/>
              <a:gd name="T31" fmla="*/ 0 h 21600"/>
              <a:gd name="T32" fmla="*/ 0 w 21600"/>
              <a:gd name="T33" fmla="*/ 0 h 21600"/>
              <a:gd name="T34" fmla="*/ 0 w 21600"/>
              <a:gd name="T35" fmla="*/ 0 h 21600"/>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 name="Text Box 3">
            <a:extLst>
              <a:ext uri="{FF2B5EF4-FFF2-40B4-BE49-F238E27FC236}">
                <a16:creationId xmlns:a16="http://schemas.microsoft.com/office/drawing/2014/main" id="{5EF3C6AE-993B-2B04-64D6-A5F8AA53087A}"/>
              </a:ext>
            </a:extLst>
          </xdr:cNvPr>
          <xdr:cNvSpPr txBox="1">
            <a:spLocks noChangeArrowheads="1"/>
          </xdr:cNvSpPr>
        </xdr:nvSpPr>
        <xdr:spPr>
          <a:xfrm>
            <a:off x="779" y="18"/>
            <a:ext cx="99" cy="39"/>
          </a:xfrm>
          <a:prstGeom prst="rect">
            <a:avLst/>
          </a:prstGeom>
          <a:noFill/>
          <a:ln w="9525">
            <a:noFill/>
            <a:miter lim="800000"/>
          </a:ln>
        </xdr:spPr>
        <xdr:txBody>
          <a:bodyPr vertOverflow="clip" wrap="square" lIns="27432" tIns="32004" rIns="0" bIns="32004" anchor="ctr" upright="1"/>
          <a:lstStyle/>
          <a:p>
            <a:pPr algn="l" rtl="1">
              <a:defRPr sz="1000"/>
            </a:pPr>
            <a:r>
              <a:rPr lang="en-US" sz="900" b="1" i="0" strike="noStrike">
                <a:solidFill>
                  <a:srgbClr val="000000"/>
                </a:solidFill>
                <a:latin typeface="Book Antiqua" panose="02040602050305030304"/>
              </a:rPr>
              <a:t>Click for Discount Letter</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PDATING%20FOLDER\1%20Open%20Tender\3%20NIT-2017-18\Amendment%20to%20bidding%20documents\NIT-01\Amendment%20to%20PKG-B%20CB%20Retrofitting\13%20Price%20Schedule%20%20Vol.III-RE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3460\Desktop\2%20Second%20Env_Price%20s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refreshError="1"/>
      <sheetData sheetId="1" refreshError="1"/>
      <sheetData sheetId="2" refreshError="1"/>
      <sheetData sheetId="3" refreshError="1"/>
      <sheetData sheetId="4" refreshError="1">
        <row r="6">
          <cell r="K6" t="str">
            <v>To:</v>
          </cell>
        </row>
        <row r="8">
          <cell r="K8" t="str">
            <v xml:space="preserve">POWER GRID CORPORATION OF INDIA LIMITED, </v>
          </cell>
        </row>
        <row r="9">
          <cell r="K9" t="str">
            <v>ODISHA PROJECTS</v>
          </cell>
        </row>
        <row r="10">
          <cell r="K10" t="str">
            <v>PLOT NO.-4, UNIT-41, NILADRI VIHAR</v>
          </cell>
        </row>
        <row r="11">
          <cell r="K11" t="str">
            <v>CHANDRASHEKHARPUR, BHUBANESWAR-751021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Instructions"/>
      <sheetName val="Names of Bidder"/>
      <sheetName val="Sch-1 Dis"/>
      <sheetName val="Sch-2 Dis"/>
      <sheetName val="Sch-1 "/>
      <sheetName val="Sch-2 "/>
      <sheetName val="Sch-4 Dis"/>
      <sheetName val="Sch-3"/>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2:F19"/>
  <sheetViews>
    <sheetView showGridLines="0" workbookViewId="0">
      <selection activeCell="C21" sqref="C21"/>
    </sheetView>
  </sheetViews>
  <sheetFormatPr defaultColWidth="9" defaultRowHeight="16.5"/>
  <cols>
    <col min="1" max="1" width="3.5" style="449" customWidth="1"/>
    <col min="2" max="2" width="18" style="450" customWidth="1"/>
    <col min="3" max="3" width="6.625" style="450" customWidth="1"/>
    <col min="4" max="4" width="43.625" style="450" customWidth="1"/>
    <col min="5" max="5" width="11" style="450" customWidth="1"/>
    <col min="6" max="6" width="9" style="450"/>
    <col min="7" max="16384" width="9" style="451"/>
  </cols>
  <sheetData>
    <row r="2" spans="1:6" ht="18.75">
      <c r="A2" s="669" t="s">
        <v>0</v>
      </c>
      <c r="B2" s="669"/>
      <c r="C2" s="669"/>
      <c r="D2" s="669"/>
      <c r="E2" s="669"/>
      <c r="F2" s="669"/>
    </row>
    <row r="3" spans="1:6">
      <c r="A3" s="670" t="s">
        <v>1</v>
      </c>
      <c r="B3" s="670"/>
      <c r="C3" s="670"/>
      <c r="D3" s="670"/>
      <c r="E3" s="670"/>
      <c r="F3" s="670"/>
    </row>
    <row r="5" spans="1:6" ht="58.5" customHeight="1">
      <c r="A5" s="453">
        <v>1</v>
      </c>
      <c r="B5" s="454" t="s">
        <v>2</v>
      </c>
      <c r="C5" s="671" t="s">
        <v>733</v>
      </c>
      <c r="D5" s="672"/>
      <c r="E5" s="672"/>
      <c r="F5" s="673"/>
    </row>
    <row r="6" spans="1:6">
      <c r="A6" s="452"/>
      <c r="B6" s="455"/>
    </row>
    <row r="7" spans="1:6" ht="25.15" customHeight="1">
      <c r="A7" s="452">
        <v>2</v>
      </c>
      <c r="B7" s="455" t="s">
        <v>3</v>
      </c>
      <c r="C7" s="674" t="s">
        <v>732</v>
      </c>
      <c r="D7" s="675"/>
      <c r="E7" s="675"/>
      <c r="F7" s="676"/>
    </row>
    <row r="8" spans="1:6">
      <c r="A8" s="452"/>
      <c r="B8" s="455"/>
    </row>
    <row r="9" spans="1:6" ht="25.15" hidden="1" customHeight="1">
      <c r="A9" s="452">
        <v>3</v>
      </c>
      <c r="B9" s="455" t="s">
        <v>4</v>
      </c>
      <c r="C9" s="664"/>
      <c r="D9" s="665"/>
      <c r="E9" s="665"/>
      <c r="F9" s="666"/>
    </row>
    <row r="10" spans="1:6" hidden="1">
      <c r="A10" s="452"/>
      <c r="B10" s="455"/>
    </row>
    <row r="11" spans="1:6" hidden="1">
      <c r="A11" s="452">
        <v>4</v>
      </c>
      <c r="B11" s="455" t="s">
        <v>5</v>
      </c>
      <c r="C11" s="664" t="s">
        <v>6</v>
      </c>
      <c r="D11" s="665"/>
      <c r="E11" s="665"/>
      <c r="F11" s="666"/>
    </row>
    <row r="12" spans="1:6" hidden="1">
      <c r="A12" s="452">
        <v>5</v>
      </c>
      <c r="B12" s="455" t="s">
        <v>7</v>
      </c>
      <c r="C12" s="664"/>
      <c r="D12" s="665"/>
      <c r="E12" s="665"/>
      <c r="F12" s="666"/>
    </row>
    <row r="13" spans="1:6" hidden="1">
      <c r="A13" s="452"/>
      <c r="B13" s="455"/>
    </row>
    <row r="14" spans="1:6" ht="25.15" hidden="1" customHeight="1">
      <c r="A14" s="452">
        <v>6</v>
      </c>
      <c r="B14" s="455" t="s">
        <v>8</v>
      </c>
      <c r="C14" s="667" t="s">
        <v>9</v>
      </c>
      <c r="D14" s="668"/>
      <c r="E14" s="456" t="s">
        <v>10</v>
      </c>
    </row>
    <row r="15" spans="1:6" ht="20.100000000000001" hidden="1" customHeight="1">
      <c r="C15" s="457" t="s">
        <v>11</v>
      </c>
      <c r="D15" s="458" t="s">
        <v>12</v>
      </c>
      <c r="E15" s="459">
        <v>1</v>
      </c>
    </row>
    <row r="16" spans="1:6" ht="20.100000000000001" hidden="1" customHeight="1">
      <c r="C16" s="460" t="s">
        <v>13</v>
      </c>
      <c r="D16" s="461" t="s">
        <v>14</v>
      </c>
      <c r="E16" s="462">
        <v>1</v>
      </c>
    </row>
    <row r="17" spans="3:5" ht="20.100000000000001" hidden="1" customHeight="1">
      <c r="C17" s="460" t="s">
        <v>15</v>
      </c>
      <c r="D17" s="461" t="s">
        <v>16</v>
      </c>
      <c r="E17" s="462">
        <v>1</v>
      </c>
    </row>
    <row r="18" spans="3:5" ht="20.100000000000001" hidden="1" customHeight="1">
      <c r="C18" s="463" t="s">
        <v>17</v>
      </c>
      <c r="D18" s="464" t="s">
        <v>18</v>
      </c>
      <c r="E18" s="465">
        <v>1</v>
      </c>
    </row>
    <row r="19" spans="3:5" hidden="1"/>
  </sheetData>
  <sheetProtection selectLockedCells="1" selectUnlockedCells="1"/>
  <customSheetViews>
    <customSheetView guid="{08A645C4-A23F-4400-B0CE-1685BC312A6F}" showGridLines="0" hiddenRows="1" state="hidden">
      <selection activeCell="C9" sqref="C9:F9"/>
      <pageMargins left="0.5" right="0.5" top="1" bottom="1" header="0.5" footer="0.5"/>
      <pageSetup orientation="portrait"/>
      <headerFooter alignWithMargins="0"/>
    </customSheetView>
    <customSheetView guid="{E95B21C1-D936-4435-AF6F-90CF0B6A7506}" showGridLines="0" hiddenRows="1" state="hidden">
      <selection activeCell="C7" sqref="C7:F7"/>
      <pageMargins left="0.75" right="0.75" top="1" bottom="1" header="0.5" footer="0.5"/>
      <pageSetup orientation="portrait"/>
      <headerFooter alignWithMargins="0"/>
    </customSheetView>
    <customSheetView guid="{B0EE7D76-5806-4718-BDAD-3A3EA691E5E4}" showGridLines="0" hiddenRows="1" state="hidden">
      <selection activeCell="I14" sqref="I14"/>
      <pageMargins left="0.75" right="0.75" top="1" bottom="1" header="0.5" footer="0.5"/>
      <pageSetup orientation="portrait"/>
      <headerFooter alignWithMargins="0"/>
    </customSheetView>
    <customSheetView guid="{696D9240-6693-44E8-B9A4-2BFADD101EE2}" showGridLines="0" hiddenRows="1" state="hidden">
      <selection activeCell="C9" sqref="C9:F9"/>
      <pageMargins left="0.75" right="0.75" top="1" bottom="1" header="0.5" footer="0.5"/>
      <pageSetup orientation="portrait"/>
      <headerFooter alignWithMargins="0"/>
    </customSheetView>
    <customSheetView guid="{58D82F59-8CF6-455F-B9F4-081499FDF243}" showGridLines="0" hiddenRows="1" state="hidden">
      <selection activeCell="I14" sqref="I14"/>
      <pageMargins left="0.75" right="0.75" top="1" bottom="1" header="0.5" footer="0.5"/>
      <pageSetup orientation="portrait"/>
      <headerFooter alignWithMargins="0"/>
    </customSheetView>
    <customSheetView guid="{B1277D53-29D6-4226-81E2-084FB62977B6}" showGridLines="0" hiddenRows="1" state="hidden">
      <selection activeCell="I14" sqref="I14"/>
      <pageMargins left="0.75" right="0.75" top="1" bottom="1" header="0.5" footer="0.5"/>
      <pageSetup orientation="portrait"/>
      <headerFooter alignWithMargins="0"/>
    </customSheetView>
    <customSheetView guid="{C39F923C-6CD3-45D8-86F8-6C4D806DDD7E}" showGridLines="0" hiddenRows="1" state="hidden">
      <selection activeCell="D22" sqref="D22"/>
      <pageMargins left="0.5" right="0.5" top="1" bottom="1" header="0.5" footer="0.5"/>
      <pageSetup orientation="portrait"/>
      <headerFooter alignWithMargins="0"/>
    </customSheetView>
    <customSheetView guid="{9CA44E70-650F-49CD-967F-298619682CA2}" showGridLines="0" hiddenRows="1" state="hidden" topLeftCell="A7">
      <selection activeCell="C9" sqref="C9:F9"/>
      <pageMargins left="0.5" right="0.5" top="1" bottom="1" header="0.5" footer="0.5"/>
      <pageSetup orientation="portrait"/>
      <headerFooter alignWithMargins="0"/>
    </customSheetView>
  </customSheetViews>
  <mergeCells count="8">
    <mergeCell ref="C12:F12"/>
    <mergeCell ref="C14:D14"/>
    <mergeCell ref="A2:F2"/>
    <mergeCell ref="A3:F3"/>
    <mergeCell ref="C5:F5"/>
    <mergeCell ref="C7:F7"/>
    <mergeCell ref="C9:F9"/>
    <mergeCell ref="C11:F11"/>
  </mergeCells>
  <pageMargins left="0.5" right="0.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13"/>
  </sheetPr>
  <dimension ref="A1:H29"/>
  <sheetViews>
    <sheetView zoomScaleSheetLayoutView="100" workbookViewId="0">
      <selection activeCell="G24" sqref="G24"/>
    </sheetView>
  </sheetViews>
  <sheetFormatPr defaultColWidth="10" defaultRowHeight="16.5"/>
  <cols>
    <col min="1" max="1" width="10.625" style="213" customWidth="1"/>
    <col min="2" max="2" width="27.5" style="213" customWidth="1"/>
    <col min="3" max="3" width="16.625" style="213" customWidth="1"/>
    <col min="4" max="4" width="39.625" style="213" customWidth="1"/>
    <col min="5" max="5" width="10" style="247"/>
    <col min="6" max="6" width="27" style="247" hidden="1" customWidth="1"/>
    <col min="7" max="7" width="10" style="247"/>
    <col min="8" max="8" width="17.5" style="247" customWidth="1"/>
    <col min="9" max="16384" width="10" style="247"/>
  </cols>
  <sheetData>
    <row r="1" spans="1:6" ht="18" customHeight="1">
      <c r="A1" s="248" t="str">
        <f>Cover!B3</f>
        <v>Specification No.: ODP/BB/C&amp;M-3613/OT-28/RFx No.5002003326/23-24</v>
      </c>
      <c r="B1" s="249"/>
      <c r="C1" s="250"/>
      <c r="D1" s="251" t="s">
        <v>189</v>
      </c>
    </row>
    <row r="2" spans="1:6" ht="18" customHeight="1">
      <c r="A2" s="252"/>
      <c r="B2" s="253"/>
      <c r="C2" s="254"/>
      <c r="D2" s="254"/>
    </row>
    <row r="3" spans="1:6" ht="47.25" customHeight="1">
      <c r="A3" s="750" t="str">
        <f>Cover!$B$2</f>
        <v>Construction of PPPFC Storage shed (46.5mx6m)  at POWERGRID Pandiabili GIS</v>
      </c>
      <c r="B3" s="750"/>
      <c r="C3" s="750"/>
      <c r="D3" s="750"/>
      <c r="E3" s="255"/>
      <c r="F3" s="255"/>
    </row>
    <row r="4" spans="1:6" ht="22.15" customHeight="1">
      <c r="A4" s="751" t="s">
        <v>190</v>
      </c>
      <c r="B4" s="751"/>
      <c r="C4" s="751"/>
      <c r="D4" s="751"/>
    </row>
    <row r="5" spans="1:6" ht="18" customHeight="1">
      <c r="A5" s="256"/>
    </row>
    <row r="6" spans="1:6" ht="18" customHeight="1">
      <c r="A6" s="257" t="str">
        <f>'Sch-1 (Civil &amp; Elect Works) '!A6</f>
        <v>Bidder’s Name and Address</v>
      </c>
      <c r="D6" s="213" t="s">
        <v>84</v>
      </c>
    </row>
    <row r="7" spans="1:6" ht="18" customHeight="1">
      <c r="A7" s="257" t="e">
        <f>'Sch-1 (Civil &amp; Elect Works) '!A7</f>
        <v>#REF!</v>
      </c>
      <c r="D7" s="156" t="s">
        <v>513</v>
      </c>
      <c r="E7" s="157"/>
      <c r="F7" s="158"/>
    </row>
    <row r="8" spans="1:6">
      <c r="A8" s="216" t="s">
        <v>147</v>
      </c>
      <c r="B8" s="749" t="str">
        <f>IF('Names of Bidder'!D8=0,"",'Names of Bidder'!D8)</f>
        <v/>
      </c>
      <c r="C8" s="749"/>
      <c r="D8" s="156" t="s">
        <v>127</v>
      </c>
      <c r="E8" s="157"/>
      <c r="F8" s="158"/>
    </row>
    <row r="9" spans="1:6">
      <c r="A9" s="216" t="s">
        <v>148</v>
      </c>
      <c r="B9" s="749" t="str">
        <f>IF('Names of Bidder'!D9=0,"",'Names of Bidder'!D9)</f>
        <v/>
      </c>
      <c r="C9" s="749"/>
      <c r="D9" s="156" t="s">
        <v>130</v>
      </c>
      <c r="E9" s="157"/>
      <c r="F9" s="158"/>
    </row>
    <row r="10" spans="1:6">
      <c r="A10" s="217"/>
      <c r="B10" s="749" t="str">
        <f>IF('Names of Bidder'!D10=0,"",'Names of Bidder'!D10)</f>
        <v/>
      </c>
      <c r="C10" s="749"/>
      <c r="D10" s="156" t="s">
        <v>132</v>
      </c>
      <c r="E10" s="157"/>
      <c r="F10" s="158"/>
    </row>
    <row r="11" spans="1:6">
      <c r="A11" s="217"/>
      <c r="B11" s="749" t="str">
        <f>IF('Names of Bidder'!D11=0,"",'Names of Bidder'!D11)</f>
        <v/>
      </c>
      <c r="C11" s="749"/>
      <c r="D11" s="156" t="s">
        <v>133</v>
      </c>
      <c r="E11" s="157"/>
      <c r="F11" s="158"/>
    </row>
    <row r="12" spans="1:6" ht="18" customHeight="1">
      <c r="A12" s="258"/>
      <c r="B12" s="258"/>
      <c r="C12" s="258"/>
      <c r="D12" s="259"/>
    </row>
    <row r="13" spans="1:6" ht="22.15" customHeight="1">
      <c r="A13" s="260" t="s">
        <v>149</v>
      </c>
      <c r="B13" s="741" t="s">
        <v>191</v>
      </c>
      <c r="C13" s="742"/>
      <c r="D13" s="261" t="s">
        <v>151</v>
      </c>
    </row>
    <row r="14" spans="1:6" ht="22.15" hidden="1" customHeight="1">
      <c r="A14" s="262" t="s">
        <v>145</v>
      </c>
      <c r="B14" s="773" t="s">
        <v>192</v>
      </c>
      <c r="C14" s="737"/>
      <c r="D14" s="263" t="e">
        <f>+#REF!</f>
        <v>#REF!</v>
      </c>
    </row>
    <row r="15" spans="1:6" ht="35.1" hidden="1" customHeight="1">
      <c r="A15" s="264"/>
      <c r="B15" s="757" t="s">
        <v>193</v>
      </c>
      <c r="C15" s="774"/>
      <c r="D15" s="268"/>
      <c r="F15" s="276"/>
    </row>
    <row r="16" spans="1:6" ht="22.15" hidden="1" customHeight="1">
      <c r="A16" s="262" t="s">
        <v>140</v>
      </c>
      <c r="B16" s="773" t="s">
        <v>194</v>
      </c>
      <c r="C16" s="737"/>
      <c r="D16" s="263" t="e">
        <f>+#REF!</f>
        <v>#REF!</v>
      </c>
      <c r="F16" s="276"/>
    </row>
    <row r="17" spans="1:8" ht="35.1" hidden="1" customHeight="1">
      <c r="A17" s="264"/>
      <c r="B17" s="757" t="s">
        <v>195</v>
      </c>
      <c r="C17" s="774"/>
      <c r="D17" s="268"/>
      <c r="G17" s="294"/>
    </row>
    <row r="18" spans="1:8" ht="22.15" customHeight="1">
      <c r="A18" s="262" t="s">
        <v>145</v>
      </c>
      <c r="B18" s="773" t="s">
        <v>192</v>
      </c>
      <c r="C18" s="773"/>
      <c r="D18" s="500"/>
    </row>
    <row r="19" spans="1:8" ht="25.15" customHeight="1">
      <c r="A19" s="270"/>
      <c r="B19" s="746" t="s">
        <v>196</v>
      </c>
      <c r="C19" s="746"/>
      <c r="D19" s="500">
        <f>'Sch-1 (Civil &amp; Elect Works) '!M154</f>
        <v>0</v>
      </c>
    </row>
    <row r="20" spans="1:8" ht="22.15" customHeight="1">
      <c r="A20" s="262" t="s">
        <v>140</v>
      </c>
      <c r="B20" s="773" t="s">
        <v>194</v>
      </c>
      <c r="C20" s="773"/>
      <c r="D20" s="501"/>
    </row>
    <row r="21" spans="1:8" ht="25.15" customHeight="1">
      <c r="A21" s="270"/>
      <c r="B21" s="746" t="s">
        <v>197</v>
      </c>
      <c r="C21" s="746"/>
      <c r="D21" s="501">
        <f>'Sch-2 '!D18:E18</f>
        <v>0.19259999999999977</v>
      </c>
    </row>
    <row r="22" spans="1:8" ht="22.15" hidden="1" customHeight="1">
      <c r="A22" s="262">
        <v>5</v>
      </c>
      <c r="B22" s="773" t="s">
        <v>198</v>
      </c>
      <c r="C22" s="773"/>
      <c r="D22" s="500" t="s">
        <v>199</v>
      </c>
      <c r="H22" s="294"/>
    </row>
    <row r="23" spans="1:8" ht="37.5" hidden="1" customHeight="1">
      <c r="A23" s="271"/>
      <c r="B23" s="746" t="s">
        <v>200</v>
      </c>
      <c r="C23" s="746"/>
      <c r="D23" s="500"/>
    </row>
    <row r="24" spans="1:8" ht="28.5" customHeight="1">
      <c r="A24" s="279"/>
      <c r="B24" s="773" t="s">
        <v>201</v>
      </c>
      <c r="C24" s="773"/>
      <c r="D24" s="295">
        <f>D19+D21</f>
        <v>0.19259999999999977</v>
      </c>
      <c r="F24" s="247">
        <f>D24*(1-0.21)</f>
        <v>0.15215399999999982</v>
      </c>
    </row>
    <row r="25" spans="1:8" ht="30" customHeight="1">
      <c r="A25" s="282"/>
      <c r="B25" s="283"/>
      <c r="C25" s="283"/>
      <c r="D25" s="284"/>
    </row>
    <row r="26" spans="1:8" ht="30" customHeight="1">
      <c r="A26" s="285" t="s">
        <v>110</v>
      </c>
      <c r="B26" s="286" t="str">
        <f>IF('Names of Bidder'!D21=0,"",'Names of Bidder'!D21)</f>
        <v/>
      </c>
      <c r="C26" s="287"/>
      <c r="D26" s="288"/>
      <c r="F26" s="289"/>
    </row>
    <row r="27" spans="1:8" ht="30" customHeight="1">
      <c r="A27" s="285" t="s">
        <v>112</v>
      </c>
      <c r="B27" s="286" t="str">
        <f>IF('Names of Bidder'!D22=0,"",'Names of Bidder'!D22)</f>
        <v/>
      </c>
      <c r="C27" s="287" t="s">
        <v>113</v>
      </c>
      <c r="D27" s="290" t="str">
        <f>IF('Names of Bidder'!D18=0,"",'Names of Bidder'!D18)</f>
        <v/>
      </c>
      <c r="F27" s="252"/>
    </row>
    <row r="28" spans="1:8" ht="30" customHeight="1">
      <c r="A28" s="288"/>
      <c r="B28" s="253"/>
      <c r="C28" s="287" t="s">
        <v>114</v>
      </c>
      <c r="D28" s="290" t="str">
        <f>IF('Names of Bidder'!D19=0,"",'Names of Bidder'!D19)</f>
        <v/>
      </c>
      <c r="F28" s="252"/>
    </row>
    <row r="29" spans="1:8" ht="30" customHeight="1">
      <c r="A29" s="288"/>
      <c r="B29" s="253"/>
      <c r="C29" s="287"/>
      <c r="D29" s="288"/>
      <c r="F29" s="289"/>
    </row>
  </sheetData>
  <sheetProtection algorithmName="SHA-512" hashValue="DoLo5vKYnVpJxwi/aPEKo6ooVN5RmaC9fNekhSY1ckfGje4l0NIsJl3BOEoqk3T5Zii2OpS3BSyEI1elB2D32g==" saltValue="zfN07dP03oKlqJlvFbBCYw==" spinCount="100000" sheet="1" formatColumns="0" formatRows="0" selectLockedCells="1" selectUnlockedCells="1"/>
  <customSheetViews>
    <customSheetView guid="{08A645C4-A23F-4400-B0CE-1685BC312A6F}" topLeftCell="A19">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E95B21C1-D936-4435-AF6F-90CF0B6A7506}">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696D9240-6693-44E8-B9A4-2BFADD101EE2}">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7999999999999993" header="0.38" footer="0.23999999999999996"/>
      <printOptions horizontalCentered="1"/>
      <pageSetup paperSize="9" fitToHeight="0" orientation="portrait"/>
      <headerFooter alignWithMargins="0">
        <oddFooter>&amp;R&amp;"Book Antiqua,Bold"&amp;10Page &amp;P of &amp;N</oddFooter>
      </headerFooter>
    </customSheetView>
    <customSheetView guid="{58D82F59-8CF6-455F-B9F4-081499FDF243}">
      <selection activeCell="F15" sqref="F15"/>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1277D53-29D6-4226-81E2-084FB62977B6}">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C39F923C-6CD3-45D8-86F8-6C4D806DDD7E}" topLeftCell="A16">
      <selection activeCell="F45" sqref="F4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9CA44E70-650F-49CD-967F-298619682CA2}" topLeftCell="A13">
      <selection activeCell="D12" sqref="D12"/>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s>
  <mergeCells count="18">
    <mergeCell ref="B11:C11"/>
    <mergeCell ref="A3:D3"/>
    <mergeCell ref="A4:D4"/>
    <mergeCell ref="B8:C8"/>
    <mergeCell ref="B9:C9"/>
    <mergeCell ref="B10:C10"/>
    <mergeCell ref="B24:C24"/>
    <mergeCell ref="B13:C13"/>
    <mergeCell ref="B14:C14"/>
    <mergeCell ref="B15:C15"/>
    <mergeCell ref="B16:C16"/>
    <mergeCell ref="B17:C17"/>
    <mergeCell ref="B18:C18"/>
    <mergeCell ref="B19:C19"/>
    <mergeCell ref="B20:C20"/>
    <mergeCell ref="B21:C21"/>
    <mergeCell ref="B22:C22"/>
    <mergeCell ref="B23:C23"/>
  </mergeCells>
  <printOptions horizontalCentered="1"/>
  <pageMargins left="0.5" right="0.38" top="0.56999999999999995" bottom="0.47999999999999993" header="0.38" footer="0.23999999999999996"/>
  <pageSetup paperSize="9" fitToHeight="0" orientation="portrait"/>
  <headerFooter alignWithMargins="0">
    <oddFooter>&amp;R&amp;"Book Antiqua,Bold"&amp;10Schedule-5/ Page &amp;P of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F0"/>
  </sheetPr>
  <dimension ref="A1:F32"/>
  <sheetViews>
    <sheetView zoomScaleSheetLayoutView="100" workbookViewId="0">
      <selection activeCell="F21" sqref="F21"/>
    </sheetView>
  </sheetViews>
  <sheetFormatPr defaultColWidth="10" defaultRowHeight="16.5"/>
  <cols>
    <col min="1" max="1" width="10.625" style="213" customWidth="1"/>
    <col min="2" max="2" width="27.5" style="213" customWidth="1"/>
    <col min="3" max="3" width="21" style="213" customWidth="1"/>
    <col min="4" max="4" width="34.375" style="213" customWidth="1"/>
    <col min="5" max="5" width="10" style="247"/>
    <col min="6" max="6" width="24.375" style="247" customWidth="1"/>
    <col min="7" max="16384" width="10" style="247"/>
  </cols>
  <sheetData>
    <row r="1" spans="1:6" ht="18" customHeight="1">
      <c r="A1" s="248" t="str">
        <f>Cover!B3</f>
        <v>Specification No.: ODP/BB/C&amp;M-3613/OT-28/RFx No.5002003326/23-24</v>
      </c>
      <c r="B1" s="249"/>
      <c r="C1" s="250"/>
      <c r="D1" s="251" t="s">
        <v>202</v>
      </c>
    </row>
    <row r="2" spans="1:6" ht="18" customHeight="1">
      <c r="A2" s="252"/>
      <c r="B2" s="253"/>
      <c r="C2" s="254"/>
      <c r="D2" s="254"/>
    </row>
    <row r="3" spans="1:6" ht="47.25" customHeight="1">
      <c r="A3" s="750" t="str">
        <f>Cover!$B$2</f>
        <v>Construction of PPPFC Storage shed (46.5mx6m)  at POWERGRID Pandiabili GIS</v>
      </c>
      <c r="B3" s="750"/>
      <c r="C3" s="750"/>
      <c r="D3" s="750"/>
      <c r="E3" s="255"/>
      <c r="F3" s="255"/>
    </row>
    <row r="4" spans="1:6" ht="22.15" customHeight="1">
      <c r="A4" s="751" t="s">
        <v>190</v>
      </c>
      <c r="B4" s="751"/>
      <c r="C4" s="751"/>
      <c r="D4" s="751"/>
    </row>
    <row r="5" spans="1:6" ht="18" customHeight="1">
      <c r="A5" s="256"/>
    </row>
    <row r="6" spans="1:6" ht="18" customHeight="1">
      <c r="A6" s="212" t="e">
        <f>#REF!</f>
        <v>#REF!</v>
      </c>
      <c r="D6" s="213" t="s">
        <v>84</v>
      </c>
    </row>
    <row r="7" spans="1:6" ht="18" customHeight="1">
      <c r="A7" s="257" t="e">
        <f>#REF!</f>
        <v>#REF!</v>
      </c>
      <c r="D7" s="156" t="s">
        <v>203</v>
      </c>
      <c r="E7" s="157"/>
      <c r="F7" s="158"/>
    </row>
    <row r="8" spans="1:6">
      <c r="A8" s="216" t="s">
        <v>147</v>
      </c>
      <c r="B8" s="749" t="e">
        <f>IF(#REF!=0,"",#REF!)</f>
        <v>#REF!</v>
      </c>
      <c r="C8" s="749"/>
      <c r="D8" s="156" t="s">
        <v>127</v>
      </c>
      <c r="E8" s="157"/>
      <c r="F8" s="158"/>
    </row>
    <row r="9" spans="1:6">
      <c r="A9" s="216" t="s">
        <v>148</v>
      </c>
      <c r="B9" s="749" t="e">
        <f>IF(#REF!=0,"",#REF!)</f>
        <v>#REF!</v>
      </c>
      <c r="C9" s="749"/>
      <c r="D9" s="156" t="s">
        <v>130</v>
      </c>
      <c r="E9" s="157"/>
      <c r="F9" s="158"/>
    </row>
    <row r="10" spans="1:6">
      <c r="A10" s="217"/>
      <c r="B10" s="749" t="e">
        <f>IF(#REF!=0,"",#REF!)</f>
        <v>#REF!</v>
      </c>
      <c r="C10" s="749"/>
      <c r="D10" s="156" t="s">
        <v>132</v>
      </c>
      <c r="E10" s="157"/>
      <c r="F10" s="158"/>
    </row>
    <row r="11" spans="1:6">
      <c r="A11" s="217"/>
      <c r="B11" s="749" t="e">
        <f>IF(#REF!=0,"",#REF!)</f>
        <v>#REF!</v>
      </c>
      <c r="C11" s="749"/>
      <c r="D11" s="156" t="s">
        <v>133</v>
      </c>
      <c r="E11" s="157"/>
      <c r="F11" s="158"/>
    </row>
    <row r="12" spans="1:6" ht="18" customHeight="1">
      <c r="A12" s="258"/>
      <c r="B12" s="258"/>
      <c r="C12" s="258"/>
      <c r="D12" s="259"/>
    </row>
    <row r="13" spans="1:6" ht="22.15" customHeight="1">
      <c r="A13" s="260" t="s">
        <v>149</v>
      </c>
      <c r="B13" s="741" t="s">
        <v>191</v>
      </c>
      <c r="C13" s="742"/>
      <c r="D13" s="261" t="s">
        <v>151</v>
      </c>
    </row>
    <row r="14" spans="1:6" ht="22.15" customHeight="1">
      <c r="A14" s="262" t="s">
        <v>145</v>
      </c>
      <c r="B14" s="773" t="s">
        <v>192</v>
      </c>
      <c r="C14" s="773"/>
      <c r="D14" s="263"/>
    </row>
    <row r="15" spans="1:6" ht="35.1" customHeight="1">
      <c r="A15" s="264"/>
      <c r="B15" s="757" t="str">
        <f>'Sch-3'!B15:C15</f>
        <v xml:space="preserve">Ex-works price of Plant and Equipment including Type Test Charges </v>
      </c>
      <c r="C15" s="758"/>
      <c r="D15" s="265" t="e">
        <f>#REF!*(1-Discount!O18)+#REF!*(1-Discount!O19)</f>
        <v>#REF!</v>
      </c>
      <c r="F15" s="266"/>
    </row>
    <row r="16" spans="1:6" ht="22.15" customHeight="1">
      <c r="A16" s="262" t="s">
        <v>140</v>
      </c>
      <c r="B16" s="773" t="s">
        <v>194</v>
      </c>
      <c r="C16" s="773"/>
      <c r="D16" s="267"/>
    </row>
    <row r="17" spans="1:6" ht="35.1" customHeight="1">
      <c r="A17" s="264"/>
      <c r="B17" s="757" t="s">
        <v>204</v>
      </c>
      <c r="C17" s="758"/>
      <c r="D17" s="268" t="e">
        <f>'Sch-3'!D17*(1-Discount!O20)</f>
        <v>#REF!</v>
      </c>
      <c r="F17" s="266"/>
    </row>
    <row r="18" spans="1:6" ht="22.15" customHeight="1">
      <c r="A18" s="262" t="s">
        <v>158</v>
      </c>
      <c r="B18" s="773" t="s">
        <v>205</v>
      </c>
      <c r="C18" s="773"/>
      <c r="D18" s="269"/>
    </row>
    <row r="19" spans="1:6" ht="30" customHeight="1">
      <c r="A19" s="270"/>
      <c r="B19" s="775" t="s">
        <v>206</v>
      </c>
      <c r="C19" s="776"/>
      <c r="D19" s="268" t="e">
        <f>'Sch-3'!D19*(1-Discount!O22)</f>
        <v>#REF!</v>
      </c>
    </row>
    <row r="20" spans="1:6" ht="22.15" customHeight="1">
      <c r="A20" s="262" t="s">
        <v>139</v>
      </c>
      <c r="B20" s="773" t="s">
        <v>207</v>
      </c>
      <c r="C20" s="773"/>
      <c r="D20" s="263"/>
    </row>
    <row r="21" spans="1:6" ht="30" customHeight="1">
      <c r="A21" s="271"/>
      <c r="B21" s="777" t="s">
        <v>208</v>
      </c>
      <c r="C21" s="778"/>
      <c r="D21" s="272" t="e">
        <f>'Sch-3'!D21*(1-Discount!O18)</f>
        <v>#REF!</v>
      </c>
    </row>
    <row r="22" spans="1:6" ht="51.75" customHeight="1">
      <c r="A22" s="271"/>
      <c r="B22" s="273"/>
      <c r="C22" s="274"/>
      <c r="D22" s="275" t="e">
        <f>IF('Sch-2 '!#REF!=0,"",'Sch-2 '!#REF!)</f>
        <v>#REF!</v>
      </c>
      <c r="F22" s="276"/>
    </row>
    <row r="23" spans="1:6" ht="30" customHeight="1">
      <c r="A23" s="262">
        <v>5</v>
      </c>
      <c r="B23" s="773" t="s">
        <v>198</v>
      </c>
      <c r="C23" s="773"/>
      <c r="D23" s="277"/>
    </row>
    <row r="24" spans="1:6" ht="30" customHeight="1">
      <c r="A24" s="271"/>
      <c r="B24" s="757" t="s">
        <v>209</v>
      </c>
      <c r="C24" s="758"/>
      <c r="D24" s="278" t="s">
        <v>199</v>
      </c>
    </row>
    <row r="25" spans="1:6" ht="28.5" customHeight="1">
      <c r="A25" s="752"/>
      <c r="B25" s="753" t="s">
        <v>210</v>
      </c>
      <c r="C25" s="753"/>
      <c r="D25" s="280" t="e">
        <f>SUM(D15,D17,D21)</f>
        <v>#REF!</v>
      </c>
    </row>
    <row r="26" spans="1:6" ht="51" customHeight="1">
      <c r="A26" s="752"/>
      <c r="B26" s="753"/>
      <c r="C26" s="753"/>
      <c r="D26" s="281" t="e">
        <f>D22</f>
        <v>#REF!</v>
      </c>
    </row>
    <row r="27" spans="1:6" ht="30" customHeight="1">
      <c r="A27" s="282"/>
      <c r="B27" s="283"/>
      <c r="C27" s="283"/>
      <c r="D27" s="284"/>
    </row>
    <row r="28" spans="1:6" ht="30" customHeight="1">
      <c r="A28" s="285" t="s">
        <v>110</v>
      </c>
      <c r="B28" s="286" t="e">
        <f>IF(#REF!=0,"",#REF!)</f>
        <v>#REF!</v>
      </c>
      <c r="C28" s="287"/>
      <c r="D28" s="288"/>
      <c r="F28" s="289"/>
    </row>
    <row r="29" spans="1:6" ht="30" customHeight="1">
      <c r="A29" s="285" t="s">
        <v>112</v>
      </c>
      <c r="B29" s="286" t="e">
        <f>IF(#REF!=0,"",#REF!)</f>
        <v>#REF!</v>
      </c>
      <c r="C29" s="287" t="s">
        <v>113</v>
      </c>
      <c r="D29" s="290" t="e">
        <f>IF(#REF!=0,"",#REF!)</f>
        <v>#REF!</v>
      </c>
      <c r="F29" s="252"/>
    </row>
    <row r="30" spans="1:6" ht="30" customHeight="1">
      <c r="A30" s="288"/>
      <c r="B30" s="253"/>
      <c r="C30" s="287" t="s">
        <v>114</v>
      </c>
      <c r="D30" s="290" t="e">
        <f>IF(#REF!=0,"",#REF!)</f>
        <v>#REF!</v>
      </c>
      <c r="F30" s="252"/>
    </row>
    <row r="31" spans="1:6" ht="30" customHeight="1">
      <c r="A31" s="288"/>
      <c r="B31" s="253"/>
      <c r="C31" s="287"/>
      <c r="D31" s="288"/>
      <c r="F31" s="289"/>
    </row>
    <row r="32" spans="1:6" ht="30" customHeight="1">
      <c r="A32" s="291"/>
      <c r="B32" s="291"/>
      <c r="C32" s="292"/>
      <c r="E32" s="293"/>
    </row>
  </sheetData>
  <sheetProtection formatColumns="0" formatRows="0" selectLockedCells="1" selectUnlockedCells="1"/>
  <customSheetViews>
    <customSheetView guid="{08A645C4-A23F-4400-B0CE-1685BC312A6F}" topLeftCell="A16">
      <selection activeCell="D25" sqref="D2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E95B21C1-D936-4435-AF6F-90CF0B6A7506}" topLeftCell="A28">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696D9240-6693-44E8-B9A4-2BFADD101EE2}">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B1277D53-29D6-4226-81E2-084FB62977B6}" topLeftCell="A28">
      <selection activeCell="B28" sqref="B28:D30"/>
      <pageMargins left="0.5" right="0.38" top="0.56999999999999995" bottom="0.47999999999999993" header="0.38" footer="0.23999999999999996"/>
      <printOptions horizontalCentered="1"/>
      <pageSetup paperSize="9" fitToHeight="0" orientation="portrait"/>
      <headerFooter alignWithMargins="0">
        <oddFooter>&amp;R&amp;"Book Antiqua,Bold"&amp;10Schedule-6/ Page &amp;P of &amp;N</oddFooter>
      </headerFooter>
    </customSheetView>
    <customSheetView guid="{C39F923C-6CD3-45D8-86F8-6C4D806DDD7E}" topLeftCell="A16">
      <selection activeCell="F45" sqref="F45"/>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 guid="{9CA44E70-650F-49CD-967F-298619682CA2}" topLeftCell="A4">
      <selection activeCell="D21" sqref="D21"/>
      <pageMargins left="0.5" right="0.38" top="0.56999999999999995" bottom="0.47999999999999993" header="0.38" footer="0.23999999999999996"/>
      <printOptions horizontalCentered="1"/>
      <pageSetup paperSize="9" fitToHeight="0" orientation="portrait"/>
      <headerFooter alignWithMargins="0">
        <oddFooter>&amp;R&amp;"Book Antiqua,Bold"&amp;10Schedule-5/ Page &amp;P of &amp;N</oddFooter>
      </headerFooter>
    </customSheetView>
  </customSheetViews>
  <mergeCells count="19">
    <mergeCell ref="B11:C11"/>
    <mergeCell ref="A3:D3"/>
    <mergeCell ref="A4:D4"/>
    <mergeCell ref="B8:C8"/>
    <mergeCell ref="B9:C9"/>
    <mergeCell ref="B10:C10"/>
    <mergeCell ref="A25:A26"/>
    <mergeCell ref="B25:C26"/>
    <mergeCell ref="B13:C13"/>
    <mergeCell ref="B14:C14"/>
    <mergeCell ref="B15:C15"/>
    <mergeCell ref="B16:C16"/>
    <mergeCell ref="B17:C17"/>
    <mergeCell ref="B18:C18"/>
    <mergeCell ref="B19:C19"/>
    <mergeCell ref="B20:C20"/>
    <mergeCell ref="B21:C21"/>
    <mergeCell ref="B23:C23"/>
    <mergeCell ref="B24:C24"/>
  </mergeCells>
  <printOptions horizontalCentered="1"/>
  <pageMargins left="0.5" right="0.38" top="0.56999999999999995" bottom="0.47999999999999993" header="0.38" footer="0.23999999999999996"/>
  <pageSetup paperSize="9" fitToHeight="0" orientation="portrait"/>
  <headerFooter alignWithMargins="0">
    <oddFooter>&amp;R&amp;"Book Antiqua,Bold"&amp;10Schedule-5/ Page &amp;P of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theme="1"/>
  </sheetPr>
  <dimension ref="A1:P28"/>
  <sheetViews>
    <sheetView showZeros="0" zoomScaleSheetLayoutView="100" workbookViewId="0">
      <selection activeCell="G25" sqref="G25"/>
    </sheetView>
  </sheetViews>
  <sheetFormatPr defaultColWidth="9" defaultRowHeight="16.5"/>
  <cols>
    <col min="1" max="1" width="11.375" style="207" customWidth="1"/>
    <col min="2" max="2" width="34.375" style="208" customWidth="1"/>
    <col min="3" max="3" width="8.625" style="208" customWidth="1"/>
    <col min="4" max="4" width="7.625" style="208" customWidth="1"/>
    <col min="5" max="5" width="13.625" style="208" customWidth="1"/>
    <col min="6" max="6" width="21.375" style="208" customWidth="1"/>
    <col min="7" max="7" width="17.625" style="105" customWidth="1"/>
    <col min="8" max="12" width="9" style="107"/>
    <col min="13" max="13" width="9" style="209"/>
    <col min="14" max="14" width="13.875" style="209" customWidth="1"/>
    <col min="15" max="15" width="13.625" style="209" customWidth="1"/>
    <col min="16" max="16" width="21.375" style="107" customWidth="1"/>
    <col min="17" max="16384" width="9" style="107"/>
  </cols>
  <sheetData>
    <row r="1" spans="1:16" ht="18" customHeight="1">
      <c r="A1" s="150" t="str">
        <f>Cover!B3</f>
        <v>Specification No.: ODP/BB/C&amp;M-3613/OT-28/RFx No.5002003326/23-24</v>
      </c>
      <c r="B1" s="151"/>
      <c r="C1" s="151"/>
      <c r="D1" s="152"/>
      <c r="E1" s="152"/>
      <c r="F1" s="153" t="s">
        <v>211</v>
      </c>
    </row>
    <row r="2" spans="1:16" ht="18" customHeight="1">
      <c r="A2" s="154"/>
      <c r="B2" s="108"/>
      <c r="C2" s="108"/>
      <c r="D2" s="128"/>
      <c r="E2" s="128"/>
      <c r="F2" s="105"/>
    </row>
    <row r="3" spans="1:16" ht="55.5" customHeight="1">
      <c r="A3" s="788" t="str">
        <f>Cover!$B$2</f>
        <v>Construction of PPPFC Storage shed (46.5mx6m)  at POWERGRID Pandiabili GIS</v>
      </c>
      <c r="B3" s="788"/>
      <c r="C3" s="788"/>
      <c r="D3" s="788"/>
      <c r="E3" s="788"/>
      <c r="F3" s="788"/>
      <c r="M3" s="240" t="s">
        <v>120</v>
      </c>
      <c r="O3" s="241" t="e">
        <f>Discount!G15/('Sch-3'!D15+'Sch-3'!D17+'Sch-3'!D19)</f>
        <v>#DIV/0!</v>
      </c>
    </row>
    <row r="4" spans="1:16" ht="22.15" customHeight="1">
      <c r="A4" s="717" t="s">
        <v>212</v>
      </c>
      <c r="B4" s="717"/>
      <c r="C4" s="717"/>
      <c r="D4" s="717"/>
      <c r="E4" s="717"/>
      <c r="F4" s="717"/>
      <c r="M4" s="240" t="s">
        <v>122</v>
      </c>
      <c r="O4" s="241">
        <f>Discount!G16</f>
        <v>0</v>
      </c>
    </row>
    <row r="5" spans="1:16" ht="18" customHeight="1">
      <c r="A5" s="210"/>
      <c r="B5" s="211"/>
      <c r="C5" s="211"/>
      <c r="D5" s="211"/>
      <c r="E5" s="211"/>
      <c r="F5" s="211"/>
      <c r="M5" s="240" t="s">
        <v>213</v>
      </c>
      <c r="O5" s="241" t="e">
        <f>Discount!G22/D21</f>
        <v>#DIV/0!</v>
      </c>
    </row>
    <row r="6" spans="1:16" ht="18" customHeight="1">
      <c r="A6" s="212" t="e">
        <f>#REF!</f>
        <v>#REF!</v>
      </c>
      <c r="B6" s="213"/>
      <c r="C6" s="213"/>
      <c r="D6" s="213"/>
      <c r="E6" s="155" t="s">
        <v>84</v>
      </c>
      <c r="M6" s="240" t="s">
        <v>214</v>
      </c>
      <c r="O6" s="241">
        <f>Discount!G28</f>
        <v>0</v>
      </c>
    </row>
    <row r="7" spans="1:16" ht="18" customHeight="1">
      <c r="A7" s="214" t="e">
        <f>#REF!</f>
        <v>#REF!</v>
      </c>
      <c r="B7" s="213"/>
      <c r="C7" s="213"/>
      <c r="D7" s="213"/>
      <c r="E7" s="215" t="s">
        <v>85</v>
      </c>
      <c r="M7" s="240" t="s">
        <v>125</v>
      </c>
      <c r="O7" s="241" t="e">
        <f>Discount!G29/('Sch-3'!D15+'Sch-3'!D17+'Sch-3'!D19)</f>
        <v>#DIV/0!</v>
      </c>
    </row>
    <row r="8" spans="1:16" ht="18" customHeight="1">
      <c r="A8" s="216" t="s">
        <v>147</v>
      </c>
      <c r="B8" s="772" t="e">
        <f>IF(#REF!=0,"",#REF!)</f>
        <v>#REF!</v>
      </c>
      <c r="C8" s="772"/>
      <c r="D8" s="772"/>
      <c r="E8" s="215" t="s">
        <v>87</v>
      </c>
      <c r="M8" s="240" t="s">
        <v>128</v>
      </c>
      <c r="O8" s="241">
        <f>Discount!G31</f>
        <v>0</v>
      </c>
    </row>
    <row r="9" spans="1:16" ht="18" customHeight="1">
      <c r="A9" s="216" t="s">
        <v>148</v>
      </c>
      <c r="B9" s="772" t="e">
        <f>IF(#REF!=0,"",#REF!)</f>
        <v>#REF!</v>
      </c>
      <c r="C9" s="772"/>
      <c r="D9" s="772"/>
      <c r="E9" s="215" t="s">
        <v>89</v>
      </c>
      <c r="M9" s="240" t="s">
        <v>131</v>
      </c>
      <c r="O9" s="241" t="e">
        <f>SUM(O3:O8)</f>
        <v>#DIV/0!</v>
      </c>
    </row>
    <row r="10" spans="1:16" ht="18" customHeight="1">
      <c r="A10" s="217"/>
      <c r="B10" s="772" t="e">
        <f>IF(#REF!=0,"",#REF!)</f>
        <v>#REF!</v>
      </c>
      <c r="C10" s="772"/>
      <c r="D10" s="772"/>
      <c r="E10" s="215" t="s">
        <v>90</v>
      </c>
    </row>
    <row r="11" spans="1:16" ht="18" customHeight="1">
      <c r="A11" s="217"/>
      <c r="B11" s="772" t="e">
        <f>IF(#REF!=0,"",#REF!)</f>
        <v>#REF!</v>
      </c>
      <c r="C11" s="772"/>
      <c r="D11" s="772"/>
      <c r="E11" s="215" t="s">
        <v>91</v>
      </c>
    </row>
    <row r="12" spans="1:16" ht="18" customHeight="1">
      <c r="B12" s="218"/>
      <c r="C12" s="218"/>
      <c r="D12" s="218"/>
      <c r="E12" s="219"/>
      <c r="F12" s="207"/>
    </row>
    <row r="14" spans="1:16" ht="33.75" customHeight="1">
      <c r="A14" s="220" t="s">
        <v>215</v>
      </c>
      <c r="B14" s="130" t="s">
        <v>216</v>
      </c>
      <c r="C14" s="221" t="s">
        <v>97</v>
      </c>
      <c r="D14" s="221" t="s">
        <v>217</v>
      </c>
      <c r="E14" s="221" t="s">
        <v>218</v>
      </c>
      <c r="F14" s="221" t="s">
        <v>219</v>
      </c>
      <c r="N14" s="781" t="s">
        <v>220</v>
      </c>
      <c r="O14" s="781"/>
      <c r="P14" s="242"/>
    </row>
    <row r="15" spans="1:16" s="206" customFormat="1">
      <c r="A15" s="222">
        <v>1</v>
      </c>
      <c r="B15" s="222">
        <v>2</v>
      </c>
      <c r="C15" s="222">
        <v>3</v>
      </c>
      <c r="D15" s="222">
        <v>4</v>
      </c>
      <c r="E15" s="223">
        <v>5</v>
      </c>
      <c r="F15" s="223" t="s">
        <v>137</v>
      </c>
      <c r="M15" s="243"/>
      <c r="N15" s="782">
        <v>3</v>
      </c>
      <c r="O15" s="782"/>
      <c r="P15" s="211"/>
    </row>
    <row r="16" spans="1:16">
      <c r="A16" s="224" t="e">
        <f>#REF!</f>
        <v>#REF!</v>
      </c>
      <c r="B16" s="225" t="e">
        <f>#REF!</f>
        <v>#REF!</v>
      </c>
      <c r="C16" s="224" t="e">
        <f>#REF!</f>
        <v>#REF!</v>
      </c>
      <c r="D16" s="224" t="e">
        <f>#REF!</f>
        <v>#REF!</v>
      </c>
      <c r="E16" s="226"/>
      <c r="F16" s="227"/>
      <c r="G16" s="228"/>
      <c r="N16" s="783"/>
      <c r="O16" s="783"/>
      <c r="P16" s="208"/>
    </row>
    <row r="17" spans="1:16" ht="35.1" customHeight="1">
      <c r="A17" s="224" t="e">
        <f>#REF!</f>
        <v>#REF!</v>
      </c>
      <c r="B17" s="225" t="e">
        <f>#REF!</f>
        <v>#REF!</v>
      </c>
      <c r="C17" s="224" t="e">
        <f>#REF!</f>
        <v>#REF!</v>
      </c>
      <c r="D17" s="224" t="e">
        <f>#REF!</f>
        <v>#REF!</v>
      </c>
      <c r="E17" s="229" t="e">
        <f>#REF!</f>
        <v>#REF!</v>
      </c>
      <c r="F17" s="230" t="e">
        <f>IF(E17=0,"Included",IF(ISERROR(D17*E17),E17,D17*E17))</f>
        <v>#REF!</v>
      </c>
      <c r="N17" s="784" t="e">
        <f>D17-(D17*$O$9)</f>
        <v>#REF!</v>
      </c>
      <c r="O17" s="784"/>
      <c r="P17" s="208"/>
    </row>
    <row r="18" spans="1:16" ht="35.1" customHeight="1">
      <c r="A18" s="224" t="e">
        <f>#REF!</f>
        <v>#REF!</v>
      </c>
      <c r="B18" s="225" t="e">
        <f>#REF!</f>
        <v>#REF!</v>
      </c>
      <c r="C18" s="224" t="e">
        <f>#REF!</f>
        <v>#REF!</v>
      </c>
      <c r="D18" s="224" t="e">
        <f>#REF!</f>
        <v>#REF!</v>
      </c>
      <c r="E18" s="229" t="e">
        <f>#REF!</f>
        <v>#REF!</v>
      </c>
      <c r="F18" s="230" t="e">
        <f>IF(E18=0,"Included",IF(ISERROR(D18*E18),E18,D18*E18))</f>
        <v>#REF!</v>
      </c>
      <c r="N18" s="785"/>
      <c r="O18" s="785"/>
      <c r="P18" s="208"/>
    </row>
    <row r="19" spans="1:16" ht="35.1" customHeight="1">
      <c r="A19" s="224" t="e">
        <f>#REF!</f>
        <v>#REF!</v>
      </c>
      <c r="B19" s="225" t="e">
        <f>#REF!</f>
        <v>#REF!</v>
      </c>
      <c r="C19" s="224" t="e">
        <f>#REF!</f>
        <v>#REF!</v>
      </c>
      <c r="D19" s="224" t="e">
        <f>#REF!</f>
        <v>#REF!</v>
      </c>
      <c r="E19" s="229" t="e">
        <f>#REF!</f>
        <v>#REF!</v>
      </c>
      <c r="F19" s="230" t="e">
        <f>IF(E19=0,"Included",IF(ISERROR(D19*E19),E19,D19*E19))</f>
        <v>#REF!</v>
      </c>
      <c r="N19" s="244"/>
      <c r="O19" s="244"/>
      <c r="P19" s="208"/>
    </row>
    <row r="20" spans="1:16" ht="35.1" customHeight="1">
      <c r="A20" s="224" t="e">
        <f>#REF!</f>
        <v>#REF!</v>
      </c>
      <c r="B20" s="225" t="e">
        <f>#REF!</f>
        <v>#REF!</v>
      </c>
      <c r="C20" s="224" t="e">
        <f>#REF!</f>
        <v>#REF!</v>
      </c>
      <c r="D20" s="224" t="e">
        <f>#REF!</f>
        <v>#REF!</v>
      </c>
      <c r="E20" s="229" t="e">
        <f>#REF!</f>
        <v>#REF!</v>
      </c>
      <c r="F20" s="230" t="e">
        <f>IF(E20=0,"Included",IF(ISERROR(D20*E20),E20,D20*E20))</f>
        <v>#REF!</v>
      </c>
      <c r="N20" s="244"/>
      <c r="O20" s="244"/>
      <c r="P20" s="208"/>
    </row>
    <row r="21" spans="1:16" ht="19.5" customHeight="1">
      <c r="A21" s="231"/>
      <c r="B21" s="786" t="s">
        <v>221</v>
      </c>
      <c r="C21" s="787"/>
      <c r="D21" s="787"/>
      <c r="E21" s="232"/>
      <c r="F21" s="233" t="e">
        <f>SUM(F17:F20)</f>
        <v>#REF!</v>
      </c>
      <c r="N21" s="784" t="e">
        <f>ROUND((#REF!+#REF!+#REF!),0)</f>
        <v>#REF!</v>
      </c>
      <c r="O21" s="784"/>
      <c r="P21" s="212"/>
    </row>
    <row r="22" spans="1:16">
      <c r="A22" s="234"/>
      <c r="B22" s="235"/>
      <c r="C22" s="235"/>
      <c r="D22" s="211"/>
      <c r="E22" s="211"/>
      <c r="F22" s="211"/>
      <c r="N22" s="245" t="s">
        <v>222</v>
      </c>
      <c r="O22" s="246" t="e">
        <f>D21-N21</f>
        <v>#REF!</v>
      </c>
    </row>
    <row r="23" spans="1:16" ht="33.75" customHeight="1">
      <c r="A23" s="779" t="s">
        <v>223</v>
      </c>
      <c r="B23" s="779"/>
      <c r="C23" s="779"/>
      <c r="D23" s="779"/>
      <c r="E23" s="780"/>
      <c r="F23" s="780"/>
      <c r="N23" s="245"/>
      <c r="O23" s="246"/>
    </row>
    <row r="24" spans="1:16">
      <c r="A24" s="234"/>
      <c r="B24" s="235"/>
      <c r="C24" s="235"/>
      <c r="D24" s="211"/>
      <c r="E24" s="211"/>
      <c r="F24" s="211"/>
      <c r="N24" s="245"/>
      <c r="O24" s="246"/>
    </row>
    <row r="25" spans="1:16" ht="33" customHeight="1">
      <c r="A25" s="236" t="s">
        <v>110</v>
      </c>
      <c r="B25" s="118" t="e">
        <f>#REF!</f>
        <v>#REF!</v>
      </c>
      <c r="C25" s="118"/>
      <c r="D25" s="237"/>
      <c r="E25" s="238" t="s">
        <v>111</v>
      </c>
      <c r="F25" s="110"/>
    </row>
    <row r="26" spans="1:16" ht="33" customHeight="1">
      <c r="A26" s="236" t="s">
        <v>112</v>
      </c>
      <c r="B26" s="239" t="e">
        <f>#REF!</f>
        <v>#REF!</v>
      </c>
      <c r="C26" s="239"/>
      <c r="D26" s="105"/>
      <c r="E26" s="238" t="s">
        <v>113</v>
      </c>
      <c r="F26" s="239" t="e">
        <f>#REF!</f>
        <v>#REF!</v>
      </c>
    </row>
    <row r="27" spans="1:16" ht="33" customHeight="1">
      <c r="A27" s="128"/>
      <c r="B27" s="108"/>
      <c r="C27" s="108"/>
      <c r="D27" s="105"/>
      <c r="E27" s="238" t="s">
        <v>114</v>
      </c>
      <c r="F27" s="239" t="e">
        <f>#REF!</f>
        <v>#REF!</v>
      </c>
    </row>
    <row r="28" spans="1:16" ht="33" customHeight="1">
      <c r="A28" s="128"/>
      <c r="B28" s="108"/>
      <c r="C28" s="108"/>
      <c r="D28" s="105"/>
      <c r="E28" s="238" t="s">
        <v>115</v>
      </c>
      <c r="F28" s="110"/>
    </row>
  </sheetData>
  <sheetProtection password="E848" sheet="1" objects="1" scenarios="1" formatColumns="0" formatRows="0" selectLockedCells="1" selectUnlockedCells="1"/>
  <customSheetViews>
    <customSheetView guid="{08A645C4-A23F-4400-B0CE-1685BC312A6F}"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E95B21C1-D936-4435-AF6F-90CF0B6A750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0EE7D76-5806-4718-BDAD-3A3EA691E5E4}"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696D9240-6693-44E8-B9A4-2BFADD101EE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58D82F59-8CF6-455F-B9F4-081499FDF243}"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B1277D53-29D6-4226-81E2-084FB62977B6}"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C39F923C-6CD3-45D8-86F8-6C4D806DDD7E}"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 guid="{9CA44E70-650F-49CD-967F-298619682CA2}" zeroValues="0" state="hidden">
      <selection activeCell="G25" sqref="G25"/>
      <colBreaks count="1" manualBreakCount="1">
        <brk id="6" max="1048575" man="1"/>
      </colBreaks>
      <pageMargins left="0.78740157480314998" right="0.38" top="0.61" bottom="0.57999999999999996" header="0.34" footer="0.36"/>
      <printOptions horizontalCentered="1"/>
      <pageSetup paperSize="9" orientation="portrait" horizontalDpi="300" verticalDpi="300"/>
      <headerFooter alignWithMargins="0">
        <oddFooter>&amp;R&amp;"Book Antiqua,Bold"&amp;10Schedule-7/ Page &amp;P of &amp;N</oddFooter>
      </headerFooter>
    </customSheetView>
  </customSheetViews>
  <mergeCells count="15">
    <mergeCell ref="B11:D11"/>
    <mergeCell ref="A3:F3"/>
    <mergeCell ref="A4:F4"/>
    <mergeCell ref="B8:D8"/>
    <mergeCell ref="B9:D9"/>
    <mergeCell ref="B10:D10"/>
    <mergeCell ref="A23:D23"/>
    <mergeCell ref="E23:F23"/>
    <mergeCell ref="N14:O14"/>
    <mergeCell ref="N15:O15"/>
    <mergeCell ref="N16:O16"/>
    <mergeCell ref="N17:O17"/>
    <mergeCell ref="N18:O18"/>
    <mergeCell ref="B21:D21"/>
    <mergeCell ref="N21:O21"/>
  </mergeCells>
  <printOptions horizontalCentered="1"/>
  <pageMargins left="0.78740157480314998" right="0.38" top="0.61" bottom="0.57999999999999996" header="0.34" footer="0.36"/>
  <pageSetup paperSize="9" orientation="portrait" horizontalDpi="300" verticalDpi="300"/>
  <headerFooter alignWithMargins="0">
    <oddFooter>&amp;R&amp;"Book Antiqua,Bold"&amp;10Schedule-7/ Page &amp;P of &amp;N</oddFooter>
  </headerFooter>
  <colBreaks count="1" manualBreakCount="1">
    <brk id="6" max="1048575" man="1"/>
  </col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indexed="11"/>
  </sheetPr>
  <dimension ref="A1:W41"/>
  <sheetViews>
    <sheetView showZeros="0" topLeftCell="A16" zoomScale="95" zoomScaleSheetLayoutView="100" workbookViewId="0">
      <selection activeCell="G20" sqref="G20"/>
    </sheetView>
  </sheetViews>
  <sheetFormatPr defaultColWidth="9" defaultRowHeight="16.5"/>
  <cols>
    <col min="1" max="2" width="6.625" style="143" customWidth="1"/>
    <col min="3" max="3" width="21.625" style="143" customWidth="1"/>
    <col min="4" max="4" width="13.375" style="143" customWidth="1"/>
    <col min="5" max="5" width="23.625" style="143" customWidth="1"/>
    <col min="6" max="6" width="11.875" style="143" customWidth="1"/>
    <col min="7" max="7" width="14.375" style="143" customWidth="1"/>
    <col min="8" max="8" width="14.25" style="144" hidden="1" customWidth="1"/>
    <col min="9" max="9" width="14.25" style="145" hidden="1" customWidth="1"/>
    <col min="10" max="10" width="20" style="146" hidden="1" customWidth="1"/>
    <col min="11" max="13" width="14.25" style="146" hidden="1" customWidth="1"/>
    <col min="14" max="14" width="38.125" style="146" hidden="1" customWidth="1"/>
    <col min="15" max="15" width="21.25" style="146" hidden="1" customWidth="1"/>
    <col min="16" max="16" width="14.25" style="146" hidden="1" customWidth="1"/>
    <col min="17" max="17" width="14.25" style="147" customWidth="1"/>
    <col min="18" max="23" width="9" style="147"/>
    <col min="24" max="16384" width="9" style="148"/>
  </cols>
  <sheetData>
    <row r="1" spans="1:23" s="141" customFormat="1" ht="40.15" customHeight="1">
      <c r="A1" s="807" t="s">
        <v>224</v>
      </c>
      <c r="B1" s="807"/>
      <c r="C1" s="807"/>
      <c r="D1" s="807"/>
      <c r="E1" s="807"/>
      <c r="F1" s="807"/>
      <c r="G1" s="807"/>
      <c r="H1" s="149"/>
      <c r="I1" s="191"/>
      <c r="J1" s="192"/>
      <c r="K1" s="192"/>
      <c r="L1" s="192"/>
      <c r="M1" s="192"/>
      <c r="N1" s="192"/>
      <c r="O1" s="192"/>
      <c r="P1" s="192"/>
      <c r="Q1" s="204"/>
      <c r="R1" s="204"/>
      <c r="S1" s="204"/>
      <c r="T1" s="204"/>
      <c r="U1" s="204"/>
      <c r="V1" s="204"/>
      <c r="W1" s="204"/>
    </row>
    <row r="2" spans="1:23" ht="18" customHeight="1">
      <c r="A2" s="150" t="str">
        <f>Cover!B3</f>
        <v>Specification No.: ODP/BB/C&amp;M-3613/OT-28/RFx No.5002003326/23-24</v>
      </c>
      <c r="B2" s="150"/>
      <c r="C2" s="151"/>
      <c r="D2" s="152"/>
      <c r="E2" s="152"/>
      <c r="F2" s="152"/>
      <c r="G2" s="153" t="s">
        <v>225</v>
      </c>
    </row>
    <row r="3" spans="1:23" ht="18" customHeight="1">
      <c r="A3" s="154"/>
      <c r="B3" s="154"/>
      <c r="C3" s="108"/>
      <c r="D3" s="128"/>
      <c r="E3" s="128"/>
      <c r="F3" s="128"/>
      <c r="G3" s="105"/>
    </row>
    <row r="4" spans="1:23" ht="19.149999999999999" customHeight="1">
      <c r="A4" s="808" t="s">
        <v>226</v>
      </c>
      <c r="B4" s="808"/>
      <c r="C4" s="808"/>
      <c r="D4" s="808"/>
      <c r="E4" s="808"/>
      <c r="F4" s="808"/>
      <c r="G4" s="808"/>
    </row>
    <row r="5" spans="1:23" ht="21" customHeight="1">
      <c r="A5" s="105" t="s">
        <v>84</v>
      </c>
      <c r="B5" s="155"/>
      <c r="C5" s="133"/>
      <c r="D5" s="133"/>
      <c r="E5" s="133"/>
      <c r="F5" s="133"/>
      <c r="G5" s="133"/>
    </row>
    <row r="6" spans="1:23" ht="21" customHeight="1">
      <c r="A6" s="156" t="s">
        <v>203</v>
      </c>
      <c r="B6" s="157"/>
      <c r="C6" s="158"/>
      <c r="D6" s="133"/>
      <c r="E6" s="133"/>
      <c r="F6" s="133"/>
      <c r="G6" s="133"/>
    </row>
    <row r="7" spans="1:23" ht="21" customHeight="1">
      <c r="A7" s="156" t="s">
        <v>127</v>
      </c>
      <c r="B7" s="157"/>
      <c r="C7" s="158"/>
      <c r="D7" s="133"/>
      <c r="E7" s="133"/>
      <c r="F7" s="133"/>
      <c r="G7" s="133"/>
    </row>
    <row r="8" spans="1:23" ht="21" customHeight="1">
      <c r="A8" s="156" t="s">
        <v>130</v>
      </c>
      <c r="B8" s="157"/>
      <c r="C8" s="158"/>
      <c r="D8" s="133"/>
      <c r="E8" s="133"/>
      <c r="F8" s="133"/>
      <c r="G8" s="133"/>
    </row>
    <row r="9" spans="1:23" ht="21" customHeight="1">
      <c r="A9" s="156" t="s">
        <v>132</v>
      </c>
      <c r="B9" s="157"/>
      <c r="C9" s="158"/>
      <c r="D9" s="133"/>
      <c r="E9" s="133"/>
      <c r="F9" s="133"/>
      <c r="G9" s="133"/>
    </row>
    <row r="10" spans="1:23" ht="21" customHeight="1">
      <c r="A10" s="156" t="s">
        <v>133</v>
      </c>
      <c r="B10" s="157"/>
      <c r="C10" s="158"/>
      <c r="D10" s="133"/>
      <c r="E10" s="133"/>
      <c r="F10" s="133"/>
      <c r="G10" s="133"/>
    </row>
    <row r="11" spans="1:23" ht="21" customHeight="1">
      <c r="A11" s="133"/>
      <c r="B11" s="133"/>
      <c r="C11" s="133"/>
      <c r="D11" s="133"/>
      <c r="E11" s="133"/>
      <c r="F11" s="133"/>
      <c r="G11" s="133"/>
    </row>
    <row r="12" spans="1:23" ht="52.5" customHeight="1">
      <c r="A12" s="159" t="s">
        <v>227</v>
      </c>
      <c r="B12" s="159"/>
      <c r="C12" s="809" t="str">
        <f>Cover!$B$2</f>
        <v>Construction of PPPFC Storage shed (46.5mx6m)  at POWERGRID Pandiabili GIS</v>
      </c>
      <c r="D12" s="809"/>
      <c r="E12" s="809"/>
      <c r="F12" s="809"/>
      <c r="G12" s="809"/>
    </row>
    <row r="13" spans="1:23" ht="21" customHeight="1">
      <c r="A13" s="160" t="s">
        <v>228</v>
      </c>
      <c r="B13" s="160"/>
      <c r="C13" s="161"/>
      <c r="D13" s="160"/>
      <c r="E13" s="160"/>
      <c r="F13" s="160"/>
      <c r="G13" s="160"/>
    </row>
    <row r="14" spans="1:23" ht="55.5" customHeight="1">
      <c r="A14" s="810" t="s">
        <v>229</v>
      </c>
      <c r="B14" s="810"/>
      <c r="C14" s="810"/>
      <c r="D14" s="810"/>
      <c r="E14" s="810"/>
      <c r="F14" s="810"/>
      <c r="G14" s="810"/>
      <c r="J14" s="811" t="s">
        <v>230</v>
      </c>
      <c r="K14" s="811"/>
      <c r="L14" s="811"/>
      <c r="M14" s="811"/>
      <c r="N14" s="193" t="s">
        <v>231</v>
      </c>
    </row>
    <row r="15" spans="1:23" ht="70.150000000000006" customHeight="1">
      <c r="B15" s="162">
        <v>1</v>
      </c>
      <c r="C15" s="789" t="s">
        <v>232</v>
      </c>
      <c r="D15" s="790"/>
      <c r="E15" s="790"/>
      <c r="F15" s="791"/>
      <c r="G15" s="163"/>
      <c r="I15" s="194" t="e">
        <f>#REF!+#REF!+#REF!</f>
        <v>#REF!</v>
      </c>
      <c r="J15" s="195" t="e">
        <f>IF(I15=0,0,G15/I15)</f>
        <v>#REF!</v>
      </c>
    </row>
    <row r="16" spans="1:23" ht="70.150000000000006" customHeight="1">
      <c r="B16" s="162">
        <v>2</v>
      </c>
      <c r="C16" s="789" t="s">
        <v>233</v>
      </c>
      <c r="D16" s="790"/>
      <c r="E16" s="790"/>
      <c r="F16" s="791"/>
      <c r="G16" s="164"/>
      <c r="I16" s="196" t="e">
        <f>#REF!+#REF!+#REF!</f>
        <v>#REF!</v>
      </c>
      <c r="J16" s="197">
        <f>G16</f>
        <v>0</v>
      </c>
    </row>
    <row r="17" spans="1:23" s="142" customFormat="1" ht="55.15" customHeight="1">
      <c r="B17" s="165">
        <v>3</v>
      </c>
      <c r="C17" s="794" t="s">
        <v>234</v>
      </c>
      <c r="D17" s="795"/>
      <c r="E17" s="795"/>
      <c r="F17" s="796"/>
      <c r="G17" s="166"/>
      <c r="H17" s="144"/>
      <c r="I17" s="144"/>
      <c r="J17" s="198"/>
      <c r="K17" s="198"/>
      <c r="L17" s="198"/>
      <c r="M17" s="198"/>
      <c r="N17" s="198"/>
      <c r="O17" s="198"/>
      <c r="P17" s="198"/>
      <c r="Q17" s="205"/>
      <c r="R17" s="205"/>
      <c r="S17" s="205"/>
      <c r="T17" s="205"/>
      <c r="U17" s="205"/>
      <c r="V17" s="205"/>
      <c r="W17" s="205"/>
    </row>
    <row r="18" spans="1:23" s="142" customFormat="1" ht="21" customHeight="1">
      <c r="B18" s="167"/>
      <c r="C18" s="168" t="s">
        <v>235</v>
      </c>
      <c r="D18" s="169"/>
      <c r="E18" s="170"/>
      <c r="F18" s="171" t="s">
        <v>236</v>
      </c>
      <c r="G18" s="172"/>
      <c r="H18" s="144"/>
      <c r="I18" s="199" t="e">
        <f>#REF!</f>
        <v>#REF!</v>
      </c>
      <c r="J18" s="200" t="e">
        <f>IF(I18=0,0,G18/I18)</f>
        <v>#REF!</v>
      </c>
      <c r="K18" s="198"/>
      <c r="L18" s="198"/>
      <c r="M18" s="198"/>
      <c r="N18" s="201" t="s">
        <v>237</v>
      </c>
      <c r="O18" s="200" t="e">
        <f>J15+J16+J18+J24</f>
        <v>#REF!</v>
      </c>
      <c r="P18" s="198"/>
      <c r="Q18" s="205"/>
      <c r="R18" s="205"/>
      <c r="S18" s="205"/>
      <c r="T18" s="205"/>
      <c r="U18" s="205"/>
      <c r="V18" s="205"/>
      <c r="W18" s="205"/>
    </row>
    <row r="19" spans="1:23" s="142" customFormat="1" ht="21" customHeight="1">
      <c r="B19" s="167"/>
      <c r="C19" s="168" t="s">
        <v>238</v>
      </c>
      <c r="D19" s="169"/>
      <c r="E19" s="170"/>
      <c r="F19" s="171" t="s">
        <v>236</v>
      </c>
      <c r="G19" s="172"/>
      <c r="H19" s="144"/>
      <c r="I19" s="199" t="e">
        <f>#REF!</f>
        <v>#REF!</v>
      </c>
      <c r="J19" s="200" t="e">
        <f>IF(I19=0,0,G19/I19)</f>
        <v>#REF!</v>
      </c>
      <c r="K19" s="198"/>
      <c r="L19" s="198"/>
      <c r="M19" s="198"/>
      <c r="N19" s="201" t="s">
        <v>239</v>
      </c>
      <c r="O19" s="200" t="e">
        <f>J15+J16+J19+J25</f>
        <v>#REF!</v>
      </c>
      <c r="P19" s="198"/>
      <c r="Q19" s="205"/>
      <c r="R19" s="205"/>
      <c r="S19" s="205"/>
      <c r="T19" s="205"/>
      <c r="U19" s="205"/>
      <c r="V19" s="205"/>
      <c r="W19" s="205"/>
    </row>
    <row r="20" spans="1:23" s="142" customFormat="1" ht="21" customHeight="1">
      <c r="B20" s="167"/>
      <c r="C20" s="168" t="s">
        <v>240</v>
      </c>
      <c r="D20" s="169"/>
      <c r="E20" s="170"/>
      <c r="F20" s="171" t="s">
        <v>236</v>
      </c>
      <c r="G20" s="172"/>
      <c r="H20" s="144"/>
      <c r="I20" s="199" t="e">
        <f>#REF!</f>
        <v>#REF!</v>
      </c>
      <c r="J20" s="200" t="e">
        <f>IF(I20=0,0,G20/I20)</f>
        <v>#REF!</v>
      </c>
      <c r="K20" s="198"/>
      <c r="L20" s="198"/>
      <c r="M20" s="198"/>
      <c r="N20" s="201" t="s">
        <v>240</v>
      </c>
      <c r="O20" s="200" t="e">
        <f>J15+J16+J20+J26</f>
        <v>#REF!</v>
      </c>
      <c r="P20" s="198"/>
      <c r="Q20" s="205"/>
      <c r="R20" s="205"/>
      <c r="S20" s="205"/>
      <c r="T20" s="205"/>
      <c r="U20" s="205"/>
      <c r="V20" s="205"/>
      <c r="W20" s="205"/>
    </row>
    <row r="21" spans="1:23" s="142" customFormat="1" ht="21" customHeight="1">
      <c r="B21" s="167"/>
      <c r="C21" s="168" t="s">
        <v>241</v>
      </c>
      <c r="D21" s="169"/>
      <c r="E21" s="170"/>
      <c r="F21" s="173" t="s">
        <v>236</v>
      </c>
      <c r="G21" s="172"/>
      <c r="H21" s="144"/>
      <c r="I21" s="144"/>
      <c r="J21" s="200">
        <f>IF(I21=0,0,G21/I21)</f>
        <v>0</v>
      </c>
      <c r="K21" s="198"/>
      <c r="L21" s="198"/>
      <c r="M21" s="198"/>
      <c r="N21" s="201" t="s">
        <v>241</v>
      </c>
      <c r="O21" s="200"/>
      <c r="P21" s="198"/>
      <c r="Q21" s="205"/>
      <c r="R21" s="205"/>
      <c r="S21" s="205"/>
      <c r="T21" s="205"/>
      <c r="U21" s="205"/>
      <c r="V21" s="205"/>
      <c r="W21" s="205"/>
    </row>
    <row r="22" spans="1:23" s="142" customFormat="1" ht="21" hidden="1" customHeight="1">
      <c r="B22" s="174"/>
      <c r="C22" s="175" t="s">
        <v>242</v>
      </c>
      <c r="D22" s="176"/>
      <c r="E22" s="170"/>
      <c r="F22" s="173" t="s">
        <v>236</v>
      </c>
      <c r="G22" s="177"/>
      <c r="H22" s="144"/>
      <c r="I22" s="199" t="e">
        <f>#REF!</f>
        <v>#REF!</v>
      </c>
      <c r="J22" s="200" t="e">
        <f>IF(I22=0,0,G22/I22)</f>
        <v>#REF!</v>
      </c>
      <c r="K22" s="198"/>
      <c r="L22" s="198"/>
      <c r="M22" s="198"/>
      <c r="N22" s="202" t="s">
        <v>242</v>
      </c>
      <c r="O22" s="200" t="e">
        <f>J15+J16+J22+J28</f>
        <v>#REF!</v>
      </c>
      <c r="P22" s="198"/>
      <c r="Q22" s="205"/>
      <c r="R22" s="205"/>
      <c r="S22" s="205"/>
      <c r="T22" s="205"/>
      <c r="U22" s="205"/>
      <c r="V22" s="205"/>
      <c r="W22" s="205"/>
    </row>
    <row r="23" spans="1:23" s="142" customFormat="1" ht="55.15" customHeight="1">
      <c r="B23" s="165">
        <v>4</v>
      </c>
      <c r="C23" s="797" t="s">
        <v>243</v>
      </c>
      <c r="D23" s="798"/>
      <c r="E23" s="798"/>
      <c r="F23" s="799"/>
      <c r="G23" s="166"/>
      <c r="H23" s="144"/>
      <c r="I23" s="144"/>
      <c r="J23" s="198"/>
      <c r="K23" s="198"/>
      <c r="L23" s="198"/>
      <c r="M23" s="198"/>
      <c r="N23" s="198"/>
      <c r="O23" s="198"/>
      <c r="P23" s="198"/>
      <c r="Q23" s="205"/>
      <c r="R23" s="205"/>
      <c r="S23" s="205"/>
      <c r="T23" s="205"/>
      <c r="U23" s="205"/>
      <c r="V23" s="205"/>
      <c r="W23" s="205"/>
    </row>
    <row r="24" spans="1:23" s="142" customFormat="1" ht="21" customHeight="1">
      <c r="A24" s="178"/>
      <c r="B24" s="167"/>
      <c r="C24" s="168" t="s">
        <v>235</v>
      </c>
      <c r="D24" s="169"/>
      <c r="E24" s="179"/>
      <c r="F24" s="171" t="s">
        <v>244</v>
      </c>
      <c r="G24" s="180"/>
      <c r="H24" s="144"/>
      <c r="I24" s="199" t="e">
        <f>#REF!</f>
        <v>#REF!</v>
      </c>
      <c r="J24" s="203">
        <f>G24</f>
        <v>0</v>
      </c>
      <c r="K24" s="198"/>
      <c r="L24" s="198"/>
      <c r="M24" s="198"/>
      <c r="N24" s="198"/>
      <c r="O24" s="198"/>
      <c r="P24" s="198"/>
      <c r="Q24" s="205"/>
      <c r="R24" s="205"/>
      <c r="S24" s="205"/>
      <c r="T24" s="205"/>
      <c r="U24" s="205"/>
      <c r="V24" s="205"/>
      <c r="W24" s="205"/>
    </row>
    <row r="25" spans="1:23" s="142" customFormat="1" ht="21" customHeight="1">
      <c r="A25" s="178"/>
      <c r="B25" s="167"/>
      <c r="C25" s="168" t="s">
        <v>238</v>
      </c>
      <c r="D25" s="169"/>
      <c r="E25" s="179"/>
      <c r="F25" s="171" t="s">
        <v>244</v>
      </c>
      <c r="G25" s="180"/>
      <c r="H25" s="144"/>
      <c r="I25" s="199" t="e">
        <f>#REF!</f>
        <v>#REF!</v>
      </c>
      <c r="J25" s="203">
        <f>G25</f>
        <v>0</v>
      </c>
      <c r="K25" s="198"/>
      <c r="L25" s="198"/>
      <c r="M25" s="198"/>
      <c r="N25" s="198"/>
      <c r="O25" s="198"/>
      <c r="P25" s="198"/>
      <c r="Q25" s="205"/>
      <c r="R25" s="205"/>
      <c r="S25" s="205"/>
      <c r="T25" s="205"/>
      <c r="U25" s="205"/>
      <c r="V25" s="205"/>
      <c r="W25" s="205"/>
    </row>
    <row r="26" spans="1:23" s="142" customFormat="1" ht="21" customHeight="1">
      <c r="A26" s="178"/>
      <c r="B26" s="167"/>
      <c r="C26" s="168" t="s">
        <v>240</v>
      </c>
      <c r="D26" s="169"/>
      <c r="E26" s="179"/>
      <c r="F26" s="171" t="s">
        <v>244</v>
      </c>
      <c r="G26" s="180"/>
      <c r="H26" s="144"/>
      <c r="I26" s="199" t="e">
        <f>#REF!</f>
        <v>#REF!</v>
      </c>
      <c r="J26" s="203">
        <f>G26</f>
        <v>0</v>
      </c>
      <c r="K26" s="198"/>
      <c r="L26" s="198"/>
      <c r="M26" s="198"/>
      <c r="N26" s="198"/>
      <c r="O26" s="198"/>
      <c r="P26" s="198"/>
      <c r="Q26" s="205"/>
      <c r="R26" s="205"/>
      <c r="S26" s="205"/>
      <c r="T26" s="205"/>
      <c r="U26" s="205"/>
      <c r="V26" s="205"/>
      <c r="W26" s="205"/>
    </row>
    <row r="27" spans="1:23" s="142" customFormat="1" ht="21" customHeight="1">
      <c r="A27" s="178"/>
      <c r="B27" s="167"/>
      <c r="C27" s="168" t="s">
        <v>241</v>
      </c>
      <c r="D27" s="169"/>
      <c r="E27" s="179"/>
      <c r="F27" s="171" t="s">
        <v>244</v>
      </c>
      <c r="G27" s="180"/>
      <c r="H27" s="144"/>
      <c r="I27" s="144"/>
      <c r="J27" s="203">
        <f>G27</f>
        <v>0</v>
      </c>
      <c r="K27" s="198"/>
      <c r="L27" s="198"/>
      <c r="M27" s="198"/>
      <c r="N27" s="198"/>
      <c r="O27" s="198"/>
      <c r="P27" s="198"/>
      <c r="Q27" s="205"/>
      <c r="R27" s="205"/>
      <c r="S27" s="205"/>
      <c r="T27" s="205"/>
      <c r="U27" s="205"/>
      <c r="V27" s="205"/>
      <c r="W27" s="205"/>
    </row>
    <row r="28" spans="1:23" s="142" customFormat="1" ht="21" hidden="1" customHeight="1">
      <c r="A28" s="178"/>
      <c r="B28" s="174"/>
      <c r="C28" s="175" t="s">
        <v>242</v>
      </c>
      <c r="D28" s="176"/>
      <c r="E28" s="181"/>
      <c r="F28" s="173" t="s">
        <v>244</v>
      </c>
      <c r="G28" s="182"/>
      <c r="H28" s="144"/>
      <c r="I28" s="199" t="e">
        <f>#REF!</f>
        <v>#REF!</v>
      </c>
      <c r="J28" s="203">
        <f>G28</f>
        <v>0</v>
      </c>
      <c r="K28" s="198"/>
      <c r="L28" s="198"/>
      <c r="M28" s="198"/>
      <c r="N28" s="198"/>
      <c r="O28" s="198"/>
      <c r="P28" s="198"/>
      <c r="Q28" s="205"/>
      <c r="R28" s="205"/>
      <c r="S28" s="205"/>
      <c r="T28" s="205"/>
      <c r="U28" s="205"/>
      <c r="V28" s="205"/>
      <c r="W28" s="205"/>
    </row>
    <row r="29" spans="1:23" s="142" customFormat="1" ht="41.25" customHeight="1">
      <c r="A29" s="178"/>
      <c r="B29" s="800" t="s">
        <v>245</v>
      </c>
      <c r="C29" s="800"/>
      <c r="D29" s="800"/>
      <c r="E29" s="800"/>
      <c r="F29" s="800"/>
      <c r="G29" s="800"/>
      <c r="H29" s="144"/>
      <c r="I29" s="199" t="e">
        <f>#REF!+#REF!+#REF!</f>
        <v>#REF!</v>
      </c>
      <c r="J29" s="200" t="e">
        <f>IF(I29=0,0,G29/I29)</f>
        <v>#REF!</v>
      </c>
      <c r="K29" s="198"/>
      <c r="L29" s="198"/>
      <c r="M29" s="198"/>
      <c r="N29" s="198"/>
      <c r="O29" s="198"/>
      <c r="P29" s="198"/>
      <c r="Q29" s="205"/>
      <c r="R29" s="205"/>
      <c r="S29" s="205"/>
      <c r="T29" s="205"/>
      <c r="U29" s="205"/>
      <c r="V29" s="205"/>
      <c r="W29" s="205"/>
    </row>
    <row r="30" spans="1:23" s="142" customFormat="1" ht="24.75" hidden="1" customHeight="1">
      <c r="A30" s="178"/>
      <c r="B30" s="183">
        <v>5</v>
      </c>
      <c r="C30" s="801" t="s">
        <v>246</v>
      </c>
      <c r="D30" s="802"/>
      <c r="E30" s="802"/>
      <c r="F30" s="802"/>
      <c r="G30" s="803"/>
      <c r="H30" s="144"/>
      <c r="I30" s="199"/>
      <c r="J30" s="200"/>
      <c r="K30" s="198"/>
      <c r="L30" s="198"/>
      <c r="M30" s="198"/>
      <c r="N30" s="198"/>
      <c r="O30" s="198"/>
      <c r="P30" s="198"/>
      <c r="Q30" s="205"/>
      <c r="R30" s="205"/>
      <c r="S30" s="205"/>
      <c r="T30" s="205"/>
      <c r="U30" s="205"/>
      <c r="V30" s="205"/>
      <c r="W30" s="205"/>
    </row>
    <row r="31" spans="1:23" s="142" customFormat="1" ht="61.5" hidden="1" customHeight="1">
      <c r="A31" s="178"/>
      <c r="B31" s="804"/>
      <c r="C31" s="805"/>
      <c r="D31" s="805"/>
      <c r="E31" s="805"/>
      <c r="F31" s="805"/>
      <c r="G31" s="806"/>
      <c r="H31" s="144"/>
      <c r="I31" s="199" t="e">
        <f>#REF!+#REF!+#REF!</f>
        <v>#REF!</v>
      </c>
      <c r="J31" s="203">
        <f>G31</f>
        <v>0</v>
      </c>
      <c r="K31" s="198"/>
      <c r="L31" s="198"/>
      <c r="M31" s="198"/>
      <c r="N31" s="198"/>
      <c r="O31" s="198"/>
      <c r="P31" s="198"/>
      <c r="Q31" s="205"/>
      <c r="R31" s="205"/>
      <c r="S31" s="205"/>
      <c r="T31" s="205"/>
      <c r="U31" s="205"/>
      <c r="V31" s="205"/>
      <c r="W31" s="205"/>
    </row>
    <row r="32" spans="1:23" s="142" customFormat="1" ht="48.75" customHeight="1">
      <c r="A32" s="178"/>
      <c r="B32" s="792"/>
      <c r="C32" s="792"/>
      <c r="D32" s="792"/>
      <c r="E32" s="792"/>
      <c r="F32" s="792"/>
      <c r="G32" s="792"/>
      <c r="H32" s="144"/>
      <c r="I32" s="144"/>
      <c r="J32" s="198"/>
      <c r="K32" s="198"/>
      <c r="L32" s="198"/>
      <c r="M32" s="198"/>
      <c r="N32" s="198"/>
      <c r="O32" s="198"/>
      <c r="P32" s="198"/>
      <c r="Q32" s="205"/>
      <c r="R32" s="205"/>
      <c r="S32" s="205"/>
      <c r="T32" s="205"/>
      <c r="U32" s="205"/>
      <c r="V32" s="205"/>
      <c r="W32" s="205"/>
    </row>
    <row r="33" spans="1:23" s="142" customFormat="1" ht="33" customHeight="1">
      <c r="A33" s="160" t="s">
        <v>247</v>
      </c>
      <c r="B33" s="184"/>
      <c r="C33" s="185"/>
      <c r="E33" s="186"/>
      <c r="F33" s="186"/>
      <c r="G33" s="187"/>
      <c r="H33" s="144"/>
      <c r="I33" s="144"/>
      <c r="J33" s="198"/>
      <c r="K33" s="198"/>
      <c r="L33" s="198"/>
      <c r="M33" s="198"/>
      <c r="N33" s="198"/>
      <c r="O33" s="198"/>
      <c r="P33" s="198"/>
      <c r="Q33" s="205"/>
      <c r="R33" s="205"/>
      <c r="S33" s="205"/>
      <c r="T33" s="205"/>
      <c r="U33" s="205"/>
      <c r="V33" s="205"/>
      <c r="W33" s="205"/>
    </row>
    <row r="34" spans="1:23" s="142" customFormat="1" ht="33" customHeight="1">
      <c r="A34" s="105" t="s">
        <v>248</v>
      </c>
      <c r="B34" s="184"/>
      <c r="C34" s="185"/>
      <c r="E34" s="186"/>
      <c r="F34" s="186"/>
      <c r="G34" s="187"/>
      <c r="H34" s="144"/>
      <c r="I34" s="144"/>
      <c r="J34" s="198"/>
      <c r="K34" s="198"/>
      <c r="L34" s="198"/>
      <c r="M34" s="198"/>
      <c r="N34" s="198"/>
      <c r="O34" s="198"/>
      <c r="P34" s="198"/>
      <c r="Q34" s="205"/>
      <c r="R34" s="205"/>
      <c r="S34" s="205"/>
      <c r="T34" s="205"/>
      <c r="U34" s="205"/>
      <c r="V34" s="205"/>
      <c r="W34" s="205"/>
    </row>
    <row r="35" spans="1:23" s="142" customFormat="1" ht="33" customHeight="1">
      <c r="B35" s="105"/>
      <c r="D35" s="107"/>
      <c r="E35" s="108"/>
      <c r="F35" s="108"/>
      <c r="G35" s="108"/>
      <c r="H35" s="188"/>
      <c r="I35" s="144"/>
      <c r="J35" s="198"/>
      <c r="K35" s="198"/>
      <c r="L35" s="198"/>
      <c r="M35" s="198"/>
      <c r="N35" s="198"/>
      <c r="O35" s="198"/>
      <c r="P35" s="198"/>
      <c r="Q35" s="205"/>
      <c r="R35" s="205"/>
      <c r="S35" s="205"/>
      <c r="T35" s="205"/>
      <c r="U35" s="205"/>
      <c r="V35" s="205"/>
      <c r="W35" s="205"/>
    </row>
    <row r="36" spans="1:23" ht="33" customHeight="1">
      <c r="A36" s="82"/>
      <c r="B36" s="82"/>
      <c r="C36" s="109"/>
      <c r="D36" s="108"/>
      <c r="E36" s="105"/>
      <c r="F36" s="105"/>
      <c r="G36" s="110" t="s">
        <v>249</v>
      </c>
      <c r="H36" s="146"/>
    </row>
    <row r="37" spans="1:23" ht="33" customHeight="1">
      <c r="A37" s="82"/>
      <c r="B37" s="82"/>
      <c r="C37" s="109"/>
      <c r="D37" s="108"/>
      <c r="E37" s="105"/>
      <c r="F37" s="105"/>
      <c r="G37" s="110" t="e">
        <f>"For and on behalf of "&amp;#REF!</f>
        <v>#REF!</v>
      </c>
      <c r="H37" s="146"/>
    </row>
    <row r="38" spans="1:23" ht="33" customHeight="1">
      <c r="A38" s="84"/>
      <c r="B38" s="84"/>
      <c r="C38" s="84"/>
      <c r="D38" s="111"/>
      <c r="E38" s="112"/>
      <c r="F38" s="112"/>
      <c r="G38" s="148"/>
      <c r="H38" s="189"/>
    </row>
    <row r="39" spans="1:23" ht="33" customHeight="1">
      <c r="A39" s="113" t="s">
        <v>250</v>
      </c>
      <c r="B39" s="113"/>
      <c r="C39" s="111" t="e">
        <f>#REF!</f>
        <v>#REF!</v>
      </c>
      <c r="D39" s="111"/>
      <c r="E39" s="112" t="s">
        <v>251</v>
      </c>
      <c r="F39" s="793" t="e">
        <f>#REF!</f>
        <v>#REF!</v>
      </c>
      <c r="G39" s="793"/>
      <c r="H39" s="146"/>
    </row>
    <row r="40" spans="1:23" ht="33" customHeight="1">
      <c r="A40" s="113" t="s">
        <v>252</v>
      </c>
      <c r="B40" s="113"/>
      <c r="C40" s="114" t="e">
        <f>#REF!</f>
        <v>#REF!</v>
      </c>
      <c r="D40" s="115"/>
      <c r="E40" s="112" t="s">
        <v>253</v>
      </c>
      <c r="F40" s="793" t="e">
        <f>#REF!</f>
        <v>#REF!</v>
      </c>
      <c r="G40" s="793"/>
      <c r="H40" s="146"/>
    </row>
    <row r="41" spans="1:23" ht="33" customHeight="1">
      <c r="A41" s="82"/>
      <c r="B41" s="82"/>
      <c r="C41" s="82"/>
      <c r="D41" s="82"/>
      <c r="E41" s="112"/>
      <c r="F41" s="112"/>
      <c r="G41" s="148"/>
      <c r="H41" s="190"/>
    </row>
  </sheetData>
  <sheetProtection formatColumns="0" formatRows="0" selectLockedCells="1"/>
  <customSheetViews>
    <customSheetView guid="{08A645C4-A23F-4400-B0CE-1685BC312A6F}" scale="95" zeroValues="0" printArea="1" hiddenRows="1" hiddenColumns="1" topLeftCell="A13">
      <selection activeCell="G24" sqref="G24:G26"/>
      <pageMargins left="0.72" right="0.49" top="0.62" bottom="0.52" header="0.32" footer="0.27"/>
      <pageSetup scale="96" orientation="portrait"/>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C39F923C-6CD3-45D8-86F8-6C4D806DDD7E}" zeroValues="0" hiddenRows="1" hiddenColumns="1" topLeftCell="A13">
      <selection activeCell="G15" sqref="G15"/>
      <pageMargins left="0.72" right="0.49" top="0.62" bottom="0.52" header="0.32" footer="0.27"/>
      <pageSetup scale="96" orientation="portrait"/>
      <headerFooter alignWithMargins="0">
        <oddFooter>&amp;R&amp;"Book Antiqua,Bold"&amp;10Letter of Discount  / Page &amp;P of &amp;N</oddFooter>
      </headerFooter>
    </customSheetView>
    <customSheetView guid="{9CA44E70-650F-49CD-967F-298619682CA2}" zeroValues="0" hiddenRows="1" hiddenColumns="1" topLeftCell="A17">
      <selection activeCell="G28" sqref="G28"/>
      <pageMargins left="0.72" right="0.49" top="0.62" bottom="0.52" header="0.32" footer="0.27"/>
      <pageSetup scale="96" orientation="portrait"/>
      <headerFooter alignWithMargins="0">
        <oddFooter>&amp;R&amp;"Book Antiqua,Bold"&amp;10Letter of Discount  / Page &amp;P of &amp;N</oddFooter>
      </headerFooter>
    </customSheetView>
  </customSheetViews>
  <mergeCells count="15">
    <mergeCell ref="A1:G1"/>
    <mergeCell ref="A4:G4"/>
    <mergeCell ref="C12:G12"/>
    <mergeCell ref="A14:G14"/>
    <mergeCell ref="J14:M14"/>
    <mergeCell ref="C15:F15"/>
    <mergeCell ref="B32:G32"/>
    <mergeCell ref="F39:G39"/>
    <mergeCell ref="F40:G40"/>
    <mergeCell ref="C16:F16"/>
    <mergeCell ref="C17:F17"/>
    <mergeCell ref="C23:F23"/>
    <mergeCell ref="B29:G29"/>
    <mergeCell ref="C30:G30"/>
    <mergeCell ref="B31:G31"/>
  </mergeCells>
  <dataValidations count="2">
    <dataValidation operator="greaterThanOrEqual" allowBlank="1" showInputMessage="1" showErrorMessage="1" error="Enter numeric figures only." sqref="G18:G22" xr:uid="{00000000-0002-0000-0E00-000000000000}"/>
    <dataValidation type="decimal" allowBlank="1" showInputMessage="1" showErrorMessage="1" error="Enter in percent only." sqref="G24:G28" xr:uid="{00000000-0002-0000-0E00-000001000000}">
      <formula1>0</formula1>
      <formula2>1</formula2>
    </dataValidation>
  </dataValidations>
  <pageMargins left="0.72" right="0.49" top="0.62" bottom="0.52" header="0.32" footer="0.27"/>
  <pageSetup scale="96" orientation="portrait"/>
  <headerFooter alignWithMargins="0">
    <oddFooter>&amp;R&amp;"Book Antiqua,Bold"&amp;10Letter of Discount  / Page &amp;P of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indexed="35"/>
  </sheetPr>
  <dimension ref="A1:F21"/>
  <sheetViews>
    <sheetView zoomScaleSheetLayoutView="100" workbookViewId="0">
      <selection activeCell="D13" sqref="D13"/>
    </sheetView>
  </sheetViews>
  <sheetFormatPr defaultColWidth="9" defaultRowHeight="16.5"/>
  <cols>
    <col min="1" max="1" width="9" style="128"/>
    <col min="2" max="2" width="26.875" style="105" customWidth="1"/>
    <col min="3" max="3" width="22.875" style="105" customWidth="1"/>
    <col min="4" max="5" width="15.625" style="105" customWidth="1"/>
    <col min="6" max="16384" width="9" style="107"/>
  </cols>
  <sheetData>
    <row r="1" spans="1:6">
      <c r="A1" s="106"/>
      <c r="B1" s="129"/>
      <c r="C1" s="129"/>
      <c r="D1" s="129"/>
      <c r="E1" s="129"/>
    </row>
    <row r="2" spans="1:6" ht="22.15" customHeight="1">
      <c r="A2" s="812" t="s">
        <v>254</v>
      </c>
      <c r="B2" s="812"/>
      <c r="C2" s="812"/>
      <c r="D2" s="812"/>
      <c r="E2" s="107"/>
    </row>
    <row r="3" spans="1:6">
      <c r="A3" s="106"/>
      <c r="B3" s="129"/>
      <c r="C3" s="129"/>
      <c r="D3" s="129"/>
      <c r="E3" s="129"/>
    </row>
    <row r="4" spans="1:6" ht="30">
      <c r="A4" s="130" t="s">
        <v>255</v>
      </c>
      <c r="B4" s="131" t="s">
        <v>256</v>
      </c>
      <c r="C4" s="130" t="s">
        <v>257</v>
      </c>
      <c r="D4" s="130" t="s">
        <v>258</v>
      </c>
      <c r="E4" s="130" t="s">
        <v>259</v>
      </c>
    </row>
    <row r="5" spans="1:6" ht="18" customHeight="1">
      <c r="A5" s="467" t="s">
        <v>260</v>
      </c>
      <c r="B5" s="467" t="s">
        <v>261</v>
      </c>
      <c r="C5" s="467" t="s">
        <v>262</v>
      </c>
      <c r="D5" s="467" t="s">
        <v>263</v>
      </c>
      <c r="E5" s="467" t="s">
        <v>264</v>
      </c>
    </row>
    <row r="6" spans="1:6" ht="45" customHeight="1">
      <c r="A6" s="134">
        <v>1</v>
      </c>
      <c r="B6" s="135"/>
      <c r="C6" s="136"/>
      <c r="D6" s="137"/>
      <c r="E6" s="138">
        <f t="shared" ref="E6:E15" si="0">C6*D6</f>
        <v>0</v>
      </c>
    </row>
    <row r="7" spans="1:6" ht="45" customHeight="1">
      <c r="A7" s="134">
        <v>2</v>
      </c>
      <c r="B7" s="135"/>
      <c r="C7" s="136"/>
      <c r="D7" s="137"/>
      <c r="E7" s="138">
        <f t="shared" si="0"/>
        <v>0</v>
      </c>
    </row>
    <row r="8" spans="1:6" ht="45" customHeight="1">
      <c r="A8" s="134">
        <v>3</v>
      </c>
      <c r="B8" s="135"/>
      <c r="C8" s="136"/>
      <c r="D8" s="137"/>
      <c r="E8" s="138">
        <f t="shared" si="0"/>
        <v>0</v>
      </c>
    </row>
    <row r="9" spans="1:6" ht="45" customHeight="1">
      <c r="A9" s="134">
        <v>4</v>
      </c>
      <c r="B9" s="135"/>
      <c r="C9" s="136"/>
      <c r="D9" s="137"/>
      <c r="E9" s="138">
        <f t="shared" si="0"/>
        <v>0</v>
      </c>
    </row>
    <row r="10" spans="1:6" ht="45" customHeight="1">
      <c r="A10" s="134">
        <v>5</v>
      </c>
      <c r="B10" s="135"/>
      <c r="C10" s="136"/>
      <c r="D10" s="137"/>
      <c r="E10" s="138">
        <f t="shared" si="0"/>
        <v>0</v>
      </c>
    </row>
    <row r="11" spans="1:6" ht="45" customHeight="1">
      <c r="A11" s="134">
        <v>6</v>
      </c>
      <c r="B11" s="135"/>
      <c r="C11" s="136"/>
      <c r="D11" s="137"/>
      <c r="E11" s="138">
        <f t="shared" si="0"/>
        <v>0</v>
      </c>
    </row>
    <row r="12" spans="1:6" ht="45" customHeight="1">
      <c r="A12" s="134">
        <v>7</v>
      </c>
      <c r="B12" s="135"/>
      <c r="C12" s="136"/>
      <c r="D12" s="137"/>
      <c r="E12" s="138">
        <f t="shared" si="0"/>
        <v>0</v>
      </c>
    </row>
    <row r="13" spans="1:6" ht="45" customHeight="1">
      <c r="A13" s="134">
        <v>8</v>
      </c>
      <c r="B13" s="135"/>
      <c r="C13" s="136"/>
      <c r="D13" s="137"/>
      <c r="E13" s="138">
        <f t="shared" si="0"/>
        <v>0</v>
      </c>
    </row>
    <row r="14" spans="1:6" ht="45" customHeight="1">
      <c r="A14" s="134">
        <v>9</v>
      </c>
      <c r="B14" s="135"/>
      <c r="C14" s="136"/>
      <c r="D14" s="137"/>
      <c r="E14" s="138">
        <f t="shared" si="0"/>
        <v>0</v>
      </c>
    </row>
    <row r="15" spans="1:6" ht="45" customHeight="1">
      <c r="A15" s="134">
        <v>10</v>
      </c>
      <c r="B15" s="135"/>
      <c r="C15" s="136"/>
      <c r="D15" s="137"/>
      <c r="E15" s="138">
        <f t="shared" si="0"/>
        <v>0</v>
      </c>
    </row>
    <row r="16" spans="1:6" ht="45" customHeight="1">
      <c r="A16" s="132"/>
      <c r="B16" s="139" t="s">
        <v>265</v>
      </c>
      <c r="C16" s="139"/>
      <c r="D16" s="139"/>
      <c r="E16" s="139">
        <f>SUM(E6:E15)</f>
        <v>0</v>
      </c>
      <c r="F16" s="140"/>
    </row>
    <row r="17" ht="30" customHeight="1"/>
    <row r="18" ht="30" customHeight="1"/>
    <row r="19" ht="30" customHeight="1"/>
    <row r="20" ht="30" customHeight="1"/>
    <row r="21" ht="30" customHeight="1"/>
  </sheetData>
  <sheetProtection password="8665" sheet="1" formatColumns="0" formatRows="0" selectLockedCells="1"/>
  <customSheetViews>
    <customSheetView guid="{08A645C4-A23F-4400-B0CE-1685BC312A6F}">
      <selection activeCell="B6" sqref="B6"/>
      <pageMargins left="0.75" right="0.75" top="0.65" bottom="1" header="0.5" footer="0.5"/>
      <pageSetup orientation="portrait"/>
      <headerFooter alignWithMargins="0"/>
    </customSheetView>
    <customSheetView guid="{E95B21C1-D936-4435-AF6F-90CF0B6A7506}" showPageBreaks="1" printArea="1" view="pageBreakPreview" topLeftCell="A8">
      <selection activeCell="B8" sqref="B8"/>
      <pageMargins left="0.75" right="0.75" top="0.65" bottom="1" header="0.5" footer="0.5"/>
      <pageSetup orientation="portrait"/>
      <headerFooter alignWithMargins="0"/>
    </customSheetView>
    <customSheetView guid="{B0EE7D76-5806-4718-BDAD-3A3EA691E5E4}" scale="70">
      <selection activeCell="C6" sqref="C6:D6"/>
      <pageMargins left="0.75" right="0.75" top="0.65" bottom="1" header="0.5" footer="0.5"/>
      <pageSetup orientation="portrait"/>
      <headerFooter alignWithMargins="0"/>
    </customSheetView>
    <customSheetView guid="{696D9240-6693-44E8-B9A4-2BFADD101EE2}" scale="70">
      <selection activeCell="C6" sqref="C6:D6"/>
      <pageMargins left="0.75" right="0.75" top="0.65" bottom="1" header="0.5" footer="0.5"/>
      <pageSetup orientation="portrait"/>
      <headerFooter alignWithMargins="0"/>
    </customSheetView>
    <customSheetView guid="{58D82F59-8CF6-455F-B9F4-081499FDF243}" scale="70">
      <selection activeCell="C6" sqref="C6:D6"/>
      <pageMargins left="0.75" right="0.75" top="0.65" bottom="1" header="0.5" footer="0.5"/>
      <pageSetup orientation="portrait"/>
      <headerFooter alignWithMargins="0"/>
    </customSheetView>
    <customSheetView guid="{B1277D53-29D6-4226-81E2-084FB62977B6}" showPageBreaks="1" printArea="1" view="pageBreakPreview" topLeftCell="A8">
      <selection activeCell="B8" sqref="B8"/>
      <pageMargins left="0.75" right="0.75" top="0.65" bottom="1" header="0.5" footer="0.5"/>
      <pageSetup orientation="portrait"/>
      <headerFooter alignWithMargins="0"/>
    </customSheetView>
    <customSheetView guid="{C39F923C-6CD3-45D8-86F8-6C4D806DDD7E}" showPageBreaks="1" printArea="1" view="pageBreakPreview">
      <selection activeCell="F45" sqref="F45"/>
      <pageMargins left="0.75" right="0.75" top="0.65" bottom="1" header="0.5" footer="0.5"/>
      <pageSetup orientation="portrait"/>
      <headerFooter alignWithMargins="0"/>
    </customSheetView>
    <customSheetView guid="{9CA44E70-650F-49CD-967F-298619682CA2}" topLeftCell="A4">
      <selection activeCell="B6" sqref="B6"/>
      <pageMargins left="0.75" right="0.75" top="0.65" bottom="1" header="0.5" footer="0.5"/>
      <pageSetup orientation="portrait"/>
      <headerFooter alignWithMargins="0"/>
    </customSheetView>
  </customSheetViews>
  <mergeCells count="1">
    <mergeCell ref="A2:D2"/>
  </mergeCells>
  <pageMargins left="0.75" right="0.75" top="0.65" bottom="1" header="0.5" footer="0.5"/>
  <pageSetup orientation="portrait"/>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workbookViewId="0">
      <selection activeCell="D7" sqref="D7"/>
    </sheetView>
  </sheetViews>
  <sheetFormatPr defaultColWidth="9" defaultRowHeight="16.5"/>
  <cols>
    <col min="1" max="1" width="9" style="128"/>
    <col min="2" max="2" width="26.875" style="105" customWidth="1"/>
    <col min="3" max="3" width="22.875" style="105" customWidth="1"/>
    <col min="4" max="5" width="15.625" style="105" customWidth="1"/>
    <col min="6" max="16384" width="9" style="107"/>
  </cols>
  <sheetData>
    <row r="1" spans="1:6">
      <c r="A1" s="106"/>
      <c r="B1" s="129"/>
      <c r="C1" s="129"/>
      <c r="D1" s="129"/>
      <c r="E1" s="129"/>
    </row>
    <row r="2" spans="1:6" ht="22.15" customHeight="1">
      <c r="A2" s="812" t="s">
        <v>266</v>
      </c>
      <c r="B2" s="812"/>
      <c r="C2" s="812"/>
      <c r="D2" s="813"/>
      <c r="E2"/>
    </row>
    <row r="3" spans="1:6">
      <c r="A3" s="106"/>
      <c r="B3" s="129"/>
      <c r="C3" s="129"/>
      <c r="D3" s="129"/>
      <c r="E3" s="129"/>
    </row>
    <row r="4" spans="1:6" ht="30">
      <c r="A4" s="130" t="s">
        <v>255</v>
      </c>
      <c r="B4" s="131" t="s">
        <v>256</v>
      </c>
      <c r="C4" s="130" t="s">
        <v>267</v>
      </c>
      <c r="D4" s="130" t="s">
        <v>268</v>
      </c>
      <c r="E4" s="130" t="s">
        <v>269</v>
      </c>
    </row>
    <row r="5" spans="1:6" ht="18" customHeight="1">
      <c r="A5" s="467" t="s">
        <v>260</v>
      </c>
      <c r="B5" s="467" t="s">
        <v>261</v>
      </c>
      <c r="C5" s="467" t="s">
        <v>262</v>
      </c>
      <c r="D5" s="467" t="s">
        <v>263</v>
      </c>
      <c r="E5" s="467" t="s">
        <v>264</v>
      </c>
    </row>
    <row r="6" spans="1:6" ht="45" customHeight="1">
      <c r="A6" s="134">
        <v>1</v>
      </c>
      <c r="B6" s="135"/>
      <c r="C6" s="136"/>
      <c r="D6" s="137"/>
      <c r="E6" s="138">
        <f>C6*D6</f>
        <v>0</v>
      </c>
    </row>
    <row r="7" spans="1:6" ht="45" customHeight="1">
      <c r="A7" s="134">
        <v>2</v>
      </c>
      <c r="B7" s="135"/>
      <c r="C7" s="136"/>
      <c r="D7" s="137"/>
      <c r="E7" s="138">
        <f t="shared" ref="E7:E15" si="0">C7*D7</f>
        <v>0</v>
      </c>
    </row>
    <row r="8" spans="1:6" ht="45" customHeight="1">
      <c r="A8" s="134">
        <v>3</v>
      </c>
      <c r="B8" s="135"/>
      <c r="C8" s="136"/>
      <c r="D8" s="137"/>
      <c r="E8" s="138">
        <f t="shared" si="0"/>
        <v>0</v>
      </c>
    </row>
    <row r="9" spans="1:6" ht="45" customHeight="1">
      <c r="A9" s="134">
        <v>4</v>
      </c>
      <c r="B9" s="135"/>
      <c r="C9" s="136"/>
      <c r="D9" s="137"/>
      <c r="E9" s="138">
        <f t="shared" si="0"/>
        <v>0</v>
      </c>
    </row>
    <row r="10" spans="1:6" ht="45" customHeight="1">
      <c r="A10" s="134">
        <v>5</v>
      </c>
      <c r="B10" s="135"/>
      <c r="C10" s="136"/>
      <c r="D10" s="137"/>
      <c r="E10" s="138">
        <f t="shared" si="0"/>
        <v>0</v>
      </c>
    </row>
    <row r="11" spans="1:6" ht="45" customHeight="1">
      <c r="A11" s="134">
        <v>6</v>
      </c>
      <c r="B11" s="135"/>
      <c r="C11" s="136"/>
      <c r="D11" s="137"/>
      <c r="E11" s="138">
        <f t="shared" si="0"/>
        <v>0</v>
      </c>
    </row>
    <row r="12" spans="1:6" ht="45" customHeight="1">
      <c r="A12" s="134">
        <v>7</v>
      </c>
      <c r="B12" s="135"/>
      <c r="C12" s="136"/>
      <c r="D12" s="137"/>
      <c r="E12" s="138">
        <f t="shared" si="0"/>
        <v>0</v>
      </c>
    </row>
    <row r="13" spans="1:6" ht="45" customHeight="1">
      <c r="A13" s="134">
        <v>8</v>
      </c>
      <c r="B13" s="135"/>
      <c r="C13" s="136"/>
      <c r="D13" s="137"/>
      <c r="E13" s="138">
        <f t="shared" si="0"/>
        <v>0</v>
      </c>
    </row>
    <row r="14" spans="1:6" ht="45" customHeight="1">
      <c r="A14" s="134">
        <v>9</v>
      </c>
      <c r="B14" s="135"/>
      <c r="C14" s="136"/>
      <c r="D14" s="137"/>
      <c r="E14" s="138">
        <f t="shared" si="0"/>
        <v>0</v>
      </c>
    </row>
    <row r="15" spans="1:6" ht="45" customHeight="1">
      <c r="A15" s="134">
        <v>10</v>
      </c>
      <c r="B15" s="135"/>
      <c r="C15" s="136"/>
      <c r="D15" s="137"/>
      <c r="E15" s="138">
        <f t="shared" si="0"/>
        <v>0</v>
      </c>
    </row>
    <row r="16" spans="1:6" ht="45" customHeight="1">
      <c r="A16" s="132"/>
      <c r="B16" s="139" t="s">
        <v>265</v>
      </c>
      <c r="C16" s="139"/>
      <c r="D16" s="139"/>
      <c r="E16" s="139">
        <f>SUM(E6:E15)</f>
        <v>0</v>
      </c>
      <c r="F16" s="140"/>
    </row>
    <row r="17" ht="30" customHeight="1"/>
    <row r="18" ht="30" customHeight="1"/>
    <row r="19" ht="30" customHeight="1"/>
    <row r="20" ht="30" customHeight="1"/>
    <row r="21" ht="30" customHeight="1"/>
  </sheetData>
  <sheetProtection password="8665" sheet="1" formatColumns="0" formatRows="0" selectLockedCells="1"/>
  <customSheetViews>
    <customSheetView guid="{08A645C4-A23F-4400-B0CE-1685BC312A6F}">
      <selection activeCell="B6" sqref="B6"/>
      <pageMargins left="0.75" right="0.75" top="0.65" bottom="1" header="0.5" footer="0.5"/>
      <pageSetup orientation="portrait"/>
      <headerFooter alignWithMargins="0"/>
    </customSheetView>
    <customSheetView guid="{E95B21C1-D936-4435-AF6F-90CF0B6A7506}" scale="60" showPageBreaks="1" printArea="1" view="pageBreakPreview" topLeftCell="A7">
      <selection activeCell="C8" sqref="C8"/>
      <pageMargins left="0.75" right="0.75" top="0.65" bottom="1" header="0.5" footer="0.5"/>
      <pageSetup orientation="portrait"/>
      <headerFooter alignWithMargins="0"/>
    </customSheetView>
    <customSheetView guid="{B0EE7D76-5806-4718-BDAD-3A3EA691E5E4}" scale="90">
      <selection activeCell="C8" sqref="C8"/>
      <pageMargins left="0.75" right="0.75" top="0.65" bottom="1" header="0.5" footer="0.5"/>
      <pageSetup orientation="portrait"/>
      <headerFooter alignWithMargins="0"/>
    </customSheetView>
    <customSheetView guid="{696D9240-6693-44E8-B9A4-2BFADD101EE2}" scale="90">
      <selection activeCell="C8" sqref="C8"/>
      <pageMargins left="0.75" right="0.75" top="0.65" bottom="1" header="0.5" footer="0.5"/>
      <pageSetup orientation="portrait"/>
      <headerFooter alignWithMargins="0"/>
    </customSheetView>
    <customSheetView guid="{58D82F59-8CF6-455F-B9F4-081499FDF243}" scale="90">
      <selection activeCell="C8" sqref="C8"/>
      <pageMargins left="0.75" right="0.75" top="0.65" bottom="1" header="0.5" footer="0.5"/>
      <pageSetup orientation="portrait"/>
      <headerFooter alignWithMargins="0"/>
    </customSheetView>
    <customSheetView guid="{B1277D53-29D6-4226-81E2-084FB62977B6}" scale="60" showPageBreaks="1" printArea="1" view="pageBreakPreview" topLeftCell="A7">
      <selection activeCell="C8" sqref="C8"/>
      <pageMargins left="0.75" right="0.75" top="0.65" bottom="1" header="0.5" footer="0.5"/>
      <pageSetup orientation="portrait"/>
      <headerFooter alignWithMargins="0"/>
    </customSheetView>
    <customSheetView guid="{C39F923C-6CD3-45D8-86F8-6C4D806DDD7E}" scale="60" showPageBreaks="1" printArea="1" view="pageBreakPreview">
      <selection activeCell="F45" sqref="F45"/>
      <pageMargins left="0.75" right="0.75" top="0.65" bottom="1" header="0.5" footer="0.5"/>
      <pageSetup orientation="portrait"/>
      <headerFooter alignWithMargins="0"/>
    </customSheetView>
    <customSheetView guid="{9CA44E70-650F-49CD-967F-298619682CA2}" topLeftCell="A6">
      <selection activeCell="B6" sqref="B6"/>
      <pageMargins left="0.75" right="0.75" top="0.65" bottom="1" header="0.5" footer="0.5"/>
      <pageSetup orientation="portrait"/>
      <headerFooter alignWithMargins="0"/>
    </customSheetView>
  </customSheetViews>
  <mergeCells count="1">
    <mergeCell ref="A2:D2"/>
  </mergeCells>
  <pageMargins left="0.75" right="0.75" top="0.65" bottom="1" header="0.5" footer="0.5"/>
  <pageSetup orientation="portrait"/>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indexed="61"/>
  </sheetPr>
  <dimension ref="A1:G21"/>
  <sheetViews>
    <sheetView topLeftCell="A3" zoomScaleSheetLayoutView="100" workbookViewId="0">
      <selection activeCell="E12" sqref="E12"/>
    </sheetView>
  </sheetViews>
  <sheetFormatPr defaultColWidth="9" defaultRowHeight="16.5"/>
  <cols>
    <col min="1" max="1" width="7.625" style="128" customWidth="1"/>
    <col min="2" max="4" width="20.625" style="105" customWidth="1"/>
    <col min="5" max="5" width="9.625" style="105" customWidth="1"/>
    <col min="6" max="6" width="12.625" style="105" customWidth="1"/>
    <col min="7" max="16384" width="9" style="107"/>
  </cols>
  <sheetData>
    <row r="1" spans="1:7">
      <c r="A1" s="106"/>
      <c r="B1" s="129"/>
      <c r="C1" s="129"/>
      <c r="D1" s="129"/>
      <c r="E1" s="129"/>
      <c r="F1" s="129"/>
    </row>
    <row r="2" spans="1:7" ht="22.15" customHeight="1">
      <c r="A2" s="812" t="s">
        <v>270</v>
      </c>
      <c r="B2" s="812"/>
      <c r="C2" s="812"/>
      <c r="D2" s="812"/>
      <c r="E2" s="813"/>
      <c r="F2" s="107"/>
    </row>
    <row r="3" spans="1:7">
      <c r="A3" s="106"/>
      <c r="B3" s="129"/>
      <c r="C3" s="129"/>
      <c r="D3" s="129"/>
      <c r="E3" s="129"/>
      <c r="F3" s="129"/>
    </row>
    <row r="4" spans="1:7" ht="45">
      <c r="A4" s="130" t="s">
        <v>255</v>
      </c>
      <c r="B4" s="131" t="s">
        <v>256</v>
      </c>
      <c r="C4" s="130" t="s">
        <v>271</v>
      </c>
      <c r="D4" s="130" t="s">
        <v>272</v>
      </c>
      <c r="E4" s="130" t="s">
        <v>273</v>
      </c>
      <c r="F4" s="130" t="s">
        <v>274</v>
      </c>
    </row>
    <row r="5" spans="1:7" ht="18" customHeight="1">
      <c r="A5" s="467" t="s">
        <v>260</v>
      </c>
      <c r="B5" s="467" t="s">
        <v>261</v>
      </c>
      <c r="C5" s="467" t="s">
        <v>262</v>
      </c>
      <c r="D5" s="467" t="s">
        <v>263</v>
      </c>
      <c r="E5" s="468" t="s">
        <v>275</v>
      </c>
      <c r="F5" s="467" t="s">
        <v>276</v>
      </c>
    </row>
    <row r="6" spans="1:7" ht="45" customHeight="1">
      <c r="A6" s="134">
        <v>1</v>
      </c>
      <c r="B6" s="135"/>
      <c r="C6" s="136"/>
      <c r="D6" s="136"/>
      <c r="E6" s="137"/>
      <c r="F6" s="138">
        <f>C6*E6</f>
        <v>0</v>
      </c>
    </row>
    <row r="7" spans="1:7" ht="45" customHeight="1">
      <c r="A7" s="134">
        <v>2</v>
      </c>
      <c r="B7" s="135"/>
      <c r="C7" s="136"/>
      <c r="D7" s="136"/>
      <c r="E7" s="137"/>
      <c r="F7" s="138">
        <f t="shared" ref="F7:F15" si="0">C7*E7</f>
        <v>0</v>
      </c>
    </row>
    <row r="8" spans="1:7" ht="45" customHeight="1">
      <c r="A8" s="134">
        <v>3</v>
      </c>
      <c r="B8" s="135"/>
      <c r="C8" s="136"/>
      <c r="D8" s="136"/>
      <c r="E8" s="137"/>
      <c r="F8" s="138">
        <f t="shared" si="0"/>
        <v>0</v>
      </c>
    </row>
    <row r="9" spans="1:7" ht="45" customHeight="1">
      <c r="A9" s="134">
        <v>4</v>
      </c>
      <c r="B9" s="135"/>
      <c r="C9" s="136"/>
      <c r="D9" s="136"/>
      <c r="E9" s="137"/>
      <c r="F9" s="138">
        <f t="shared" si="0"/>
        <v>0</v>
      </c>
    </row>
    <row r="10" spans="1:7" ht="45" customHeight="1">
      <c r="A10" s="134">
        <v>5</v>
      </c>
      <c r="B10" s="135"/>
      <c r="C10" s="136"/>
      <c r="D10" s="136"/>
      <c r="E10" s="137"/>
      <c r="F10" s="138">
        <f t="shared" si="0"/>
        <v>0</v>
      </c>
    </row>
    <row r="11" spans="1:7" ht="45" customHeight="1">
      <c r="A11" s="134">
        <v>6</v>
      </c>
      <c r="B11" s="135"/>
      <c r="C11" s="136"/>
      <c r="D11" s="136"/>
      <c r="E11" s="137"/>
      <c r="F11" s="138">
        <f t="shared" si="0"/>
        <v>0</v>
      </c>
    </row>
    <row r="12" spans="1:7" ht="45" customHeight="1">
      <c r="A12" s="134">
        <v>7</v>
      </c>
      <c r="B12" s="135"/>
      <c r="C12" s="136"/>
      <c r="D12" s="136"/>
      <c r="E12" s="137"/>
      <c r="F12" s="138">
        <f t="shared" si="0"/>
        <v>0</v>
      </c>
    </row>
    <row r="13" spans="1:7" ht="45" customHeight="1">
      <c r="A13" s="134">
        <v>8</v>
      </c>
      <c r="B13" s="135"/>
      <c r="C13" s="136"/>
      <c r="D13" s="136"/>
      <c r="E13" s="137"/>
      <c r="F13" s="138">
        <f t="shared" si="0"/>
        <v>0</v>
      </c>
    </row>
    <row r="14" spans="1:7" ht="45" customHeight="1">
      <c r="A14" s="134">
        <v>9</v>
      </c>
      <c r="B14" s="135"/>
      <c r="C14" s="136"/>
      <c r="D14" s="136"/>
      <c r="E14" s="137"/>
      <c r="F14" s="138">
        <f t="shared" si="0"/>
        <v>0</v>
      </c>
    </row>
    <row r="15" spans="1:7" ht="45" customHeight="1">
      <c r="A15" s="134">
        <v>10</v>
      </c>
      <c r="B15" s="135"/>
      <c r="C15" s="136"/>
      <c r="D15" s="136"/>
      <c r="E15" s="137"/>
      <c r="F15" s="138">
        <f t="shared" si="0"/>
        <v>0</v>
      </c>
    </row>
    <row r="16" spans="1:7" ht="45" customHeight="1">
      <c r="A16" s="132"/>
      <c r="B16" s="139" t="s">
        <v>265</v>
      </c>
      <c r="C16" s="139"/>
      <c r="D16" s="139"/>
      <c r="E16" s="139"/>
      <c r="F16" s="139">
        <f>SUM(F6:F15)</f>
        <v>0</v>
      </c>
      <c r="G16" s="140"/>
    </row>
    <row r="17" ht="30" customHeight="1"/>
    <row r="18" ht="30" customHeight="1"/>
    <row r="19" ht="30" customHeight="1"/>
    <row r="20" ht="30" customHeight="1"/>
    <row r="21" ht="30" customHeight="1"/>
  </sheetData>
  <sheetProtection password="8665" sheet="1" formatColumns="0" formatRows="0" selectLockedCells="1"/>
  <customSheetViews>
    <customSheetView guid="{08A645C4-A23F-4400-B0CE-1685BC312A6F}">
      <selection activeCell="B6" sqref="B6"/>
      <pageMargins left="0.75" right="0.62" top="0.65" bottom="1" header="0.5" footer="0.5"/>
      <pageSetup orientation="portrait"/>
      <headerFooter alignWithMargins="0"/>
    </customSheetView>
    <customSheetView guid="{E95B21C1-D936-4435-AF6F-90CF0B6A7506}" showPageBreaks="1" printArea="1" view="pageBreakPreview" topLeftCell="A10">
      <selection activeCell="E7" sqref="E7"/>
      <pageMargins left="0.75" right="0.62" top="0.65" bottom="1" header="0.5" footer="0.5"/>
      <pageSetup orientation="portrait"/>
      <headerFooter alignWithMargins="0"/>
    </customSheetView>
    <customSheetView guid="{B0EE7D76-5806-4718-BDAD-3A3EA691E5E4}">
      <selection activeCell="C7" sqref="C7"/>
      <pageMargins left="0.75" right="0.62" top="0.65" bottom="1" header="0.5" footer="0.5"/>
      <pageSetup orientation="portrait"/>
      <headerFooter alignWithMargins="0"/>
    </customSheetView>
    <customSheetView guid="{696D9240-6693-44E8-B9A4-2BFADD101EE2}">
      <selection activeCell="C7" sqref="C7"/>
      <pageMargins left="0.75" right="0.62" top="0.65" bottom="1" header="0.5" footer="0.5"/>
      <pageSetup orientation="portrait"/>
      <headerFooter alignWithMargins="0"/>
    </customSheetView>
    <customSheetView guid="{58D82F59-8CF6-455F-B9F4-081499FDF243}">
      <selection activeCell="C7" sqref="C7"/>
      <pageMargins left="0.75" right="0.62" top="0.65" bottom="1" header="0.5" footer="0.5"/>
      <pageSetup orientation="portrait"/>
      <headerFooter alignWithMargins="0"/>
    </customSheetView>
    <customSheetView guid="{B1277D53-29D6-4226-81E2-084FB62977B6}" showPageBreaks="1" printArea="1" view="pageBreakPreview" topLeftCell="A10">
      <selection activeCell="E7" sqref="E7"/>
      <pageMargins left="0.75" right="0.62" top="0.65" bottom="1" header="0.5" footer="0.5"/>
      <pageSetup orientation="portrait"/>
      <headerFooter alignWithMargins="0"/>
    </customSheetView>
    <customSheetView guid="{C39F923C-6CD3-45D8-86F8-6C4D806DDD7E}" showPageBreaks="1" printArea="1" view="pageBreakPreview" topLeftCell="A4">
      <selection activeCell="F45" sqref="F45"/>
      <pageMargins left="0.75" right="0.62" top="0.65" bottom="1" header="0.5" footer="0.5"/>
      <pageSetup orientation="portrait"/>
      <headerFooter alignWithMargins="0"/>
    </customSheetView>
    <customSheetView guid="{9CA44E70-650F-49CD-967F-298619682CA2}" topLeftCell="A4">
      <selection activeCell="B6" sqref="B6"/>
      <pageMargins left="0.75" right="0.62" top="0.65" bottom="1" header="0.5" footer="0.5"/>
      <pageSetup orientation="portrait"/>
      <headerFooter alignWithMargins="0"/>
    </customSheetView>
  </customSheetViews>
  <mergeCells count="1">
    <mergeCell ref="A2:E2"/>
  </mergeCells>
  <pageMargins left="0.75" right="0.62" top="0.65" bottom="1" header="0.5" footer="0.5"/>
  <pageSetup orientation="portrait"/>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AO70"/>
  <sheetViews>
    <sheetView showZeros="0" view="pageBreakPreview" topLeftCell="A32" zoomScaleNormal="100" workbookViewId="0">
      <selection activeCell="F45" sqref="F45"/>
    </sheetView>
  </sheetViews>
  <sheetFormatPr defaultColWidth="8" defaultRowHeight="16.5"/>
  <cols>
    <col min="1" max="1" width="9.375" style="82" customWidth="1"/>
    <col min="2" max="2" width="12.5" style="83" customWidth="1"/>
    <col min="3" max="3" width="12.875" style="82" customWidth="1"/>
    <col min="4" max="4" width="18.125" style="82" customWidth="1"/>
    <col min="5" max="5" width="23.125" style="82" customWidth="1"/>
    <col min="6" max="6" width="44.125" style="81" customWidth="1"/>
    <col min="7" max="8" width="8" style="81" customWidth="1"/>
    <col min="9" max="25" width="8" style="84" customWidth="1"/>
    <col min="26" max="27" width="8" style="85" customWidth="1"/>
    <col min="28" max="28" width="17.5" style="85" customWidth="1"/>
    <col min="29" max="29" width="12.125" style="85" customWidth="1"/>
    <col min="30" max="30" width="8" style="85" customWidth="1"/>
    <col min="31" max="31" width="8" style="86" customWidth="1"/>
    <col min="32" max="32" width="12" style="86" customWidth="1"/>
    <col min="33" max="35" width="8" style="85" customWidth="1"/>
    <col min="36" max="36" width="9.125" style="85" customWidth="1"/>
    <col min="37" max="41" width="8" style="85" customWidth="1"/>
    <col min="42" max="16384" width="8" style="84"/>
  </cols>
  <sheetData>
    <row r="1" spans="1:36">
      <c r="A1" s="87" t="str">
        <f>Cover!B3</f>
        <v>Specification No.: ODP/BB/C&amp;M-3613/OT-28/RFx No.5002003326/23-24</v>
      </c>
      <c r="B1" s="87"/>
      <c r="C1" s="88"/>
      <c r="D1" s="88"/>
      <c r="E1" s="88"/>
      <c r="F1" s="89" t="s">
        <v>277</v>
      </c>
      <c r="Z1" s="85">
        <f>'Names of Bidder'!D6</f>
        <v>0</v>
      </c>
      <c r="AE1" s="86">
        <v>1</v>
      </c>
      <c r="AF1" s="86" t="s">
        <v>278</v>
      </c>
      <c r="AI1" s="86">
        <v>1</v>
      </c>
      <c r="AJ1" s="85" t="s">
        <v>279</v>
      </c>
    </row>
    <row r="2" spans="1:36">
      <c r="B2" s="82"/>
      <c r="F2" s="82"/>
      <c r="Z2" s="85" t="e">
        <f>'Names of Bidder'!AA6</f>
        <v>#REF!</v>
      </c>
      <c r="AE2" s="86">
        <v>2</v>
      </c>
      <c r="AF2" s="86" t="s">
        <v>280</v>
      </c>
      <c r="AI2" s="86">
        <v>2</v>
      </c>
      <c r="AJ2" s="85" t="s">
        <v>281</v>
      </c>
    </row>
    <row r="3" spans="1:36" ht="15">
      <c r="A3" s="822" t="s">
        <v>282</v>
      </c>
      <c r="B3" s="822"/>
      <c r="C3" s="822"/>
      <c r="D3" s="822"/>
      <c r="E3" s="822"/>
      <c r="F3" s="822"/>
      <c r="AE3" s="86">
        <v>3</v>
      </c>
      <c r="AF3" s="86" t="s">
        <v>283</v>
      </c>
      <c r="AI3" s="86">
        <v>3</v>
      </c>
      <c r="AJ3" s="85" t="s">
        <v>284</v>
      </c>
    </row>
    <row r="4" spans="1:36" ht="15">
      <c r="A4" s="90"/>
      <c r="B4" s="90"/>
      <c r="C4" s="90"/>
      <c r="D4" s="90"/>
      <c r="E4" s="90"/>
      <c r="F4" s="90"/>
      <c r="AE4" s="86">
        <v>4</v>
      </c>
      <c r="AF4" s="86" t="s">
        <v>285</v>
      </c>
      <c r="AI4" s="86">
        <v>4</v>
      </c>
      <c r="AJ4" s="85" t="s">
        <v>286</v>
      </c>
    </row>
    <row r="5" spans="1:36">
      <c r="A5" s="83" t="s">
        <v>287</v>
      </c>
      <c r="C5" s="823"/>
      <c r="D5" s="823"/>
      <c r="E5" s="823"/>
      <c r="F5" s="823"/>
      <c r="AE5" s="86">
        <v>5</v>
      </c>
      <c r="AF5" s="86" t="s">
        <v>285</v>
      </c>
      <c r="AI5" s="86">
        <v>5</v>
      </c>
      <c r="AJ5" s="85" t="s">
        <v>288</v>
      </c>
    </row>
    <row r="6" spans="1:36">
      <c r="A6" s="83" t="s">
        <v>289</v>
      </c>
      <c r="B6" s="824">
        <f>'Names of Bidder'!D21</f>
        <v>0</v>
      </c>
      <c r="C6" s="824"/>
      <c r="F6" s="82"/>
      <c r="AE6" s="86">
        <v>6</v>
      </c>
      <c r="AF6" s="86" t="s">
        <v>285</v>
      </c>
      <c r="AG6" s="127">
        <f>DAY(B6)</f>
        <v>0</v>
      </c>
      <c r="AI6" s="86">
        <v>6</v>
      </c>
      <c r="AJ6" s="85" t="s">
        <v>290</v>
      </c>
    </row>
    <row r="7" spans="1:36">
      <c r="A7" s="83"/>
      <c r="B7" s="91"/>
      <c r="C7" s="91"/>
      <c r="F7" s="82"/>
      <c r="AE7" s="86">
        <v>7</v>
      </c>
      <c r="AF7" s="86" t="s">
        <v>285</v>
      </c>
      <c r="AG7" s="127">
        <f>MONTH(B6)</f>
        <v>1</v>
      </c>
      <c r="AI7" s="86">
        <v>7</v>
      </c>
      <c r="AJ7" s="85" t="s">
        <v>291</v>
      </c>
    </row>
    <row r="8" spans="1:36">
      <c r="A8" s="92" t="str">
        <f>'[1]Sch-1'!K6</f>
        <v>To:</v>
      </c>
      <c r="B8" s="93"/>
      <c r="F8" s="94"/>
      <c r="AE8" s="86">
        <v>8</v>
      </c>
      <c r="AF8" s="86" t="s">
        <v>285</v>
      </c>
      <c r="AG8" s="127" t="str">
        <f>LOOKUP(AG7,AI1:AI12,AJ1:AJ12)</f>
        <v>January</v>
      </c>
      <c r="AI8" s="86">
        <v>8</v>
      </c>
      <c r="AJ8" s="85" t="s">
        <v>292</v>
      </c>
    </row>
    <row r="9" spans="1:36">
      <c r="A9" s="92" t="s">
        <v>514</v>
      </c>
      <c r="B9" s="92"/>
      <c r="F9" s="94"/>
      <c r="AE9" s="86">
        <v>9</v>
      </c>
      <c r="AF9" s="86" t="s">
        <v>285</v>
      </c>
      <c r="AG9" s="127">
        <f>YEAR(B6)</f>
        <v>1900</v>
      </c>
      <c r="AI9" s="86">
        <v>9</v>
      </c>
      <c r="AJ9" s="85" t="s">
        <v>293</v>
      </c>
    </row>
    <row r="10" spans="1:36">
      <c r="A10" s="92" t="str">
        <f>'[1]Sch-1'!K8</f>
        <v xml:space="preserve">POWER GRID CORPORATION OF INDIA LIMITED, </v>
      </c>
      <c r="B10" s="92"/>
      <c r="F10" s="94"/>
      <c r="AE10" s="86">
        <v>10</v>
      </c>
      <c r="AF10" s="86" t="s">
        <v>285</v>
      </c>
      <c r="AI10" s="86">
        <v>10</v>
      </c>
      <c r="AJ10" s="85" t="s">
        <v>294</v>
      </c>
    </row>
    <row r="11" spans="1:36">
      <c r="A11" s="92" t="str">
        <f>'[1]Sch-1'!K9</f>
        <v>ODISHA PROJECTS</v>
      </c>
      <c r="B11" s="92"/>
      <c r="F11" s="94"/>
      <c r="AE11" s="86">
        <v>11</v>
      </c>
      <c r="AF11" s="86" t="s">
        <v>285</v>
      </c>
      <c r="AI11" s="86">
        <v>11</v>
      </c>
      <c r="AJ11" s="85" t="s">
        <v>295</v>
      </c>
    </row>
    <row r="12" spans="1:36">
      <c r="A12" s="92" t="str">
        <f>'[1]Sch-1'!K10</f>
        <v>PLOT NO.-4, UNIT-41, NILADRI VIHAR</v>
      </c>
      <c r="B12" s="92"/>
      <c r="F12" s="94"/>
      <c r="AE12" s="86">
        <v>12</v>
      </c>
      <c r="AF12" s="86" t="s">
        <v>285</v>
      </c>
      <c r="AI12" s="86">
        <v>12</v>
      </c>
      <c r="AJ12" s="85" t="s">
        <v>296</v>
      </c>
    </row>
    <row r="13" spans="1:36">
      <c r="A13" s="92" t="str">
        <f>'[1]Sch-1'!K11</f>
        <v>CHANDRASHEKHARPUR, BHUBANESWAR-751021</v>
      </c>
      <c r="B13" s="92"/>
      <c r="F13" s="94"/>
      <c r="AE13" s="86">
        <v>13</v>
      </c>
      <c r="AF13" s="86" t="s">
        <v>285</v>
      </c>
    </row>
    <row r="14" spans="1:36" ht="49.5" customHeight="1">
      <c r="A14" s="83"/>
      <c r="F14" s="94"/>
      <c r="AE14" s="86">
        <v>14</v>
      </c>
      <c r="AF14" s="86" t="s">
        <v>285</v>
      </c>
    </row>
    <row r="15" spans="1:36" ht="64.5" customHeight="1">
      <c r="A15" s="95" t="s">
        <v>297</v>
      </c>
      <c r="B15" s="96"/>
      <c r="C15" s="820" t="str">
        <f>Cover!B2</f>
        <v>Construction of PPPFC Storage shed (46.5mx6m)  at POWERGRID Pandiabili GIS</v>
      </c>
      <c r="D15" s="820"/>
      <c r="E15" s="820"/>
      <c r="F15" s="820"/>
      <c r="AE15" s="86">
        <v>15</v>
      </c>
      <c r="AF15" s="86" t="s">
        <v>285</v>
      </c>
    </row>
    <row r="16" spans="1:36" ht="33" customHeight="1">
      <c r="A16" s="97" t="s">
        <v>298</v>
      </c>
      <c r="B16" s="82"/>
      <c r="C16" s="94"/>
      <c r="D16" s="94"/>
      <c r="E16" s="94"/>
      <c r="F16" s="94"/>
      <c r="AE16" s="86">
        <v>16</v>
      </c>
      <c r="AF16" s="86" t="s">
        <v>285</v>
      </c>
    </row>
    <row r="17" spans="1:41" ht="120" customHeight="1">
      <c r="A17" s="98">
        <v>1</v>
      </c>
      <c r="B17" s="819" t="str">
        <f>Z17&amp;AA17</f>
        <v>In continuation of First Envelope of our Bid, we hereby submit the Second Envelope of the Bid, both of which shall be read together and in conjunction with each other, and shall be construed as an integral part of our Bid. Accordingly, we the undersigned, offer to supply goods as per provision of Technical Specification) under the above-named package in full conformity with the said Bidding Documents for the sum of Rs.  or such other sums as may be determined in accordance with the terms and conditions of the Bidding Documents.</v>
      </c>
      <c r="C17" s="819"/>
      <c r="D17" s="819"/>
      <c r="E17" s="819"/>
      <c r="F17" s="819"/>
      <c r="Z17" s="123" t="s">
        <v>299</v>
      </c>
      <c r="AA17" s="469" t="s">
        <v>300</v>
      </c>
      <c r="AB17" s="124" t="e">
        <f>'Sch-5 After Discount'!D25</f>
        <v>#REF!</v>
      </c>
      <c r="AC17" s="125" t="e">
        <f>" ("&amp;'N to W'!A4&amp;")"</f>
        <v>#REF!</v>
      </c>
      <c r="AE17" s="86">
        <v>17</v>
      </c>
      <c r="AF17" s="86" t="s">
        <v>285</v>
      </c>
    </row>
    <row r="18" spans="1:41" ht="43.5" customHeight="1">
      <c r="B18" s="825" t="s">
        <v>301</v>
      </c>
      <c r="C18" s="825"/>
      <c r="D18" s="825"/>
      <c r="E18" s="825"/>
      <c r="F18" s="825"/>
      <c r="AE18" s="86">
        <v>18</v>
      </c>
      <c r="AF18" s="86" t="s">
        <v>285</v>
      </c>
    </row>
    <row r="19" spans="1:41" s="81" customFormat="1" ht="33" customHeight="1">
      <c r="A19" s="99">
        <v>2</v>
      </c>
      <c r="B19" s="826" t="s">
        <v>302</v>
      </c>
      <c r="C19" s="826"/>
      <c r="D19" s="826"/>
      <c r="E19" s="826"/>
      <c r="F19" s="826"/>
      <c r="Z19" s="126"/>
      <c r="AA19" s="126"/>
      <c r="AB19" s="126"/>
      <c r="AC19" s="126"/>
      <c r="AD19" s="126"/>
      <c r="AE19" s="86">
        <v>19</v>
      </c>
      <c r="AF19" s="86" t="s">
        <v>285</v>
      </c>
      <c r="AG19" s="126"/>
      <c r="AH19" s="126"/>
      <c r="AI19" s="126"/>
      <c r="AJ19" s="126"/>
      <c r="AK19" s="126"/>
      <c r="AL19" s="126"/>
      <c r="AM19" s="126"/>
      <c r="AN19" s="126"/>
      <c r="AO19" s="126"/>
    </row>
    <row r="20" spans="1:41" ht="45" customHeight="1">
      <c r="A20" s="98">
        <v>2.1</v>
      </c>
      <c r="B20" s="819" t="s">
        <v>303</v>
      </c>
      <c r="C20" s="819"/>
      <c r="D20" s="819"/>
      <c r="E20" s="819"/>
      <c r="F20" s="819"/>
      <c r="AE20" s="86">
        <v>20</v>
      </c>
      <c r="AF20" s="86" t="s">
        <v>285</v>
      </c>
    </row>
    <row r="21" spans="1:41" ht="36.75" customHeight="1">
      <c r="B21" s="100" t="str">
        <f>"Schedule 1A to 1I "</f>
        <v xml:space="preserve">Schedule 1A to 1I </v>
      </c>
      <c r="C21" s="101"/>
      <c r="D21" s="827" t="s">
        <v>304</v>
      </c>
      <c r="E21" s="827"/>
      <c r="F21" s="827"/>
      <c r="AE21" s="86">
        <v>21</v>
      </c>
      <c r="AF21" s="86" t="s">
        <v>278</v>
      </c>
    </row>
    <row r="22" spans="1:41" ht="30.75" customHeight="1">
      <c r="B22" s="100" t="str">
        <f>"Schedule 2("&amp;'Basic Data'!C9&amp;") "</f>
        <v xml:space="preserve">Schedule 2() </v>
      </c>
      <c r="C22" s="101"/>
      <c r="D22" s="828" t="s">
        <v>305</v>
      </c>
      <c r="E22" s="829"/>
      <c r="F22" s="829"/>
      <c r="AE22" s="86">
        <v>22</v>
      </c>
      <c r="AF22" s="86" t="s">
        <v>285</v>
      </c>
    </row>
    <row r="23" spans="1:41" ht="33" customHeight="1">
      <c r="B23" s="100" t="str">
        <f>"Schedule 3("&amp;'Basic Data'!C9&amp;") "</f>
        <v xml:space="preserve">Schedule 3() </v>
      </c>
      <c r="C23" s="101"/>
      <c r="D23" s="101" t="s">
        <v>306</v>
      </c>
      <c r="E23" s="101"/>
      <c r="F23" s="102"/>
      <c r="H23" s="103">
        <f>'Names of Bidder'!D6</f>
        <v>0</v>
      </c>
      <c r="AE23" s="86">
        <v>23</v>
      </c>
      <c r="AF23" s="86" t="s">
        <v>285</v>
      </c>
    </row>
    <row r="24" spans="1:41" ht="33" hidden="1" customHeight="1">
      <c r="B24" s="100" t="str">
        <f>"Schedule 4("&amp;'Basic Data'!C9&amp;") "</f>
        <v xml:space="preserve">Schedule 4() </v>
      </c>
      <c r="C24" s="101"/>
      <c r="D24" s="101" t="s">
        <v>307</v>
      </c>
      <c r="E24" s="101"/>
      <c r="F24" s="102"/>
      <c r="AE24" s="86">
        <v>24</v>
      </c>
      <c r="AF24" s="86" t="s">
        <v>285</v>
      </c>
    </row>
    <row r="25" spans="1:41" ht="33" hidden="1" customHeight="1">
      <c r="B25" s="100" t="str">
        <f>"Schedule 5("&amp;'Basic Data'!C9&amp;") "</f>
        <v xml:space="preserve">Schedule 5() </v>
      </c>
      <c r="C25" s="101"/>
      <c r="D25" s="101" t="s">
        <v>308</v>
      </c>
      <c r="E25" s="101"/>
      <c r="F25" s="102"/>
      <c r="AE25" s="86">
        <v>25</v>
      </c>
      <c r="AF25" s="86" t="s">
        <v>285</v>
      </c>
    </row>
    <row r="26" spans="1:41" ht="33" hidden="1" customHeight="1">
      <c r="B26" s="100" t="str">
        <f>"Schedule 6("&amp;'Basic Data'!C10&amp;") "</f>
        <v xml:space="preserve">Schedule 6() </v>
      </c>
      <c r="C26" s="101"/>
      <c r="D26" s="101" t="s">
        <v>309</v>
      </c>
      <c r="E26" s="101"/>
      <c r="F26" s="102"/>
    </row>
    <row r="27" spans="1:41" ht="104.25" customHeight="1">
      <c r="A27" s="104">
        <v>2.2000000000000002</v>
      </c>
      <c r="B27" s="819" t="s">
        <v>310</v>
      </c>
      <c r="C27" s="819"/>
      <c r="D27" s="819"/>
      <c r="E27" s="819"/>
      <c r="F27" s="819"/>
      <c r="AE27" s="86">
        <v>28</v>
      </c>
      <c r="AF27" s="86" t="s">
        <v>285</v>
      </c>
    </row>
    <row r="28" spans="1:41" ht="67.5" customHeight="1">
      <c r="A28" s="104">
        <v>2.2999999999999998</v>
      </c>
      <c r="B28" s="819" t="s">
        <v>311</v>
      </c>
      <c r="C28" s="819"/>
      <c r="D28" s="819"/>
      <c r="E28" s="819"/>
      <c r="F28" s="819"/>
      <c r="AE28" s="86">
        <v>29</v>
      </c>
      <c r="AF28" s="86" t="s">
        <v>285</v>
      </c>
    </row>
    <row r="29" spans="1:41" ht="149.25" customHeight="1">
      <c r="A29" s="104">
        <v>2.4</v>
      </c>
      <c r="B29" s="819" t="s">
        <v>312</v>
      </c>
      <c r="C29" s="819"/>
      <c r="D29" s="819"/>
      <c r="E29" s="819"/>
      <c r="F29" s="819"/>
      <c r="AE29" s="86">
        <v>30</v>
      </c>
      <c r="AF29" s="86" t="s">
        <v>285</v>
      </c>
    </row>
    <row r="30" spans="1:41" ht="90.75" customHeight="1">
      <c r="A30" s="104">
        <v>2.5</v>
      </c>
      <c r="B30" s="819" t="s">
        <v>313</v>
      </c>
      <c r="C30" s="819"/>
      <c r="D30" s="819"/>
      <c r="E30" s="819"/>
      <c r="F30" s="819"/>
      <c r="AE30" s="86">
        <v>31</v>
      </c>
      <c r="AF30" s="86" t="s">
        <v>278</v>
      </c>
    </row>
    <row r="31" spans="1:41" ht="89.25" customHeight="1">
      <c r="A31" s="98">
        <v>3</v>
      </c>
      <c r="B31" s="819" t="s">
        <v>314</v>
      </c>
      <c r="C31" s="819"/>
      <c r="D31" s="819"/>
      <c r="E31" s="819"/>
      <c r="F31" s="819"/>
    </row>
    <row r="32" spans="1:41" ht="69" customHeight="1">
      <c r="A32" s="104">
        <v>3.1</v>
      </c>
      <c r="B32" s="819" t="s">
        <v>315</v>
      </c>
      <c r="C32" s="819"/>
      <c r="D32" s="819"/>
      <c r="E32" s="819"/>
      <c r="F32" s="819"/>
    </row>
    <row r="33" spans="1:41" ht="81" customHeight="1">
      <c r="A33" s="104">
        <v>3.2</v>
      </c>
      <c r="B33" s="819" t="s">
        <v>316</v>
      </c>
      <c r="C33" s="819"/>
      <c r="D33" s="819"/>
      <c r="E33" s="819"/>
      <c r="F33" s="819"/>
    </row>
    <row r="34" spans="1:41" ht="45.75" customHeight="1">
      <c r="A34" s="104">
        <v>3.3</v>
      </c>
      <c r="B34" s="820" t="s">
        <v>317</v>
      </c>
      <c r="C34" s="820"/>
      <c r="D34" s="820"/>
      <c r="E34" s="820"/>
      <c r="F34" s="820"/>
    </row>
    <row r="35" spans="1:41" ht="70.5" hidden="1" customHeight="1">
      <c r="A35" s="98">
        <v>4</v>
      </c>
      <c r="B35" s="819" t="s">
        <v>318</v>
      </c>
      <c r="C35" s="819"/>
      <c r="D35" s="819"/>
      <c r="E35" s="819"/>
      <c r="F35" s="819"/>
    </row>
    <row r="36" spans="1:41" ht="98.25" customHeight="1">
      <c r="A36" s="98">
        <v>4</v>
      </c>
      <c r="B36" s="819" t="s">
        <v>319</v>
      </c>
      <c r="C36" s="819"/>
      <c r="D36" s="819"/>
      <c r="E36" s="819"/>
      <c r="F36" s="819"/>
    </row>
    <row r="37" spans="1:41" ht="21" customHeight="1">
      <c r="B37" s="105"/>
      <c r="C37" s="105"/>
      <c r="D37" s="105"/>
      <c r="E37" s="106"/>
      <c r="F37" s="106"/>
    </row>
    <row r="38" spans="1:41" ht="21" customHeight="1">
      <c r="B38" s="105" t="s">
        <v>248</v>
      </c>
      <c r="C38" s="107"/>
      <c r="D38" s="108"/>
      <c r="E38" s="108"/>
      <c r="F38" s="108"/>
    </row>
    <row r="39" spans="1:41" ht="21" customHeight="1">
      <c r="B39" s="109"/>
      <c r="C39" s="108"/>
      <c r="D39" s="108"/>
      <c r="E39" s="105"/>
      <c r="F39" s="110" t="s">
        <v>249</v>
      </c>
    </row>
    <row r="40" spans="1:41" ht="21" customHeight="1">
      <c r="B40" s="109"/>
      <c r="C40" s="108"/>
      <c r="D40" s="105"/>
      <c r="E40" s="105"/>
      <c r="F40" s="110" t="str">
        <f>"For and on behalf of "&amp;'Names of Bidder'!D8</f>
        <v xml:space="preserve">For and on behalf of </v>
      </c>
    </row>
    <row r="41" spans="1:41" ht="25.15" customHeight="1">
      <c r="A41" s="84"/>
      <c r="B41" s="84"/>
      <c r="C41" s="111"/>
      <c r="D41" s="84"/>
      <c r="E41" s="112"/>
      <c r="F41" s="83"/>
    </row>
    <row r="42" spans="1:41" ht="25.15" customHeight="1">
      <c r="A42" s="113" t="s">
        <v>250</v>
      </c>
      <c r="B42" s="821">
        <f>'Names of Bidder'!D21</f>
        <v>0</v>
      </c>
      <c r="C42" s="821"/>
      <c r="D42" s="84"/>
      <c r="E42" s="112" t="s">
        <v>251</v>
      </c>
      <c r="F42" s="114">
        <f>'Names of Bidder'!D18</f>
        <v>0</v>
      </c>
    </row>
    <row r="43" spans="1:41" ht="25.15" customHeight="1">
      <c r="A43" s="113" t="s">
        <v>252</v>
      </c>
      <c r="B43" s="114">
        <f>'Names of Bidder'!D22</f>
        <v>0</v>
      </c>
      <c r="C43" s="115"/>
      <c r="D43" s="84"/>
      <c r="E43" s="112" t="s">
        <v>253</v>
      </c>
      <c r="F43" s="114">
        <f>'Names of Bidder'!D19</f>
        <v>0</v>
      </c>
    </row>
    <row r="44" spans="1:41" ht="25.15" customHeight="1">
      <c r="B44" s="82"/>
      <c r="D44" s="84"/>
      <c r="E44" s="112"/>
      <c r="F44" s="82"/>
    </row>
    <row r="45" spans="1:41" s="81" customFormat="1" ht="33" customHeight="1">
      <c r="A45" s="116" t="s">
        <v>320</v>
      </c>
      <c r="B45" s="117"/>
      <c r="C45" s="118"/>
      <c r="D45" s="105"/>
      <c r="E45" s="110"/>
      <c r="F45" s="119"/>
      <c r="H45" s="120"/>
      <c r="Z45" s="126"/>
      <c r="AA45" s="126"/>
      <c r="AB45" s="126"/>
      <c r="AC45" s="126"/>
      <c r="AD45" s="126"/>
      <c r="AE45" s="86"/>
      <c r="AF45" s="86"/>
      <c r="AG45" s="126"/>
      <c r="AH45" s="126"/>
      <c r="AI45" s="126"/>
      <c r="AJ45" s="126"/>
      <c r="AK45" s="126"/>
      <c r="AL45" s="126"/>
      <c r="AM45" s="126"/>
      <c r="AN45" s="126"/>
      <c r="AO45" s="126"/>
    </row>
    <row r="46" spans="1:41" s="81" customFormat="1" ht="33" customHeight="1">
      <c r="A46" s="816" t="s">
        <v>321</v>
      </c>
      <c r="B46" s="816"/>
      <c r="C46" s="816"/>
      <c r="D46" s="121"/>
      <c r="E46" s="121"/>
      <c r="F46" s="121"/>
      <c r="H46" s="120"/>
      <c r="Z46" s="126"/>
      <c r="AA46" s="126"/>
      <c r="AB46" s="126"/>
      <c r="AC46" s="126"/>
      <c r="AD46" s="126"/>
      <c r="AE46" s="86"/>
      <c r="AF46" s="86"/>
      <c r="AG46" s="126"/>
      <c r="AH46" s="126"/>
      <c r="AI46" s="126"/>
      <c r="AJ46" s="126"/>
      <c r="AK46" s="126"/>
      <c r="AL46" s="126"/>
      <c r="AM46" s="126"/>
      <c r="AN46" s="126"/>
      <c r="AO46" s="126"/>
    </row>
    <row r="47" spans="1:41" s="81" customFormat="1" ht="33" customHeight="1">
      <c r="A47" s="817"/>
      <c r="B47" s="817"/>
      <c r="C47" s="817"/>
      <c r="D47" s="121"/>
      <c r="E47" s="121"/>
      <c r="F47" s="121"/>
      <c r="H47" s="120"/>
      <c r="Z47" s="126"/>
      <c r="AA47" s="126"/>
      <c r="AB47" s="126"/>
      <c r="AC47" s="126"/>
      <c r="AD47" s="126"/>
      <c r="AE47" s="86"/>
      <c r="AF47" s="86"/>
      <c r="AG47" s="126"/>
      <c r="AH47" s="126"/>
      <c r="AI47" s="126"/>
      <c r="AJ47" s="126"/>
      <c r="AK47" s="126"/>
      <c r="AL47" s="126"/>
      <c r="AM47" s="126"/>
      <c r="AN47" s="126"/>
      <c r="AO47" s="126"/>
    </row>
    <row r="48" spans="1:41" s="81" customFormat="1" ht="33" customHeight="1">
      <c r="A48" s="818"/>
      <c r="B48" s="818"/>
      <c r="C48" s="818"/>
      <c r="D48" s="121"/>
      <c r="E48" s="121"/>
      <c r="F48" s="121"/>
      <c r="H48" s="120"/>
      <c r="Z48" s="126"/>
      <c r="AA48" s="126"/>
      <c r="AB48" s="126"/>
      <c r="AC48" s="126"/>
      <c r="AD48" s="126"/>
      <c r="AE48" s="86"/>
      <c r="AF48" s="86"/>
      <c r="AG48" s="126"/>
      <c r="AH48" s="126"/>
      <c r="AI48" s="126"/>
      <c r="AJ48" s="126"/>
      <c r="AK48" s="126"/>
      <c r="AL48" s="126"/>
      <c r="AM48" s="126"/>
      <c r="AN48" s="126"/>
      <c r="AO48" s="126"/>
    </row>
    <row r="49" spans="1:41" s="81" customFormat="1" ht="33" customHeight="1">
      <c r="A49" s="815" t="s">
        <v>322</v>
      </c>
      <c r="B49" s="815"/>
      <c r="C49" s="815"/>
      <c r="D49" s="121"/>
      <c r="E49" s="121"/>
      <c r="F49" s="121"/>
      <c r="H49" s="120"/>
      <c r="Z49" s="126"/>
      <c r="AA49" s="126"/>
      <c r="AB49" s="126"/>
      <c r="AC49" s="126"/>
      <c r="AD49" s="126"/>
      <c r="AE49" s="86"/>
      <c r="AF49" s="86"/>
      <c r="AG49" s="126"/>
      <c r="AH49" s="126"/>
      <c r="AI49" s="126"/>
      <c r="AJ49" s="126"/>
      <c r="AK49" s="126"/>
      <c r="AL49" s="126"/>
      <c r="AM49" s="126"/>
      <c r="AN49" s="126"/>
      <c r="AO49" s="126"/>
    </row>
    <row r="50" spans="1:41" s="81" customFormat="1" ht="33" customHeight="1">
      <c r="A50" s="815" t="s">
        <v>323</v>
      </c>
      <c r="B50" s="815"/>
      <c r="C50" s="815"/>
      <c r="D50" s="121"/>
      <c r="E50" s="121"/>
      <c r="F50" s="121"/>
      <c r="H50" s="120"/>
      <c r="Z50" s="126"/>
      <c r="AA50" s="126"/>
      <c r="AB50" s="126"/>
      <c r="AC50" s="126"/>
      <c r="AD50" s="126"/>
      <c r="AE50" s="86"/>
      <c r="AF50" s="86"/>
      <c r="AG50" s="126"/>
      <c r="AH50" s="126"/>
      <c r="AI50" s="126"/>
      <c r="AJ50" s="126"/>
      <c r="AK50" s="126"/>
      <c r="AL50" s="126"/>
      <c r="AM50" s="126"/>
      <c r="AN50" s="126"/>
      <c r="AO50" s="126"/>
    </row>
    <row r="51" spans="1:41" s="81" customFormat="1" ht="33" customHeight="1">
      <c r="A51" s="815" t="s">
        <v>324</v>
      </c>
      <c r="B51" s="815"/>
      <c r="C51" s="815"/>
      <c r="D51" s="121"/>
      <c r="E51" s="121"/>
      <c r="F51" s="121"/>
      <c r="H51" s="120"/>
      <c r="Z51" s="126"/>
      <c r="AA51" s="126"/>
      <c r="AB51" s="126"/>
      <c r="AC51" s="126"/>
      <c r="AD51" s="126"/>
      <c r="AE51" s="86"/>
      <c r="AF51" s="86"/>
      <c r="AG51" s="126"/>
      <c r="AH51" s="126"/>
      <c r="AI51" s="126"/>
      <c r="AJ51" s="126"/>
      <c r="AK51" s="126"/>
      <c r="AL51" s="126"/>
      <c r="AM51" s="126"/>
      <c r="AN51" s="126"/>
      <c r="AO51" s="126"/>
    </row>
    <row r="52" spans="1:41" s="81" customFormat="1" ht="33" customHeight="1">
      <c r="A52" s="816" t="s">
        <v>325</v>
      </c>
      <c r="B52" s="816"/>
      <c r="C52" s="816"/>
      <c r="D52" s="121"/>
      <c r="E52" s="121"/>
      <c r="F52" s="121"/>
      <c r="H52" s="120"/>
      <c r="Z52" s="126"/>
      <c r="AA52" s="126"/>
      <c r="AB52" s="126"/>
      <c r="AC52" s="126"/>
      <c r="AD52" s="126"/>
      <c r="AE52" s="86"/>
      <c r="AF52" s="86"/>
      <c r="AG52" s="126"/>
      <c r="AH52" s="126"/>
      <c r="AI52" s="126"/>
      <c r="AJ52" s="126"/>
      <c r="AK52" s="126"/>
      <c r="AL52" s="126"/>
      <c r="AM52" s="126"/>
      <c r="AN52" s="126"/>
      <c r="AO52" s="126"/>
    </row>
    <row r="53" spans="1:41" s="81" customFormat="1" ht="33" customHeight="1">
      <c r="A53" s="817"/>
      <c r="B53" s="817"/>
      <c r="C53" s="817"/>
      <c r="D53" s="121"/>
      <c r="E53" s="121"/>
      <c r="F53" s="121"/>
      <c r="H53" s="120"/>
      <c r="Z53" s="126"/>
      <c r="AA53" s="126"/>
      <c r="AB53" s="126"/>
      <c r="AC53" s="126"/>
      <c r="AD53" s="126"/>
      <c r="AE53" s="86"/>
      <c r="AF53" s="86"/>
      <c r="AG53" s="126"/>
      <c r="AH53" s="126"/>
      <c r="AI53" s="126"/>
      <c r="AJ53" s="126"/>
      <c r="AK53" s="126"/>
      <c r="AL53" s="126"/>
      <c r="AM53" s="126"/>
      <c r="AN53" s="126"/>
      <c r="AO53" s="126"/>
    </row>
    <row r="54" spans="1:41" s="81" customFormat="1" ht="33" customHeight="1">
      <c r="A54" s="818"/>
      <c r="B54" s="818"/>
      <c r="C54" s="818"/>
      <c r="D54" s="814"/>
      <c r="E54" s="814"/>
      <c r="F54" s="814"/>
      <c r="H54" s="120"/>
      <c r="Z54" s="126"/>
      <c r="AA54" s="126"/>
      <c r="AB54" s="126"/>
      <c r="AC54" s="126"/>
      <c r="AD54" s="126"/>
      <c r="AE54" s="86"/>
      <c r="AF54" s="86"/>
      <c r="AG54" s="126"/>
      <c r="AH54" s="126"/>
      <c r="AI54" s="126"/>
      <c r="AJ54" s="126"/>
      <c r="AK54" s="126"/>
      <c r="AL54" s="126"/>
      <c r="AM54" s="126"/>
      <c r="AN54" s="126"/>
      <c r="AO54" s="126"/>
    </row>
    <row r="55" spans="1:41" s="81" customFormat="1" ht="33" customHeight="1">
      <c r="A55" s="116"/>
      <c r="B55" s="116"/>
      <c r="C55" s="116"/>
      <c r="D55" s="122"/>
      <c r="E55" s="122"/>
      <c r="F55" s="122"/>
      <c r="H55" s="120"/>
      <c r="Z55" s="126"/>
      <c r="AA55" s="126"/>
      <c r="AB55" s="126"/>
      <c r="AC55" s="126"/>
      <c r="AD55" s="126"/>
      <c r="AE55" s="86"/>
      <c r="AF55" s="86"/>
      <c r="AG55" s="126"/>
      <c r="AH55" s="126"/>
      <c r="AI55" s="126"/>
      <c r="AJ55" s="126"/>
      <c r="AK55" s="126"/>
      <c r="AL55" s="126"/>
      <c r="AM55" s="126"/>
      <c r="AN55" s="126"/>
      <c r="AO55" s="126"/>
    </row>
    <row r="56" spans="1:41" s="81" customFormat="1" ht="33" customHeight="1">
      <c r="A56" s="120"/>
      <c r="B56" s="83"/>
      <c r="C56" s="82"/>
      <c r="D56" s="82"/>
      <c r="E56" s="82"/>
      <c r="H56" s="120"/>
      <c r="Z56" s="126"/>
      <c r="AA56" s="126"/>
      <c r="AB56" s="126"/>
      <c r="AC56" s="126"/>
      <c r="AD56" s="126"/>
      <c r="AE56" s="86"/>
      <c r="AF56" s="86"/>
      <c r="AG56" s="126"/>
      <c r="AH56" s="126"/>
      <c r="AI56" s="126"/>
      <c r="AJ56" s="126"/>
      <c r="AK56" s="126"/>
      <c r="AL56" s="126"/>
      <c r="AM56" s="126"/>
      <c r="AN56" s="126"/>
      <c r="AO56" s="126"/>
    </row>
    <row r="57" spans="1:41" s="81" customFormat="1" ht="33" customHeight="1">
      <c r="A57" s="120"/>
      <c r="B57" s="83"/>
      <c r="C57" s="82"/>
      <c r="D57" s="82"/>
      <c r="E57" s="82"/>
      <c r="H57" s="120"/>
      <c r="Z57" s="126"/>
      <c r="AA57" s="126"/>
      <c r="AB57" s="126"/>
      <c r="AC57" s="126"/>
      <c r="AD57" s="126"/>
      <c r="AE57" s="86"/>
      <c r="AF57" s="86"/>
      <c r="AG57" s="126"/>
      <c r="AH57" s="126"/>
      <c r="AI57" s="126"/>
      <c r="AJ57" s="126"/>
      <c r="AK57" s="126"/>
      <c r="AL57" s="126"/>
      <c r="AM57" s="126"/>
      <c r="AN57" s="126"/>
      <c r="AO57" s="126"/>
    </row>
    <row r="58" spans="1:41" s="81" customFormat="1" ht="33" customHeight="1">
      <c r="A58" s="120"/>
      <c r="B58" s="83"/>
      <c r="C58" s="82"/>
      <c r="D58" s="82"/>
      <c r="E58" s="82"/>
      <c r="H58" s="120"/>
      <c r="Z58" s="126"/>
      <c r="AA58" s="126"/>
      <c r="AB58" s="126"/>
      <c r="AC58" s="126"/>
      <c r="AD58" s="126"/>
      <c r="AE58" s="86"/>
      <c r="AF58" s="86"/>
      <c r="AG58" s="126"/>
      <c r="AH58" s="126"/>
      <c r="AI58" s="126"/>
      <c r="AJ58" s="126"/>
      <c r="AK58" s="126"/>
      <c r="AL58" s="126"/>
      <c r="AM58" s="126"/>
      <c r="AN58" s="126"/>
      <c r="AO58" s="126"/>
    </row>
    <row r="59" spans="1:41">
      <c r="A59" s="83"/>
    </row>
    <row r="60" spans="1:41">
      <c r="A60" s="83"/>
    </row>
    <row r="61" spans="1:41">
      <c r="A61" s="83"/>
    </row>
    <row r="62" spans="1:41">
      <c r="A62" s="83"/>
    </row>
    <row r="63" spans="1:41">
      <c r="A63" s="83"/>
    </row>
    <row r="64" spans="1:41">
      <c r="A64" s="83"/>
    </row>
    <row r="65" spans="1:1">
      <c r="A65" s="83"/>
    </row>
    <row r="66" spans="1:1">
      <c r="A66" s="83"/>
    </row>
    <row r="67" spans="1:1">
      <c r="A67" s="83"/>
    </row>
    <row r="68" spans="1:1">
      <c r="A68" s="83"/>
    </row>
    <row r="69" spans="1:1">
      <c r="A69" s="83"/>
    </row>
    <row r="70" spans="1:1">
      <c r="A70" s="83"/>
    </row>
  </sheetData>
  <sheetProtection algorithmName="SHA-512" hashValue="HoZ13/lFGwv4KAv0aoT3wVIpe7nvXvTCCLBBjuyAzM0KH+nidYduEn76P7E7IhgTDSnAIDy6zmDKuTDqDMlWHw==" saltValue="07VUPCmexj7csdU9EqSuOA==" spinCount="100000" sheet="1" objects="1" formatColumns="0" formatRows="0" selectLockedCells="1"/>
  <customSheetViews>
    <customSheetView guid="{08A645C4-A23F-4400-B0CE-1685BC312A6F}" zeroValues="0" printArea="1"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headerFooter alignWithMargins="0">
        <oddFooter>&amp;L&amp;8Tower Package-P238-TW04, TL associated with Phase-I Generation Project in Orissa (Part-C)&amp;R&amp;"Book Antiqua,Bold"&amp;8Attachment-13 TW04  / Page &amp;P of &amp;N</oddFooter>
      </headerFooter>
    </customSheetView>
    <customSheetView guid="{C39F923C-6CD3-45D8-86F8-6C4D806DDD7E}"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 guid="{9CA44E70-650F-49CD-967F-298619682CA2}" zeroValues="0" hiddenRows="1">
      <selection activeCell="F45" sqref="F45"/>
      <rowBreaks count="2" manualBreakCount="2">
        <brk id="26" max="5" man="1"/>
        <brk id="33" max="5" man="1"/>
      </rowBreaks>
      <pageMargins left="0.75" right="0.77" top="0.73" bottom="0.75" header="0.52" footer="0.45"/>
      <pageSetup scale="95" orientation="portrait"/>
      <headerFooter alignWithMargins="0"/>
    </customSheetView>
  </customSheetViews>
  <mergeCells count="31">
    <mergeCell ref="B28:F28"/>
    <mergeCell ref="A3:F3"/>
    <mergeCell ref="C5:F5"/>
    <mergeCell ref="B6:C6"/>
    <mergeCell ref="C15:F15"/>
    <mergeCell ref="B17:F17"/>
    <mergeCell ref="B18:F18"/>
    <mergeCell ref="B19:F19"/>
    <mergeCell ref="B20:F20"/>
    <mergeCell ref="D21:F21"/>
    <mergeCell ref="D22:F22"/>
    <mergeCell ref="B27:F27"/>
    <mergeCell ref="A48:C48"/>
    <mergeCell ref="B29:F29"/>
    <mergeCell ref="B30:F30"/>
    <mergeCell ref="B31:F31"/>
    <mergeCell ref="B32:F32"/>
    <mergeCell ref="B33:F33"/>
    <mergeCell ref="B34:F34"/>
    <mergeCell ref="B35:F35"/>
    <mergeCell ref="B36:F36"/>
    <mergeCell ref="B42:C42"/>
    <mergeCell ref="A46:C46"/>
    <mergeCell ref="A47:C47"/>
    <mergeCell ref="D54:F54"/>
    <mergeCell ref="A49:C49"/>
    <mergeCell ref="A50:C50"/>
    <mergeCell ref="A51:C51"/>
    <mergeCell ref="A52:C52"/>
    <mergeCell ref="A53:C53"/>
    <mergeCell ref="A54:C54"/>
  </mergeCells>
  <pageMargins left="0.75" right="0.77" top="0.73" bottom="0.75" header="0.52" footer="0.45"/>
  <pageSetup scale="75" orientation="portrait" r:id="rId1"/>
  <headerFooter alignWithMargins="0"/>
  <rowBreaks count="2" manualBreakCount="2">
    <brk id="26" max="5" man="1"/>
    <brk id="3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L43"/>
  <sheetViews>
    <sheetView view="pageBreakPreview" topLeftCell="A31" zoomScaleNormal="100" workbookViewId="0">
      <selection activeCell="H12" sqref="H12"/>
    </sheetView>
  </sheetViews>
  <sheetFormatPr defaultColWidth="8" defaultRowHeight="16.5"/>
  <cols>
    <col min="1" max="1" width="7.5" style="31" customWidth="1"/>
    <col min="2" max="2" width="46.875" style="31" customWidth="1"/>
    <col min="3" max="3" width="2.25" style="31" customWidth="1"/>
    <col min="4" max="4" width="17.625" style="32" customWidth="1"/>
    <col min="5" max="5" width="4.125" style="32" customWidth="1"/>
    <col min="6" max="6" width="17.625" style="32" customWidth="1"/>
    <col min="7" max="7" width="29.625" style="30" customWidth="1"/>
    <col min="8" max="8" width="15.25" style="30" customWidth="1"/>
    <col min="9" max="9" width="8.875" style="30" bestFit="1" customWidth="1"/>
    <col min="10" max="11" width="8" style="30"/>
    <col min="12" max="12" width="14" style="30" customWidth="1"/>
    <col min="13" max="16384" width="8" style="30"/>
  </cols>
  <sheetData>
    <row r="1" spans="1:8" ht="16.149999999999999" customHeight="1">
      <c r="B1" s="843" t="s">
        <v>326</v>
      </c>
      <c r="C1" s="844"/>
      <c r="D1" s="844"/>
      <c r="E1" s="844"/>
      <c r="F1" s="844"/>
    </row>
    <row r="2" spans="1:8" ht="16.149999999999999" customHeight="1">
      <c r="B2" s="33"/>
      <c r="C2" s="34"/>
      <c r="D2" s="35"/>
      <c r="E2" s="35"/>
      <c r="F2" s="35"/>
    </row>
    <row r="3" spans="1:8" s="28" customFormat="1" ht="16.149999999999999" customHeight="1">
      <c r="A3" s="31"/>
      <c r="B3" s="31"/>
      <c r="C3" s="31"/>
      <c r="D3" s="845" t="s">
        <v>327</v>
      </c>
      <c r="E3" s="845"/>
      <c r="F3" s="845"/>
    </row>
    <row r="4" spans="1:8" s="28" customFormat="1" ht="20.25" customHeight="1">
      <c r="A4" s="846" t="s">
        <v>328</v>
      </c>
      <c r="B4" s="846"/>
      <c r="C4" s="846"/>
      <c r="D4" s="847" t="e">
        <f>#REF!</f>
        <v>#REF!</v>
      </c>
      <c r="E4" s="847"/>
      <c r="F4" s="847"/>
    </row>
    <row r="5" spans="1:8" s="29" customFormat="1" ht="21" customHeight="1">
      <c r="A5" s="37" t="s">
        <v>149</v>
      </c>
      <c r="B5" s="848" t="s">
        <v>329</v>
      </c>
      <c r="C5" s="849"/>
      <c r="D5" s="38" t="s">
        <v>330</v>
      </c>
      <c r="E5" s="850" t="s">
        <v>331</v>
      </c>
      <c r="F5" s="851"/>
    </row>
    <row r="6" spans="1:8" s="28" customFormat="1" ht="36" customHeight="1">
      <c r="A6" s="41">
        <v>1</v>
      </c>
      <c r="B6" s="42" t="s">
        <v>332</v>
      </c>
      <c r="C6" s="43"/>
      <c r="D6" s="44">
        <f>'Sch-3'!D15</f>
        <v>0</v>
      </c>
      <c r="E6" s="45" t="s">
        <v>333</v>
      </c>
      <c r="F6" s="46">
        <f>D6</f>
        <v>0</v>
      </c>
      <c r="G6" s="47"/>
    </row>
    <row r="7" spans="1:8" s="28" customFormat="1" ht="34.5" customHeight="1">
      <c r="A7" s="41">
        <v>2</v>
      </c>
      <c r="B7" s="42" t="s">
        <v>334</v>
      </c>
      <c r="C7" s="43"/>
      <c r="D7" s="44">
        <f>'Sch-3'!D17</f>
        <v>0</v>
      </c>
      <c r="E7" s="45"/>
      <c r="F7" s="46">
        <f>D7</f>
        <v>0</v>
      </c>
      <c r="G7" s="47"/>
    </row>
    <row r="8" spans="1:8" s="28" customFormat="1" ht="21" customHeight="1">
      <c r="A8" s="41">
        <v>3</v>
      </c>
      <c r="B8" s="42" t="s">
        <v>335</v>
      </c>
      <c r="C8" s="43"/>
      <c r="D8" s="48">
        <f>'Sch-3'!D19</f>
        <v>0</v>
      </c>
      <c r="E8" s="39"/>
      <c r="F8" s="40">
        <f>D8</f>
        <v>0</v>
      </c>
      <c r="G8" s="47"/>
    </row>
    <row r="9" spans="1:8" s="28" customFormat="1" ht="21" customHeight="1">
      <c r="A9" s="41">
        <v>4</v>
      </c>
      <c r="B9" s="42" t="s">
        <v>336</v>
      </c>
      <c r="C9" s="43"/>
      <c r="D9" s="48" t="s">
        <v>199</v>
      </c>
      <c r="E9" s="45"/>
      <c r="F9" s="40" t="str">
        <f>D9</f>
        <v>Not Applicable</v>
      </c>
    </row>
    <row r="10" spans="1:8" s="28" customFormat="1" ht="21" customHeight="1">
      <c r="A10" s="41">
        <v>5</v>
      </c>
      <c r="B10" s="42" t="s">
        <v>337</v>
      </c>
      <c r="C10" s="43"/>
      <c r="D10" s="49">
        <f>SUM(D6,D7,D8)</f>
        <v>0</v>
      </c>
      <c r="E10" s="45"/>
      <c r="F10" s="50">
        <f>SUM(F6,F7,F8)</f>
        <v>0</v>
      </c>
    </row>
    <row r="11" spans="1:8" s="28" customFormat="1" ht="21" customHeight="1">
      <c r="A11" s="41">
        <v>6</v>
      </c>
      <c r="B11" s="51" t="s">
        <v>338</v>
      </c>
      <c r="C11" s="52" t="s">
        <v>333</v>
      </c>
      <c r="D11" s="44" t="e">
        <f>H11</f>
        <v>#REF!</v>
      </c>
      <c r="E11" s="53" t="s">
        <v>333</v>
      </c>
      <c r="F11" s="46" t="e">
        <f>D11</f>
        <v>#REF!</v>
      </c>
      <c r="H11" s="54" t="e">
        <f>ROUND((#REF!-'Sch-1 Dis'!G23)+(#REF!-'Sch-2 Dis'!G17),0)</f>
        <v>#REF!</v>
      </c>
    </row>
    <row r="12" spans="1:8" s="28" customFormat="1" ht="22.15" customHeight="1">
      <c r="A12" s="41">
        <v>7</v>
      </c>
      <c r="B12" s="51" t="s">
        <v>339</v>
      </c>
      <c r="C12" s="43"/>
      <c r="D12" s="38" t="e">
        <f>D10-D11</f>
        <v>#REF!</v>
      </c>
      <c r="E12" s="45"/>
      <c r="F12" s="50" t="e">
        <f>F10-F11</f>
        <v>#REF!</v>
      </c>
      <c r="G12" s="55"/>
    </row>
    <row r="13" spans="1:8" s="28" customFormat="1" ht="22.15" customHeight="1">
      <c r="A13" s="41">
        <v>8</v>
      </c>
      <c r="B13" s="42" t="s">
        <v>340</v>
      </c>
      <c r="C13" s="43"/>
      <c r="D13" s="44"/>
      <c r="E13" s="45"/>
      <c r="F13" s="46"/>
    </row>
    <row r="14" spans="1:8" s="28" customFormat="1" ht="22.15" customHeight="1">
      <c r="A14" s="41" t="s">
        <v>333</v>
      </c>
      <c r="B14" s="42" t="s">
        <v>341</v>
      </c>
      <c r="C14" s="56"/>
      <c r="D14" s="57" t="e">
        <f>'Sch-4 Dis'!D14:E14</f>
        <v>#REF!</v>
      </c>
      <c r="E14" s="58"/>
      <c r="F14" s="40" t="e">
        <f>F32</f>
        <v>#REF!</v>
      </c>
      <c r="G14" s="47"/>
    </row>
    <row r="15" spans="1:8" s="28" customFormat="1" ht="22.15" customHeight="1">
      <c r="A15" s="41"/>
      <c r="B15" s="42" t="s">
        <v>342</v>
      </c>
      <c r="C15" s="43"/>
      <c r="D15" s="57" t="e">
        <f>'Sch-4 Dis'!D17:E17</f>
        <v>#REF!</v>
      </c>
      <c r="E15" s="59"/>
      <c r="F15" s="40" t="e">
        <f>F34</f>
        <v>#REF!</v>
      </c>
      <c r="G15" s="47"/>
    </row>
    <row r="16" spans="1:8" s="28" customFormat="1" ht="22.15" customHeight="1">
      <c r="A16" s="41"/>
      <c r="B16" s="42" t="s">
        <v>343</v>
      </c>
      <c r="C16" s="43"/>
      <c r="D16" s="57" t="e">
        <f>'Sch-4 Dis'!D22:E22</f>
        <v>#REF!</v>
      </c>
      <c r="E16" s="59"/>
      <c r="F16" s="40" t="e">
        <f>F35</f>
        <v>#REF!</v>
      </c>
      <c r="G16" s="47"/>
    </row>
    <row r="17" spans="1:12" s="28" customFormat="1" ht="22.15" customHeight="1">
      <c r="A17" s="41"/>
      <c r="B17" s="42" t="s">
        <v>344</v>
      </c>
      <c r="C17" s="43"/>
      <c r="D17" s="57" t="e">
        <f>SUM('Sch-4 Dis'!D27:E27,'Sch-4 Dis'!D30:E30)</f>
        <v>#REF!</v>
      </c>
      <c r="E17" s="59"/>
      <c r="F17" s="40" t="e">
        <f>F38</f>
        <v>#REF!</v>
      </c>
      <c r="G17" s="47"/>
    </row>
    <row r="18" spans="1:12" s="28" customFormat="1" ht="22.15" customHeight="1">
      <c r="A18" s="41"/>
      <c r="B18" s="42" t="s">
        <v>345</v>
      </c>
      <c r="C18" s="43"/>
      <c r="D18" s="48" t="e">
        <f>'Sch-2 '!#REF!</f>
        <v>#REF!</v>
      </c>
      <c r="E18" s="39"/>
      <c r="F18" s="40" t="e">
        <f>F36</f>
        <v>#REF!</v>
      </c>
    </row>
    <row r="19" spans="1:12" s="28" customFormat="1" ht="27" customHeight="1">
      <c r="A19" s="41"/>
      <c r="B19" s="42" t="s">
        <v>346</v>
      </c>
      <c r="C19" s="60"/>
      <c r="D19" s="61" t="e">
        <f>SUM(D14,D15,D16,D17,D18)</f>
        <v>#REF!</v>
      </c>
      <c r="E19" s="62"/>
      <c r="F19" s="60" t="e">
        <f>SUM(F14:F18)</f>
        <v>#REF!</v>
      </c>
      <c r="G19" s="47"/>
    </row>
    <row r="20" spans="1:12" s="28" customFormat="1" ht="33.75" customHeight="1">
      <c r="A20" s="41">
        <v>8</v>
      </c>
      <c r="B20" s="42" t="s">
        <v>347</v>
      </c>
      <c r="C20" s="43"/>
      <c r="D20" s="38" t="e">
        <f>D10+D19</f>
        <v>#REF!</v>
      </c>
      <c r="E20" s="63" t="s">
        <v>333</v>
      </c>
      <c r="F20" s="64" t="e">
        <f>F10+F19</f>
        <v>#REF!</v>
      </c>
      <c r="G20" s="47"/>
    </row>
    <row r="21" spans="1:12" s="28" customFormat="1" ht="51" customHeight="1">
      <c r="A21" s="41">
        <v>9</v>
      </c>
      <c r="B21" s="42" t="s">
        <v>348</v>
      </c>
      <c r="C21" s="43"/>
      <c r="D21" s="44" t="e">
        <f>#REF!</f>
        <v>#REF!</v>
      </c>
      <c r="E21" s="45"/>
      <c r="F21" s="46" t="e">
        <f>D21</f>
        <v>#REF!</v>
      </c>
    </row>
    <row r="22" spans="1:12" s="28" customFormat="1" ht="23.25" customHeight="1">
      <c r="A22" s="65" t="s">
        <v>333</v>
      </c>
      <c r="B22" s="66" t="s">
        <v>333</v>
      </c>
      <c r="C22" s="66"/>
      <c r="D22" s="67"/>
      <c r="E22" s="68"/>
      <c r="F22" s="69"/>
    </row>
    <row r="23" spans="1:12" s="28" customFormat="1" ht="18.75" customHeight="1">
      <c r="A23" s="70" t="s">
        <v>349</v>
      </c>
      <c r="B23" s="830" t="s">
        <v>350</v>
      </c>
      <c r="C23" s="830"/>
      <c r="D23" s="830"/>
      <c r="E23" s="830"/>
      <c r="F23" s="834"/>
    </row>
    <row r="24" spans="1:12" s="28" customFormat="1" ht="18.75" customHeight="1">
      <c r="A24" s="70"/>
      <c r="B24" s="835" t="e">
        <f>H24&amp;" "&amp;G24&amp;" "&amp;I24&amp;" "&amp;J24&amp;"%"&amp;" as"&amp;" "&amp;K24&amp;" "&amp;L24</f>
        <v>#REF!</v>
      </c>
      <c r="C24" s="836"/>
      <c r="D24" s="836"/>
      <c r="E24" s="836"/>
      <c r="F24" s="837"/>
      <c r="G24" s="71" t="e">
        <f>IF('Sch-2 '!D15=0,"",'Sch-2 '!D15)</f>
        <v>#REF!</v>
      </c>
      <c r="H24" s="11" t="s">
        <v>351</v>
      </c>
      <c r="I24" s="11" t="e">
        <f>IF(J24="","","@")</f>
        <v>#REF!</v>
      </c>
      <c r="J24" s="79" t="e">
        <f>IF('Sch-2 '!#REF!*100=0,"",'Sch-2 '!#REF!*100)</f>
        <v>#REF!</v>
      </c>
      <c r="K24" s="26" t="e">
        <f>IF(OR(L24=0,L24=""),"","Rs.")</f>
        <v>#REF!</v>
      </c>
      <c r="L24" s="27" t="e">
        <f>IF(D14=0,"",D14)</f>
        <v>#REF!</v>
      </c>
    </row>
    <row r="25" spans="1:12" s="28" customFormat="1" ht="19.5" customHeight="1">
      <c r="B25" s="835" t="e">
        <f>H25&amp;" "&amp;G25&amp;" "&amp;I25&amp;" "&amp;J25&amp;"%"&amp;" as"&amp;" "&amp;K25&amp;" "&amp;L25</f>
        <v>#REF!</v>
      </c>
      <c r="C25" s="836"/>
      <c r="D25" s="836"/>
      <c r="E25" s="836"/>
      <c r="F25" s="837"/>
      <c r="G25" s="71">
        <f>IF('Sch-2 '!D17=0,"",'Sch-2 '!D17)</f>
        <v>0.19259999999999977</v>
      </c>
      <c r="H25" s="11" t="s">
        <v>352</v>
      </c>
      <c r="I25" s="11" t="e">
        <f>IF(J25="","","@")</f>
        <v>#REF!</v>
      </c>
      <c r="J25" s="79" t="e">
        <f>IF('Sch-2 '!#REF!*100=0,"",'Sch-2 '!#REF!*100)</f>
        <v>#REF!</v>
      </c>
      <c r="K25" s="26" t="e">
        <f>IF(OR(L25=0,L25=""),"","Rs.")</f>
        <v>#REF!</v>
      </c>
      <c r="L25" s="27" t="e">
        <f>IF(D15=0,"",D15)</f>
        <v>#REF!</v>
      </c>
    </row>
    <row r="26" spans="1:12" s="28" customFormat="1" ht="19.5" customHeight="1">
      <c r="B26" s="835" t="e">
        <f>H26&amp;" "&amp;G26&amp;" "&amp;I26&amp;" "&amp;J26&amp;"%"&amp;" as"&amp;" "&amp;K26&amp;" "&amp;L26</f>
        <v>#REF!</v>
      </c>
      <c r="C26" s="836"/>
      <c r="D26" s="836"/>
      <c r="E26" s="836"/>
      <c r="F26" s="837"/>
      <c r="G26" s="71" t="e">
        <f>IF('Sch-2 '!#REF!=0,"",'Sch-2 '!#REF!)</f>
        <v>#REF!</v>
      </c>
      <c r="H26" s="11" t="s">
        <v>353</v>
      </c>
      <c r="I26" s="11" t="e">
        <f>IF(J26="","","@")</f>
        <v>#REF!</v>
      </c>
      <c r="J26" s="79" t="e">
        <f>IF('Sch-2 '!#REF!*100=0,"",'Sch-2 '!#REF!*100)</f>
        <v>#REF!</v>
      </c>
      <c r="K26" s="26" t="e">
        <f>IF(OR(L26=0,L26=""),"","Rs.")</f>
        <v>#REF!</v>
      </c>
      <c r="L26" s="27" t="e">
        <f>IF(D16=0,"",D16)</f>
        <v>#REF!</v>
      </c>
    </row>
    <row r="27" spans="1:12" s="28" customFormat="1" ht="19.5" customHeight="1">
      <c r="B27" s="835" t="e">
        <f>H27&amp;" "&amp;G27&amp;" "&amp;I27&amp;" "&amp;J27&amp;" as"&amp;" "&amp;K27&amp;" "&amp;L27</f>
        <v>#REF!</v>
      </c>
      <c r="C27" s="836"/>
      <c r="D27" s="836"/>
      <c r="E27" s="836"/>
      <c r="F27" s="837"/>
      <c r="G27" s="71" t="e">
        <f>IF('Sch-2 '!#REF!=0,"",'Sch-2 '!#REF!)</f>
        <v>#REF!</v>
      </c>
      <c r="H27" s="11" t="s">
        <v>354</v>
      </c>
      <c r="I27" s="11"/>
      <c r="J27" s="25"/>
      <c r="K27" s="26" t="e">
        <f>IF(OR(L27=0,L27=""),"","Rs.")</f>
        <v>#REF!</v>
      </c>
      <c r="L27" s="27" t="e">
        <f>IF(D17=0,"",D17)</f>
        <v>#REF!</v>
      </c>
    </row>
    <row r="28" spans="1:12" s="28" customFormat="1" ht="19.5" customHeight="1">
      <c r="B28" s="835" t="e">
        <f>H28&amp;" "&amp;G28&amp;" "&amp;I28&amp;" "&amp;J28&amp;" as"&amp;" "&amp;K28&amp;" "&amp;L28</f>
        <v>#REF!</v>
      </c>
      <c r="C28" s="836"/>
      <c r="D28" s="836"/>
      <c r="E28" s="836"/>
      <c r="F28" s="837"/>
      <c r="G28" s="71" t="e">
        <f>IF('Sch-2 '!#REF!=0,"",'Sch-2 '!#REF!)</f>
        <v>#REF!</v>
      </c>
      <c r="H28" s="26" t="s">
        <v>355</v>
      </c>
      <c r="I28" s="26"/>
      <c r="J28" s="26"/>
      <c r="K28" s="26" t="e">
        <f>IF(OR(L28=0,L28=""),"","Rs.")</f>
        <v>#REF!</v>
      </c>
      <c r="L28" s="80" t="e">
        <f>IF(D18=0,"",D18)</f>
        <v>#REF!</v>
      </c>
    </row>
    <row r="29" spans="1:12" s="28" customFormat="1" ht="19.5" customHeight="1">
      <c r="B29" s="838"/>
      <c r="C29" s="838"/>
      <c r="D29" s="838"/>
      <c r="E29" s="838"/>
      <c r="F29" s="839"/>
    </row>
    <row r="30" spans="1:12" ht="59.25" customHeight="1">
      <c r="A30" s="72" t="s">
        <v>356</v>
      </c>
      <c r="B30" s="840" t="s">
        <v>357</v>
      </c>
      <c r="C30" s="841"/>
      <c r="D30" s="841"/>
      <c r="E30" s="841"/>
      <c r="F30" s="842"/>
    </row>
    <row r="31" spans="1:12" s="28" customFormat="1" ht="19.5" customHeight="1">
      <c r="A31" s="73" t="s">
        <v>141</v>
      </c>
      <c r="B31" s="830" t="s">
        <v>358</v>
      </c>
      <c r="C31" s="830"/>
      <c r="D31" s="830"/>
      <c r="E31" s="26" t="s">
        <v>359</v>
      </c>
      <c r="F31" s="27" t="e">
        <f>#REF!</f>
        <v>#REF!</v>
      </c>
    </row>
    <row r="32" spans="1:12" s="28" customFormat="1" ht="19.5" customHeight="1">
      <c r="A32" s="73" t="s">
        <v>143</v>
      </c>
      <c r="B32" s="11" t="s">
        <v>360</v>
      </c>
      <c r="C32" s="11"/>
      <c r="D32" s="74">
        <v>0.10299999999999999</v>
      </c>
      <c r="E32" s="26" t="s">
        <v>359</v>
      </c>
      <c r="F32" s="27" t="e">
        <f>ROUND(D32*F31,0)</f>
        <v>#REF!</v>
      </c>
      <c r="H32" s="830"/>
      <c r="I32" s="830"/>
      <c r="J32" s="830"/>
    </row>
    <row r="33" spans="1:10" s="28" customFormat="1" ht="19.5" customHeight="1">
      <c r="A33" s="73" t="s">
        <v>144</v>
      </c>
      <c r="B33" s="11" t="s">
        <v>361</v>
      </c>
      <c r="C33" s="11"/>
      <c r="D33" s="75" t="e">
        <f>'Sch-4 Dis'!C19</f>
        <v>#REF!</v>
      </c>
      <c r="E33" s="26"/>
      <c r="F33" s="27" t="e">
        <f>D33</f>
        <v>#REF!</v>
      </c>
      <c r="H33" s="26"/>
      <c r="I33" s="26"/>
      <c r="J33" s="26"/>
    </row>
    <row r="34" spans="1:10" s="28" customFormat="1" ht="19.5" customHeight="1">
      <c r="A34" s="73" t="s">
        <v>362</v>
      </c>
      <c r="B34" s="11" t="s">
        <v>363</v>
      </c>
      <c r="D34" s="74">
        <v>0</v>
      </c>
      <c r="E34" s="26" t="s">
        <v>359</v>
      </c>
      <c r="F34" s="27" t="e">
        <f>ROUND((F33+(F33*D32))*D34,0)</f>
        <v>#REF!</v>
      </c>
    </row>
    <row r="35" spans="1:10" s="28" customFormat="1" ht="19.5" customHeight="1">
      <c r="A35" s="73" t="s">
        <v>364</v>
      </c>
      <c r="B35" s="11" t="s">
        <v>365</v>
      </c>
      <c r="C35" s="26"/>
      <c r="D35" s="74">
        <v>0</v>
      </c>
      <c r="E35" s="26"/>
      <c r="F35" s="27" t="e">
        <f>ROUND(((F31-F33)+((F31-F33)*D32))*D35,0)</f>
        <v>#REF!</v>
      </c>
    </row>
    <row r="36" spans="1:10" s="28" customFormat="1" ht="19.5" customHeight="1">
      <c r="A36" s="73" t="s">
        <v>366</v>
      </c>
      <c r="B36" s="26" t="s">
        <v>367</v>
      </c>
      <c r="C36" s="26"/>
      <c r="D36" s="26"/>
      <c r="E36" s="26" t="s">
        <v>359</v>
      </c>
      <c r="F36" s="76" t="e">
        <f>L28</f>
        <v>#REF!</v>
      </c>
    </row>
    <row r="37" spans="1:10" s="28" customFormat="1" ht="19.5" customHeight="1">
      <c r="A37" s="73" t="s">
        <v>368</v>
      </c>
      <c r="B37" s="830" t="s">
        <v>369</v>
      </c>
      <c r="C37" s="830"/>
      <c r="D37" s="830"/>
      <c r="E37" s="26" t="s">
        <v>359</v>
      </c>
      <c r="F37" s="77" t="e">
        <f>SUM(F31,F32,F34,F35,F36)</f>
        <v>#REF!</v>
      </c>
    </row>
    <row r="38" spans="1:10" s="28" customFormat="1" ht="19.5" customHeight="1">
      <c r="A38" s="73" t="s">
        <v>370</v>
      </c>
      <c r="B38" s="26" t="s">
        <v>371</v>
      </c>
      <c r="C38" s="26"/>
      <c r="D38" s="74"/>
      <c r="E38" s="26" t="s">
        <v>359</v>
      </c>
      <c r="F38" s="76" t="e">
        <f>ROUND(D38*F37,0)</f>
        <v>#REF!</v>
      </c>
    </row>
    <row r="39" spans="1:10" s="28" customFormat="1" ht="19.5" customHeight="1">
      <c r="A39" s="73"/>
      <c r="B39" s="26"/>
      <c r="C39" s="26"/>
      <c r="D39" s="26"/>
      <c r="E39" s="26"/>
      <c r="F39" s="78"/>
    </row>
    <row r="40" spans="1:10" s="28" customFormat="1" ht="15" customHeight="1">
      <c r="A40" s="73"/>
      <c r="B40" s="26"/>
      <c r="C40" s="26"/>
      <c r="D40" s="26"/>
      <c r="E40" s="26"/>
      <c r="F40" s="78"/>
    </row>
    <row r="41" spans="1:10" s="28" customFormat="1" ht="15" customHeight="1">
      <c r="A41" s="73"/>
      <c r="B41" s="26"/>
      <c r="C41" s="26"/>
      <c r="D41" s="26"/>
      <c r="E41" s="26"/>
      <c r="F41" s="78"/>
    </row>
    <row r="42" spans="1:10" s="28" customFormat="1" ht="19.5" customHeight="1">
      <c r="A42" s="73"/>
      <c r="B42" s="26"/>
      <c r="C42" s="26"/>
      <c r="D42" s="26"/>
      <c r="E42" s="26"/>
      <c r="F42" s="78"/>
    </row>
    <row r="43" spans="1:10" ht="49.5" customHeight="1">
      <c r="A43" s="831" t="str">
        <f>Cover!B2</f>
        <v>Construction of PPPFC Storage shed (46.5mx6m)  at POWERGRID Pandiabili GIS</v>
      </c>
      <c r="B43" s="831"/>
      <c r="C43" s="831"/>
      <c r="D43" s="832" t="s">
        <v>372</v>
      </c>
      <c r="E43" s="833"/>
      <c r="F43" s="36" t="s">
        <v>373</v>
      </c>
    </row>
  </sheetData>
  <sheetProtection selectLockedCells="1" selectUnlockedCells="1"/>
  <customSheetViews>
    <customSheetView guid="{08A645C4-A23F-4400-B0CE-1685BC312A6F}"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E95B21C1-D936-4435-AF6F-90CF0B6A7506}"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B1277D53-29D6-4226-81E2-084FB62977B6}"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C39F923C-6CD3-45D8-86F8-6C4D806DDD7E}"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 guid="{9CA44E70-650F-49CD-967F-298619682CA2}" showPageBreaks="1" printArea="1" state="hidden" view="pageBreakPreview" topLeftCell="A25">
      <selection activeCell="F21" sqref="F21"/>
      <pageMargins left="0.79000000000000015" right="0.37" top="0.65" bottom="0.45" header="0.38" footer="0"/>
      <printOptions horizontalCentered="1"/>
      <pageSetup paperSize="9" scale="87" fitToHeight="0" orientation="portrait" horizontalDpi="1200" verticalDpi="1200"/>
      <headerFooter alignWithMargins="0">
        <oddFooter xml:space="preserve">&amp;R
</oddFooter>
      </headerFooter>
    </customSheetView>
  </customSheetViews>
  <mergeCells count="19">
    <mergeCell ref="B1:F1"/>
    <mergeCell ref="D3:F3"/>
    <mergeCell ref="A4:C4"/>
    <mergeCell ref="D4:F4"/>
    <mergeCell ref="B5:C5"/>
    <mergeCell ref="E5:F5"/>
    <mergeCell ref="H32:J32"/>
    <mergeCell ref="B37:D37"/>
    <mergeCell ref="A43:C43"/>
    <mergeCell ref="D43:E43"/>
    <mergeCell ref="B23:F23"/>
    <mergeCell ref="B24:F24"/>
    <mergeCell ref="B25:F25"/>
    <mergeCell ref="B26:F26"/>
    <mergeCell ref="B27:F27"/>
    <mergeCell ref="B28:F28"/>
    <mergeCell ref="B29:F29"/>
    <mergeCell ref="B30:F30"/>
    <mergeCell ref="B31:D31"/>
  </mergeCells>
  <printOptions horizontalCentered="1"/>
  <pageMargins left="0.79000000000000015" right="0.37" top="0.65" bottom="0.45" header="0.38" footer="0"/>
  <pageSetup paperSize="9" scale="87" fitToHeight="0" orientation="portrait" horizontalDpi="1200" verticalDpi="1200" r:id="rId1"/>
  <headerFooter alignWithMargins="0">
    <oddFooter xml:space="preserve">&amp;R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L26"/>
  <sheetViews>
    <sheetView view="pageBreakPreview" topLeftCell="B7" zoomScale="80" zoomScaleNormal="100" workbookViewId="0">
      <selection activeCell="I10" sqref="I10"/>
    </sheetView>
  </sheetViews>
  <sheetFormatPr defaultRowHeight="16.5"/>
  <cols>
    <col min="1" max="1" width="7.5" customWidth="1"/>
    <col min="2" max="2" width="13" customWidth="1"/>
    <col min="3" max="3" width="44.625" style="9" customWidth="1"/>
    <col min="4" max="4" width="34.625" customWidth="1"/>
    <col min="5" max="5" width="26.5" customWidth="1"/>
    <col min="7" max="7" width="15.25" customWidth="1"/>
    <col min="12" max="12" width="18.25" customWidth="1"/>
  </cols>
  <sheetData>
    <row r="1" spans="1:12" ht="33">
      <c r="G1" s="10" t="e">
        <f>'Q &amp; C'!G24</f>
        <v>#REF!</v>
      </c>
      <c r="H1" s="11" t="str">
        <f>'Q &amp; C'!H24</f>
        <v xml:space="preserve">Excise Duty </v>
      </c>
      <c r="I1" s="11" t="e">
        <f>'Q &amp; C'!I24</f>
        <v>#REF!</v>
      </c>
      <c r="J1" s="25" t="e">
        <f>'Q &amp; C'!J24</f>
        <v>#REF!</v>
      </c>
      <c r="K1" s="26" t="e">
        <f>'Q &amp; C'!K24</f>
        <v>#REF!</v>
      </c>
      <c r="L1" s="27" t="e">
        <f>'Q &amp; C'!L24</f>
        <v>#REF!</v>
      </c>
    </row>
    <row r="2" spans="1:12">
      <c r="A2" s="12" t="s">
        <v>149</v>
      </c>
      <c r="B2" s="12" t="s">
        <v>374</v>
      </c>
      <c r="C2" s="13" t="s">
        <v>375</v>
      </c>
      <c r="D2" s="12" t="s">
        <v>376</v>
      </c>
      <c r="E2" s="12" t="s">
        <v>377</v>
      </c>
      <c r="G2" s="14">
        <f>'Q &amp; C'!G25</f>
        <v>0.19259999999999977</v>
      </c>
      <c r="H2" s="14" t="str">
        <f>'Q &amp; C'!H25</f>
        <v xml:space="preserve">CST </v>
      </c>
      <c r="I2" s="14" t="e">
        <f>'Q &amp; C'!I25</f>
        <v>#REF!</v>
      </c>
      <c r="J2" s="14" t="e">
        <f>'Q &amp; C'!J25</f>
        <v>#REF!</v>
      </c>
      <c r="K2" s="14" t="e">
        <f>'Q &amp; C'!K25</f>
        <v>#REF!</v>
      </c>
      <c r="L2" s="14" t="e">
        <f>'Q &amp; C'!L25</f>
        <v>#REF!</v>
      </c>
    </row>
    <row r="3" spans="1:12" ht="23.25" customHeight="1">
      <c r="A3" s="15">
        <v>1</v>
      </c>
      <c r="B3" s="16" t="s">
        <v>378</v>
      </c>
      <c r="C3" s="17" t="s">
        <v>379</v>
      </c>
      <c r="D3" s="18"/>
      <c r="E3" s="18"/>
      <c r="G3" s="14" t="e">
        <f>'Q &amp; C'!G26</f>
        <v>#REF!</v>
      </c>
      <c r="H3" s="14" t="str">
        <f>'Q &amp; C'!H26</f>
        <v xml:space="preserve">VAT </v>
      </c>
      <c r="I3" s="14" t="e">
        <f>'Q &amp; C'!I26</f>
        <v>#REF!</v>
      </c>
      <c r="J3" s="14" t="e">
        <f>'Q &amp; C'!J26</f>
        <v>#REF!</v>
      </c>
      <c r="K3" s="14" t="e">
        <f>'Q &amp; C'!K26</f>
        <v>#REF!</v>
      </c>
      <c r="L3" s="14" t="e">
        <f>'Q &amp; C'!L26</f>
        <v>#REF!</v>
      </c>
    </row>
    <row r="4" spans="1:12" ht="30" customHeight="1">
      <c r="A4" s="18"/>
      <c r="B4" s="18"/>
      <c r="C4" s="19" t="s">
        <v>380</v>
      </c>
      <c r="D4" s="16" t="e">
        <f>H1&amp;" "&amp;G1&amp;" "&amp;I1&amp;" "&amp;J1&amp;"%"&amp;" as"&amp;" "&amp;K1&amp;" "&amp;L1</f>
        <v>#REF!</v>
      </c>
      <c r="E4" s="16"/>
      <c r="G4" s="14" t="e">
        <f>'Q &amp; C'!G27</f>
        <v>#REF!</v>
      </c>
      <c r="H4" s="14" t="str">
        <f>'Q &amp; C'!H27</f>
        <v>Entry Tax/ Octroi</v>
      </c>
      <c r="K4" s="14" t="e">
        <f>'Q &amp; C'!K27</f>
        <v>#REF!</v>
      </c>
      <c r="L4" s="14" t="e">
        <f>'Q &amp; C'!L27</f>
        <v>#REF!</v>
      </c>
    </row>
    <row r="5" spans="1:12" ht="40.5" customHeight="1">
      <c r="A5" s="18"/>
      <c r="B5" s="18"/>
      <c r="C5" s="19" t="s">
        <v>381</v>
      </c>
      <c r="D5" s="16" t="e">
        <f>H2&amp;" "&amp;G2&amp;" "&amp;I2&amp;" "&amp;J2&amp;"%"&amp;" as"&amp;" "&amp;K2&amp;" "&amp;L2</f>
        <v>#REF!</v>
      </c>
      <c r="E5" s="16"/>
      <c r="G5" s="14" t="e">
        <f>'Q &amp; C'!G28</f>
        <v>#REF!</v>
      </c>
      <c r="H5" s="14" t="str">
        <f>'Q &amp; C'!H28</f>
        <v xml:space="preserve">Others </v>
      </c>
      <c r="K5" s="14" t="e">
        <f>'Q &amp; C'!K28</f>
        <v>#REF!</v>
      </c>
      <c r="L5" s="14" t="e">
        <f>'Q &amp; C'!L28</f>
        <v>#REF!</v>
      </c>
    </row>
    <row r="6" spans="1:12" ht="42" customHeight="1">
      <c r="A6" s="18"/>
      <c r="B6" s="18"/>
      <c r="C6" s="19" t="s">
        <v>382</v>
      </c>
      <c r="D6" s="16" t="e">
        <f>H3&amp;" "&amp;G3&amp;" "&amp;I3&amp;" "&amp;J3&amp;"%"&amp;" as"&amp;" "&amp;K3&amp;" "&amp;L3</f>
        <v>#REF!</v>
      </c>
      <c r="E6" s="16"/>
      <c r="G6" s="14"/>
      <c r="H6" s="14"/>
      <c r="I6" s="14"/>
      <c r="J6" s="14"/>
      <c r="K6" s="14"/>
      <c r="L6" s="14"/>
    </row>
    <row r="7" spans="1:12" ht="59.25" customHeight="1">
      <c r="A7" s="18"/>
      <c r="B7" s="18"/>
      <c r="C7" s="19" t="s">
        <v>383</v>
      </c>
      <c r="D7" s="16" t="e">
        <f>H4&amp;" "&amp;G4&amp;" "&amp;I4&amp;" "&amp;J4&amp;" as"&amp;" "&amp;K4&amp;" "&amp;L4</f>
        <v>#REF!</v>
      </c>
      <c r="E7" s="16"/>
    </row>
    <row r="8" spans="1:12" ht="27">
      <c r="A8" s="18"/>
      <c r="B8" s="18"/>
      <c r="C8" s="19" t="s">
        <v>384</v>
      </c>
      <c r="D8" s="16" t="e">
        <f>H5&amp;" "&amp;G5&amp;" "&amp;I5&amp;" "&amp;J5&amp;" as"&amp;" "&amp;K5&amp;" "&amp;L5</f>
        <v>#REF!</v>
      </c>
      <c r="E8" s="16"/>
    </row>
    <row r="9" spans="1:12" ht="40.5">
      <c r="A9" s="18"/>
      <c r="B9" s="18"/>
      <c r="C9" s="19" t="s">
        <v>385</v>
      </c>
      <c r="D9" s="16"/>
      <c r="E9" s="16"/>
    </row>
    <row r="10" spans="1:12" ht="94.5">
      <c r="A10" s="18"/>
      <c r="B10" s="18"/>
      <c r="C10" s="19" t="s">
        <v>386</v>
      </c>
      <c r="D10" s="16"/>
      <c r="E10" s="16"/>
    </row>
    <row r="11" spans="1:12" ht="67.5">
      <c r="A11" s="18"/>
      <c r="B11" s="18"/>
      <c r="C11" s="19" t="s">
        <v>387</v>
      </c>
      <c r="D11" s="16"/>
      <c r="E11" s="16"/>
    </row>
    <row r="12" spans="1:12" ht="99">
      <c r="A12" s="20">
        <v>2</v>
      </c>
      <c r="B12" s="21" t="s">
        <v>388</v>
      </c>
      <c r="C12" s="22" t="s">
        <v>389</v>
      </c>
      <c r="D12" s="21"/>
      <c r="E12" s="21"/>
    </row>
    <row r="13" spans="1:12">
      <c r="C13" s="23"/>
      <c r="D13" s="23"/>
      <c r="E13" s="23"/>
    </row>
    <row r="14" spans="1:12">
      <c r="C14" s="23"/>
      <c r="D14" s="23"/>
      <c r="E14" s="23"/>
    </row>
    <row r="15" spans="1:12">
      <c r="C15" s="23"/>
      <c r="D15" s="23"/>
      <c r="E15" s="23"/>
    </row>
    <row r="16" spans="1:12">
      <c r="C16" s="23"/>
      <c r="D16" s="23"/>
      <c r="E16" s="23"/>
    </row>
    <row r="17" spans="3:5">
      <c r="C17" s="23"/>
      <c r="D17" s="23"/>
      <c r="E17" s="24"/>
    </row>
    <row r="18" spans="3:5">
      <c r="C18" s="23"/>
      <c r="D18" s="23"/>
      <c r="E18" s="23"/>
    </row>
    <row r="19" spans="3:5">
      <c r="C19" s="23"/>
      <c r="D19" s="23"/>
      <c r="E19" s="23"/>
    </row>
    <row r="20" spans="3:5">
      <c r="C20" s="23"/>
      <c r="D20" s="23"/>
      <c r="E20" s="23"/>
    </row>
    <row r="21" spans="3:5">
      <c r="C21" s="23"/>
      <c r="D21" s="23"/>
      <c r="E21" s="23"/>
    </row>
    <row r="22" spans="3:5">
      <c r="C22" s="23"/>
      <c r="D22" s="23"/>
      <c r="E22" s="23"/>
    </row>
    <row r="23" spans="3:5">
      <c r="C23" s="23"/>
      <c r="D23" s="23"/>
      <c r="E23" s="23"/>
    </row>
    <row r="24" spans="3:5">
      <c r="C24" s="23"/>
      <c r="D24" s="23"/>
      <c r="E24" s="23"/>
    </row>
    <row r="25" spans="3:5">
      <c r="C25" s="23"/>
      <c r="D25" s="23"/>
      <c r="E25" s="23"/>
    </row>
    <row r="26" spans="3:5">
      <c r="C26" s="23"/>
      <c r="D26" s="23"/>
      <c r="E26" s="23"/>
    </row>
  </sheetData>
  <customSheetViews>
    <customSheetView guid="{08A645C4-A23F-4400-B0CE-1685BC312A6F}" scale="80" showPageBreaks="1" printArea="1" state="hidden" view="pageBreakPreview" topLeftCell="B7">
      <selection activeCell="I10" sqref="I10"/>
      <pageMargins left="0.7" right="0.7" top="0.75" bottom="0.75" header="0.3" footer="0.3"/>
      <pageSetup scale="99" orientation="landscape"/>
    </customSheetView>
    <customSheetView guid="{E95B21C1-D936-4435-AF6F-90CF0B6A7506}" scale="80" showPageBreaks="1" printArea="1" state="hidden" view="pageBreakPreview" topLeftCell="B7">
      <selection activeCell="I10" sqref="I10"/>
      <pageMargins left="0.7" right="0.7" top="0.75" bottom="0.75" header="0.3" footer="0.3"/>
      <pageSetup scale="99" orientation="landscape"/>
    </customSheetView>
    <customSheetView guid="{B1277D53-29D6-4226-81E2-084FB62977B6}" scale="80" showPageBreaks="1" printArea="1" state="hidden" view="pageBreakPreview" topLeftCell="B7">
      <selection activeCell="I10" sqref="I10"/>
      <pageMargins left="0.7" right="0.7" top="0.75" bottom="0.75" header="0.3" footer="0.3"/>
      <pageSetup scale="99" orientation="landscape"/>
    </customSheetView>
    <customSheetView guid="{C39F923C-6CD3-45D8-86F8-6C4D806DDD7E}" scale="80" showPageBreaks="1" printArea="1" state="hidden" view="pageBreakPreview" topLeftCell="B7">
      <selection activeCell="I10" sqref="I10"/>
      <pageMargins left="0.7" right="0.7" top="0.75" bottom="0.75" header="0.3" footer="0.3"/>
      <pageSetup scale="99" orientation="landscape"/>
    </customSheetView>
    <customSheetView guid="{9CA44E70-650F-49CD-967F-298619682CA2}" scale="80" showPageBreaks="1" printArea="1" state="hidden" view="pageBreakPreview" topLeftCell="B7">
      <selection activeCell="I10" sqref="I10"/>
      <pageMargins left="0.7" right="0.7" top="0.75" bottom="0.75" header="0.3" footer="0.3"/>
      <pageSetup scale="99" orientation="landscape"/>
    </customSheetView>
  </customSheetViews>
  <pageMargins left="0.7" right="0.7" top="0.75" bottom="0.75" header="0.3" footer="0.3"/>
  <pageSetup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SheetLayoutView="100" workbookViewId="0">
      <selection activeCell="C5" sqref="C5:E5"/>
    </sheetView>
  </sheetViews>
  <sheetFormatPr defaultColWidth="8" defaultRowHeight="13.5"/>
  <cols>
    <col min="1" max="1" width="8.625" style="431" customWidth="1"/>
    <col min="2" max="2" width="11.125" style="431" customWidth="1"/>
    <col min="3" max="4" width="38.625" style="431" customWidth="1"/>
    <col min="5" max="5" width="14.875" style="431" customWidth="1"/>
    <col min="6" max="6" width="8.625" style="430" customWidth="1"/>
    <col min="7" max="9" width="8" style="430" customWidth="1"/>
    <col min="10" max="16384" width="8" style="432"/>
  </cols>
  <sheetData>
    <row r="1" spans="1:10" ht="30.75" customHeight="1">
      <c r="B1" s="679" t="s">
        <v>19</v>
      </c>
      <c r="C1" s="680"/>
      <c r="D1" s="680"/>
      <c r="E1" s="681"/>
      <c r="F1" s="433"/>
      <c r="G1" s="434"/>
      <c r="H1" s="434"/>
      <c r="I1" s="434"/>
      <c r="J1" s="448"/>
    </row>
    <row r="2" spans="1:10" ht="50.1" customHeight="1">
      <c r="A2" s="435"/>
      <c r="B2" s="682" t="str">
        <f>'Basic Data'!C5</f>
        <v>Construction of PPPFC Storage shed (46.5mx6m)  at POWERGRID Pandiabili GIS</v>
      </c>
      <c r="C2" s="683"/>
      <c r="D2" s="683"/>
      <c r="E2" s="684"/>
      <c r="F2" s="434"/>
      <c r="G2" s="434"/>
      <c r="H2" s="434"/>
      <c r="I2" s="434"/>
      <c r="J2" s="448"/>
    </row>
    <row r="3" spans="1:10" ht="23.25" customHeight="1">
      <c r="A3" s="435"/>
      <c r="B3" s="685" t="str">
        <f>"Specification No.: "&amp;'Basic Data'!C7</f>
        <v>Specification No.: ODP/BB/C&amp;M-3613/OT-28/RFx No.5002003326/23-24</v>
      </c>
      <c r="C3" s="686"/>
      <c r="D3" s="686"/>
      <c r="E3" s="687"/>
      <c r="F3" s="434"/>
      <c r="G3" s="434"/>
      <c r="H3" s="434"/>
      <c r="I3" s="434"/>
      <c r="J3" s="448"/>
    </row>
    <row r="4" spans="1:10" ht="30" customHeight="1">
      <c r="A4" s="435"/>
      <c r="B4" s="436">
        <v>1</v>
      </c>
      <c r="C4" s="688" t="s">
        <v>734</v>
      </c>
      <c r="D4" s="688"/>
      <c r="E4" s="689"/>
      <c r="F4" s="434"/>
      <c r="G4" s="437"/>
      <c r="H4" s="437"/>
      <c r="I4" s="434"/>
      <c r="J4" s="448"/>
    </row>
    <row r="5" spans="1:10" ht="30" customHeight="1">
      <c r="A5" s="435"/>
      <c r="B5" s="436">
        <v>2</v>
      </c>
      <c r="C5" s="688" t="s">
        <v>508</v>
      </c>
      <c r="D5" s="688"/>
      <c r="E5" s="689"/>
      <c r="F5" s="434"/>
      <c r="G5" s="434"/>
      <c r="H5" s="434"/>
      <c r="I5" s="434"/>
      <c r="J5" s="448"/>
    </row>
    <row r="6" spans="1:10" s="430" customFormat="1" ht="30" customHeight="1">
      <c r="A6" s="435"/>
      <c r="B6" s="436">
        <v>3</v>
      </c>
      <c r="C6" s="688" t="s">
        <v>20</v>
      </c>
      <c r="D6" s="688"/>
      <c r="E6" s="689"/>
      <c r="F6" s="434"/>
      <c r="G6" s="434"/>
      <c r="H6" s="434"/>
      <c r="I6" s="434"/>
      <c r="J6" s="434"/>
    </row>
    <row r="7" spans="1:10" ht="52.5" hidden="1" customHeight="1">
      <c r="A7" s="435"/>
      <c r="B7" s="438">
        <v>4</v>
      </c>
      <c r="C7" s="688" t="s">
        <v>21</v>
      </c>
      <c r="D7" s="688"/>
      <c r="E7" s="689"/>
      <c r="F7" s="434"/>
      <c r="G7" s="434"/>
      <c r="H7" s="434"/>
      <c r="I7" s="434"/>
      <c r="J7" s="448"/>
    </row>
    <row r="8" spans="1:10" ht="12" customHeight="1">
      <c r="A8" s="435"/>
      <c r="B8" s="439"/>
      <c r="C8" s="435"/>
      <c r="D8" s="435"/>
      <c r="E8" s="440"/>
      <c r="F8" s="434"/>
      <c r="G8" s="434"/>
      <c r="H8" s="434"/>
      <c r="I8" s="434"/>
      <c r="J8" s="448"/>
    </row>
    <row r="9" spans="1:10" ht="20.25" customHeight="1">
      <c r="A9" s="435"/>
      <c r="B9" s="690"/>
      <c r="C9" s="691"/>
      <c r="D9" s="691"/>
      <c r="E9" s="692"/>
      <c r="F9" s="434"/>
      <c r="G9" s="434"/>
      <c r="H9" s="434"/>
      <c r="I9" s="434"/>
      <c r="J9" s="448"/>
    </row>
    <row r="10" spans="1:10" ht="33.75" hidden="1" customHeight="1">
      <c r="A10" s="435"/>
      <c r="B10" s="439"/>
      <c r="C10" s="435"/>
      <c r="D10" s="435"/>
      <c r="E10" s="441"/>
      <c r="F10" s="434"/>
      <c r="G10" s="434"/>
      <c r="H10" s="434"/>
      <c r="I10" s="434"/>
      <c r="J10" s="448"/>
    </row>
    <row r="11" spans="1:10" ht="24" customHeight="1">
      <c r="B11" s="693"/>
      <c r="C11" s="694"/>
      <c r="D11" s="694"/>
      <c r="E11" s="442"/>
    </row>
    <row r="12" spans="1:10" ht="16.149999999999999" customHeight="1">
      <c r="B12" s="695"/>
      <c r="C12" s="696"/>
      <c r="D12" s="696"/>
      <c r="E12" s="443"/>
      <c r="G12" s="434"/>
      <c r="H12" s="434"/>
      <c r="I12" s="434"/>
      <c r="J12" s="448"/>
    </row>
    <row r="13" spans="1:10" ht="24" customHeight="1">
      <c r="B13" s="693"/>
      <c r="C13" s="694"/>
      <c r="D13" s="694"/>
      <c r="E13" s="442"/>
      <c r="F13" s="444"/>
      <c r="G13" s="445"/>
      <c r="H13" s="445"/>
      <c r="I13" s="445"/>
      <c r="J13" s="445"/>
    </row>
    <row r="14" spans="1:10" ht="16.149999999999999" customHeight="1">
      <c r="B14" s="677"/>
      <c r="C14" s="678"/>
      <c r="D14" s="678"/>
      <c r="E14" s="446"/>
      <c r="F14" s="444"/>
      <c r="G14" s="445"/>
      <c r="H14" s="445"/>
      <c r="I14" s="445"/>
      <c r="J14" s="445"/>
    </row>
    <row r="15" spans="1:10" ht="15.75">
      <c r="A15" s="435"/>
      <c r="B15" s="447"/>
      <c r="C15" s="447"/>
      <c r="D15" s="447"/>
      <c r="E15" s="447"/>
      <c r="F15" s="434"/>
      <c r="G15" s="434"/>
      <c r="H15" s="434"/>
      <c r="I15" s="434"/>
      <c r="J15" s="448"/>
    </row>
    <row r="16" spans="1:10" ht="15.75">
      <c r="A16" s="435"/>
      <c r="B16" s="435"/>
      <c r="C16" s="435"/>
      <c r="D16" s="435"/>
      <c r="E16" s="435"/>
      <c r="F16" s="434"/>
      <c r="G16" s="434"/>
      <c r="H16" s="434"/>
      <c r="I16" s="434"/>
      <c r="J16" s="448"/>
    </row>
    <row r="17" spans="1:10" ht="15.75">
      <c r="A17" s="435"/>
      <c r="B17" s="435"/>
      <c r="C17" s="435"/>
      <c r="D17" s="435"/>
      <c r="E17" s="435"/>
      <c r="F17" s="434"/>
      <c r="G17" s="434"/>
      <c r="H17" s="434"/>
      <c r="I17" s="434"/>
      <c r="J17" s="448"/>
    </row>
  </sheetData>
  <sheetProtection algorithmName="SHA-512" hashValue="ewutAe6DfL8l814Mt3bGSdh3FpwQdd3HAQS7J0wKYG3dmU3eSElScIM15UqMKbyxGIVu4Rt/+nEuyI4Khoj5wQ==" saltValue="4vLvKGt2UEv7HcTzAoHzWQ==" spinCount="100000" sheet="1" formatColumns="0" formatRows="0" selectLockedCells="1"/>
  <customSheetViews>
    <customSheetView guid="{08A645C4-A23F-4400-B0CE-1685BC312A6F}" showGridLines="0" hiddenRows="1">
      <selection activeCell="B14" sqref="B14:D1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E95B21C1-D936-4435-AF6F-90CF0B6A7506}" showPageBreaks="1" showGridLines="0" printArea="1"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B0EE7D76-5806-4718-BDAD-3A3EA691E5E4}"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696D9240-6693-44E8-B9A4-2BFADD101EE2}"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4F65FF32-EC61-4022-A399-2986D7B6B8B3}" showGridLines="0" showRuler="0">
      <selection activeCell="B2" sqref="B2:E2"/>
      <pageMargins left="0.15748031496062992" right="0.23622047244094491" top="0.51181102362204722" bottom="0.98425196850393715" header="0.35433070866141736" footer="0.51181102362204722"/>
      <pageSetup paperSize="9" orientation="landscape"/>
      <headerFooter alignWithMargins="0"/>
    </customSheetView>
    <customSheetView guid="{58D82F59-8CF6-455F-B9F4-081499FDF243}"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B1277D53-29D6-4226-81E2-084FB62977B6}" showGridLines="0" hiddenRows="1">
      <selection activeCell="F4" sqref="F4"/>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C39F923C-6CD3-45D8-86F8-6C4D806DDD7E}" showGridLines="0" hiddenRows="1">
      <selection activeCell="F45" sqref="F45"/>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 guid="{9CA44E70-650F-49CD-967F-298619682CA2}" showPageBreaks="1" showGridLines="0" printArea="1" hiddenRows="1">
      <selection activeCell="F45" sqref="F45"/>
      <pageMargins left="0.15748031496062992" right="0.23622047244094491" top="0.78740157480314965" bottom="0.98425196850393715" header="0.35433070866141736" footer="0.51181102362204722"/>
      <printOptions horizontalCentered="1"/>
      <pageSetup paperSize="9" orientation="landscape"/>
      <headerFooter alignWithMargins="0"/>
    </customSheetView>
  </customSheetViews>
  <mergeCells count="12">
    <mergeCell ref="B14:D14"/>
    <mergeCell ref="B1:E1"/>
    <mergeCell ref="B2:E2"/>
    <mergeCell ref="B3:E3"/>
    <mergeCell ref="C4:E4"/>
    <mergeCell ref="C5:E5"/>
    <mergeCell ref="C6:E6"/>
    <mergeCell ref="C7:E7"/>
    <mergeCell ref="B9:E9"/>
    <mergeCell ref="B11:D11"/>
    <mergeCell ref="B12:D12"/>
    <mergeCell ref="B13:D13"/>
  </mergeCells>
  <printOptions horizontalCentered="1"/>
  <pageMargins left="0.15748031496062992" right="0.23622047244094491" top="0.78740157480314965" bottom="0.98425196850393715" header="0.35433070866141736" footer="0.51181102362204722"/>
  <pageSetup paperSize="9" orientation="landscape"/>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indexed="8"/>
  </sheetPr>
  <dimension ref="A1:D112"/>
  <sheetViews>
    <sheetView workbookViewId="0">
      <selection activeCell="E8" sqref="E8"/>
    </sheetView>
  </sheetViews>
  <sheetFormatPr defaultColWidth="8" defaultRowHeight="12.75"/>
  <cols>
    <col min="1" max="1" width="11.625" style="2" customWidth="1"/>
    <col min="2" max="2" width="10.375" style="2" customWidth="1"/>
    <col min="3" max="16384" width="8" style="2"/>
  </cols>
  <sheetData>
    <row r="1" spans="1:4" s="1" customFormat="1" ht="30" customHeight="1">
      <c r="A1" s="852" t="e">
        <f>'Bid Form 2nd Envelope'!AB17</f>
        <v>#REF!</v>
      </c>
      <c r="B1" s="852"/>
    </row>
    <row r="2" spans="1:4" s="1" customFormat="1" ht="30" customHeight="1"/>
    <row r="3" spans="1:4">
      <c r="A3" s="1"/>
    </row>
    <row r="4" spans="1:4">
      <c r="A4" s="3" t="e">
        <f>IF(OR((A1&gt;9999999999),(A1&lt;0)),"Invalid Entry - More than 1000 crore OR -ve value",IF(A1=0,"Rs. Zero Only ",+CONCATENATE("Rs. ",B11,D11,B10,D10,B9,D9,B8,D8,B7,D7,B6," Only")))</f>
        <v>#REF!</v>
      </c>
    </row>
    <row r="5" spans="1:4">
      <c r="A5" s="1"/>
    </row>
    <row r="6" spans="1:4">
      <c r="A6" s="4" t="e">
        <f>-INT(A1/100)*100+ROUND(A1,0)</f>
        <v>#REF!</v>
      </c>
      <c r="B6" s="2" t="e">
        <f t="shared" ref="B6:B11" si="0">IF(A6=0,"",LOOKUP(A6,$A$13:$A$112,$B$13:$B$112))</f>
        <v>#REF!</v>
      </c>
      <c r="D6" s="3"/>
    </row>
    <row r="7" spans="1:4">
      <c r="A7" s="4" t="e">
        <f>-INT(A1/1000)*10+INT(A1/100)</f>
        <v>#REF!</v>
      </c>
      <c r="B7" s="2" t="e">
        <f t="shared" si="0"/>
        <v>#REF!</v>
      </c>
      <c r="D7" s="3" t="e">
        <f>+IF(B7="",""," Hundred ")</f>
        <v>#REF!</v>
      </c>
    </row>
    <row r="8" spans="1:4">
      <c r="A8" s="4" t="e">
        <f>-INT(A1/100000)*100+INT(A1/1000)</f>
        <v>#REF!</v>
      </c>
      <c r="B8" s="2" t="e">
        <f t="shared" si="0"/>
        <v>#REF!</v>
      </c>
      <c r="D8" s="3" t="e">
        <f>IF((B8=""),IF(C8="",""," Thousand ")," Thousand ")</f>
        <v>#REF!</v>
      </c>
    </row>
    <row r="9" spans="1:4">
      <c r="A9" s="4" t="e">
        <f>-INT(A1/10000000)*100+INT(A1/100000)</f>
        <v>#REF!</v>
      </c>
      <c r="B9" s="2" t="e">
        <f t="shared" si="0"/>
        <v>#REF!</v>
      </c>
      <c r="D9" s="3" t="e">
        <f>IF((B9=""),IF(C9="",""," Lac ")," Lac ")</f>
        <v>#REF!</v>
      </c>
    </row>
    <row r="10" spans="1:4">
      <c r="A10" s="4" t="e">
        <f>-INT(A1/1000000000)*100+INT(A1/10000000)</f>
        <v>#REF!</v>
      </c>
      <c r="B10" s="5" t="e">
        <f t="shared" si="0"/>
        <v>#REF!</v>
      </c>
      <c r="D10" s="3" t="e">
        <f>IF((B10=""),IF(C10="",""," Crore ")," Crore ")</f>
        <v>#REF!</v>
      </c>
    </row>
    <row r="11" spans="1:4">
      <c r="A11" s="6" t="e">
        <f>-INT(A1/10000000000)*1000+INT(A1/1000000000)</f>
        <v>#REF!</v>
      </c>
      <c r="B11" s="5" t="e">
        <f t="shared" si="0"/>
        <v>#REF!</v>
      </c>
      <c r="D11" s="3" t="e">
        <f>IF((B11=""),IF(C11="",""," Hundred ")," Hundred ")</f>
        <v>#REF!</v>
      </c>
    </row>
    <row r="13" spans="1:4">
      <c r="A13" s="7">
        <v>1</v>
      </c>
      <c r="B13" s="8" t="s">
        <v>390</v>
      </c>
    </row>
    <row r="14" spans="1:4">
      <c r="A14" s="7">
        <v>2</v>
      </c>
      <c r="B14" s="8" t="s">
        <v>391</v>
      </c>
    </row>
    <row r="15" spans="1:4">
      <c r="A15" s="7">
        <v>3</v>
      </c>
      <c r="B15" s="8" t="s">
        <v>392</v>
      </c>
    </row>
    <row r="16" spans="1:4">
      <c r="A16" s="7">
        <v>4</v>
      </c>
      <c r="B16" s="8" t="s">
        <v>393</v>
      </c>
    </row>
    <row r="17" spans="1:2">
      <c r="A17" s="7">
        <v>5</v>
      </c>
      <c r="B17" s="8" t="s">
        <v>394</v>
      </c>
    </row>
    <row r="18" spans="1:2">
      <c r="A18" s="7">
        <v>6</v>
      </c>
      <c r="B18" s="8" t="s">
        <v>395</v>
      </c>
    </row>
    <row r="19" spans="1:2">
      <c r="A19" s="7">
        <v>7</v>
      </c>
      <c r="B19" s="8" t="s">
        <v>396</v>
      </c>
    </row>
    <row r="20" spans="1:2">
      <c r="A20" s="7">
        <v>8</v>
      </c>
      <c r="B20" s="8" t="s">
        <v>397</v>
      </c>
    </row>
    <row r="21" spans="1:2">
      <c r="A21" s="7">
        <v>9</v>
      </c>
      <c r="B21" s="8" t="s">
        <v>398</v>
      </c>
    </row>
    <row r="22" spans="1:2">
      <c r="A22" s="7">
        <v>10</v>
      </c>
      <c r="B22" s="8" t="s">
        <v>399</v>
      </c>
    </row>
    <row r="23" spans="1:2">
      <c r="A23" s="7">
        <v>11</v>
      </c>
      <c r="B23" s="8" t="s">
        <v>400</v>
      </c>
    </row>
    <row r="24" spans="1:2">
      <c r="A24" s="7">
        <v>12</v>
      </c>
      <c r="B24" s="8" t="s">
        <v>401</v>
      </c>
    </row>
    <row r="25" spans="1:2">
      <c r="A25" s="7">
        <v>13</v>
      </c>
      <c r="B25" s="8" t="s">
        <v>402</v>
      </c>
    </row>
    <row r="26" spans="1:2">
      <c r="A26" s="7">
        <v>14</v>
      </c>
      <c r="B26" s="8" t="s">
        <v>403</v>
      </c>
    </row>
    <row r="27" spans="1:2">
      <c r="A27" s="7">
        <v>15</v>
      </c>
      <c r="B27" s="8" t="s">
        <v>404</v>
      </c>
    </row>
    <row r="28" spans="1:2">
      <c r="A28" s="7">
        <v>16</v>
      </c>
      <c r="B28" s="8" t="s">
        <v>405</v>
      </c>
    </row>
    <row r="29" spans="1:2">
      <c r="A29" s="7">
        <v>17</v>
      </c>
      <c r="B29" s="8" t="s">
        <v>406</v>
      </c>
    </row>
    <row r="30" spans="1:2">
      <c r="A30" s="7">
        <v>18</v>
      </c>
      <c r="B30" s="8" t="s">
        <v>407</v>
      </c>
    </row>
    <row r="31" spans="1:2">
      <c r="A31" s="7">
        <v>19</v>
      </c>
      <c r="B31" s="8" t="s">
        <v>408</v>
      </c>
    </row>
    <row r="32" spans="1:2">
      <c r="A32" s="7">
        <v>20</v>
      </c>
      <c r="B32" s="8" t="s">
        <v>409</v>
      </c>
    </row>
    <row r="33" spans="1:2">
      <c r="A33" s="7">
        <v>21</v>
      </c>
      <c r="B33" s="8" t="s">
        <v>410</v>
      </c>
    </row>
    <row r="34" spans="1:2">
      <c r="A34" s="7">
        <v>22</v>
      </c>
      <c r="B34" s="8" t="s">
        <v>411</v>
      </c>
    </row>
    <row r="35" spans="1:2">
      <c r="A35" s="7">
        <v>23</v>
      </c>
      <c r="B35" s="8" t="s">
        <v>412</v>
      </c>
    </row>
    <row r="36" spans="1:2">
      <c r="A36" s="7">
        <v>24</v>
      </c>
      <c r="B36" s="8" t="s">
        <v>413</v>
      </c>
    </row>
    <row r="37" spans="1:2">
      <c r="A37" s="7">
        <v>25</v>
      </c>
      <c r="B37" s="8" t="s">
        <v>414</v>
      </c>
    </row>
    <row r="38" spans="1:2">
      <c r="A38" s="7">
        <v>26</v>
      </c>
      <c r="B38" s="8" t="s">
        <v>415</v>
      </c>
    </row>
    <row r="39" spans="1:2">
      <c r="A39" s="7">
        <v>27</v>
      </c>
      <c r="B39" s="8" t="s">
        <v>416</v>
      </c>
    </row>
    <row r="40" spans="1:2">
      <c r="A40" s="7">
        <v>28</v>
      </c>
      <c r="B40" s="8" t="s">
        <v>417</v>
      </c>
    </row>
    <row r="41" spans="1:2">
      <c r="A41" s="7">
        <v>29</v>
      </c>
      <c r="B41" s="8" t="s">
        <v>418</v>
      </c>
    </row>
    <row r="42" spans="1:2">
      <c r="A42" s="7">
        <v>30</v>
      </c>
      <c r="B42" s="8" t="s">
        <v>419</v>
      </c>
    </row>
    <row r="43" spans="1:2">
      <c r="A43" s="7">
        <v>31</v>
      </c>
      <c r="B43" s="8" t="s">
        <v>420</v>
      </c>
    </row>
    <row r="44" spans="1:2">
      <c r="A44" s="7">
        <v>32</v>
      </c>
      <c r="B44" s="8" t="s">
        <v>421</v>
      </c>
    </row>
    <row r="45" spans="1:2">
      <c r="A45" s="7">
        <v>33</v>
      </c>
      <c r="B45" s="8" t="s">
        <v>422</v>
      </c>
    </row>
    <row r="46" spans="1:2">
      <c r="A46" s="7">
        <v>34</v>
      </c>
      <c r="B46" s="8" t="s">
        <v>423</v>
      </c>
    </row>
    <row r="47" spans="1:2">
      <c r="A47" s="7">
        <v>35</v>
      </c>
      <c r="B47" s="8" t="s">
        <v>424</v>
      </c>
    </row>
    <row r="48" spans="1:2">
      <c r="A48" s="7">
        <v>36</v>
      </c>
      <c r="B48" s="8" t="s">
        <v>425</v>
      </c>
    </row>
    <row r="49" spans="1:2">
      <c r="A49" s="7">
        <v>37</v>
      </c>
      <c r="B49" s="8" t="s">
        <v>426</v>
      </c>
    </row>
    <row r="50" spans="1:2">
      <c r="A50" s="7">
        <v>38</v>
      </c>
      <c r="B50" s="8" t="s">
        <v>427</v>
      </c>
    </row>
    <row r="51" spans="1:2">
      <c r="A51" s="7">
        <v>39</v>
      </c>
      <c r="B51" s="8" t="s">
        <v>428</v>
      </c>
    </row>
    <row r="52" spans="1:2">
      <c r="A52" s="7">
        <v>40</v>
      </c>
      <c r="B52" s="8" t="s">
        <v>429</v>
      </c>
    </row>
    <row r="53" spans="1:2">
      <c r="A53" s="7">
        <v>41</v>
      </c>
      <c r="B53" s="8" t="s">
        <v>430</v>
      </c>
    </row>
    <row r="54" spans="1:2">
      <c r="A54" s="7">
        <v>42</v>
      </c>
      <c r="B54" s="8" t="s">
        <v>431</v>
      </c>
    </row>
    <row r="55" spans="1:2">
      <c r="A55" s="7">
        <v>43</v>
      </c>
      <c r="B55" s="8" t="s">
        <v>432</v>
      </c>
    </row>
    <row r="56" spans="1:2">
      <c r="A56" s="7">
        <v>44</v>
      </c>
      <c r="B56" s="8" t="s">
        <v>433</v>
      </c>
    </row>
    <row r="57" spans="1:2">
      <c r="A57" s="7">
        <v>45</v>
      </c>
      <c r="B57" s="8" t="s">
        <v>434</v>
      </c>
    </row>
    <row r="58" spans="1:2">
      <c r="A58" s="7">
        <v>46</v>
      </c>
      <c r="B58" s="8" t="s">
        <v>435</v>
      </c>
    </row>
    <row r="59" spans="1:2">
      <c r="A59" s="7">
        <v>47</v>
      </c>
      <c r="B59" s="8" t="s">
        <v>436</v>
      </c>
    </row>
    <row r="60" spans="1:2">
      <c r="A60" s="7">
        <v>48</v>
      </c>
      <c r="B60" s="8" t="s">
        <v>437</v>
      </c>
    </row>
    <row r="61" spans="1:2">
      <c r="A61" s="7">
        <v>49</v>
      </c>
      <c r="B61" s="8" t="s">
        <v>438</v>
      </c>
    </row>
    <row r="62" spans="1:2">
      <c r="A62" s="7">
        <v>50</v>
      </c>
      <c r="B62" s="8" t="s">
        <v>439</v>
      </c>
    </row>
    <row r="63" spans="1:2">
      <c r="A63" s="7">
        <v>51</v>
      </c>
      <c r="B63" s="8" t="s">
        <v>440</v>
      </c>
    </row>
    <row r="64" spans="1:2">
      <c r="A64" s="7">
        <v>52</v>
      </c>
      <c r="B64" s="8" t="s">
        <v>441</v>
      </c>
    </row>
    <row r="65" spans="1:2">
      <c r="A65" s="7">
        <v>53</v>
      </c>
      <c r="B65" s="8" t="s">
        <v>442</v>
      </c>
    </row>
    <row r="66" spans="1:2">
      <c r="A66" s="7">
        <v>54</v>
      </c>
      <c r="B66" s="8" t="s">
        <v>443</v>
      </c>
    </row>
    <row r="67" spans="1:2">
      <c r="A67" s="7">
        <v>55</v>
      </c>
      <c r="B67" s="8" t="s">
        <v>444</v>
      </c>
    </row>
    <row r="68" spans="1:2">
      <c r="A68" s="7">
        <v>56</v>
      </c>
      <c r="B68" s="8" t="s">
        <v>445</v>
      </c>
    </row>
    <row r="69" spans="1:2">
      <c r="A69" s="7">
        <v>57</v>
      </c>
      <c r="B69" s="8" t="s">
        <v>446</v>
      </c>
    </row>
    <row r="70" spans="1:2">
      <c r="A70" s="7">
        <v>58</v>
      </c>
      <c r="B70" s="8" t="s">
        <v>447</v>
      </c>
    </row>
    <row r="71" spans="1:2">
      <c r="A71" s="7">
        <v>59</v>
      </c>
      <c r="B71" s="8" t="s">
        <v>448</v>
      </c>
    </row>
    <row r="72" spans="1:2">
      <c r="A72" s="7">
        <v>60</v>
      </c>
      <c r="B72" s="8" t="s">
        <v>449</v>
      </c>
    </row>
    <row r="73" spans="1:2">
      <c r="A73" s="7">
        <v>61</v>
      </c>
      <c r="B73" s="8" t="s">
        <v>450</v>
      </c>
    </row>
    <row r="74" spans="1:2">
      <c r="A74" s="7">
        <v>62</v>
      </c>
      <c r="B74" s="8" t="s">
        <v>451</v>
      </c>
    </row>
    <row r="75" spans="1:2">
      <c r="A75" s="7">
        <v>63</v>
      </c>
      <c r="B75" s="8" t="s">
        <v>452</v>
      </c>
    </row>
    <row r="76" spans="1:2">
      <c r="A76" s="7">
        <v>64</v>
      </c>
      <c r="B76" s="8" t="s">
        <v>453</v>
      </c>
    </row>
    <row r="77" spans="1:2">
      <c r="A77" s="7">
        <v>65</v>
      </c>
      <c r="B77" s="8" t="s">
        <v>454</v>
      </c>
    </row>
    <row r="78" spans="1:2">
      <c r="A78" s="7">
        <v>66</v>
      </c>
      <c r="B78" s="8" t="s">
        <v>455</v>
      </c>
    </row>
    <row r="79" spans="1:2">
      <c r="A79" s="7">
        <v>67</v>
      </c>
      <c r="B79" s="8" t="s">
        <v>456</v>
      </c>
    </row>
    <row r="80" spans="1:2">
      <c r="A80" s="7">
        <v>68</v>
      </c>
      <c r="B80" s="8" t="s">
        <v>457</v>
      </c>
    </row>
    <row r="81" spans="1:2">
      <c r="A81" s="7">
        <v>69</v>
      </c>
      <c r="B81" s="8" t="s">
        <v>458</v>
      </c>
    </row>
    <row r="82" spans="1:2">
      <c r="A82" s="7">
        <v>70</v>
      </c>
      <c r="B82" s="8" t="s">
        <v>459</v>
      </c>
    </row>
    <row r="83" spans="1:2">
      <c r="A83" s="7">
        <v>71</v>
      </c>
      <c r="B83" s="8" t="s">
        <v>460</v>
      </c>
    </row>
    <row r="84" spans="1:2">
      <c r="A84" s="7">
        <v>72</v>
      </c>
      <c r="B84" s="8" t="s">
        <v>461</v>
      </c>
    </row>
    <row r="85" spans="1:2">
      <c r="A85" s="7">
        <v>73</v>
      </c>
      <c r="B85" s="8" t="s">
        <v>462</v>
      </c>
    </row>
    <row r="86" spans="1:2">
      <c r="A86" s="7">
        <v>74</v>
      </c>
      <c r="B86" s="8" t="s">
        <v>463</v>
      </c>
    </row>
    <row r="87" spans="1:2">
      <c r="A87" s="7">
        <v>75</v>
      </c>
      <c r="B87" s="8" t="s">
        <v>464</v>
      </c>
    </row>
    <row r="88" spans="1:2">
      <c r="A88" s="7">
        <v>76</v>
      </c>
      <c r="B88" s="8" t="s">
        <v>465</v>
      </c>
    </row>
    <row r="89" spans="1:2">
      <c r="A89" s="7">
        <v>77</v>
      </c>
      <c r="B89" s="8" t="s">
        <v>466</v>
      </c>
    </row>
    <row r="90" spans="1:2">
      <c r="A90" s="7">
        <v>78</v>
      </c>
      <c r="B90" s="8" t="s">
        <v>467</v>
      </c>
    </row>
    <row r="91" spans="1:2">
      <c r="A91" s="7">
        <v>79</v>
      </c>
      <c r="B91" s="8" t="s">
        <v>468</v>
      </c>
    </row>
    <row r="92" spans="1:2">
      <c r="A92" s="7">
        <v>80</v>
      </c>
      <c r="B92" s="8" t="s">
        <v>469</v>
      </c>
    </row>
    <row r="93" spans="1:2">
      <c r="A93" s="7">
        <v>81</v>
      </c>
      <c r="B93" s="8" t="s">
        <v>470</v>
      </c>
    </row>
    <row r="94" spans="1:2">
      <c r="A94" s="7">
        <v>82</v>
      </c>
      <c r="B94" s="8" t="s">
        <v>471</v>
      </c>
    </row>
    <row r="95" spans="1:2">
      <c r="A95" s="7">
        <v>83</v>
      </c>
      <c r="B95" s="8" t="s">
        <v>472</v>
      </c>
    </row>
    <row r="96" spans="1:2">
      <c r="A96" s="7">
        <v>84</v>
      </c>
      <c r="B96" s="8" t="s">
        <v>473</v>
      </c>
    </row>
    <row r="97" spans="1:2">
      <c r="A97" s="7">
        <v>85</v>
      </c>
      <c r="B97" s="8" t="s">
        <v>474</v>
      </c>
    </row>
    <row r="98" spans="1:2">
      <c r="A98" s="7">
        <v>86</v>
      </c>
      <c r="B98" s="8" t="s">
        <v>475</v>
      </c>
    </row>
    <row r="99" spans="1:2">
      <c r="A99" s="7">
        <v>87</v>
      </c>
      <c r="B99" s="8" t="s">
        <v>476</v>
      </c>
    </row>
    <row r="100" spans="1:2">
      <c r="A100" s="7">
        <v>88</v>
      </c>
      <c r="B100" s="8" t="s">
        <v>477</v>
      </c>
    </row>
    <row r="101" spans="1:2">
      <c r="A101" s="7">
        <v>89</v>
      </c>
      <c r="B101" s="8" t="s">
        <v>478</v>
      </c>
    </row>
    <row r="102" spans="1:2">
      <c r="A102" s="7">
        <v>90</v>
      </c>
      <c r="B102" s="8" t="s">
        <v>479</v>
      </c>
    </row>
    <row r="103" spans="1:2">
      <c r="A103" s="7">
        <v>91</v>
      </c>
      <c r="B103" s="8" t="s">
        <v>480</v>
      </c>
    </row>
    <row r="104" spans="1:2">
      <c r="A104" s="7">
        <v>92</v>
      </c>
      <c r="B104" s="8" t="s">
        <v>481</v>
      </c>
    </row>
    <row r="105" spans="1:2">
      <c r="A105" s="7">
        <v>93</v>
      </c>
      <c r="B105" s="8" t="s">
        <v>482</v>
      </c>
    </row>
    <row r="106" spans="1:2">
      <c r="A106" s="7">
        <v>94</v>
      </c>
      <c r="B106" s="8" t="s">
        <v>483</v>
      </c>
    </row>
    <row r="107" spans="1:2">
      <c r="A107" s="7">
        <v>95</v>
      </c>
      <c r="B107" s="8" t="s">
        <v>484</v>
      </c>
    </row>
    <row r="108" spans="1:2">
      <c r="A108" s="7">
        <v>96</v>
      </c>
      <c r="B108" s="8" t="s">
        <v>485</v>
      </c>
    </row>
    <row r="109" spans="1:2">
      <c r="A109" s="7">
        <v>97</v>
      </c>
      <c r="B109" s="8" t="s">
        <v>486</v>
      </c>
    </row>
    <row r="110" spans="1:2">
      <c r="A110" s="7">
        <v>98</v>
      </c>
      <c r="B110" s="8" t="s">
        <v>487</v>
      </c>
    </row>
    <row r="111" spans="1:2">
      <c r="A111" s="7">
        <v>99</v>
      </c>
      <c r="B111" s="8" t="s">
        <v>488</v>
      </c>
    </row>
    <row r="112" spans="1:2">
      <c r="A112" s="7">
        <v>100</v>
      </c>
      <c r="B112" s="8" t="s">
        <v>489</v>
      </c>
    </row>
  </sheetData>
  <sheetProtection password="E848" sheet="1" objects="1" selectLockedCells="1" selectUnlockedCells="1"/>
  <customSheetViews>
    <customSheetView guid="{08A645C4-A23F-4400-B0CE-1685BC312A6F}" state="hidden">
      <selection activeCell="E8" sqref="E8"/>
      <pageMargins left="0.75" right="0.75" top="1" bottom="1" header="0.5" footer="0.5"/>
      <pageSetup orientation="portrait"/>
      <headerFooter alignWithMargins="0"/>
    </customSheetView>
    <customSheetView guid="{E95B21C1-D936-4435-AF6F-90CF0B6A7506}" state="hidden">
      <selection activeCell="E8" sqref="E8"/>
      <pageMargins left="0.75" right="0.75" top="1" bottom="1" header="0.5" footer="0.5"/>
      <pageSetup orientation="portrait"/>
      <headerFooter alignWithMargins="0"/>
    </customSheetView>
    <customSheetView guid="{B0EE7D76-5806-4718-BDAD-3A3EA691E5E4}" state="hidden">
      <selection activeCell="E8" sqref="E8"/>
      <pageMargins left="0.75" right="0.75" top="1" bottom="1" header="0.5" footer="0.5"/>
      <pageSetup orientation="portrait"/>
      <headerFooter alignWithMargins="0"/>
    </customSheetView>
    <customSheetView guid="{696D9240-6693-44E8-B9A4-2BFADD101EE2}" state="hidden">
      <selection activeCell="E8" sqref="E8"/>
      <pageMargins left="0.75" right="0.75" top="1" bottom="1" header="0.5" footer="0.5"/>
      <pageSetup orientation="portrait"/>
      <headerFooter alignWithMargins="0"/>
    </customSheetView>
    <customSheetView guid="{58D82F59-8CF6-455F-B9F4-081499FDF243}" state="hidden">
      <selection activeCell="E8" sqref="E8"/>
      <pageMargins left="0.75" right="0.75" top="1" bottom="1" header="0.5" footer="0.5"/>
      <pageSetup orientation="portrait"/>
      <headerFooter alignWithMargins="0"/>
    </customSheetView>
    <customSheetView guid="{B1277D53-29D6-4226-81E2-084FB62977B6}" state="hidden">
      <selection activeCell="E8" sqref="E8"/>
      <pageMargins left="0.75" right="0.75" top="1" bottom="1" header="0.5" footer="0.5"/>
      <pageSetup orientation="portrait"/>
      <headerFooter alignWithMargins="0"/>
    </customSheetView>
    <customSheetView guid="{C39F923C-6CD3-45D8-86F8-6C4D806DDD7E}" state="hidden">
      <selection activeCell="E8" sqref="E8"/>
      <pageMargins left="0.75" right="0.75" top="1" bottom="1" header="0.5" footer="0.5"/>
      <pageSetup orientation="portrait"/>
      <headerFooter alignWithMargins="0"/>
    </customSheetView>
    <customSheetView guid="{9CA44E70-650F-49CD-967F-298619682CA2}" state="hidden">
      <selection activeCell="E8" sqref="E8"/>
      <pageMargins left="0.75" right="0.75" top="1" bottom="1" header="0.5" footer="0.5"/>
      <pageSetup orientation="portrait"/>
      <headerFooter alignWithMargins="0"/>
    </customSheetView>
  </customSheetViews>
  <mergeCells count="1">
    <mergeCell ref="A1:B1"/>
  </mergeCells>
  <pageMargins left="0.75" right="0.75" top="1" bottom="1" header="0.5" footer="0.5"/>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33"/>
  <sheetViews>
    <sheetView showGridLines="0" tabSelected="1" workbookViewId="0">
      <selection activeCell="C22" sqref="C22"/>
    </sheetView>
  </sheetViews>
  <sheetFormatPr defaultColWidth="9" defaultRowHeight="16.5"/>
  <cols>
    <col min="1" max="1" width="9" style="318"/>
    <col min="2" max="2" width="9" style="406"/>
    <col min="3" max="3" width="72.625" style="406" customWidth="1"/>
    <col min="4" max="4" width="66.125" style="318" customWidth="1"/>
    <col min="5" max="16384" width="9" style="107"/>
  </cols>
  <sheetData>
    <row r="1" spans="1:11" ht="88.5" customHeight="1">
      <c r="A1" s="701" t="str">
        <f>"General Instruction to the Bidders for filling up this workbook of Price Schedules for "&amp;'Basic Data'!C5</f>
        <v>General Instruction to the Bidders for filling up this workbook of Price Schedules for Construction of PPPFC Storage shed (46.5mx6m)  at POWERGRID Pandiabili GIS</v>
      </c>
      <c r="B1" s="701"/>
      <c r="C1" s="701"/>
      <c r="D1" s="407"/>
      <c r="E1" s="408"/>
      <c r="F1" s="408"/>
      <c r="G1" s="408"/>
      <c r="H1" s="408"/>
      <c r="I1" s="408"/>
      <c r="J1" s="408"/>
      <c r="K1" s="408"/>
    </row>
    <row r="2" spans="1:11" ht="18" customHeight="1">
      <c r="D2" s="409"/>
      <c r="E2" s="410"/>
      <c r="F2" s="410"/>
      <c r="G2" s="410"/>
      <c r="H2" s="410"/>
      <c r="I2" s="410"/>
      <c r="J2" s="410"/>
      <c r="K2" s="410"/>
    </row>
    <row r="3" spans="1:11" ht="18" customHeight="1">
      <c r="A3" s="411" t="s">
        <v>22</v>
      </c>
      <c r="B3" s="412" t="s">
        <v>23</v>
      </c>
      <c r="C3" s="412"/>
      <c r="D3" s="413"/>
      <c r="E3" s="414"/>
      <c r="F3" s="414"/>
      <c r="G3" s="414"/>
      <c r="H3" s="414"/>
      <c r="I3" s="414"/>
      <c r="J3" s="414"/>
      <c r="K3" s="414"/>
    </row>
    <row r="4" spans="1:11" ht="18" customHeight="1">
      <c r="A4" s="415"/>
      <c r="B4" s="466" t="s">
        <v>24</v>
      </c>
      <c r="C4" s="417" t="s">
        <v>25</v>
      </c>
      <c r="D4" s="413"/>
      <c r="E4" s="414"/>
      <c r="F4" s="414"/>
      <c r="G4" s="414"/>
      <c r="H4" s="414"/>
      <c r="I4" s="414"/>
      <c r="J4" s="414"/>
      <c r="K4" s="414"/>
    </row>
    <row r="5" spans="1:11" ht="38.1" customHeight="1">
      <c r="A5" s="415"/>
      <c r="B5" s="466" t="s">
        <v>26</v>
      </c>
      <c r="C5" s="417" t="s">
        <v>27</v>
      </c>
      <c r="D5" s="413"/>
      <c r="E5" s="414"/>
      <c r="F5" s="414"/>
      <c r="G5" s="414"/>
      <c r="H5" s="414"/>
      <c r="I5" s="414"/>
      <c r="J5" s="414"/>
      <c r="K5" s="414"/>
    </row>
    <row r="6" spans="1:11" ht="18" customHeight="1">
      <c r="A6" s="415"/>
      <c r="B6" s="466" t="s">
        <v>28</v>
      </c>
      <c r="C6" s="417" t="s">
        <v>29</v>
      </c>
      <c r="D6" s="413"/>
      <c r="E6" s="414"/>
      <c r="F6" s="414"/>
      <c r="G6" s="414"/>
      <c r="H6" s="414"/>
      <c r="I6" s="414"/>
      <c r="J6" s="414"/>
      <c r="K6" s="414"/>
    </row>
    <row r="7" spans="1:11" ht="18" customHeight="1">
      <c r="A7" s="415"/>
      <c r="B7" s="466" t="s">
        <v>30</v>
      </c>
      <c r="C7" s="417" t="s">
        <v>31</v>
      </c>
      <c r="D7" s="413"/>
      <c r="E7" s="414"/>
      <c r="F7" s="414"/>
      <c r="G7" s="414"/>
      <c r="H7" s="414"/>
      <c r="I7" s="414"/>
      <c r="J7" s="414"/>
      <c r="K7" s="414"/>
    </row>
    <row r="8" spans="1:11" ht="18" customHeight="1">
      <c r="A8" s="415"/>
      <c r="B8" s="466" t="s">
        <v>32</v>
      </c>
      <c r="C8" s="417" t="s">
        <v>33</v>
      </c>
      <c r="D8" s="413"/>
      <c r="E8" s="414"/>
      <c r="F8" s="414"/>
      <c r="G8" s="414"/>
      <c r="H8" s="414"/>
      <c r="I8" s="414"/>
      <c r="J8" s="414"/>
      <c r="K8" s="414"/>
    </row>
    <row r="9" spans="1:11" ht="18" customHeight="1">
      <c r="A9" s="415"/>
      <c r="B9" s="466" t="s">
        <v>34</v>
      </c>
      <c r="C9" s="417" t="s">
        <v>35</v>
      </c>
      <c r="D9" s="413"/>
      <c r="E9" s="414"/>
      <c r="F9" s="414"/>
      <c r="G9" s="414"/>
      <c r="H9" s="414"/>
      <c r="I9" s="414"/>
      <c r="J9" s="414"/>
      <c r="K9" s="414"/>
    </row>
    <row r="10" spans="1:11" ht="18" customHeight="1">
      <c r="A10" s="415"/>
      <c r="B10" s="416"/>
      <c r="C10" s="417"/>
      <c r="D10" s="413"/>
      <c r="E10" s="414"/>
      <c r="F10" s="414"/>
      <c r="G10" s="414"/>
      <c r="H10" s="414"/>
      <c r="I10" s="414"/>
      <c r="J10" s="414"/>
      <c r="K10" s="414"/>
    </row>
    <row r="11" spans="1:11" ht="18" customHeight="1">
      <c r="A11" s="411" t="s">
        <v>36</v>
      </c>
      <c r="B11" s="412" t="s">
        <v>37</v>
      </c>
      <c r="C11" s="412"/>
      <c r="D11" s="413"/>
      <c r="E11" s="414"/>
      <c r="F11" s="414"/>
      <c r="G11" s="414"/>
      <c r="H11" s="414"/>
      <c r="I11" s="414"/>
      <c r="J11" s="414"/>
      <c r="K11" s="414"/>
    </row>
    <row r="12" spans="1:11" ht="18" customHeight="1">
      <c r="A12" s="415"/>
      <c r="B12" s="697" t="s">
        <v>38</v>
      </c>
      <c r="C12" s="697"/>
      <c r="D12" s="418"/>
      <c r="E12" s="414"/>
      <c r="F12" s="414"/>
      <c r="G12" s="414"/>
      <c r="H12" s="414"/>
      <c r="I12" s="414"/>
      <c r="J12" s="414"/>
      <c r="K12" s="414"/>
    </row>
    <row r="13" spans="1:11" ht="18" customHeight="1">
      <c r="A13" s="415"/>
      <c r="B13" s="419"/>
      <c r="C13" s="417" t="s">
        <v>39</v>
      </c>
      <c r="D13" s="413"/>
      <c r="E13" s="414"/>
      <c r="F13" s="414"/>
      <c r="G13" s="414"/>
      <c r="H13" s="414"/>
      <c r="I13" s="414"/>
      <c r="J13" s="414"/>
      <c r="K13" s="414"/>
    </row>
    <row r="14" spans="1:11" ht="18" customHeight="1">
      <c r="A14" s="415"/>
      <c r="B14" s="697" t="s">
        <v>40</v>
      </c>
      <c r="C14" s="697"/>
      <c r="D14" s="418"/>
      <c r="E14" s="414"/>
      <c r="F14" s="414"/>
      <c r="G14" s="414"/>
      <c r="H14" s="414"/>
      <c r="I14" s="414"/>
      <c r="J14" s="414"/>
      <c r="K14" s="414"/>
    </row>
    <row r="15" spans="1:11" ht="67.5" hidden="1" customHeight="1">
      <c r="A15" s="415"/>
      <c r="B15" s="420" t="s">
        <v>41</v>
      </c>
      <c r="C15" s="417" t="s">
        <v>42</v>
      </c>
      <c r="D15" s="413"/>
      <c r="E15" s="414"/>
      <c r="F15" s="414"/>
      <c r="G15" s="414"/>
      <c r="H15" s="414"/>
      <c r="I15" s="414"/>
      <c r="J15" s="414"/>
      <c r="K15" s="414"/>
    </row>
    <row r="16" spans="1:11" ht="24.75" hidden="1" customHeight="1">
      <c r="A16" s="415"/>
      <c r="B16" s="420" t="s">
        <v>41</v>
      </c>
      <c r="C16" s="417" t="s">
        <v>43</v>
      </c>
      <c r="D16" s="413"/>
      <c r="E16" s="414"/>
      <c r="F16" s="414"/>
      <c r="G16" s="414"/>
      <c r="H16" s="414"/>
      <c r="I16" s="414"/>
      <c r="J16" s="414"/>
      <c r="K16" s="414"/>
    </row>
    <row r="17" spans="1:11" ht="42" hidden="1" customHeight="1">
      <c r="A17" s="415"/>
      <c r="B17" s="420" t="s">
        <v>41</v>
      </c>
      <c r="C17" s="417" t="s">
        <v>44</v>
      </c>
      <c r="D17" s="413"/>
      <c r="E17" s="414"/>
      <c r="F17" s="414"/>
      <c r="G17" s="414"/>
      <c r="H17" s="414"/>
      <c r="I17" s="414"/>
      <c r="J17" s="414"/>
      <c r="K17" s="414"/>
    </row>
    <row r="18" spans="1:11" ht="18" customHeight="1">
      <c r="A18" s="415"/>
      <c r="B18" s="420" t="s">
        <v>41</v>
      </c>
      <c r="C18" s="417" t="s">
        <v>45</v>
      </c>
      <c r="D18" s="413"/>
      <c r="E18" s="414"/>
      <c r="F18" s="414"/>
      <c r="G18" s="414"/>
      <c r="H18" s="414"/>
      <c r="I18" s="414"/>
      <c r="J18" s="414"/>
      <c r="K18" s="414"/>
    </row>
    <row r="19" spans="1:11" ht="18" customHeight="1">
      <c r="A19" s="415"/>
      <c r="B19" s="420" t="s">
        <v>41</v>
      </c>
      <c r="C19" s="417" t="s">
        <v>46</v>
      </c>
      <c r="D19" s="413"/>
      <c r="E19" s="414"/>
      <c r="F19" s="414"/>
      <c r="G19" s="414"/>
      <c r="H19" s="414"/>
      <c r="I19" s="414"/>
      <c r="J19" s="414"/>
      <c r="K19" s="414"/>
    </row>
    <row r="20" spans="1:11" ht="27" customHeight="1">
      <c r="A20" s="415"/>
      <c r="B20" s="420" t="s">
        <v>41</v>
      </c>
      <c r="C20" s="417" t="s">
        <v>47</v>
      </c>
      <c r="D20" s="413"/>
      <c r="E20" s="414"/>
      <c r="F20" s="414"/>
      <c r="G20" s="414"/>
      <c r="H20" s="414"/>
      <c r="I20" s="414"/>
      <c r="J20" s="414"/>
      <c r="K20" s="414"/>
    </row>
    <row r="21" spans="1:11" ht="18" customHeight="1">
      <c r="A21" s="415"/>
      <c r="B21" s="697" t="s">
        <v>735</v>
      </c>
      <c r="C21" s="697"/>
      <c r="D21" s="418"/>
      <c r="E21" s="414"/>
      <c r="F21" s="414"/>
      <c r="G21" s="414"/>
      <c r="H21" s="414"/>
      <c r="I21" s="414"/>
      <c r="J21" s="414"/>
      <c r="K21" s="414"/>
    </row>
    <row r="22" spans="1:11" ht="99.6" customHeight="1">
      <c r="A22" s="415"/>
      <c r="B22" s="420" t="s">
        <v>41</v>
      </c>
      <c r="C22" s="417" t="s">
        <v>522</v>
      </c>
      <c r="D22" s="413"/>
      <c r="E22" s="414"/>
      <c r="F22" s="414"/>
      <c r="G22" s="414"/>
      <c r="H22" s="414"/>
      <c r="I22" s="414"/>
      <c r="J22" s="414"/>
      <c r="K22" s="414"/>
    </row>
    <row r="23" spans="1:11" ht="69.75" customHeight="1">
      <c r="A23" s="415"/>
      <c r="B23" s="420" t="s">
        <v>41</v>
      </c>
      <c r="C23" s="417" t="s">
        <v>48</v>
      </c>
      <c r="D23" s="413"/>
      <c r="E23" s="414"/>
      <c r="F23" s="414"/>
      <c r="G23" s="414"/>
      <c r="H23" s="414"/>
      <c r="I23" s="414"/>
      <c r="J23" s="414"/>
      <c r="K23" s="414"/>
    </row>
    <row r="24" spans="1:11" ht="18" customHeight="1">
      <c r="A24" s="415"/>
      <c r="B24" s="420"/>
      <c r="C24" s="417" t="s">
        <v>49</v>
      </c>
      <c r="D24" s="413"/>
      <c r="E24" s="414"/>
      <c r="F24" s="414"/>
      <c r="G24" s="414"/>
      <c r="H24" s="414"/>
      <c r="I24" s="414"/>
      <c r="J24" s="414"/>
      <c r="K24" s="414"/>
    </row>
    <row r="25" spans="1:11" ht="55.5" customHeight="1">
      <c r="A25" s="415"/>
      <c r="B25" s="420"/>
      <c r="C25" s="417" t="s">
        <v>50</v>
      </c>
      <c r="D25" s="413"/>
      <c r="E25" s="414"/>
      <c r="F25" s="414"/>
      <c r="G25" s="414"/>
      <c r="H25" s="414"/>
      <c r="I25" s="414"/>
      <c r="J25" s="414"/>
      <c r="K25" s="414"/>
    </row>
    <row r="26" spans="1:11" ht="45.75" customHeight="1">
      <c r="A26" s="415"/>
      <c r="B26" s="420"/>
      <c r="C26" s="417" t="s">
        <v>51</v>
      </c>
      <c r="D26" s="418"/>
      <c r="E26" s="414"/>
      <c r="F26" s="414"/>
      <c r="G26" s="414"/>
      <c r="H26" s="414"/>
      <c r="I26" s="414"/>
      <c r="J26" s="414"/>
      <c r="K26" s="414"/>
    </row>
    <row r="27" spans="1:11" ht="77.25" customHeight="1">
      <c r="A27" s="415"/>
      <c r="B27" s="420" t="s">
        <v>41</v>
      </c>
      <c r="C27" s="417" t="s">
        <v>52</v>
      </c>
      <c r="D27" s="413"/>
      <c r="E27" s="414"/>
      <c r="F27" s="414"/>
      <c r="G27" s="414"/>
      <c r="H27" s="414"/>
      <c r="I27" s="414"/>
      <c r="J27" s="414"/>
      <c r="K27" s="414"/>
    </row>
    <row r="28" spans="1:11" ht="18" customHeight="1">
      <c r="A28" s="415"/>
      <c r="B28" s="420" t="s">
        <v>41</v>
      </c>
      <c r="C28" s="417" t="s">
        <v>53</v>
      </c>
      <c r="D28" s="413"/>
      <c r="E28" s="414"/>
      <c r="F28" s="414"/>
      <c r="G28" s="414"/>
      <c r="H28" s="414"/>
      <c r="I28" s="414"/>
      <c r="J28" s="414"/>
      <c r="K28" s="414"/>
    </row>
    <row r="29" spans="1:11" ht="18" customHeight="1">
      <c r="A29" s="415"/>
      <c r="B29" s="420" t="s">
        <v>41</v>
      </c>
      <c r="C29" s="417" t="s">
        <v>54</v>
      </c>
      <c r="D29" s="418"/>
    </row>
    <row r="30" spans="1:11" ht="46.5" customHeight="1">
      <c r="A30" s="415"/>
      <c r="B30" s="420" t="s">
        <v>41</v>
      </c>
      <c r="C30" s="417" t="s">
        <v>55</v>
      </c>
      <c r="D30" s="413"/>
      <c r="E30" s="414"/>
      <c r="F30" s="414"/>
      <c r="G30" s="414"/>
      <c r="H30" s="414"/>
      <c r="I30" s="414"/>
      <c r="J30" s="414"/>
      <c r="K30" s="414"/>
    </row>
    <row r="31" spans="1:11" ht="30.75" customHeight="1">
      <c r="A31" s="421"/>
      <c r="B31" s="702" t="s">
        <v>56</v>
      </c>
      <c r="C31" s="702"/>
      <c r="D31" s="413"/>
    </row>
    <row r="32" spans="1:11" ht="18" customHeight="1">
      <c r="A32" s="421"/>
      <c r="B32" s="422" t="s">
        <v>41</v>
      </c>
      <c r="C32" s="423" t="s">
        <v>57</v>
      </c>
      <c r="D32" s="418"/>
    </row>
    <row r="33" spans="1:11" ht="37.5" customHeight="1">
      <c r="A33" s="421"/>
      <c r="B33" s="422" t="s">
        <v>41</v>
      </c>
      <c r="C33" s="423" t="s">
        <v>58</v>
      </c>
      <c r="D33" s="413"/>
      <c r="E33" s="414"/>
      <c r="F33" s="414"/>
      <c r="G33" s="414"/>
      <c r="H33" s="414"/>
      <c r="I33" s="414"/>
      <c r="J33" s="414"/>
      <c r="K33" s="414"/>
    </row>
    <row r="34" spans="1:11" ht="33" customHeight="1">
      <c r="A34" s="421"/>
      <c r="B34" s="702" t="s">
        <v>59</v>
      </c>
      <c r="C34" s="702"/>
      <c r="D34" s="413"/>
      <c r="E34" s="414"/>
      <c r="F34" s="414"/>
      <c r="G34" s="414"/>
      <c r="H34" s="414"/>
      <c r="I34" s="414"/>
      <c r="J34" s="414"/>
      <c r="K34" s="414"/>
    </row>
    <row r="35" spans="1:11" ht="18" customHeight="1">
      <c r="A35" s="421"/>
      <c r="B35" s="422" t="s">
        <v>41</v>
      </c>
      <c r="C35" s="423" t="s">
        <v>60</v>
      </c>
    </row>
    <row r="36" spans="1:11" ht="38.1" customHeight="1">
      <c r="A36" s="421"/>
      <c r="B36" s="422" t="s">
        <v>41</v>
      </c>
      <c r="C36" s="423" t="s">
        <v>58</v>
      </c>
    </row>
    <row r="37" spans="1:11" ht="38.1" customHeight="1">
      <c r="A37" s="415"/>
      <c r="B37" s="697" t="s">
        <v>61</v>
      </c>
      <c r="C37" s="697"/>
    </row>
    <row r="38" spans="1:11" ht="18" hidden="1" customHeight="1">
      <c r="A38" s="415"/>
      <c r="B38" s="420" t="s">
        <v>41</v>
      </c>
      <c r="C38" s="417" t="s">
        <v>62</v>
      </c>
    </row>
    <row r="39" spans="1:11" ht="18" hidden="1" customHeight="1">
      <c r="A39" s="415"/>
      <c r="B39" s="420" t="s">
        <v>41</v>
      </c>
      <c r="C39" s="417" t="s">
        <v>63</v>
      </c>
    </row>
    <row r="40" spans="1:11" ht="18" hidden="1" customHeight="1">
      <c r="A40" s="415"/>
      <c r="B40" s="420" t="s">
        <v>41</v>
      </c>
      <c r="C40" s="417" t="s">
        <v>64</v>
      </c>
    </row>
    <row r="41" spans="1:11" ht="18" customHeight="1">
      <c r="A41" s="415"/>
      <c r="B41" s="420" t="s">
        <v>41</v>
      </c>
      <c r="C41" s="417" t="s">
        <v>65</v>
      </c>
    </row>
    <row r="42" spans="1:11" ht="18" customHeight="1">
      <c r="B42" s="424" t="s">
        <v>41</v>
      </c>
      <c r="C42" s="425" t="s">
        <v>62</v>
      </c>
      <c r="D42" s="413"/>
      <c r="E42" s="414"/>
      <c r="F42" s="414"/>
      <c r="G42" s="414"/>
      <c r="H42" s="414"/>
      <c r="I42" s="414"/>
      <c r="J42" s="414"/>
      <c r="K42" s="414"/>
    </row>
    <row r="43" spans="1:11" ht="18" customHeight="1">
      <c r="B43" s="424" t="s">
        <v>41</v>
      </c>
      <c r="C43" s="417" t="s">
        <v>66</v>
      </c>
      <c r="D43" s="413"/>
      <c r="E43" s="414"/>
      <c r="F43" s="414"/>
      <c r="G43" s="414"/>
      <c r="H43" s="414"/>
      <c r="I43" s="414"/>
      <c r="J43" s="414"/>
      <c r="K43" s="414"/>
    </row>
    <row r="44" spans="1:11" ht="18" customHeight="1">
      <c r="B44" s="424" t="s">
        <v>41</v>
      </c>
      <c r="C44" s="425" t="s">
        <v>65</v>
      </c>
      <c r="D44" s="413"/>
      <c r="E44" s="414"/>
      <c r="F44" s="414"/>
      <c r="G44" s="414"/>
      <c r="H44" s="414"/>
      <c r="I44" s="414"/>
      <c r="J44" s="414"/>
      <c r="K44" s="414"/>
    </row>
    <row r="45" spans="1:11" ht="18" customHeight="1">
      <c r="A45" s="406"/>
      <c r="C45" s="426"/>
    </row>
    <row r="46" spans="1:11" ht="18" customHeight="1">
      <c r="A46" s="698"/>
      <c r="B46" s="698"/>
      <c r="C46" s="698"/>
      <c r="D46" s="427"/>
    </row>
    <row r="47" spans="1:11" ht="18" customHeight="1">
      <c r="A47" s="699" t="s">
        <v>67</v>
      </c>
      <c r="B47" s="699"/>
      <c r="C47" s="699"/>
      <c r="D47" s="427"/>
    </row>
    <row r="48" spans="1:11" ht="36" customHeight="1">
      <c r="A48" s="700" t="s">
        <v>68</v>
      </c>
      <c r="B48" s="700"/>
      <c r="C48" s="700"/>
    </row>
    <row r="49" spans="2:3" ht="18" customHeight="1">
      <c r="B49" s="428"/>
      <c r="C49" s="428"/>
    </row>
    <row r="50" spans="2:3" ht="18" customHeight="1">
      <c r="C50" s="429"/>
    </row>
    <row r="51" spans="2:3" ht="18" customHeight="1">
      <c r="C51" s="426"/>
    </row>
    <row r="52" spans="2:3" ht="18" customHeight="1">
      <c r="C52" s="429"/>
    </row>
    <row r="53" spans="2:3" ht="18" customHeight="1">
      <c r="B53" s="426"/>
      <c r="C53" s="426"/>
    </row>
    <row r="54" spans="2:3" ht="18" customHeight="1">
      <c r="B54" s="426"/>
      <c r="C54" s="426"/>
    </row>
    <row r="55" spans="2:3" ht="18" customHeight="1">
      <c r="B55" s="426"/>
      <c r="C55" s="426"/>
    </row>
    <row r="56" spans="2:3" ht="18" customHeight="1">
      <c r="B56" s="426"/>
      <c r="C56" s="426"/>
    </row>
    <row r="57" spans="2:3" ht="18" customHeight="1">
      <c r="B57" s="426"/>
      <c r="C57" s="426"/>
    </row>
    <row r="58" spans="2:3" ht="18" customHeight="1">
      <c r="B58" s="426"/>
      <c r="C58" s="426"/>
    </row>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sheetData>
  <sheetProtection algorithmName="SHA-512" hashValue="yZuSne6S0vSACiz9O8CdIpMHe588kzS9edxYVvaCFpgODu/O4pUhVmtqu6QM9Xlo4IX5zlRe+KM4GwuFtkMGEg==" saltValue="YsFyU3sUPQqNxT+C14hDKw==" spinCount="100000" sheet="1" selectLockedCells="1"/>
  <customSheetViews>
    <customSheetView guid="{08A645C4-A23F-4400-B0CE-1685BC312A6F}" showGridLines="0" printArea="1" hiddenRows="1">
      <selection activeCell="A62" sqref="A62:C62"/>
      <pageMargins left="0.75" right="0.75" top="0.55000000000000004" bottom="0.47" header="0.32" footer="0.25"/>
      <pageSetup orientation="portrait"/>
      <headerFooter alignWithMargins="0">
        <oddFooter>&amp;RPage &amp;P of &amp;N</oddFooter>
      </headerFooter>
    </customSheetView>
  </customSheetViews>
  <mergeCells count="10">
    <mergeCell ref="B37:C37"/>
    <mergeCell ref="A46:C46"/>
    <mergeCell ref="A47:C47"/>
    <mergeCell ref="A48:C48"/>
    <mergeCell ref="A1:C1"/>
    <mergeCell ref="B12:C12"/>
    <mergeCell ref="B14:C14"/>
    <mergeCell ref="B21:C21"/>
    <mergeCell ref="B31:C31"/>
    <mergeCell ref="B34:C34"/>
  </mergeCells>
  <pageMargins left="0.75" right="0.75" top="0.55000000000000004" bottom="0.47" header="0.32" footer="0.25"/>
  <pageSetup orientation="portrait"/>
  <headerFooter alignWithMargins="0">
    <oddFooter>&amp;RPage &amp;P of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B1:AC23"/>
  <sheetViews>
    <sheetView showGridLines="0" view="pageBreakPreview" zoomScaleNormal="100" workbookViewId="0">
      <selection activeCell="D16" sqref="D16"/>
    </sheetView>
  </sheetViews>
  <sheetFormatPr defaultColWidth="8" defaultRowHeight="16.5"/>
  <cols>
    <col min="1" max="1" width="8" style="378" customWidth="1"/>
    <col min="2" max="2" width="28.875" style="379" customWidth="1"/>
    <col min="3" max="3" width="10.25" style="379" customWidth="1"/>
    <col min="4" max="4" width="50.625" style="379" customWidth="1"/>
    <col min="5" max="5" width="10.375" style="379" customWidth="1"/>
    <col min="6" max="25" width="10.375" style="380" customWidth="1"/>
    <col min="26" max="26" width="8" style="378" customWidth="1"/>
    <col min="27" max="27" width="21" style="378" hidden="1" customWidth="1"/>
    <col min="28" max="28" width="8" style="378" hidden="1" customWidth="1"/>
    <col min="29" max="16384" width="8" style="378"/>
  </cols>
  <sheetData>
    <row r="1" spans="2:29" s="377" customFormat="1" ht="66.75" customHeight="1">
      <c r="B1" s="703" t="str">
        <f>Cover!$B$2</f>
        <v>Construction of PPPFC Storage shed (46.5mx6m)  at POWERGRID Pandiabili GIS</v>
      </c>
      <c r="C1" s="703"/>
      <c r="D1" s="703"/>
      <c r="E1" s="381"/>
      <c r="F1" s="382"/>
      <c r="G1" s="383"/>
      <c r="H1" s="383"/>
      <c r="I1" s="383"/>
      <c r="J1" s="383"/>
      <c r="K1" s="383"/>
      <c r="L1" s="383"/>
      <c r="M1" s="383"/>
      <c r="N1" s="383"/>
      <c r="O1" s="383"/>
      <c r="P1" s="383"/>
      <c r="Q1" s="383"/>
      <c r="R1" s="383"/>
      <c r="S1" s="383"/>
      <c r="T1" s="383"/>
      <c r="U1" s="383"/>
      <c r="V1" s="383"/>
      <c r="W1" s="383"/>
      <c r="X1" s="383"/>
      <c r="Y1" s="383"/>
      <c r="AB1" s="404"/>
      <c r="AC1" s="404"/>
    </row>
    <row r="2" spans="2:29" ht="31.5" customHeight="1">
      <c r="B2" s="704" t="str">
        <f>Cover!B3</f>
        <v>Specification No.: ODP/BB/C&amp;M-3613/OT-28/RFx No.5002003326/23-24</v>
      </c>
      <c r="C2" s="704"/>
      <c r="D2" s="704"/>
      <c r="E2" s="384"/>
      <c r="F2" s="379"/>
      <c r="G2" s="379"/>
      <c r="H2" s="379"/>
      <c r="I2" s="379"/>
      <c r="J2" s="379"/>
      <c r="K2" s="379"/>
      <c r="L2" s="379"/>
      <c r="M2" s="379"/>
      <c r="N2" s="379"/>
      <c r="O2" s="379"/>
      <c r="P2" s="379"/>
      <c r="Q2" s="379"/>
      <c r="R2" s="379"/>
      <c r="S2" s="379"/>
      <c r="T2" s="379"/>
      <c r="U2" s="379"/>
      <c r="V2" s="379"/>
      <c r="W2" s="379"/>
      <c r="X2" s="379"/>
      <c r="Y2" s="379"/>
      <c r="AA2" s="378" t="s">
        <v>69</v>
      </c>
      <c r="AB2" s="378" t="s">
        <v>70</v>
      </c>
      <c r="AC2" s="405"/>
    </row>
    <row r="3" spans="2:29" ht="12" customHeight="1">
      <c r="B3" s="385"/>
      <c r="C3" s="385"/>
      <c r="D3" s="385"/>
      <c r="E3" s="385"/>
      <c r="F3" s="379"/>
      <c r="G3" s="379"/>
      <c r="H3" s="379"/>
      <c r="I3" s="379"/>
      <c r="J3" s="379"/>
      <c r="K3" s="379"/>
      <c r="L3" s="379"/>
      <c r="M3" s="379"/>
      <c r="N3" s="379"/>
      <c r="O3" s="379"/>
      <c r="P3" s="379"/>
      <c r="Q3" s="379"/>
      <c r="R3" s="379"/>
      <c r="S3" s="379"/>
      <c r="T3" s="379"/>
      <c r="U3" s="379"/>
      <c r="V3" s="379"/>
      <c r="W3" s="379"/>
      <c r="X3" s="379"/>
      <c r="Y3" s="379"/>
      <c r="AB3" s="378" t="s">
        <v>71</v>
      </c>
      <c r="AC3" s="405"/>
    </row>
    <row r="4" spans="2:29" ht="20.100000000000001" customHeight="1">
      <c r="B4" s="705" t="s">
        <v>72</v>
      </c>
      <c r="C4" s="705"/>
      <c r="D4" s="705"/>
      <c r="E4" s="385"/>
      <c r="F4" s="379"/>
      <c r="G4" s="379"/>
      <c r="H4" s="379"/>
      <c r="I4" s="379"/>
      <c r="J4" s="379"/>
      <c r="K4" s="379"/>
      <c r="L4" s="379"/>
      <c r="M4" s="379"/>
      <c r="N4" s="379"/>
      <c r="O4" s="379"/>
      <c r="P4" s="379"/>
      <c r="Q4" s="379"/>
      <c r="R4" s="379"/>
      <c r="S4" s="379"/>
      <c r="T4" s="379"/>
      <c r="U4" s="379"/>
      <c r="V4" s="379"/>
      <c r="W4" s="379"/>
      <c r="X4" s="379"/>
      <c r="Y4" s="379"/>
      <c r="AB4" s="378" t="s">
        <v>73</v>
      </c>
      <c r="AC4" s="405"/>
    </row>
    <row r="5" spans="2:29" ht="13.5" customHeight="1">
      <c r="B5" s="386"/>
      <c r="C5" s="386"/>
      <c r="F5" s="379"/>
      <c r="G5" s="379"/>
      <c r="H5" s="379"/>
      <c r="I5" s="379"/>
      <c r="J5" s="379"/>
      <c r="K5" s="379"/>
      <c r="L5" s="379"/>
      <c r="M5" s="379"/>
      <c r="N5" s="379"/>
      <c r="O5" s="379"/>
      <c r="P5" s="379"/>
      <c r="Q5" s="379"/>
      <c r="R5" s="379"/>
      <c r="S5" s="379"/>
      <c r="T5" s="379"/>
      <c r="U5" s="379"/>
      <c r="V5" s="379"/>
      <c r="W5" s="379"/>
      <c r="X5" s="379"/>
      <c r="Y5" s="379"/>
      <c r="AB5" s="378" t="s">
        <v>74</v>
      </c>
      <c r="AC5" s="405"/>
    </row>
    <row r="6" spans="2:29" s="377" customFormat="1" ht="43.5" hidden="1" customHeight="1">
      <c r="B6" s="387" t="s">
        <v>75</v>
      </c>
      <c r="C6" s="388"/>
      <c r="D6" s="389"/>
      <c r="F6" s="390"/>
      <c r="G6" s="390"/>
      <c r="H6" s="390"/>
      <c r="I6" s="390"/>
      <c r="J6" s="390"/>
      <c r="K6" s="390"/>
      <c r="L6" s="390"/>
      <c r="M6" s="390"/>
      <c r="N6" s="390"/>
      <c r="O6" s="390"/>
      <c r="P6" s="390"/>
      <c r="Q6" s="390"/>
      <c r="R6" s="390"/>
      <c r="S6" s="390"/>
      <c r="U6" s="390"/>
      <c r="V6" s="390"/>
      <c r="W6" s="390"/>
      <c r="X6" s="390"/>
      <c r="Y6" s="390"/>
      <c r="AA6" s="390" t="e">
        <f>IF(D6="Sole Bidder",0,#REF!)</f>
        <v>#REF!</v>
      </c>
      <c r="AB6" s="404"/>
      <c r="AC6" s="404"/>
    </row>
    <row r="7" spans="2:29" ht="19.5" hidden="1" customHeight="1">
      <c r="B7" s="391"/>
      <c r="C7" s="391"/>
      <c r="D7" s="390"/>
    </row>
    <row r="8" spans="2:29">
      <c r="B8" s="392" t="s">
        <v>527</v>
      </c>
      <c r="C8" s="393"/>
      <c r="D8" s="389"/>
    </row>
    <row r="9" spans="2:29">
      <c r="B9" s="394" t="s">
        <v>76</v>
      </c>
      <c r="C9" s="395"/>
      <c r="D9" s="389"/>
    </row>
    <row r="10" spans="2:29">
      <c r="B10" s="396"/>
      <c r="C10" s="397"/>
      <c r="D10" s="389"/>
    </row>
    <row r="11" spans="2:29">
      <c r="B11" s="398"/>
      <c r="C11" s="399"/>
      <c r="D11" s="389"/>
    </row>
    <row r="12" spans="2:29" ht="15" customHeight="1">
      <c r="D12" s="391"/>
    </row>
    <row r="13" spans="2:29" ht="33" customHeight="1">
      <c r="B13" s="706" t="s">
        <v>523</v>
      </c>
      <c r="C13" s="707"/>
      <c r="D13" s="389"/>
    </row>
    <row r="14" spans="2:29">
      <c r="B14" s="394" t="s">
        <v>524</v>
      </c>
      <c r="C14" s="395"/>
      <c r="D14" s="389"/>
    </row>
    <row r="15" spans="2:29">
      <c r="B15" s="396" t="s">
        <v>525</v>
      </c>
      <c r="C15" s="397"/>
      <c r="D15" s="389"/>
    </row>
    <row r="16" spans="2:29">
      <c r="B16" s="398" t="s">
        <v>526</v>
      </c>
      <c r="C16" s="399"/>
      <c r="D16" s="389"/>
    </row>
    <row r="17" spans="2:5">
      <c r="D17" s="391"/>
    </row>
    <row r="18" spans="2:5">
      <c r="B18" s="400" t="s">
        <v>77</v>
      </c>
      <c r="C18" s="401"/>
      <c r="D18" s="389"/>
    </row>
    <row r="19" spans="2:5">
      <c r="B19" s="400" t="s">
        <v>78</v>
      </c>
      <c r="C19" s="401"/>
      <c r="D19" s="389"/>
    </row>
    <row r="20" spans="2:5" ht="21" customHeight="1">
      <c r="B20" s="402"/>
      <c r="C20" s="402"/>
      <c r="D20" s="402"/>
    </row>
    <row r="21" spans="2:5" ht="21" customHeight="1">
      <c r="B21" s="400" t="s">
        <v>79</v>
      </c>
      <c r="C21" s="401"/>
      <c r="D21" s="403"/>
      <c r="E21" s="380"/>
    </row>
    <row r="22" spans="2:5" ht="21" customHeight="1">
      <c r="B22" s="400" t="s">
        <v>80</v>
      </c>
      <c r="C22" s="401"/>
      <c r="D22" s="389"/>
      <c r="E22" s="380"/>
    </row>
    <row r="23" spans="2:5">
      <c r="E23" s="380"/>
    </row>
  </sheetData>
  <sheetProtection algorithmName="SHA-512" hashValue="w7Wz5n0bEKV0HkORowBs1lW5H27fba/5T2zagKjG7XZqzABmsDeh0as0pxhz9PkAfhP+LD4J8Y7kKxDp7NZvBw==" saltValue="neAWXqWL9XQxH64+x56raQ==" spinCount="100000" sheet="1" formatColumns="0" formatRows="0" selectLockedCells="1"/>
  <customSheetViews>
    <customSheetView guid="{08A645C4-A23F-4400-B0CE-1685BC312A6F}" showGridLines="0" printArea="1" hiddenColumns="1" topLeftCell="A4">
      <selection activeCell="D6" sqref="D6"/>
      <pageMargins left="0.75" right="0.75" top="0.69" bottom="0.7" header="0.4" footer="0.37"/>
      <pageSetup orientation="portrait"/>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headerFooter alignWithMargins="0"/>
    </customSheetView>
    <customSheetView guid="{B0EE7D76-5806-4718-BDAD-3A3EA691E5E4}" showGridLines="0" topLeftCell="A4">
      <selection activeCell="D22" sqref="D22"/>
      <pageMargins left="0.75" right="0.75" top="0.69" bottom="0.7" header="0.4" footer="0.37"/>
      <pageSetup orientation="portrait"/>
      <headerFooter alignWithMargins="0"/>
    </customSheetView>
    <customSheetView guid="{696D9240-6693-44E8-B9A4-2BFADD101EE2}" showGridLines="0">
      <selection activeCell="D6" sqref="D6"/>
      <pageMargins left="0.75" right="0.75" top="0.69" bottom="0.7" header="0.4" footer="0.37"/>
      <pageSetup orientation="portrait"/>
      <headerFooter alignWithMargins="0"/>
    </customSheetView>
    <customSheetView guid="{58D82F59-8CF6-455F-B9F4-081499FDF243}" showGridLines="0">
      <selection activeCell="D9" sqref="D9"/>
      <pageMargins left="0.75" right="0.75" top="0.69" bottom="0.7" header="0.4" footer="0.37"/>
      <pageSetup orientation="portrait"/>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headerFooter alignWithMargins="0"/>
    </customSheetView>
    <customSheetView guid="{C39F923C-6CD3-45D8-86F8-6C4D806DDD7E}" showPageBreaks="1" showGridLines="0" printArea="1" view="pageBreakPreview">
      <selection activeCell="F45" sqref="F45"/>
      <pageMargins left="0.75" right="0.75" top="0.69" bottom="0.7" header="0.4" footer="0.37"/>
      <pageSetup orientation="portrait"/>
      <headerFooter alignWithMargins="0"/>
    </customSheetView>
    <customSheetView guid="{9CA44E70-650F-49CD-967F-298619682CA2}" showGridLines="0" topLeftCell="A7">
      <selection activeCell="D11" sqref="D11"/>
      <pageMargins left="0.75" right="0.75" top="0.69" bottom="0.7" header="0.4" footer="0.37"/>
      <pageSetup orientation="portrait"/>
      <headerFooter alignWithMargins="0"/>
    </customSheetView>
  </customSheetViews>
  <mergeCells count="4">
    <mergeCell ref="B1:D1"/>
    <mergeCell ref="B2:D2"/>
    <mergeCell ref="B4:D4"/>
    <mergeCell ref="B13:C13"/>
  </mergeCells>
  <conditionalFormatting sqref="B13 B14:C16">
    <cfRule type="expression" dxfId="2" priority="4" stopIfTrue="1">
      <formula>$D$6="Individual Firm"</formula>
    </cfRule>
  </conditionalFormatting>
  <conditionalFormatting sqref="D7">
    <cfRule type="expression" dxfId="1" priority="3" stopIfTrue="1">
      <formula>$AA$6=0</formula>
    </cfRule>
  </conditionalFormatting>
  <conditionalFormatting sqref="D13:D16">
    <cfRule type="expression" dxfId="0" priority="1" stopIfTrue="1">
      <formula>$D$6="Individual Firm"</formula>
    </cfRule>
  </conditionalFormatting>
  <dataValidations count="3">
    <dataValidation type="list" allowBlank="1" showInputMessage="1" showErrorMessage="1" sqref="D6" xr:uid="{00000000-0002-0000-0300-000000000000}">
      <formula1>$AA$2:$AA$2</formula1>
    </dataValidation>
    <dataValidation type="date" allowBlank="1" showInputMessage="1" showErrorMessage="1" error="Enter date in dd-mmm-yy format. Example 01-oct-10" sqref="D21" xr:uid="{00000000-0002-0000-0300-000001000000}">
      <formula1>AB17</formula1>
      <formula2>AB18</formula2>
    </dataValidation>
    <dataValidation type="list" allowBlank="1" showInputMessage="1" showErrorMessage="1" sqref="D13" xr:uid="{7E49FEA3-BD3E-4501-8C88-875B703C5524}">
      <formula1>"YES, NO"</formula1>
    </dataValidation>
  </dataValidations>
  <pageMargins left="0.75" right="0.75" top="0.69" bottom="0.7" header="0.4" footer="0.37"/>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theme="1"/>
  </sheetPr>
  <dimension ref="A1:K32"/>
  <sheetViews>
    <sheetView topLeftCell="A16" zoomScaleSheetLayoutView="100" workbookViewId="0">
      <selection activeCell="K13" sqref="K1:K65536"/>
    </sheetView>
  </sheetViews>
  <sheetFormatPr defaultColWidth="9" defaultRowHeight="16.5"/>
  <cols>
    <col min="1" max="1" width="10.625" style="128" customWidth="1"/>
    <col min="2" max="2" width="31.625" style="128" customWidth="1"/>
    <col min="3" max="3" width="11.625" style="128" customWidth="1"/>
    <col min="4" max="4" width="6.625" style="128" customWidth="1"/>
    <col min="5" max="5" width="8.125" style="128" customWidth="1"/>
    <col min="6" max="6" width="11.375" style="105" customWidth="1"/>
    <col min="7" max="7" width="16.875" style="105" customWidth="1"/>
    <col min="8" max="8" width="11.125" style="105" customWidth="1"/>
    <col min="9" max="9" width="9" style="107"/>
    <col min="10" max="10" width="9.875" style="107" customWidth="1"/>
    <col min="11" max="11" width="6.375" style="107" hidden="1" customWidth="1"/>
    <col min="12" max="16384" width="9" style="107"/>
  </cols>
  <sheetData>
    <row r="1" spans="1:9" ht="18" customHeight="1">
      <c r="A1" s="150" t="str">
        <f>Cover!B3</f>
        <v>Specification No.: ODP/BB/C&amp;M-3613/OT-28/RFx No.5002003326/23-24</v>
      </c>
      <c r="B1" s="361"/>
      <c r="C1" s="361"/>
      <c r="D1" s="150"/>
      <c r="E1" s="150"/>
      <c r="F1" s="329"/>
      <c r="G1" s="329"/>
      <c r="H1" s="153" t="s">
        <v>81</v>
      </c>
    </row>
    <row r="2" spans="1:9" ht="18" customHeight="1">
      <c r="A2" s="154"/>
      <c r="B2" s="154"/>
      <c r="C2" s="154"/>
      <c r="D2" s="154"/>
      <c r="E2" s="154"/>
    </row>
    <row r="3" spans="1:9" ht="64.5" customHeight="1">
      <c r="A3" s="716" t="str">
        <f>Cover!$B$2</f>
        <v>Construction of PPPFC Storage shed (46.5mx6m)  at POWERGRID Pandiabili GIS</v>
      </c>
      <c r="B3" s="716"/>
      <c r="C3" s="716"/>
      <c r="D3" s="716"/>
      <c r="E3" s="716"/>
      <c r="F3" s="716"/>
      <c r="G3" s="716"/>
      <c r="H3" s="716"/>
    </row>
    <row r="4" spans="1:9" ht="22.15" customHeight="1">
      <c r="A4" s="717" t="s">
        <v>82</v>
      </c>
      <c r="B4" s="717"/>
      <c r="C4" s="717"/>
      <c r="D4" s="717"/>
      <c r="E4" s="717"/>
      <c r="F4" s="717"/>
      <c r="G4" s="717"/>
      <c r="H4" s="717"/>
    </row>
    <row r="5" spans="1:9" ht="18" customHeight="1"/>
    <row r="6" spans="1:9" ht="18" customHeight="1">
      <c r="A6" s="212" t="s">
        <v>83</v>
      </c>
      <c r="B6" s="208"/>
      <c r="C6" s="208"/>
      <c r="D6" s="212"/>
      <c r="E6" s="212"/>
      <c r="F6" s="155" t="s">
        <v>84</v>
      </c>
      <c r="H6" s="208"/>
    </row>
    <row r="7" spans="1:9" ht="18" customHeight="1">
      <c r="A7" s="212" t="str">
        <f>"Bidder as "&amp;'Names of Bidder'!D6</f>
        <v xml:space="preserve">Bidder as </v>
      </c>
      <c r="F7" s="215" t="s">
        <v>85</v>
      </c>
      <c r="H7" s="208"/>
    </row>
    <row r="8" spans="1:9" ht="18" customHeight="1">
      <c r="A8" s="212" t="s">
        <v>86</v>
      </c>
      <c r="B8" s="715">
        <f>'Names of Bidder'!D8</f>
        <v>0</v>
      </c>
      <c r="C8" s="715"/>
      <c r="D8" s="715"/>
      <c r="E8" s="715"/>
      <c r="F8" s="215" t="s">
        <v>87</v>
      </c>
      <c r="H8" s="208"/>
    </row>
    <row r="9" spans="1:9" ht="18" customHeight="1">
      <c r="A9" s="212" t="s">
        <v>88</v>
      </c>
      <c r="B9" s="715">
        <f>'Names of Bidder'!D9</f>
        <v>0</v>
      </c>
      <c r="C9" s="715"/>
      <c r="D9" s="715"/>
      <c r="E9" s="715"/>
      <c r="F9" s="215" t="s">
        <v>89</v>
      </c>
      <c r="H9" s="208"/>
    </row>
    <row r="10" spans="1:9" ht="18" customHeight="1">
      <c r="A10" s="208"/>
      <c r="B10" s="715">
        <f>'Names of Bidder'!D10</f>
        <v>0</v>
      </c>
      <c r="C10" s="715"/>
      <c r="D10" s="715"/>
      <c r="E10" s="715"/>
      <c r="F10" s="215" t="s">
        <v>90</v>
      </c>
      <c r="H10" s="208"/>
    </row>
    <row r="11" spans="1:9" ht="18" customHeight="1">
      <c r="A11" s="208"/>
      <c r="B11" s="715">
        <f>'Names of Bidder'!D11</f>
        <v>0</v>
      </c>
      <c r="C11" s="715"/>
      <c r="D11" s="715"/>
      <c r="E11" s="715"/>
      <c r="F11" s="215" t="s">
        <v>91</v>
      </c>
      <c r="H11" s="208"/>
    </row>
    <row r="12" spans="1:9" ht="18" customHeight="1">
      <c r="A12" s="208"/>
      <c r="B12" s="328"/>
      <c r="C12" s="328"/>
      <c r="D12" s="328"/>
      <c r="E12" s="328"/>
      <c r="F12" s="215"/>
      <c r="H12" s="208"/>
    </row>
    <row r="13" spans="1:9" ht="18" customHeight="1">
      <c r="A13" s="208"/>
      <c r="B13" s="208"/>
      <c r="C13" s="208"/>
      <c r="D13" s="208"/>
      <c r="E13" s="208"/>
      <c r="F13" s="212"/>
    </row>
    <row r="14" spans="1:9" ht="40.5" customHeight="1">
      <c r="A14" s="708" t="s">
        <v>92</v>
      </c>
      <c r="B14" s="708"/>
      <c r="C14" s="708"/>
      <c r="D14" s="708"/>
      <c r="E14" s="708"/>
      <c r="F14" s="708"/>
      <c r="G14" s="708"/>
      <c r="H14" s="708"/>
      <c r="I14" s="129"/>
    </row>
    <row r="15" spans="1:9" ht="18" customHeight="1">
      <c r="F15" s="329"/>
      <c r="G15" s="329"/>
      <c r="H15" s="153" t="s">
        <v>93</v>
      </c>
    </row>
    <row r="16" spans="1:9" ht="62.25" customHeight="1">
      <c r="A16" s="130" t="s">
        <v>94</v>
      </c>
      <c r="B16" s="130" t="s">
        <v>95</v>
      </c>
      <c r="C16" s="130" t="s">
        <v>96</v>
      </c>
      <c r="D16" s="132" t="s">
        <v>97</v>
      </c>
      <c r="E16" s="132" t="s">
        <v>98</v>
      </c>
      <c r="F16" s="130" t="s">
        <v>99</v>
      </c>
      <c r="G16" s="130" t="s">
        <v>100</v>
      </c>
      <c r="H16" s="130" t="s">
        <v>101</v>
      </c>
    </row>
    <row r="17" spans="1:11" ht="18" customHeight="1">
      <c r="A17" s="132">
        <v>1</v>
      </c>
      <c r="B17" s="132">
        <v>2</v>
      </c>
      <c r="C17" s="132">
        <v>3</v>
      </c>
      <c r="D17" s="132">
        <v>4</v>
      </c>
      <c r="E17" s="132">
        <v>5</v>
      </c>
      <c r="F17" s="132">
        <v>6</v>
      </c>
      <c r="G17" s="132" t="s">
        <v>102</v>
      </c>
      <c r="H17" s="132">
        <v>8</v>
      </c>
    </row>
    <row r="18" spans="1:11" s="105" customFormat="1" ht="50.1" customHeight="1">
      <c r="A18" s="340" t="e">
        <f>#REF!</f>
        <v>#REF!</v>
      </c>
      <c r="B18" s="340" t="e">
        <f>#REF!</f>
        <v>#REF!</v>
      </c>
      <c r="C18" s="341" t="e">
        <f>#REF!</f>
        <v>#REF!</v>
      </c>
      <c r="D18" s="134" t="e">
        <f>#REF!</f>
        <v>#REF!</v>
      </c>
      <c r="E18" s="362" t="e">
        <f>#REF!</f>
        <v>#REF!</v>
      </c>
      <c r="F18" s="363" t="e">
        <f>#REF!</f>
        <v>#REF!</v>
      </c>
      <c r="G18" s="364" t="e">
        <f>IF(F18=0,"Included",IF(ISERROR(E18*F18),F18,E18*F18))</f>
        <v>#REF!</v>
      </c>
      <c r="H18" s="134" t="e">
        <f>#REF!</f>
        <v>#REF!</v>
      </c>
      <c r="K18" s="105" t="e">
        <f>#REF!</f>
        <v>#REF!</v>
      </c>
    </row>
    <row r="19" spans="1:11" ht="26.1" customHeight="1">
      <c r="A19" s="365"/>
      <c r="B19" s="712" t="s">
        <v>103</v>
      </c>
      <c r="C19" s="712"/>
      <c r="D19" s="712"/>
      <c r="E19" s="712"/>
      <c r="F19" s="134"/>
      <c r="G19" s="366">
        <f>SUMIF(K18:K18,"Direct",G18:G18)</f>
        <v>0</v>
      </c>
      <c r="H19" s="138" t="s">
        <v>104</v>
      </c>
      <c r="I19" s="105"/>
    </row>
    <row r="20" spans="1:11" ht="26.1" customHeight="1">
      <c r="A20" s="365"/>
      <c r="B20" s="712" t="s">
        <v>103</v>
      </c>
      <c r="C20" s="712"/>
      <c r="D20" s="712"/>
      <c r="E20" s="712"/>
      <c r="F20" s="134"/>
      <c r="G20" s="366">
        <f>SUMIF(K18:K18,"Bought Out",G18:G18)</f>
        <v>0</v>
      </c>
      <c r="H20" s="138" t="s">
        <v>105</v>
      </c>
      <c r="I20" s="105"/>
    </row>
    <row r="21" spans="1:11" ht="26.1" customHeight="1">
      <c r="A21" s="365"/>
      <c r="B21" s="712" t="s">
        <v>103</v>
      </c>
      <c r="C21" s="712"/>
      <c r="D21" s="712"/>
      <c r="E21" s="712"/>
      <c r="F21" s="134"/>
      <c r="G21" s="366">
        <f>G19+G20</f>
        <v>0</v>
      </c>
      <c r="H21" s="138"/>
      <c r="I21" s="105"/>
    </row>
    <row r="22" spans="1:11" ht="26.1" customHeight="1">
      <c r="A22" s="367"/>
      <c r="B22" s="713" t="s">
        <v>106</v>
      </c>
      <c r="C22" s="713"/>
      <c r="D22" s="713"/>
      <c r="E22" s="713"/>
      <c r="F22" s="134"/>
      <c r="G22" s="366" t="e">
        <f>'Sch-6 Dis'!F21</f>
        <v>#REF!</v>
      </c>
      <c r="H22" s="138"/>
      <c r="I22" s="105"/>
    </row>
    <row r="23" spans="1:11" ht="26.1" customHeight="1">
      <c r="A23" s="367"/>
      <c r="B23" s="714" t="s">
        <v>107</v>
      </c>
      <c r="C23" s="714"/>
      <c r="D23" s="714"/>
      <c r="E23" s="714"/>
      <c r="F23" s="134"/>
      <c r="G23" s="366" t="e">
        <f>G21+G22</f>
        <v>#REF!</v>
      </c>
      <c r="H23" s="138"/>
      <c r="I23" s="105"/>
    </row>
    <row r="24" spans="1:11" ht="16.5" customHeight="1">
      <c r="A24" s="368"/>
      <c r="B24" s="369"/>
      <c r="C24" s="369"/>
      <c r="D24" s="369"/>
      <c r="E24" s="369"/>
      <c r="F24" s="370"/>
      <c r="G24" s="371"/>
      <c r="H24" s="372"/>
    </row>
    <row r="25" spans="1:11" ht="16.5" customHeight="1">
      <c r="B25" s="711"/>
      <c r="C25" s="711"/>
      <c r="D25" s="711"/>
      <c r="E25" s="711"/>
      <c r="F25" s="711"/>
      <c r="G25" s="711"/>
      <c r="H25" s="711"/>
    </row>
    <row r="26" spans="1:11" ht="16.5" customHeight="1">
      <c r="A26" s="373"/>
      <c r="B26" s="711"/>
      <c r="C26" s="711"/>
      <c r="D26" s="711"/>
      <c r="E26" s="711"/>
      <c r="F26" s="711"/>
      <c r="G26" s="711"/>
      <c r="H26" s="711"/>
    </row>
    <row r="27" spans="1:11" ht="117.75" customHeight="1">
      <c r="A27" s="374" t="s">
        <v>108</v>
      </c>
      <c r="B27" s="708" t="s">
        <v>109</v>
      </c>
      <c r="C27" s="708"/>
      <c r="D27" s="708"/>
      <c r="E27" s="708"/>
      <c r="F27" s="708"/>
      <c r="G27" s="708"/>
      <c r="H27" s="708"/>
    </row>
    <row r="28" spans="1:11" ht="33.6" customHeight="1">
      <c r="A28" s="133"/>
      <c r="B28" s="375"/>
      <c r="C28" s="375"/>
      <c r="D28" s="375"/>
      <c r="E28" s="375"/>
    </row>
    <row r="29" spans="1:11" ht="33.6" customHeight="1">
      <c r="A29" s="236" t="s">
        <v>110</v>
      </c>
      <c r="B29" s="376">
        <f>'Names of Bidder'!D21</f>
        <v>0</v>
      </c>
      <c r="C29" s="376"/>
      <c r="D29" s="237"/>
      <c r="F29" s="238" t="s">
        <v>111</v>
      </c>
      <c r="G29" s="709"/>
      <c r="H29" s="709"/>
    </row>
    <row r="30" spans="1:11" ht="33.6" customHeight="1">
      <c r="A30" s="236" t="s">
        <v>112</v>
      </c>
      <c r="B30" s="376">
        <f>'Names of Bidder'!D22</f>
        <v>0</v>
      </c>
      <c r="C30" s="376"/>
      <c r="D30" s="105"/>
      <c r="F30" s="238" t="s">
        <v>113</v>
      </c>
      <c r="G30" s="710">
        <f>'Names of Bidder'!D18</f>
        <v>0</v>
      </c>
      <c r="H30" s="710"/>
    </row>
    <row r="31" spans="1:11" ht="33.6" customHeight="1">
      <c r="B31" s="108"/>
      <c r="C31" s="108"/>
      <c r="D31" s="105"/>
      <c r="F31" s="238" t="s">
        <v>114</v>
      </c>
      <c r="G31" s="710">
        <f>'Names of Bidder'!D19</f>
        <v>0</v>
      </c>
      <c r="H31" s="710"/>
    </row>
    <row r="32" spans="1:11" ht="33.6" customHeight="1">
      <c r="B32" s="108"/>
      <c r="C32" s="108"/>
      <c r="D32" s="105"/>
      <c r="F32" s="238" t="s">
        <v>115</v>
      </c>
      <c r="G32" s="709"/>
      <c r="H32" s="709"/>
    </row>
  </sheetData>
  <sheetProtection password="E848" sheet="1" objects="1" scenarios="1" selectLockedCells="1" selectUnlockedCells="1"/>
  <customSheetViews>
    <customSheetView guid="{08A645C4-A23F-4400-B0CE-1685BC312A6F}" hiddenColumns="1" state="hidden" topLeftCell="A13">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E95B21C1-D936-4435-AF6F-90CF0B6A7506}"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0EE7D76-5806-4718-BDAD-3A3EA691E5E4}"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696D9240-6693-44E8-B9A4-2BFADD101EE2}"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58D82F59-8CF6-455F-B9F4-081499FDF243}"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B1277D53-29D6-4226-81E2-084FB62977B6}"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C39F923C-6CD3-45D8-86F8-6C4D806DDD7E}" hiddenColumns="1" state="hidden">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 guid="{9CA44E70-650F-49CD-967F-298619682CA2}" hiddenColumns="1" state="hidden" topLeftCell="A13">
      <selection activeCell="K13" sqref="K1:K65536"/>
      <colBreaks count="1" manualBreakCount="1">
        <brk id="8" max="1048575" man="1"/>
      </colBreaks>
      <pageMargins left="0.511811023622047" right="0.26" top="0.47999999999999993" bottom="0.54" header="0.25" footer="0.27"/>
      <printOptions horizontalCentered="1"/>
      <pageSetup paperSize="9" orientation="portrait" horizontalDpi="300" verticalDpi="300"/>
      <headerFooter alignWithMargins="0">
        <oddFooter>&amp;R&amp;"Book Antiqua,Bold"&amp;10Schedule-1/ Page &amp;P of &amp;N</oddFooter>
      </headerFooter>
    </customSheetView>
  </customSheetViews>
  <mergeCells count="18">
    <mergeCell ref="B11:E11"/>
    <mergeCell ref="A3:H3"/>
    <mergeCell ref="A4:H4"/>
    <mergeCell ref="B8:E8"/>
    <mergeCell ref="B9:E9"/>
    <mergeCell ref="B10:E10"/>
    <mergeCell ref="B25:H26"/>
    <mergeCell ref="A14:H14"/>
    <mergeCell ref="B19:E19"/>
    <mergeCell ref="B20:E20"/>
    <mergeCell ref="B21:E21"/>
    <mergeCell ref="B22:E22"/>
    <mergeCell ref="B23:E23"/>
    <mergeCell ref="B27:H27"/>
    <mergeCell ref="G29:H29"/>
    <mergeCell ref="G30:H30"/>
    <mergeCell ref="G31:H31"/>
    <mergeCell ref="G32:H32"/>
  </mergeCells>
  <dataValidations count="2">
    <dataValidation type="list" allowBlank="1" showInputMessage="1" showErrorMessage="1" sqref="H18" xr:uid="{00000000-0002-0000-0400-000000000000}">
      <formula1>"Direct,Bought Out"</formula1>
    </dataValidation>
    <dataValidation type="date" allowBlank="1" showInputMessage="1" showErrorMessage="1" error="Enter date in &quot;dd-mmm-yy&quot; format. Example 03-oct-10." sqref="B30:C30" xr:uid="{00000000-0002-0000-0400-000001000000}">
      <formula1>#REF!</formula1>
      <formula2>#REF!</formula2>
    </dataValidation>
  </dataValidations>
  <printOptions horizontalCentered="1"/>
  <pageMargins left="0.511811023622047" right="0.26" top="0.47999999999999993" bottom="0.54" header="0.25" footer="0.27"/>
  <pageSetup paperSize="9" orientation="portrait" horizontalDpi="300" verticalDpi="300"/>
  <headerFooter alignWithMargins="0">
    <oddFooter>&amp;R&amp;"Book Antiqua,Bold"&amp;10Schedule-1/ Page &amp;P of &amp;N</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theme="1"/>
  </sheetPr>
  <dimension ref="A1:AA24"/>
  <sheetViews>
    <sheetView zoomScaleSheetLayoutView="100" workbookViewId="0">
      <selection activeCell="I3" sqref="I3"/>
    </sheetView>
  </sheetViews>
  <sheetFormatPr defaultColWidth="9" defaultRowHeight="16.5"/>
  <cols>
    <col min="1" max="1" width="10.625" style="319" customWidth="1"/>
    <col min="2" max="2" width="33" style="322" customWidth="1"/>
    <col min="3" max="3" width="11.625" style="322" customWidth="1"/>
    <col min="4" max="4" width="7.625" style="320" customWidth="1"/>
    <col min="5" max="5" width="8.625" style="320" customWidth="1"/>
    <col min="6" max="6" width="14.5" style="320" customWidth="1"/>
    <col min="7" max="7" width="19.125" style="320" customWidth="1"/>
    <col min="8" max="8" width="11.125" style="105" customWidth="1"/>
    <col min="9" max="11" width="9" style="107"/>
    <col min="12" max="12" width="9" style="209"/>
    <col min="13" max="14" width="17.625" style="209" customWidth="1"/>
    <col min="15" max="27" width="9" style="209"/>
    <col min="28" max="16384" width="9" style="107"/>
  </cols>
  <sheetData>
    <row r="1" spans="1:14" ht="18" customHeight="1">
      <c r="A1" s="150" t="str">
        <f>Cover!B3</f>
        <v>Specification No.: ODP/BB/C&amp;M-3613/OT-28/RFx No.5002003326/23-24</v>
      </c>
      <c r="B1" s="151"/>
      <c r="C1" s="151"/>
      <c r="D1" s="152"/>
      <c r="E1" s="152"/>
      <c r="F1" s="329"/>
      <c r="G1" s="153" t="s">
        <v>116</v>
      </c>
    </row>
    <row r="2" spans="1:14" ht="18" customHeight="1">
      <c r="A2" s="154"/>
      <c r="B2" s="108"/>
      <c r="C2" s="108"/>
      <c r="D2" s="128"/>
      <c r="E2" s="128"/>
      <c r="F2" s="105"/>
      <c r="G2" s="105"/>
    </row>
    <row r="3" spans="1:14" ht="44.25" customHeight="1">
      <c r="A3" s="716" t="str">
        <f>Cover!$B$2</f>
        <v>Construction of PPPFC Storage shed (46.5mx6m)  at POWERGRID Pandiabili GIS</v>
      </c>
      <c r="B3" s="716"/>
      <c r="C3" s="716"/>
      <c r="D3" s="716"/>
      <c r="E3" s="716"/>
      <c r="F3" s="716"/>
      <c r="G3" s="716"/>
      <c r="L3" s="240"/>
      <c r="N3" s="241"/>
    </row>
    <row r="4" spans="1:14" ht="22.15" customHeight="1">
      <c r="A4" s="717" t="s">
        <v>117</v>
      </c>
      <c r="B4" s="717"/>
      <c r="C4" s="717"/>
      <c r="D4" s="717"/>
      <c r="E4" s="717"/>
      <c r="F4" s="717"/>
      <c r="G4" s="717"/>
      <c r="H4" s="339"/>
      <c r="L4" s="240"/>
      <c r="N4" s="241"/>
    </row>
    <row r="5" spans="1:14" ht="18" customHeight="1">
      <c r="G5" s="105"/>
      <c r="L5" s="240"/>
      <c r="N5" s="241"/>
    </row>
    <row r="6" spans="1:14" ht="18" customHeight="1">
      <c r="A6" s="212" t="e">
        <f>#REF!</f>
        <v>#REF!</v>
      </c>
      <c r="B6" s="208"/>
      <c r="C6" s="208"/>
      <c r="D6" s="208"/>
      <c r="E6" s="208"/>
      <c r="F6" s="155" t="s">
        <v>84</v>
      </c>
      <c r="G6" s="105"/>
      <c r="H6" s="208"/>
      <c r="L6" s="240"/>
      <c r="N6" s="241"/>
    </row>
    <row r="7" spans="1:14" ht="18" customHeight="1">
      <c r="A7" s="214" t="e">
        <f>#REF!</f>
        <v>#REF!</v>
      </c>
      <c r="F7" s="215" t="s">
        <v>85</v>
      </c>
      <c r="G7" s="105"/>
      <c r="H7" s="208"/>
      <c r="L7" s="240"/>
      <c r="N7" s="241"/>
    </row>
    <row r="8" spans="1:14" ht="18" customHeight="1">
      <c r="A8" s="212" t="s">
        <v>86</v>
      </c>
      <c r="B8" s="715" t="e">
        <f>IF(#REF!=0,"",#REF!)</f>
        <v>#REF!</v>
      </c>
      <c r="C8" s="715"/>
      <c r="D8" s="715"/>
      <c r="E8" s="715"/>
      <c r="F8" s="215" t="s">
        <v>87</v>
      </c>
      <c r="G8" s="105"/>
      <c r="H8" s="208"/>
      <c r="L8" s="240"/>
      <c r="N8" s="241"/>
    </row>
    <row r="9" spans="1:14" ht="18" customHeight="1">
      <c r="A9" s="212" t="s">
        <v>88</v>
      </c>
      <c r="B9" s="715" t="e">
        <f>IF(#REF!=0,"",#REF!)</f>
        <v>#REF!</v>
      </c>
      <c r="C9" s="715"/>
      <c r="D9" s="715"/>
      <c r="E9" s="715"/>
      <c r="F9" s="215" t="s">
        <v>89</v>
      </c>
      <c r="G9" s="105"/>
      <c r="H9" s="208"/>
      <c r="L9" s="240"/>
      <c r="N9" s="241"/>
    </row>
    <row r="10" spans="1:14" ht="18" customHeight="1">
      <c r="A10" s="208"/>
      <c r="B10" s="715" t="e">
        <f>IF(#REF!=0,"",#REF!)</f>
        <v>#REF!</v>
      </c>
      <c r="C10" s="715"/>
      <c r="D10" s="715"/>
      <c r="E10" s="715"/>
      <c r="F10" s="215" t="s">
        <v>90</v>
      </c>
      <c r="G10" s="105"/>
      <c r="H10" s="208"/>
    </row>
    <row r="11" spans="1:14" ht="18" customHeight="1">
      <c r="A11" s="208"/>
      <c r="B11" s="715" t="e">
        <f>IF(#REF!=0,"",#REF!)</f>
        <v>#REF!</v>
      </c>
      <c r="C11" s="715"/>
      <c r="D11" s="715"/>
      <c r="E11" s="715"/>
      <c r="F11" s="215" t="s">
        <v>91</v>
      </c>
      <c r="G11" s="105"/>
      <c r="H11" s="208"/>
    </row>
    <row r="12" spans="1:14" ht="18" customHeight="1">
      <c r="A12" s="208"/>
      <c r="B12" s="328"/>
      <c r="C12" s="328"/>
      <c r="D12" s="328"/>
      <c r="E12" s="328"/>
      <c r="F12" s="207"/>
      <c r="G12" s="105"/>
      <c r="H12" s="208"/>
    </row>
    <row r="13" spans="1:14" ht="18" customHeight="1">
      <c r="A13" s="208"/>
      <c r="B13" s="212"/>
      <c r="C13" s="212"/>
      <c r="D13" s="212"/>
      <c r="E13" s="212"/>
      <c r="F13" s="212"/>
      <c r="G13" s="153" t="s">
        <v>93</v>
      </c>
    </row>
    <row r="14" spans="1:14" ht="43.5" customHeight="1">
      <c r="A14" s="130" t="s">
        <v>94</v>
      </c>
      <c r="B14" s="130" t="s">
        <v>95</v>
      </c>
      <c r="C14" s="130" t="s">
        <v>96</v>
      </c>
      <c r="D14" s="132" t="s">
        <v>97</v>
      </c>
      <c r="E14" s="132" t="s">
        <v>98</v>
      </c>
      <c r="F14" s="130" t="s">
        <v>118</v>
      </c>
      <c r="G14" s="130" t="s">
        <v>100</v>
      </c>
      <c r="H14" s="327"/>
      <c r="M14" s="356"/>
      <c r="N14" s="356"/>
    </row>
    <row r="15" spans="1:14" ht="18" customHeight="1">
      <c r="A15" s="132">
        <v>1</v>
      </c>
      <c r="B15" s="132">
        <v>2</v>
      </c>
      <c r="C15" s="132">
        <v>3</v>
      </c>
      <c r="D15" s="132">
        <v>4</v>
      </c>
      <c r="E15" s="132">
        <v>5</v>
      </c>
      <c r="F15" s="132">
        <v>6</v>
      </c>
      <c r="G15" s="132" t="s">
        <v>102</v>
      </c>
      <c r="H15" s="133"/>
      <c r="M15" s="357"/>
      <c r="N15" s="357"/>
    </row>
    <row r="16" spans="1:14" ht="50.1" customHeight="1">
      <c r="A16" s="340" t="e">
        <f>#REF!</f>
        <v>#REF!</v>
      </c>
      <c r="B16" s="340" t="e">
        <f>#REF!</f>
        <v>#REF!</v>
      </c>
      <c r="C16" s="341" t="e">
        <f>#REF!</f>
        <v>#REF!</v>
      </c>
      <c r="D16" s="340" t="e">
        <f>#REF!</f>
        <v>#REF!</v>
      </c>
      <c r="E16" s="342" t="e">
        <f>#REF!</f>
        <v>#REF!</v>
      </c>
      <c r="F16" s="343" t="e">
        <f>#REF!</f>
        <v>#REF!</v>
      </c>
      <c r="G16" s="230" t="e">
        <f>IF(F16=0,"Included",IF(ISERROR(E16*F16),F16,E16*F16))</f>
        <v>#REF!</v>
      </c>
      <c r="M16" s="358"/>
      <c r="N16" s="358"/>
    </row>
    <row r="17" spans="1:14" ht="28.15" customHeight="1">
      <c r="A17" s="340" t="e">
        <f>#REF!</f>
        <v>#REF!</v>
      </c>
      <c r="B17" s="344" t="s">
        <v>119</v>
      </c>
      <c r="C17" s="344"/>
      <c r="D17" s="345"/>
      <c r="E17" s="346"/>
      <c r="F17" s="343"/>
      <c r="G17" s="347" t="e">
        <f>ROUND(SUM(G16:G16),0)</f>
        <v>#REF!</v>
      </c>
      <c r="M17" s="358"/>
      <c r="N17" s="359"/>
    </row>
    <row r="18" spans="1:14" ht="28.15" customHeight="1">
      <c r="A18" s="348"/>
      <c r="B18" s="349"/>
      <c r="C18" s="349"/>
      <c r="D18" s="350"/>
      <c r="E18" s="351"/>
      <c r="F18" s="352"/>
      <c r="G18" s="353"/>
      <c r="M18" s="358"/>
      <c r="N18" s="359"/>
    </row>
    <row r="19" spans="1:14" ht="27.75" customHeight="1">
      <c r="B19" s="354"/>
      <c r="C19" s="354"/>
      <c r="E19" s="319"/>
      <c r="F19" s="355"/>
      <c r="G19" s="355"/>
    </row>
    <row r="20" spans="1:14" ht="33.6" customHeight="1">
      <c r="A20" s="236" t="s">
        <v>110</v>
      </c>
      <c r="B20" s="336" t="e">
        <f>IF(#REF!=0,"",#REF!)</f>
        <v>#REF!</v>
      </c>
      <c r="C20" s="336"/>
      <c r="D20" s="237"/>
      <c r="E20" s="128"/>
      <c r="F20" s="238" t="s">
        <v>111</v>
      </c>
      <c r="G20" s="110"/>
      <c r="M20" s="240"/>
      <c r="N20" s="360"/>
    </row>
    <row r="21" spans="1:14" ht="33.6" customHeight="1">
      <c r="A21" s="236" t="s">
        <v>112</v>
      </c>
      <c r="B21" s="336" t="e">
        <f>IF(#REF!=0,"",#REF!)</f>
        <v>#REF!</v>
      </c>
      <c r="C21" s="336"/>
      <c r="D21" s="105"/>
      <c r="E21" s="128"/>
      <c r="F21" s="238" t="s">
        <v>113</v>
      </c>
      <c r="G21" s="117" t="e">
        <f>IF(#REF!=0,"",#REF!)</f>
        <v>#REF!</v>
      </c>
    </row>
    <row r="22" spans="1:14" ht="33.6" customHeight="1">
      <c r="A22" s="128"/>
      <c r="B22" s="108"/>
      <c r="C22" s="108"/>
      <c r="D22" s="105"/>
      <c r="E22" s="128"/>
      <c r="F22" s="238" t="s">
        <v>114</v>
      </c>
      <c r="G22" s="117" t="e">
        <f>IF(#REF!=0,"",#REF!)</f>
        <v>#REF!</v>
      </c>
    </row>
    <row r="23" spans="1:14" ht="33.6" customHeight="1">
      <c r="A23" s="128"/>
      <c r="B23" s="108"/>
      <c r="C23" s="108"/>
      <c r="D23" s="105"/>
      <c r="E23" s="128"/>
      <c r="F23" s="238" t="s">
        <v>115</v>
      </c>
      <c r="G23" s="110"/>
    </row>
    <row r="24" spans="1:14">
      <c r="A24" s="128"/>
      <c r="B24" s="718"/>
      <c r="C24" s="718"/>
      <c r="D24" s="719"/>
      <c r="E24" s="719"/>
      <c r="F24" s="719"/>
      <c r="G24" s="719"/>
    </row>
  </sheetData>
  <sheetProtection password="E848" sheet="1" objects="1" scenarios="1" selectLockedCells="1" selectUnlockedCells="1"/>
  <customSheetViews>
    <customSheetView guid="{08A645C4-A23F-4400-B0CE-1685BC312A6F}"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E95B21C1-D936-4435-AF6F-90CF0B6A7506}"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B0EE7D76-5806-4718-BDAD-3A3EA691E5E4}"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696D9240-6693-44E8-B9A4-2BFADD101EE2}"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58D82F59-8CF6-455F-B9F4-081499FDF243}"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B1277D53-29D6-4226-81E2-084FB62977B6}"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C39F923C-6CD3-45D8-86F8-6C4D806DDD7E}"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 guid="{9CA44E70-650F-49CD-967F-298619682CA2}" state="hidden">
      <selection activeCell="I3" sqref="I3"/>
      <colBreaks count="1" manualBreakCount="1">
        <brk id="7" max="1048575" man="1"/>
      </colBreaks>
      <pageMargins left="0.51181102362204722" right="0.26" top="0.54" bottom="0.61" header="0.25" footer="0.43000000000000005"/>
      <printOptions horizontalCentered="1"/>
      <pageSetup paperSize="9" orientation="portrait" horizontalDpi="300" verticalDpi="300"/>
      <headerFooter alignWithMargins="0">
        <oddFooter>&amp;R&amp;"Book Antiqua,Bold"&amp;10Schedule-2/ Page &amp;P of &amp;N</oddFooter>
      </headerFooter>
    </customSheetView>
  </customSheetViews>
  <mergeCells count="7">
    <mergeCell ref="B24:G24"/>
    <mergeCell ref="A3:G3"/>
    <mergeCell ref="A4:G4"/>
    <mergeCell ref="B8:E8"/>
    <mergeCell ref="B9:E9"/>
    <mergeCell ref="B10:E10"/>
    <mergeCell ref="B11:E11"/>
  </mergeCells>
  <printOptions horizontalCentered="1"/>
  <pageMargins left="0.51181102362204722" right="0.26" top="0.54" bottom="0.61" header="0.25" footer="0.43000000000000005"/>
  <pageSetup paperSize="9" orientation="portrait" horizontalDpi="300" verticalDpi="300"/>
  <headerFooter alignWithMargins="0">
    <oddFooter>&amp;R&amp;"Book Antiqua,Bold"&amp;10Schedule-2/ Page &amp;P of &amp;N</oddFooter>
  </headerFooter>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0"/>
  </sheetPr>
  <dimension ref="A1:AG161"/>
  <sheetViews>
    <sheetView view="pageBreakPreview" zoomScale="50" zoomScaleNormal="85" zoomScaleSheetLayoutView="50" workbookViewId="0">
      <pane xSplit="3" ySplit="17" topLeftCell="D29" activePane="bottomRight" state="frozen"/>
      <selection pane="topRight" activeCell="D1" sqref="D1"/>
      <selection pane="bottomLeft" activeCell="A18" sqref="A18"/>
      <selection pane="bottomRight" activeCell="K29" sqref="K29"/>
    </sheetView>
  </sheetViews>
  <sheetFormatPr defaultColWidth="9" defaultRowHeight="21"/>
  <cols>
    <col min="1" max="1" width="15.75" style="491" customWidth="1"/>
    <col min="2" max="2" width="4.5" style="320" hidden="1" customWidth="1"/>
    <col min="3" max="3" width="26.25" style="488" customWidth="1"/>
    <col min="4" max="4" width="121.375" style="321" customWidth="1"/>
    <col min="5" max="5" width="17.5" style="321" customWidth="1"/>
    <col min="6" max="6" width="23.375" style="321" customWidth="1"/>
    <col min="7" max="7" width="22.875" style="322" customWidth="1"/>
    <col min="8" max="8" width="28.875" style="322" customWidth="1"/>
    <col min="9" max="9" width="21.75" style="322" customWidth="1"/>
    <col min="10" max="10" width="39.125" style="322" customWidth="1"/>
    <col min="11" max="11" width="27" style="320" customWidth="1"/>
    <col min="12" max="12" width="24.25" style="323" customWidth="1"/>
    <col min="13" max="13" width="41.25" style="324" customWidth="1"/>
    <col min="14" max="24" width="9" style="105"/>
    <col min="25" max="25" width="9" style="107"/>
    <col min="26" max="27" width="9" style="318" hidden="1" customWidth="1"/>
    <col min="28" max="28" width="9" style="325" hidden="1" customWidth="1"/>
    <col min="29" max="30" width="17.625" style="325" hidden="1" customWidth="1"/>
    <col min="31" max="32" width="9" style="325" hidden="1" customWidth="1"/>
    <col min="33" max="33" width="9" style="325"/>
    <col min="34" max="16384" width="9" style="107"/>
  </cols>
  <sheetData>
    <row r="1" spans="1:33" s="480" customFormat="1" ht="75" customHeight="1">
      <c r="A1" s="731" t="str">
        <f>Cover!B3</f>
        <v>Specification No.: ODP/BB/C&amp;M-3613/OT-28/RFx No.5002003326/23-24</v>
      </c>
      <c r="B1" s="731"/>
      <c r="C1" s="731"/>
      <c r="D1" s="731"/>
      <c r="E1" s="731"/>
      <c r="F1" s="731"/>
      <c r="G1" s="731"/>
      <c r="H1" s="731"/>
      <c r="I1" s="731"/>
      <c r="J1" s="720" t="s">
        <v>736</v>
      </c>
      <c r="K1" s="720"/>
      <c r="L1" s="720"/>
      <c r="M1" s="720"/>
      <c r="N1" s="479"/>
      <c r="O1" s="479"/>
      <c r="P1" s="479"/>
      <c r="Q1" s="479"/>
      <c r="R1" s="479"/>
      <c r="S1" s="479"/>
      <c r="T1" s="479"/>
      <c r="U1" s="479"/>
      <c r="V1" s="479"/>
      <c r="W1" s="479"/>
      <c r="X1" s="479"/>
      <c r="Z1" s="481"/>
      <c r="AA1" s="481"/>
      <c r="AB1" s="482"/>
      <c r="AC1" s="482"/>
      <c r="AD1" s="482"/>
      <c r="AE1" s="482"/>
      <c r="AF1" s="482"/>
      <c r="AG1" s="482"/>
    </row>
    <row r="2" spans="1:33" ht="18" customHeight="1">
      <c r="A2" s="477"/>
      <c r="B2" s="154"/>
      <c r="C2" s="487"/>
      <c r="D2" s="326"/>
      <c r="E2" s="326"/>
      <c r="F2" s="326"/>
      <c r="G2" s="108"/>
      <c r="H2" s="108"/>
      <c r="I2" s="108"/>
      <c r="J2" s="108"/>
      <c r="K2" s="105"/>
      <c r="L2" s="330"/>
      <c r="M2" s="331"/>
    </row>
    <row r="3" spans="1:33" ht="54" customHeight="1">
      <c r="A3" s="729" t="str">
        <f>Cover!$B$2</f>
        <v>Construction of PPPFC Storage shed (46.5mx6m)  at POWERGRID Pandiabili GIS</v>
      </c>
      <c r="B3" s="729"/>
      <c r="C3" s="729"/>
      <c r="D3" s="729"/>
      <c r="E3" s="729"/>
      <c r="F3" s="729"/>
      <c r="G3" s="729"/>
      <c r="H3" s="729"/>
      <c r="I3" s="729"/>
      <c r="J3" s="729"/>
      <c r="K3" s="729"/>
      <c r="L3" s="729"/>
      <c r="M3" s="729"/>
      <c r="AB3" s="332" t="s">
        <v>120</v>
      </c>
      <c r="AD3" s="333"/>
    </row>
    <row r="4" spans="1:33" ht="22.15" customHeight="1">
      <c r="A4" s="730" t="s">
        <v>121</v>
      </c>
      <c r="B4" s="730"/>
      <c r="C4" s="730"/>
      <c r="D4" s="730"/>
      <c r="E4" s="730"/>
      <c r="F4" s="730"/>
      <c r="G4" s="730"/>
      <c r="H4" s="730"/>
      <c r="I4" s="730"/>
      <c r="J4" s="730"/>
      <c r="K4" s="730"/>
      <c r="L4" s="730"/>
      <c r="M4" s="730"/>
      <c r="AB4" s="332" t="s">
        <v>122</v>
      </c>
      <c r="AD4" s="333"/>
    </row>
    <row r="5" spans="1:33" ht="18" hidden="1" customHeight="1">
      <c r="A5" s="595"/>
      <c r="B5" s="596"/>
      <c r="C5" s="596"/>
      <c r="D5" s="597"/>
      <c r="E5" s="597"/>
      <c r="F5" s="597"/>
      <c r="G5" s="598"/>
      <c r="H5" s="598"/>
      <c r="I5" s="598"/>
      <c r="J5" s="598"/>
      <c r="K5" s="596"/>
      <c r="L5" s="599"/>
      <c r="M5" s="600"/>
      <c r="AB5" s="332" t="s">
        <v>123</v>
      </c>
      <c r="AD5" s="333"/>
    </row>
    <row r="6" spans="1:33" ht="31.5" hidden="1" customHeight="1">
      <c r="A6" s="735" t="s">
        <v>83</v>
      </c>
      <c r="B6" s="735"/>
      <c r="C6" s="735"/>
      <c r="D6" s="735"/>
      <c r="E6" s="603"/>
      <c r="F6" s="603"/>
      <c r="G6" s="604"/>
      <c r="H6" s="604"/>
      <c r="I6" s="604"/>
      <c r="J6" s="604"/>
      <c r="K6" s="478" t="s">
        <v>84</v>
      </c>
      <c r="L6" s="605"/>
      <c r="M6" s="606"/>
      <c r="AB6" s="332" t="s">
        <v>124</v>
      </c>
      <c r="AD6" s="333"/>
    </row>
    <row r="7" spans="1:33" ht="33" hidden="1" customHeight="1">
      <c r="A7" s="601" t="e">
        <f>"Bidder as "&amp;'[1]Names of Bidder'!D6</f>
        <v>#REF!</v>
      </c>
      <c r="B7" s="607"/>
      <c r="C7" s="607"/>
      <c r="D7" s="608"/>
      <c r="E7" s="608"/>
      <c r="F7" s="608"/>
      <c r="G7" s="598"/>
      <c r="H7" s="598"/>
      <c r="I7" s="598"/>
      <c r="J7" s="598"/>
      <c r="K7" s="609" t="s">
        <v>511</v>
      </c>
      <c r="L7" s="610"/>
      <c r="M7" s="611"/>
      <c r="N7" s="158"/>
      <c r="O7" s="158"/>
      <c r="P7" s="158"/>
      <c r="Q7" s="158"/>
      <c r="R7" s="158"/>
      <c r="S7" s="158"/>
      <c r="T7" s="158"/>
      <c r="U7" s="158"/>
      <c r="V7" s="158"/>
      <c r="W7" s="158"/>
      <c r="X7" s="158"/>
      <c r="AB7" s="332" t="s">
        <v>125</v>
      </c>
      <c r="AD7" s="333"/>
    </row>
    <row r="8" spans="1:33" ht="35.25" hidden="1">
      <c r="A8" s="612" t="s">
        <v>126</v>
      </c>
      <c r="B8" s="602"/>
      <c r="C8" s="613" t="str">
        <f>IF('Names of Bidder'!D8=0,"",'Names of Bidder'!D8)</f>
        <v/>
      </c>
      <c r="D8" s="613" t="str">
        <f>IF('Names of Bidder'!D8=0,"",'Names of Bidder'!D8)</f>
        <v/>
      </c>
      <c r="E8" s="603"/>
      <c r="F8" s="603"/>
      <c r="G8" s="613"/>
      <c r="H8" s="613"/>
      <c r="I8" s="613"/>
      <c r="J8" s="613"/>
      <c r="K8" s="609" t="s">
        <v>127</v>
      </c>
      <c r="L8" s="610"/>
      <c r="M8" s="611"/>
      <c r="N8" s="158"/>
      <c r="O8" s="158"/>
      <c r="P8" s="158"/>
      <c r="Q8" s="158"/>
      <c r="R8" s="158"/>
      <c r="S8" s="158"/>
      <c r="T8" s="158"/>
      <c r="U8" s="158"/>
      <c r="V8" s="158"/>
      <c r="W8" s="158"/>
      <c r="X8" s="158"/>
      <c r="AB8" s="332" t="s">
        <v>128</v>
      </c>
      <c r="AD8" s="333"/>
    </row>
    <row r="9" spans="1:33" ht="35.25" hidden="1">
      <c r="A9" s="612" t="s">
        <v>129</v>
      </c>
      <c r="B9" s="602"/>
      <c r="C9" s="613" t="str">
        <f>IF('Names of Bidder'!D9=0,"",'Names of Bidder'!D9)</f>
        <v/>
      </c>
      <c r="D9" s="613" t="str">
        <f>IF('Names of Bidder'!D9=0,"",'Names of Bidder'!D9)</f>
        <v/>
      </c>
      <c r="E9" s="603"/>
      <c r="F9" s="603"/>
      <c r="G9" s="613"/>
      <c r="H9" s="613"/>
      <c r="I9" s="613"/>
      <c r="J9" s="613"/>
      <c r="K9" s="609" t="s">
        <v>130</v>
      </c>
      <c r="L9" s="610"/>
      <c r="M9" s="611"/>
      <c r="N9" s="158"/>
      <c r="O9" s="158"/>
      <c r="P9" s="158"/>
      <c r="Q9" s="158"/>
      <c r="R9" s="158"/>
      <c r="S9" s="158"/>
      <c r="T9" s="158"/>
      <c r="U9" s="158"/>
      <c r="V9" s="158"/>
      <c r="W9" s="158"/>
      <c r="X9" s="158"/>
      <c r="AB9" s="332" t="s">
        <v>131</v>
      </c>
      <c r="AD9" s="333"/>
    </row>
    <row r="10" spans="1:33" ht="35.25" hidden="1">
      <c r="A10" s="614"/>
      <c r="B10" s="604"/>
      <c r="C10" s="613" t="str">
        <f>IF('Names of Bidder'!D10=0,"",'Names of Bidder'!D10)</f>
        <v/>
      </c>
      <c r="D10" s="613" t="str">
        <f>IF('Names of Bidder'!D10=0,"",'Names of Bidder'!D10)</f>
        <v/>
      </c>
      <c r="E10" s="615"/>
      <c r="F10" s="615"/>
      <c r="G10" s="613"/>
      <c r="H10" s="613"/>
      <c r="I10" s="613"/>
      <c r="J10" s="613"/>
      <c r="K10" s="609" t="s">
        <v>132</v>
      </c>
      <c r="L10" s="610"/>
      <c r="M10" s="611"/>
      <c r="N10" s="158"/>
      <c r="O10" s="158"/>
      <c r="P10" s="158"/>
      <c r="Q10" s="158"/>
      <c r="R10" s="158"/>
      <c r="S10" s="158"/>
      <c r="T10" s="158"/>
      <c r="U10" s="158"/>
      <c r="V10" s="158"/>
      <c r="W10" s="158"/>
      <c r="X10" s="158"/>
    </row>
    <row r="11" spans="1:33" ht="35.25" hidden="1">
      <c r="A11" s="614"/>
      <c r="B11" s="604"/>
      <c r="C11" s="613" t="str">
        <f>IF('Names of Bidder'!D11=0,"",'Names of Bidder'!D11)</f>
        <v/>
      </c>
      <c r="D11" s="613" t="str">
        <f>IF('Names of Bidder'!D11=0,"",'Names of Bidder'!D11)</f>
        <v/>
      </c>
      <c r="E11" s="615"/>
      <c r="F11" s="615"/>
      <c r="G11" s="613"/>
      <c r="H11" s="613"/>
      <c r="I11" s="613"/>
      <c r="J11" s="613"/>
      <c r="K11" s="609" t="s">
        <v>133</v>
      </c>
      <c r="L11" s="610"/>
      <c r="M11" s="611"/>
      <c r="N11" s="158"/>
      <c r="O11" s="158"/>
      <c r="P11" s="158"/>
      <c r="Q11" s="158"/>
      <c r="R11" s="158"/>
      <c r="S11" s="158"/>
      <c r="T11" s="158"/>
      <c r="U11" s="158"/>
      <c r="V11" s="158"/>
      <c r="W11" s="158"/>
      <c r="X11" s="158"/>
    </row>
    <row r="12" spans="1:33" ht="18" customHeight="1">
      <c r="A12" s="614"/>
      <c r="B12" s="604"/>
      <c r="C12" s="604"/>
      <c r="D12" s="615"/>
      <c r="E12" s="615"/>
      <c r="F12" s="615"/>
      <c r="G12" s="603"/>
      <c r="H12" s="603"/>
      <c r="I12" s="603"/>
      <c r="J12" s="603"/>
      <c r="K12" s="604"/>
      <c r="L12" s="616"/>
      <c r="M12" s="606"/>
    </row>
    <row r="13" spans="1:33" ht="18" customHeight="1">
      <c r="A13" s="617"/>
      <c r="B13" s="618"/>
      <c r="C13" s="618"/>
      <c r="D13" s="619"/>
      <c r="E13" s="619"/>
      <c r="F13" s="619"/>
      <c r="G13" s="618"/>
      <c r="H13" s="618"/>
      <c r="I13" s="618"/>
      <c r="J13" s="618"/>
      <c r="K13" s="618"/>
      <c r="L13" s="620"/>
      <c r="M13" s="621"/>
    </row>
    <row r="14" spans="1:33" ht="41.45" customHeight="1">
      <c r="A14" s="727" t="s">
        <v>499</v>
      </c>
      <c r="B14" s="727"/>
      <c r="C14" s="727"/>
      <c r="D14" s="727"/>
      <c r="E14" s="727"/>
      <c r="F14" s="727"/>
      <c r="G14" s="602"/>
      <c r="H14" s="602"/>
      <c r="I14" s="728" t="s">
        <v>134</v>
      </c>
      <c r="J14" s="728"/>
      <c r="K14" s="728"/>
      <c r="L14" s="728"/>
      <c r="M14" s="728"/>
    </row>
    <row r="15" spans="1:33" s="128" customFormat="1" ht="167.1" customHeight="1">
      <c r="A15" s="489" t="s">
        <v>94</v>
      </c>
      <c r="B15" s="489" t="s">
        <v>490</v>
      </c>
      <c r="C15" s="489" t="s">
        <v>516</v>
      </c>
      <c r="D15" s="496" t="s">
        <v>95</v>
      </c>
      <c r="E15" s="495" t="s">
        <v>97</v>
      </c>
      <c r="F15" s="495" t="s">
        <v>98</v>
      </c>
      <c r="G15" s="622" t="s">
        <v>528</v>
      </c>
      <c r="H15" s="622" t="s">
        <v>737</v>
      </c>
      <c r="I15" s="622" t="s">
        <v>135</v>
      </c>
      <c r="J15" s="622" t="s">
        <v>491</v>
      </c>
      <c r="K15" s="497" t="s">
        <v>510</v>
      </c>
      <c r="L15" s="498" t="s">
        <v>136</v>
      </c>
      <c r="M15" s="499" t="s">
        <v>509</v>
      </c>
      <c r="AB15" s="483"/>
      <c r="AC15" s="356" t="s">
        <v>492</v>
      </c>
      <c r="AD15" s="356" t="s">
        <v>493</v>
      </c>
      <c r="AE15" s="483"/>
      <c r="AF15" s="483"/>
      <c r="AG15" s="483"/>
    </row>
    <row r="16" spans="1:33" ht="22.5">
      <c r="A16" s="492">
        <v>1</v>
      </c>
      <c r="B16" s="470"/>
      <c r="C16" s="492">
        <v>2</v>
      </c>
      <c r="D16" s="494">
        <v>3</v>
      </c>
      <c r="E16" s="470">
        <v>4</v>
      </c>
      <c r="F16" s="470">
        <v>5</v>
      </c>
      <c r="G16" s="470">
        <v>6</v>
      </c>
      <c r="H16" s="470">
        <v>7</v>
      </c>
      <c r="I16" s="470">
        <v>8</v>
      </c>
      <c r="J16" s="470">
        <v>9</v>
      </c>
      <c r="K16" s="470">
        <v>10</v>
      </c>
      <c r="L16" s="502">
        <v>11</v>
      </c>
      <c r="M16" s="502">
        <v>12</v>
      </c>
      <c r="AC16" s="471">
        <v>5</v>
      </c>
      <c r="AD16" s="471" t="s">
        <v>137</v>
      </c>
    </row>
    <row r="17" spans="1:30" ht="45.75">
      <c r="A17" s="472"/>
      <c r="B17" s="559" t="s">
        <v>692</v>
      </c>
      <c r="C17" s="571" t="s">
        <v>691</v>
      </c>
      <c r="D17" s="571"/>
      <c r="E17" s="571"/>
      <c r="F17" s="571"/>
      <c r="G17" s="571"/>
      <c r="H17" s="644"/>
      <c r="I17" s="644"/>
      <c r="J17" s="645"/>
      <c r="K17" s="646"/>
      <c r="L17" s="647"/>
      <c r="M17" s="648"/>
      <c r="AC17" s="471"/>
      <c r="AD17" s="471"/>
    </row>
    <row r="18" spans="1:30" ht="157.5">
      <c r="A18" s="503"/>
      <c r="B18" s="503"/>
      <c r="C18" s="508">
        <v>2.6</v>
      </c>
      <c r="D18" s="623" t="s">
        <v>560</v>
      </c>
      <c r="E18" s="628"/>
      <c r="F18" s="629"/>
      <c r="G18" s="524"/>
      <c r="H18" s="504"/>
      <c r="I18" s="504"/>
      <c r="J18" s="504"/>
      <c r="K18" s="504"/>
      <c r="L18" s="505"/>
      <c r="M18" s="506"/>
      <c r="N18" s="138"/>
      <c r="AC18" s="471"/>
      <c r="AD18" s="471"/>
    </row>
    <row r="19" spans="1:30" ht="31.5">
      <c r="A19" s="507">
        <v>1</v>
      </c>
      <c r="B19" s="507"/>
      <c r="C19" s="508" t="s">
        <v>561</v>
      </c>
      <c r="D19" s="623" t="s">
        <v>562</v>
      </c>
      <c r="E19" s="508" t="s">
        <v>563</v>
      </c>
      <c r="F19" s="509">
        <f>ROUND(80.13,3)</f>
        <v>80.13</v>
      </c>
      <c r="G19" s="628">
        <v>995433</v>
      </c>
      <c r="H19" s="632" t="s">
        <v>138</v>
      </c>
      <c r="I19" s="633">
        <v>18</v>
      </c>
      <c r="J19" s="632" t="s">
        <v>138</v>
      </c>
      <c r="K19" s="634"/>
      <c r="L19" s="635">
        <f t="shared" ref="L19:L83" si="0">IF(OR(J19="",J19="Confirmed"),I19*M19%,J19*M19%)</f>
        <v>1.8000000000000002E-3</v>
      </c>
      <c r="M19" s="636" t="str">
        <f t="shared" ref="M19:M83" si="1">IF(K19=0,"0.01",K19*F19)</f>
        <v>0.01</v>
      </c>
      <c r="N19" s="138"/>
      <c r="AC19" s="471"/>
      <c r="AD19" s="471"/>
    </row>
    <row r="20" spans="1:30" ht="31.5">
      <c r="A20" s="507">
        <v>2</v>
      </c>
      <c r="B20" s="507"/>
      <c r="C20" s="508" t="s">
        <v>564</v>
      </c>
      <c r="D20" s="623" t="s">
        <v>565</v>
      </c>
      <c r="E20" s="508" t="s">
        <v>563</v>
      </c>
      <c r="F20" s="509">
        <v>93.49</v>
      </c>
      <c r="G20" s="628">
        <v>995433</v>
      </c>
      <c r="H20" s="632" t="s">
        <v>138</v>
      </c>
      <c r="I20" s="633">
        <v>18</v>
      </c>
      <c r="J20" s="632" t="s">
        <v>138</v>
      </c>
      <c r="K20" s="634"/>
      <c r="L20" s="635">
        <f t="shared" si="0"/>
        <v>1.8000000000000002E-3</v>
      </c>
      <c r="M20" s="636" t="str">
        <f t="shared" si="1"/>
        <v>0.01</v>
      </c>
      <c r="N20" s="138"/>
      <c r="AC20" s="471"/>
      <c r="AD20" s="471"/>
    </row>
    <row r="21" spans="1:30" ht="31.5">
      <c r="A21" s="507">
        <v>3</v>
      </c>
      <c r="B21" s="507"/>
      <c r="C21" s="508" t="s">
        <v>566</v>
      </c>
      <c r="D21" s="623" t="s">
        <v>567</v>
      </c>
      <c r="E21" s="508" t="s">
        <v>563</v>
      </c>
      <c r="F21" s="509">
        <v>152.47999999999999</v>
      </c>
      <c r="G21" s="628">
        <v>995433</v>
      </c>
      <c r="H21" s="632" t="s">
        <v>138</v>
      </c>
      <c r="I21" s="633">
        <v>18</v>
      </c>
      <c r="J21" s="632" t="s">
        <v>138</v>
      </c>
      <c r="K21" s="634"/>
      <c r="L21" s="635">
        <f t="shared" si="0"/>
        <v>1.8000000000000002E-3</v>
      </c>
      <c r="M21" s="636" t="str">
        <f t="shared" si="1"/>
        <v>0.01</v>
      </c>
      <c r="N21" s="138"/>
      <c r="AC21" s="471"/>
      <c r="AD21" s="471"/>
    </row>
    <row r="22" spans="1:30" ht="94.5">
      <c r="A22" s="507">
        <v>4</v>
      </c>
      <c r="B22" s="507"/>
      <c r="C22" s="508">
        <v>2.27</v>
      </c>
      <c r="D22" s="623" t="s">
        <v>568</v>
      </c>
      <c r="E22" s="508" t="s">
        <v>563</v>
      </c>
      <c r="F22" s="509">
        <v>46.48</v>
      </c>
      <c r="G22" s="628">
        <v>995433</v>
      </c>
      <c r="H22" s="632" t="s">
        <v>138</v>
      </c>
      <c r="I22" s="633">
        <v>18</v>
      </c>
      <c r="J22" s="632" t="s">
        <v>138</v>
      </c>
      <c r="K22" s="634"/>
      <c r="L22" s="635">
        <f t="shared" si="0"/>
        <v>1.8000000000000002E-3</v>
      </c>
      <c r="M22" s="636" t="str">
        <f t="shared" si="1"/>
        <v>0.01</v>
      </c>
      <c r="N22" s="138"/>
      <c r="AC22" s="471"/>
      <c r="AD22" s="471"/>
    </row>
    <row r="23" spans="1:30" ht="94.5">
      <c r="A23" s="515"/>
      <c r="B23" s="515"/>
      <c r="C23" s="508">
        <v>4.0999999999999996</v>
      </c>
      <c r="D23" s="623" t="s">
        <v>532</v>
      </c>
      <c r="E23" s="516"/>
      <c r="F23" s="517"/>
      <c r="G23" s="630"/>
      <c r="H23" s="557"/>
      <c r="I23" s="557"/>
      <c r="J23" s="557"/>
      <c r="K23" s="557"/>
      <c r="L23" s="637"/>
      <c r="M23" s="638"/>
      <c r="N23" s="138"/>
      <c r="AC23" s="471"/>
      <c r="AD23" s="471"/>
    </row>
    <row r="24" spans="1:30" ht="94.5">
      <c r="A24" s="507">
        <v>5</v>
      </c>
      <c r="B24" s="507"/>
      <c r="C24" s="508" t="s">
        <v>533</v>
      </c>
      <c r="D24" s="623" t="s">
        <v>534</v>
      </c>
      <c r="E24" s="508" t="s">
        <v>563</v>
      </c>
      <c r="F24" s="509">
        <v>15.75</v>
      </c>
      <c r="G24" s="628">
        <v>995454</v>
      </c>
      <c r="H24" s="632" t="s">
        <v>138</v>
      </c>
      <c r="I24" s="633">
        <v>18</v>
      </c>
      <c r="J24" s="632" t="s">
        <v>138</v>
      </c>
      <c r="K24" s="634"/>
      <c r="L24" s="635">
        <f t="shared" si="0"/>
        <v>1.8000000000000002E-3</v>
      </c>
      <c r="M24" s="636" t="str">
        <f t="shared" si="1"/>
        <v>0.01</v>
      </c>
      <c r="N24" s="138"/>
      <c r="AC24" s="471"/>
      <c r="AD24" s="471"/>
    </row>
    <row r="25" spans="1:30" ht="126">
      <c r="A25" s="507">
        <v>6</v>
      </c>
      <c r="B25" s="507"/>
      <c r="C25" s="508" t="s">
        <v>556</v>
      </c>
      <c r="D25" s="623" t="s">
        <v>569</v>
      </c>
      <c r="E25" s="508" t="s">
        <v>563</v>
      </c>
      <c r="F25" s="509">
        <v>30.8</v>
      </c>
      <c r="G25" s="628">
        <v>995454</v>
      </c>
      <c r="H25" s="632" t="s">
        <v>138</v>
      </c>
      <c r="I25" s="633">
        <v>18</v>
      </c>
      <c r="J25" s="632" t="s">
        <v>138</v>
      </c>
      <c r="K25" s="634"/>
      <c r="L25" s="635">
        <f t="shared" si="0"/>
        <v>1.8000000000000002E-3</v>
      </c>
      <c r="M25" s="636" t="str">
        <f t="shared" si="1"/>
        <v>0.01</v>
      </c>
      <c r="N25" s="138"/>
      <c r="AC25" s="471"/>
      <c r="AD25" s="471"/>
    </row>
    <row r="26" spans="1:30" ht="189">
      <c r="A26" s="507">
        <v>7</v>
      </c>
      <c r="B26" s="507"/>
      <c r="C26" s="508" t="s">
        <v>570</v>
      </c>
      <c r="D26" s="623" t="s">
        <v>571</v>
      </c>
      <c r="E26" s="508" t="s">
        <v>494</v>
      </c>
      <c r="F26" s="509">
        <v>382.95</v>
      </c>
      <c r="G26" s="628">
        <v>995433</v>
      </c>
      <c r="H26" s="632" t="s">
        <v>138</v>
      </c>
      <c r="I26" s="633">
        <v>18</v>
      </c>
      <c r="J26" s="632" t="s">
        <v>138</v>
      </c>
      <c r="K26" s="634"/>
      <c r="L26" s="635">
        <f t="shared" si="0"/>
        <v>1.8000000000000002E-3</v>
      </c>
      <c r="M26" s="636" t="str">
        <f t="shared" si="1"/>
        <v>0.01</v>
      </c>
      <c r="N26" s="138"/>
      <c r="AC26" s="471"/>
      <c r="AD26" s="471"/>
    </row>
    <row r="27" spans="1:30" ht="94.5">
      <c r="A27" s="507">
        <v>8</v>
      </c>
      <c r="B27" s="507"/>
      <c r="C27" s="508" t="s">
        <v>572</v>
      </c>
      <c r="D27" s="623" t="s">
        <v>573</v>
      </c>
      <c r="E27" s="508" t="s">
        <v>563</v>
      </c>
      <c r="F27" s="509">
        <v>12.6</v>
      </c>
      <c r="G27" s="628">
        <v>995433</v>
      </c>
      <c r="H27" s="632" t="s">
        <v>138</v>
      </c>
      <c r="I27" s="633">
        <v>18</v>
      </c>
      <c r="J27" s="632" t="s">
        <v>138</v>
      </c>
      <c r="K27" s="634"/>
      <c r="L27" s="635">
        <f t="shared" si="0"/>
        <v>1.8000000000000002E-3</v>
      </c>
      <c r="M27" s="636" t="str">
        <f t="shared" si="1"/>
        <v>0.01</v>
      </c>
      <c r="N27" s="138"/>
      <c r="AC27" s="471"/>
      <c r="AD27" s="471"/>
    </row>
    <row r="28" spans="1:30" ht="126">
      <c r="A28" s="507">
        <v>9</v>
      </c>
      <c r="B28" s="507"/>
      <c r="C28" s="508">
        <v>2.25</v>
      </c>
      <c r="D28" s="623" t="s">
        <v>535</v>
      </c>
      <c r="E28" s="508" t="s">
        <v>563</v>
      </c>
      <c r="F28" s="509">
        <v>25</v>
      </c>
      <c r="G28" s="628">
        <v>995433</v>
      </c>
      <c r="H28" s="632" t="s">
        <v>138</v>
      </c>
      <c r="I28" s="633">
        <v>18</v>
      </c>
      <c r="J28" s="632" t="s">
        <v>138</v>
      </c>
      <c r="K28" s="634"/>
      <c r="L28" s="635">
        <f t="shared" si="0"/>
        <v>1.8000000000000002E-3</v>
      </c>
      <c r="M28" s="636" t="str">
        <f t="shared" si="1"/>
        <v>0.01</v>
      </c>
      <c r="N28" s="138"/>
      <c r="AC28" s="471"/>
      <c r="AD28" s="471"/>
    </row>
    <row r="29" spans="1:30" ht="157.5">
      <c r="A29" s="507">
        <v>10</v>
      </c>
      <c r="B29" s="507"/>
      <c r="C29" s="508" t="s">
        <v>574</v>
      </c>
      <c r="D29" s="623" t="s">
        <v>575</v>
      </c>
      <c r="E29" s="508" t="s">
        <v>563</v>
      </c>
      <c r="F29" s="509">
        <v>101.0265</v>
      </c>
      <c r="G29" s="628">
        <v>995433</v>
      </c>
      <c r="H29" s="632" t="s">
        <v>138</v>
      </c>
      <c r="I29" s="633">
        <v>18</v>
      </c>
      <c r="J29" s="632" t="s">
        <v>138</v>
      </c>
      <c r="K29" s="634"/>
      <c r="L29" s="635">
        <f t="shared" si="0"/>
        <v>1.8000000000000002E-3</v>
      </c>
      <c r="M29" s="636" t="str">
        <f t="shared" si="1"/>
        <v>0.01</v>
      </c>
      <c r="N29" s="138"/>
      <c r="AC29" s="471"/>
      <c r="AD29" s="471"/>
    </row>
    <row r="30" spans="1:30" ht="189">
      <c r="A30" s="507">
        <v>11</v>
      </c>
      <c r="B30" s="507"/>
      <c r="C30" s="508" t="s">
        <v>576</v>
      </c>
      <c r="D30" s="623" t="s">
        <v>577</v>
      </c>
      <c r="E30" s="508" t="s">
        <v>563</v>
      </c>
      <c r="F30" s="509">
        <v>87.897625000000019</v>
      </c>
      <c r="G30" s="628">
        <v>995454</v>
      </c>
      <c r="H30" s="632" t="s">
        <v>138</v>
      </c>
      <c r="I30" s="633">
        <v>18</v>
      </c>
      <c r="J30" s="632" t="s">
        <v>138</v>
      </c>
      <c r="K30" s="634"/>
      <c r="L30" s="635">
        <f t="shared" si="0"/>
        <v>1.8000000000000002E-3</v>
      </c>
      <c r="M30" s="636" t="str">
        <f t="shared" si="1"/>
        <v>0.01</v>
      </c>
      <c r="N30" s="138"/>
      <c r="AC30" s="471"/>
      <c r="AD30" s="471"/>
    </row>
    <row r="31" spans="1:30" ht="220.5">
      <c r="A31" s="507">
        <v>12</v>
      </c>
      <c r="B31" s="507"/>
      <c r="C31" s="508" t="s">
        <v>578</v>
      </c>
      <c r="D31" s="623" t="s">
        <v>579</v>
      </c>
      <c r="E31" s="508" t="s">
        <v>563</v>
      </c>
      <c r="F31" s="509">
        <v>15.255000000000001</v>
      </c>
      <c r="G31" s="628">
        <v>995454</v>
      </c>
      <c r="H31" s="632" t="s">
        <v>138</v>
      </c>
      <c r="I31" s="633">
        <v>18</v>
      </c>
      <c r="J31" s="632" t="s">
        <v>138</v>
      </c>
      <c r="K31" s="634"/>
      <c r="L31" s="635">
        <f t="shared" si="0"/>
        <v>1.8000000000000002E-3</v>
      </c>
      <c r="M31" s="636" t="str">
        <f t="shared" si="1"/>
        <v>0.01</v>
      </c>
      <c r="N31" s="138"/>
      <c r="AC31" s="471"/>
      <c r="AD31" s="471"/>
    </row>
    <row r="32" spans="1:30" ht="220.5">
      <c r="A32" s="507">
        <v>13</v>
      </c>
      <c r="B32" s="507"/>
      <c r="C32" s="508">
        <v>5.3</v>
      </c>
      <c r="D32" s="623" t="s">
        <v>580</v>
      </c>
      <c r="E32" s="508" t="s">
        <v>563</v>
      </c>
      <c r="F32" s="509">
        <v>77.281000000000006</v>
      </c>
      <c r="G32" s="628">
        <v>995454</v>
      </c>
      <c r="H32" s="632" t="s">
        <v>138</v>
      </c>
      <c r="I32" s="633">
        <v>18</v>
      </c>
      <c r="J32" s="632" t="s">
        <v>138</v>
      </c>
      <c r="K32" s="634"/>
      <c r="L32" s="635">
        <f t="shared" si="0"/>
        <v>1.8000000000000002E-3</v>
      </c>
      <c r="M32" s="636" t="str">
        <f t="shared" si="1"/>
        <v>0.01</v>
      </c>
      <c r="N32" s="138"/>
      <c r="AC32" s="471"/>
      <c r="AD32" s="471"/>
    </row>
    <row r="33" spans="1:30" ht="177.75" customHeight="1">
      <c r="A33" s="503"/>
      <c r="B33" s="503"/>
      <c r="C33" s="508"/>
      <c r="D33" s="623" t="s">
        <v>581</v>
      </c>
      <c r="E33" s="516"/>
      <c r="F33" s="517"/>
      <c r="G33" s="628"/>
      <c r="H33" s="557"/>
      <c r="I33" s="557"/>
      <c r="J33" s="557"/>
      <c r="K33" s="557"/>
      <c r="L33" s="637"/>
      <c r="M33" s="638"/>
      <c r="N33" s="138"/>
      <c r="AC33" s="471"/>
      <c r="AD33" s="471"/>
    </row>
    <row r="34" spans="1:30" ht="31.5">
      <c r="A34" s="508">
        <v>14</v>
      </c>
      <c r="B34" s="508"/>
      <c r="C34" s="508" t="s">
        <v>538</v>
      </c>
      <c r="D34" s="623" t="s">
        <v>536</v>
      </c>
      <c r="E34" s="508" t="s">
        <v>582</v>
      </c>
      <c r="F34" s="509">
        <v>6215</v>
      </c>
      <c r="G34" s="628">
        <v>995454</v>
      </c>
      <c r="H34" s="632" t="s">
        <v>138</v>
      </c>
      <c r="I34" s="633">
        <v>18</v>
      </c>
      <c r="J34" s="632" t="s">
        <v>138</v>
      </c>
      <c r="K34" s="634"/>
      <c r="L34" s="635">
        <f t="shared" si="0"/>
        <v>1.8000000000000002E-3</v>
      </c>
      <c r="M34" s="636" t="str">
        <f t="shared" si="1"/>
        <v>0.01</v>
      </c>
      <c r="N34" s="138"/>
      <c r="AC34" s="471"/>
      <c r="AD34" s="471"/>
    </row>
    <row r="35" spans="1:30" ht="31.5">
      <c r="A35" s="508">
        <v>15</v>
      </c>
      <c r="B35" s="508"/>
      <c r="C35" s="508" t="s">
        <v>539</v>
      </c>
      <c r="D35" s="623" t="s">
        <v>537</v>
      </c>
      <c r="E35" s="508" t="s">
        <v>582</v>
      </c>
      <c r="F35" s="509">
        <v>13500</v>
      </c>
      <c r="G35" s="628">
        <v>995454</v>
      </c>
      <c r="H35" s="632" t="s">
        <v>138</v>
      </c>
      <c r="I35" s="633">
        <v>18</v>
      </c>
      <c r="J35" s="632" t="s">
        <v>138</v>
      </c>
      <c r="K35" s="634"/>
      <c r="L35" s="635">
        <f t="shared" si="0"/>
        <v>1.8000000000000002E-3</v>
      </c>
      <c r="M35" s="636" t="str">
        <f t="shared" si="1"/>
        <v>0.01</v>
      </c>
      <c r="N35" s="138"/>
      <c r="AC35" s="471"/>
      <c r="AD35" s="471"/>
    </row>
    <row r="36" spans="1:30" ht="157.5">
      <c r="A36" s="508">
        <v>16</v>
      </c>
      <c r="B36" s="508"/>
      <c r="C36" s="508">
        <v>10.199999999999999</v>
      </c>
      <c r="D36" s="623" t="s">
        <v>583</v>
      </c>
      <c r="E36" s="508" t="s">
        <v>582</v>
      </c>
      <c r="F36" s="509">
        <v>465</v>
      </c>
      <c r="G36" s="628">
        <v>995414</v>
      </c>
      <c r="H36" s="632" t="s">
        <v>138</v>
      </c>
      <c r="I36" s="633">
        <v>18</v>
      </c>
      <c r="J36" s="632" t="s">
        <v>138</v>
      </c>
      <c r="K36" s="634"/>
      <c r="L36" s="635">
        <f t="shared" si="0"/>
        <v>1.8000000000000002E-3</v>
      </c>
      <c r="M36" s="636" t="str">
        <f t="shared" si="1"/>
        <v>0.01</v>
      </c>
      <c r="N36" s="138"/>
      <c r="AC36" s="471"/>
      <c r="AD36" s="471"/>
    </row>
    <row r="37" spans="1:30" ht="63">
      <c r="A37" s="503"/>
      <c r="B37" s="503"/>
      <c r="C37" s="508"/>
      <c r="D37" s="623" t="s">
        <v>530</v>
      </c>
      <c r="E37" s="516"/>
      <c r="F37" s="517"/>
      <c r="G37" s="628"/>
      <c r="H37" s="557"/>
      <c r="I37" s="557"/>
      <c r="J37" s="557"/>
      <c r="K37" s="557"/>
      <c r="L37" s="637"/>
      <c r="M37" s="638"/>
      <c r="N37" s="138"/>
      <c r="AC37" s="471"/>
      <c r="AD37" s="471"/>
    </row>
    <row r="38" spans="1:30" ht="63">
      <c r="A38" s="507">
        <v>17</v>
      </c>
      <c r="B38" s="507"/>
      <c r="C38" s="508" t="s">
        <v>495</v>
      </c>
      <c r="D38" s="623" t="s">
        <v>540</v>
      </c>
      <c r="E38" s="508" t="s">
        <v>584</v>
      </c>
      <c r="F38" s="509">
        <v>179.51999999999998</v>
      </c>
      <c r="G38" s="628">
        <v>995457</v>
      </c>
      <c r="H38" s="632" t="s">
        <v>138</v>
      </c>
      <c r="I38" s="633">
        <v>18</v>
      </c>
      <c r="J38" s="632" t="s">
        <v>138</v>
      </c>
      <c r="K38" s="634"/>
      <c r="L38" s="635">
        <f t="shared" si="0"/>
        <v>1.8000000000000002E-3</v>
      </c>
      <c r="M38" s="636" t="str">
        <f t="shared" si="1"/>
        <v>0.01</v>
      </c>
      <c r="N38" s="138"/>
      <c r="AC38" s="471"/>
      <c r="AD38" s="471"/>
    </row>
    <row r="39" spans="1:30" ht="94.5">
      <c r="A39" s="507">
        <v>18</v>
      </c>
      <c r="B39" s="507"/>
      <c r="C39" s="508" t="s">
        <v>500</v>
      </c>
      <c r="D39" s="623" t="s">
        <v>541</v>
      </c>
      <c r="E39" s="508" t="s">
        <v>584</v>
      </c>
      <c r="F39" s="509">
        <v>309</v>
      </c>
      <c r="G39" s="628">
        <v>995457</v>
      </c>
      <c r="H39" s="632" t="s">
        <v>138</v>
      </c>
      <c r="I39" s="633">
        <v>18</v>
      </c>
      <c r="J39" s="632" t="s">
        <v>138</v>
      </c>
      <c r="K39" s="634"/>
      <c r="L39" s="635">
        <f t="shared" si="0"/>
        <v>1.8000000000000002E-3</v>
      </c>
      <c r="M39" s="636" t="str">
        <f t="shared" si="1"/>
        <v>0.01</v>
      </c>
      <c r="N39" s="138"/>
      <c r="AC39" s="471"/>
      <c r="AD39" s="471"/>
    </row>
    <row r="40" spans="1:30" ht="94.5">
      <c r="A40" s="507">
        <v>19</v>
      </c>
      <c r="B40" s="507"/>
      <c r="C40" s="508" t="s">
        <v>496</v>
      </c>
      <c r="D40" s="623" t="s">
        <v>542</v>
      </c>
      <c r="E40" s="508" t="s">
        <v>584</v>
      </c>
      <c r="F40" s="509">
        <v>395</v>
      </c>
      <c r="G40" s="628">
        <v>995457</v>
      </c>
      <c r="H40" s="632" t="s">
        <v>138</v>
      </c>
      <c r="I40" s="633">
        <v>18</v>
      </c>
      <c r="J40" s="632" t="s">
        <v>138</v>
      </c>
      <c r="K40" s="634"/>
      <c r="L40" s="635">
        <f t="shared" si="0"/>
        <v>1.8000000000000002E-3</v>
      </c>
      <c r="M40" s="636" t="str">
        <f t="shared" si="1"/>
        <v>0.01</v>
      </c>
      <c r="N40" s="138"/>
      <c r="AC40" s="471"/>
      <c r="AD40" s="471"/>
    </row>
    <row r="41" spans="1:30" ht="63">
      <c r="A41" s="507">
        <v>20</v>
      </c>
      <c r="B41" s="507"/>
      <c r="C41" s="508" t="s">
        <v>497</v>
      </c>
      <c r="D41" s="623" t="s">
        <v>543</v>
      </c>
      <c r="E41" s="508" t="s">
        <v>584</v>
      </c>
      <c r="F41" s="509">
        <v>165</v>
      </c>
      <c r="G41" s="628">
        <v>995457</v>
      </c>
      <c r="H41" s="632" t="s">
        <v>138</v>
      </c>
      <c r="I41" s="633">
        <v>18</v>
      </c>
      <c r="J41" s="632" t="s">
        <v>138</v>
      </c>
      <c r="K41" s="634"/>
      <c r="L41" s="635">
        <f t="shared" si="0"/>
        <v>1.8000000000000002E-3</v>
      </c>
      <c r="M41" s="636" t="str">
        <f t="shared" si="1"/>
        <v>0.01</v>
      </c>
      <c r="N41" s="138"/>
      <c r="AC41" s="471"/>
      <c r="AD41" s="471"/>
    </row>
    <row r="42" spans="1:30" ht="63">
      <c r="A42" s="507">
        <v>21</v>
      </c>
      <c r="B42" s="507"/>
      <c r="C42" s="508" t="s">
        <v>585</v>
      </c>
      <c r="D42" s="623" t="s">
        <v>586</v>
      </c>
      <c r="E42" s="508" t="s">
        <v>584</v>
      </c>
      <c r="F42" s="509">
        <v>22.3</v>
      </c>
      <c r="G42" s="628">
        <v>995457</v>
      </c>
      <c r="H42" s="632" t="s">
        <v>138</v>
      </c>
      <c r="I42" s="633">
        <v>18</v>
      </c>
      <c r="J42" s="632" t="s">
        <v>138</v>
      </c>
      <c r="K42" s="634"/>
      <c r="L42" s="635">
        <f t="shared" si="0"/>
        <v>1.8000000000000002E-3</v>
      </c>
      <c r="M42" s="636" t="str">
        <f t="shared" si="1"/>
        <v>0.01</v>
      </c>
      <c r="N42" s="138"/>
      <c r="AC42" s="471"/>
      <c r="AD42" s="471"/>
    </row>
    <row r="43" spans="1:30" ht="157.5">
      <c r="A43" s="507">
        <v>22</v>
      </c>
      <c r="B43" s="507"/>
      <c r="C43" s="508" t="s">
        <v>587</v>
      </c>
      <c r="D43" s="623" t="s">
        <v>588</v>
      </c>
      <c r="E43" s="508" t="s">
        <v>563</v>
      </c>
      <c r="F43" s="509">
        <v>14.5</v>
      </c>
      <c r="G43" s="628">
        <v>995456</v>
      </c>
      <c r="H43" s="632" t="s">
        <v>138</v>
      </c>
      <c r="I43" s="633">
        <v>18</v>
      </c>
      <c r="J43" s="632" t="s">
        <v>138</v>
      </c>
      <c r="K43" s="634"/>
      <c r="L43" s="635">
        <f t="shared" si="0"/>
        <v>1.8000000000000002E-3</v>
      </c>
      <c r="M43" s="636" t="str">
        <f t="shared" si="1"/>
        <v>0.01</v>
      </c>
      <c r="N43" s="138"/>
      <c r="AC43" s="471"/>
      <c r="AD43" s="471"/>
    </row>
    <row r="44" spans="1:30" ht="157.5">
      <c r="A44" s="507">
        <v>23</v>
      </c>
      <c r="B44" s="507"/>
      <c r="C44" s="508" t="s">
        <v>589</v>
      </c>
      <c r="D44" s="623" t="s">
        <v>590</v>
      </c>
      <c r="E44" s="508" t="s">
        <v>563</v>
      </c>
      <c r="F44" s="509">
        <v>102</v>
      </c>
      <c r="G44" s="628">
        <v>995456</v>
      </c>
      <c r="H44" s="632" t="s">
        <v>138</v>
      </c>
      <c r="I44" s="633">
        <v>18</v>
      </c>
      <c r="J44" s="632" t="s">
        <v>138</v>
      </c>
      <c r="K44" s="634"/>
      <c r="L44" s="635">
        <f t="shared" si="0"/>
        <v>1.8000000000000002E-3</v>
      </c>
      <c r="M44" s="636" t="str">
        <f t="shared" si="1"/>
        <v>0.01</v>
      </c>
      <c r="N44" s="138"/>
      <c r="AC44" s="471"/>
      <c r="AD44" s="471"/>
    </row>
    <row r="45" spans="1:30" ht="126">
      <c r="A45" s="507">
        <v>24</v>
      </c>
      <c r="B45" s="507"/>
      <c r="C45" s="508" t="s">
        <v>544</v>
      </c>
      <c r="D45" s="623" t="s">
        <v>591</v>
      </c>
      <c r="E45" s="508" t="s">
        <v>584</v>
      </c>
      <c r="F45" s="509">
        <v>117.5</v>
      </c>
      <c r="G45" s="628">
        <v>995456</v>
      </c>
      <c r="H45" s="632" t="s">
        <v>138</v>
      </c>
      <c r="I45" s="633">
        <v>18</v>
      </c>
      <c r="J45" s="632" t="s">
        <v>138</v>
      </c>
      <c r="K45" s="634"/>
      <c r="L45" s="635">
        <f t="shared" si="0"/>
        <v>1.8000000000000002E-3</v>
      </c>
      <c r="M45" s="636" t="str">
        <f t="shared" si="1"/>
        <v>0.01</v>
      </c>
      <c r="N45" s="138"/>
      <c r="AC45" s="471"/>
      <c r="AD45" s="471"/>
    </row>
    <row r="46" spans="1:30" ht="63">
      <c r="A46" s="507">
        <v>25</v>
      </c>
      <c r="B46" s="507"/>
      <c r="C46" s="508">
        <v>6.15</v>
      </c>
      <c r="D46" s="623" t="s">
        <v>515</v>
      </c>
      <c r="E46" s="508" t="s">
        <v>584</v>
      </c>
      <c r="F46" s="509">
        <v>14</v>
      </c>
      <c r="G46" s="628">
        <v>995433</v>
      </c>
      <c r="H46" s="632" t="s">
        <v>138</v>
      </c>
      <c r="I46" s="633">
        <v>18</v>
      </c>
      <c r="J46" s="632" t="s">
        <v>138</v>
      </c>
      <c r="K46" s="634"/>
      <c r="L46" s="635">
        <f t="shared" si="0"/>
        <v>1.8000000000000002E-3</v>
      </c>
      <c r="M46" s="636" t="str">
        <f t="shared" si="1"/>
        <v>0.01</v>
      </c>
      <c r="N46" s="138"/>
      <c r="AC46" s="471"/>
      <c r="AD46" s="471"/>
    </row>
    <row r="47" spans="1:30" ht="94.5">
      <c r="A47" s="507">
        <v>26</v>
      </c>
      <c r="B47" s="507"/>
      <c r="C47" s="508" t="s">
        <v>501</v>
      </c>
      <c r="D47" s="623" t="s">
        <v>592</v>
      </c>
      <c r="E47" s="508" t="s">
        <v>584</v>
      </c>
      <c r="F47" s="509">
        <v>587</v>
      </c>
      <c r="G47" s="628">
        <v>995472</v>
      </c>
      <c r="H47" s="632" t="s">
        <v>138</v>
      </c>
      <c r="I47" s="633">
        <v>18</v>
      </c>
      <c r="J47" s="632" t="s">
        <v>138</v>
      </c>
      <c r="K47" s="634"/>
      <c r="L47" s="635">
        <f t="shared" si="0"/>
        <v>1.8000000000000002E-3</v>
      </c>
      <c r="M47" s="636" t="str">
        <f t="shared" si="1"/>
        <v>0.01</v>
      </c>
      <c r="N47" s="138"/>
      <c r="AC47" s="471"/>
      <c r="AD47" s="471"/>
    </row>
    <row r="48" spans="1:30" ht="63">
      <c r="A48" s="507">
        <v>27</v>
      </c>
      <c r="B48" s="507"/>
      <c r="C48" s="508" t="s">
        <v>531</v>
      </c>
      <c r="D48" s="623" t="s">
        <v>593</v>
      </c>
      <c r="E48" s="508" t="s">
        <v>584</v>
      </c>
      <c r="F48" s="509">
        <v>666</v>
      </c>
      <c r="G48" s="628">
        <v>995472</v>
      </c>
      <c r="H48" s="632" t="s">
        <v>138</v>
      </c>
      <c r="I48" s="633">
        <v>18</v>
      </c>
      <c r="J48" s="632" t="s">
        <v>138</v>
      </c>
      <c r="K48" s="634"/>
      <c r="L48" s="635">
        <f t="shared" si="0"/>
        <v>1.8000000000000002E-3</v>
      </c>
      <c r="M48" s="636" t="str">
        <f t="shared" si="1"/>
        <v>0.01</v>
      </c>
      <c r="N48" s="138"/>
      <c r="AC48" s="471"/>
      <c r="AD48" s="471"/>
    </row>
    <row r="49" spans="1:30" ht="31.5">
      <c r="A49" s="507">
        <v>28</v>
      </c>
      <c r="B49" s="507"/>
      <c r="C49" s="508" t="s">
        <v>545</v>
      </c>
      <c r="D49" s="623" t="s">
        <v>546</v>
      </c>
      <c r="E49" s="508" t="s">
        <v>584</v>
      </c>
      <c r="F49" s="509">
        <v>395</v>
      </c>
      <c r="G49" s="628">
        <v>995472</v>
      </c>
      <c r="H49" s="632" t="s">
        <v>138</v>
      </c>
      <c r="I49" s="633">
        <v>18</v>
      </c>
      <c r="J49" s="632" t="s">
        <v>138</v>
      </c>
      <c r="K49" s="634"/>
      <c r="L49" s="635">
        <f t="shared" si="0"/>
        <v>1.8000000000000002E-3</v>
      </c>
      <c r="M49" s="636" t="str">
        <f t="shared" si="1"/>
        <v>0.01</v>
      </c>
      <c r="N49" s="138"/>
      <c r="AC49" s="471"/>
      <c r="AD49" s="471"/>
    </row>
    <row r="50" spans="1:30" ht="94.5">
      <c r="A50" s="507">
        <v>29</v>
      </c>
      <c r="B50" s="507"/>
      <c r="C50" s="508">
        <v>13.27</v>
      </c>
      <c r="D50" s="623" t="s">
        <v>594</v>
      </c>
      <c r="E50" s="508" t="s">
        <v>584</v>
      </c>
      <c r="F50" s="518">
        <v>68.7</v>
      </c>
      <c r="G50" s="628">
        <v>995472</v>
      </c>
      <c r="H50" s="632" t="s">
        <v>138</v>
      </c>
      <c r="I50" s="633">
        <v>18</v>
      </c>
      <c r="J50" s="632" t="s">
        <v>138</v>
      </c>
      <c r="K50" s="634"/>
      <c r="L50" s="635">
        <f t="shared" si="0"/>
        <v>1.8000000000000002E-3</v>
      </c>
      <c r="M50" s="636" t="str">
        <f t="shared" si="1"/>
        <v>0.01</v>
      </c>
      <c r="N50" s="138"/>
      <c r="AC50" s="471"/>
      <c r="AD50" s="471"/>
    </row>
    <row r="51" spans="1:30" ht="220.5">
      <c r="A51" s="507">
        <v>30</v>
      </c>
      <c r="B51" s="507"/>
      <c r="C51" s="508" t="s">
        <v>595</v>
      </c>
      <c r="D51" s="623" t="s">
        <v>596</v>
      </c>
      <c r="E51" s="508" t="s">
        <v>584</v>
      </c>
      <c r="F51" s="509">
        <v>83</v>
      </c>
      <c r="G51" s="628">
        <v>995411</v>
      </c>
      <c r="H51" s="632" t="s">
        <v>138</v>
      </c>
      <c r="I51" s="633">
        <v>18</v>
      </c>
      <c r="J51" s="632" t="s">
        <v>138</v>
      </c>
      <c r="K51" s="634"/>
      <c r="L51" s="635">
        <f t="shared" si="0"/>
        <v>1.8000000000000002E-3</v>
      </c>
      <c r="M51" s="636" t="str">
        <f t="shared" si="1"/>
        <v>0.01</v>
      </c>
      <c r="N51" s="138"/>
      <c r="AC51" s="471"/>
      <c r="AD51" s="471"/>
    </row>
    <row r="52" spans="1:30" ht="157.5">
      <c r="A52" s="507">
        <v>31</v>
      </c>
      <c r="B52" s="507"/>
      <c r="C52" s="508" t="s">
        <v>597</v>
      </c>
      <c r="D52" s="623" t="s">
        <v>598</v>
      </c>
      <c r="E52" s="508" t="s">
        <v>494</v>
      </c>
      <c r="F52" s="518">
        <v>16.3</v>
      </c>
      <c r="G52" s="628">
        <v>995472</v>
      </c>
      <c r="H52" s="632" t="s">
        <v>138</v>
      </c>
      <c r="I52" s="633">
        <v>18</v>
      </c>
      <c r="J52" s="632" t="s">
        <v>138</v>
      </c>
      <c r="K52" s="634"/>
      <c r="L52" s="635">
        <f t="shared" si="0"/>
        <v>1.8000000000000002E-3</v>
      </c>
      <c r="M52" s="636" t="str">
        <f t="shared" si="1"/>
        <v>0.01</v>
      </c>
      <c r="N52" s="138"/>
      <c r="AC52" s="471"/>
      <c r="AD52" s="471"/>
    </row>
    <row r="53" spans="1:30" ht="315">
      <c r="A53" s="507">
        <v>32</v>
      </c>
      <c r="B53" s="507"/>
      <c r="C53" s="508">
        <v>11.37</v>
      </c>
      <c r="D53" s="623" t="s">
        <v>599</v>
      </c>
      <c r="E53" s="508" t="s">
        <v>584</v>
      </c>
      <c r="F53" s="509">
        <v>1.9500000000000002</v>
      </c>
      <c r="G53" s="628">
        <v>995474</v>
      </c>
      <c r="H53" s="632" t="s">
        <v>138</v>
      </c>
      <c r="I53" s="633">
        <v>18</v>
      </c>
      <c r="J53" s="632" t="s">
        <v>138</v>
      </c>
      <c r="K53" s="634"/>
      <c r="L53" s="635">
        <f t="shared" si="0"/>
        <v>1.8000000000000002E-3</v>
      </c>
      <c r="M53" s="636" t="str">
        <f t="shared" si="1"/>
        <v>0.01</v>
      </c>
      <c r="N53" s="138"/>
      <c r="AC53" s="471"/>
      <c r="AD53" s="471"/>
    </row>
    <row r="54" spans="1:30" ht="378">
      <c r="A54" s="507">
        <v>33</v>
      </c>
      <c r="B54" s="507"/>
      <c r="C54" s="519">
        <v>8.31</v>
      </c>
      <c r="D54" s="544" t="s">
        <v>600</v>
      </c>
      <c r="E54" s="520" t="s">
        <v>584</v>
      </c>
      <c r="F54" s="521">
        <v>15</v>
      </c>
      <c r="G54" s="628">
        <v>995474</v>
      </c>
      <c r="H54" s="632" t="s">
        <v>138</v>
      </c>
      <c r="I54" s="633">
        <v>18</v>
      </c>
      <c r="J54" s="632" t="s">
        <v>138</v>
      </c>
      <c r="K54" s="634"/>
      <c r="L54" s="635">
        <f t="shared" si="0"/>
        <v>1.8000000000000002E-3</v>
      </c>
      <c r="M54" s="636" t="str">
        <f t="shared" si="1"/>
        <v>0.01</v>
      </c>
      <c r="N54" s="138"/>
      <c r="AC54" s="471"/>
      <c r="AD54" s="471"/>
    </row>
    <row r="55" spans="1:30" ht="157.5">
      <c r="A55" s="507">
        <v>34</v>
      </c>
      <c r="B55" s="507"/>
      <c r="C55" s="508" t="s">
        <v>595</v>
      </c>
      <c r="D55" s="544" t="s">
        <v>601</v>
      </c>
      <c r="E55" s="508" t="s">
        <v>584</v>
      </c>
      <c r="F55" s="518">
        <v>382.95</v>
      </c>
      <c r="G55" s="628">
        <v>995453</v>
      </c>
      <c r="H55" s="632" t="s">
        <v>138</v>
      </c>
      <c r="I55" s="633">
        <v>18</v>
      </c>
      <c r="J55" s="632" t="s">
        <v>138</v>
      </c>
      <c r="K55" s="634"/>
      <c r="L55" s="635">
        <f t="shared" si="0"/>
        <v>1.8000000000000002E-3</v>
      </c>
      <c r="M55" s="636" t="str">
        <f t="shared" si="1"/>
        <v>0.01</v>
      </c>
      <c r="N55" s="138"/>
      <c r="AC55" s="471"/>
      <c r="AD55" s="471"/>
    </row>
    <row r="56" spans="1:30" ht="63">
      <c r="A56" s="507">
        <v>35</v>
      </c>
      <c r="B56" s="507"/>
      <c r="C56" s="508">
        <v>11.8</v>
      </c>
      <c r="D56" s="544" t="s">
        <v>602</v>
      </c>
      <c r="E56" s="508" t="s">
        <v>584</v>
      </c>
      <c r="F56" s="518">
        <v>382.95</v>
      </c>
      <c r="G56" s="628">
        <v>995453</v>
      </c>
      <c r="H56" s="632" t="s">
        <v>138</v>
      </c>
      <c r="I56" s="633">
        <v>18</v>
      </c>
      <c r="J56" s="632" t="s">
        <v>138</v>
      </c>
      <c r="K56" s="634"/>
      <c r="L56" s="635">
        <f t="shared" si="0"/>
        <v>1.8000000000000002E-3</v>
      </c>
      <c r="M56" s="636" t="str">
        <f t="shared" si="1"/>
        <v>0.01</v>
      </c>
      <c r="N56" s="138"/>
      <c r="AC56" s="471"/>
      <c r="AD56" s="471"/>
    </row>
    <row r="57" spans="1:30" ht="157.5">
      <c r="A57" s="507">
        <v>36</v>
      </c>
      <c r="B57" s="507"/>
      <c r="C57" s="508" t="s">
        <v>603</v>
      </c>
      <c r="D57" s="623" t="s">
        <v>604</v>
      </c>
      <c r="E57" s="508" t="s">
        <v>605</v>
      </c>
      <c r="F57" s="518">
        <v>540</v>
      </c>
      <c r="G57" s="628">
        <v>995414</v>
      </c>
      <c r="H57" s="632" t="s">
        <v>138</v>
      </c>
      <c r="I57" s="633">
        <v>18</v>
      </c>
      <c r="J57" s="632" t="s">
        <v>138</v>
      </c>
      <c r="K57" s="634"/>
      <c r="L57" s="635">
        <f t="shared" si="0"/>
        <v>1.8000000000000002E-3</v>
      </c>
      <c r="M57" s="636" t="str">
        <f t="shared" si="1"/>
        <v>0.01</v>
      </c>
      <c r="N57" s="138"/>
      <c r="AC57" s="471"/>
      <c r="AD57" s="471"/>
    </row>
    <row r="58" spans="1:30" ht="157.5">
      <c r="A58" s="507"/>
      <c r="B58" s="507"/>
      <c r="C58" s="508">
        <v>9.2100000000000009</v>
      </c>
      <c r="D58" s="623" t="s">
        <v>547</v>
      </c>
      <c r="E58" s="522"/>
      <c r="F58" s="523"/>
      <c r="G58" s="631"/>
      <c r="H58" s="557"/>
      <c r="I58" s="557"/>
      <c r="J58" s="557"/>
      <c r="K58" s="557"/>
      <c r="L58" s="637"/>
      <c r="M58" s="638"/>
      <c r="N58" s="138"/>
      <c r="AC58" s="471"/>
      <c r="AD58" s="471"/>
    </row>
    <row r="59" spans="1:30" ht="94.5">
      <c r="A59" s="507">
        <v>37</v>
      </c>
      <c r="B59" s="507"/>
      <c r="C59" s="508" t="s">
        <v>548</v>
      </c>
      <c r="D59" s="623" t="s">
        <v>549</v>
      </c>
      <c r="E59" s="508" t="s">
        <v>494</v>
      </c>
      <c r="F59" s="518">
        <v>9.67</v>
      </c>
      <c r="G59" s="628">
        <v>995476</v>
      </c>
      <c r="H59" s="632" t="s">
        <v>138</v>
      </c>
      <c r="I59" s="633">
        <v>18</v>
      </c>
      <c r="J59" s="632" t="s">
        <v>138</v>
      </c>
      <c r="K59" s="634"/>
      <c r="L59" s="635">
        <f t="shared" si="0"/>
        <v>1.8000000000000002E-3</v>
      </c>
      <c r="M59" s="636" t="str">
        <f t="shared" si="1"/>
        <v>0.01</v>
      </c>
      <c r="N59" s="138"/>
      <c r="AC59" s="471"/>
      <c r="AD59" s="471"/>
    </row>
    <row r="60" spans="1:30" ht="126">
      <c r="A60" s="507"/>
      <c r="B60" s="507"/>
      <c r="C60" s="508">
        <v>9.2200000000000006</v>
      </c>
      <c r="D60" s="623" t="s">
        <v>550</v>
      </c>
      <c r="E60" s="516"/>
      <c r="F60" s="517"/>
      <c r="G60" s="628"/>
      <c r="H60" s="557"/>
      <c r="I60" s="557"/>
      <c r="J60" s="557"/>
      <c r="K60" s="557"/>
      <c r="L60" s="635">
        <f t="shared" si="0"/>
        <v>0</v>
      </c>
      <c r="M60" s="636" t="str">
        <f t="shared" si="1"/>
        <v>0.01</v>
      </c>
      <c r="N60" s="138"/>
      <c r="AC60" s="471"/>
      <c r="AD60" s="471"/>
    </row>
    <row r="61" spans="1:30" ht="63">
      <c r="A61" s="507">
        <v>38</v>
      </c>
      <c r="B61" s="507"/>
      <c r="C61" s="508" t="s">
        <v>551</v>
      </c>
      <c r="D61" s="623" t="s">
        <v>552</v>
      </c>
      <c r="E61" s="508" t="s">
        <v>494</v>
      </c>
      <c r="F61" s="518">
        <v>9.67</v>
      </c>
      <c r="G61" s="628">
        <v>995476</v>
      </c>
      <c r="H61" s="632" t="s">
        <v>138</v>
      </c>
      <c r="I61" s="633">
        <v>18</v>
      </c>
      <c r="J61" s="632" t="s">
        <v>138</v>
      </c>
      <c r="K61" s="634"/>
      <c r="L61" s="635">
        <f t="shared" si="0"/>
        <v>1.8000000000000002E-3</v>
      </c>
      <c r="M61" s="636" t="str">
        <f t="shared" si="1"/>
        <v>0.01</v>
      </c>
      <c r="N61" s="138"/>
      <c r="AC61" s="471"/>
      <c r="AD61" s="471"/>
    </row>
    <row r="62" spans="1:30" ht="126">
      <c r="A62" s="507"/>
      <c r="B62" s="507"/>
      <c r="C62" s="508"/>
      <c r="D62" s="623" t="s">
        <v>606</v>
      </c>
      <c r="E62" s="522"/>
      <c r="F62" s="523"/>
      <c r="G62" s="628"/>
      <c r="H62" s="557"/>
      <c r="I62" s="557"/>
      <c r="J62" s="557"/>
      <c r="K62" s="557"/>
      <c r="L62" s="635">
        <f t="shared" si="0"/>
        <v>0</v>
      </c>
      <c r="M62" s="636" t="str">
        <f t="shared" si="1"/>
        <v>0.01</v>
      </c>
      <c r="N62" s="138"/>
      <c r="AC62" s="471"/>
      <c r="AD62" s="471"/>
    </row>
    <row r="63" spans="1:30" ht="63">
      <c r="A63" s="507">
        <v>39</v>
      </c>
      <c r="B63" s="507"/>
      <c r="C63" s="508" t="s">
        <v>595</v>
      </c>
      <c r="D63" s="623" t="s">
        <v>607</v>
      </c>
      <c r="E63" s="508" t="s">
        <v>608</v>
      </c>
      <c r="F63" s="518">
        <v>5</v>
      </c>
      <c r="G63" s="628">
        <v>995454</v>
      </c>
      <c r="H63" s="632" t="s">
        <v>138</v>
      </c>
      <c r="I63" s="633">
        <v>18</v>
      </c>
      <c r="J63" s="632" t="s">
        <v>138</v>
      </c>
      <c r="K63" s="634"/>
      <c r="L63" s="635">
        <f t="shared" si="0"/>
        <v>1.8000000000000002E-3</v>
      </c>
      <c r="M63" s="636" t="str">
        <f t="shared" si="1"/>
        <v>0.01</v>
      </c>
      <c r="N63" s="138"/>
      <c r="AC63" s="471"/>
      <c r="AD63" s="471"/>
    </row>
    <row r="64" spans="1:30" ht="94.5">
      <c r="A64" s="507">
        <v>40</v>
      </c>
      <c r="B64" s="507"/>
      <c r="C64" s="508">
        <v>9.76</v>
      </c>
      <c r="D64" s="623" t="s">
        <v>553</v>
      </c>
      <c r="E64" s="508" t="s">
        <v>521</v>
      </c>
      <c r="F64" s="518">
        <v>4</v>
      </c>
      <c r="G64" s="628">
        <v>995476</v>
      </c>
      <c r="H64" s="632" t="s">
        <v>138</v>
      </c>
      <c r="I64" s="633">
        <v>18</v>
      </c>
      <c r="J64" s="632" t="s">
        <v>138</v>
      </c>
      <c r="K64" s="634"/>
      <c r="L64" s="635">
        <f t="shared" si="0"/>
        <v>1.8000000000000002E-3</v>
      </c>
      <c r="M64" s="636" t="str">
        <f t="shared" si="1"/>
        <v>0.01</v>
      </c>
      <c r="N64" s="138"/>
      <c r="AC64" s="471"/>
      <c r="AD64" s="471"/>
    </row>
    <row r="65" spans="1:30" ht="126">
      <c r="A65" s="507">
        <v>41</v>
      </c>
      <c r="B65" s="507"/>
      <c r="C65" s="508" t="s">
        <v>595</v>
      </c>
      <c r="D65" s="623" t="s">
        <v>609</v>
      </c>
      <c r="E65" s="508" t="s">
        <v>584</v>
      </c>
      <c r="F65" s="518">
        <v>382.95</v>
      </c>
      <c r="G65" s="628">
        <v>995473</v>
      </c>
      <c r="H65" s="632" t="s">
        <v>138</v>
      </c>
      <c r="I65" s="633">
        <v>18</v>
      </c>
      <c r="J65" s="632" t="s">
        <v>138</v>
      </c>
      <c r="K65" s="634"/>
      <c r="L65" s="635">
        <f t="shared" si="0"/>
        <v>1.8000000000000002E-3</v>
      </c>
      <c r="M65" s="636" t="str">
        <f t="shared" si="1"/>
        <v>0.01</v>
      </c>
      <c r="N65" s="138"/>
      <c r="AC65" s="471"/>
      <c r="AD65" s="471"/>
    </row>
    <row r="66" spans="1:30" ht="126">
      <c r="A66" s="507">
        <v>42</v>
      </c>
      <c r="B66" s="507"/>
      <c r="C66" s="508" t="s">
        <v>610</v>
      </c>
      <c r="D66" s="623" t="s">
        <v>611</v>
      </c>
      <c r="E66" s="508" t="s">
        <v>584</v>
      </c>
      <c r="F66" s="518">
        <v>32</v>
      </c>
      <c r="G66" s="628">
        <v>995473</v>
      </c>
      <c r="H66" s="632" t="s">
        <v>138</v>
      </c>
      <c r="I66" s="633">
        <v>18</v>
      </c>
      <c r="J66" s="632" t="s">
        <v>138</v>
      </c>
      <c r="K66" s="634"/>
      <c r="L66" s="635">
        <f t="shared" si="0"/>
        <v>1.8000000000000002E-3</v>
      </c>
      <c r="M66" s="636" t="str">
        <f t="shared" si="1"/>
        <v>0.01</v>
      </c>
      <c r="N66" s="138"/>
      <c r="AC66" s="471"/>
      <c r="AD66" s="471"/>
    </row>
    <row r="67" spans="1:30" ht="409.5">
      <c r="A67" s="507">
        <v>43</v>
      </c>
      <c r="B67" s="507"/>
      <c r="C67" s="525" t="s">
        <v>612</v>
      </c>
      <c r="D67" s="624" t="s">
        <v>649</v>
      </c>
      <c r="E67" s="520" t="s">
        <v>582</v>
      </c>
      <c r="F67" s="526">
        <v>48.580000000000005</v>
      </c>
      <c r="G67" s="628">
        <v>995433</v>
      </c>
      <c r="H67" s="632" t="s">
        <v>138</v>
      </c>
      <c r="I67" s="633">
        <v>18</v>
      </c>
      <c r="J67" s="632" t="s">
        <v>138</v>
      </c>
      <c r="K67" s="634"/>
      <c r="L67" s="635">
        <f t="shared" si="0"/>
        <v>1.8000000000000002E-3</v>
      </c>
      <c r="M67" s="636" t="str">
        <f t="shared" si="1"/>
        <v>0.01</v>
      </c>
      <c r="N67" s="138"/>
      <c r="AC67" s="471"/>
      <c r="AD67" s="471"/>
    </row>
    <row r="68" spans="1:30" ht="409.5">
      <c r="A68" s="507">
        <v>44</v>
      </c>
      <c r="B68" s="507"/>
      <c r="C68" s="525" t="s">
        <v>613</v>
      </c>
      <c r="D68" s="544" t="s">
        <v>650</v>
      </c>
      <c r="E68" s="520" t="s">
        <v>582</v>
      </c>
      <c r="F68" s="526">
        <v>32.199999999999996</v>
      </c>
      <c r="G68" s="628">
        <v>995433</v>
      </c>
      <c r="H68" s="632" t="s">
        <v>138</v>
      </c>
      <c r="I68" s="633">
        <v>18</v>
      </c>
      <c r="J68" s="632" t="s">
        <v>138</v>
      </c>
      <c r="K68" s="634"/>
      <c r="L68" s="635">
        <f t="shared" si="0"/>
        <v>1.8000000000000002E-3</v>
      </c>
      <c r="M68" s="636" t="str">
        <f t="shared" si="1"/>
        <v>0.01</v>
      </c>
      <c r="N68" s="138"/>
      <c r="AC68" s="471"/>
      <c r="AD68" s="471"/>
    </row>
    <row r="69" spans="1:30" ht="252">
      <c r="A69" s="507">
        <v>45</v>
      </c>
      <c r="B69" s="507"/>
      <c r="C69" s="525" t="s">
        <v>595</v>
      </c>
      <c r="D69" s="544" t="s">
        <v>614</v>
      </c>
      <c r="E69" s="525" t="s">
        <v>584</v>
      </c>
      <c r="F69" s="526">
        <v>11.284000000000001</v>
      </c>
      <c r="G69" s="628">
        <v>995433</v>
      </c>
      <c r="H69" s="632" t="s">
        <v>138</v>
      </c>
      <c r="I69" s="633">
        <v>18</v>
      </c>
      <c r="J69" s="632" t="s">
        <v>138</v>
      </c>
      <c r="K69" s="634"/>
      <c r="L69" s="635">
        <f t="shared" si="0"/>
        <v>1.8000000000000002E-3</v>
      </c>
      <c r="M69" s="636" t="str">
        <f t="shared" si="1"/>
        <v>0.01</v>
      </c>
      <c r="N69" s="138"/>
      <c r="AC69" s="471"/>
      <c r="AD69" s="471"/>
    </row>
    <row r="70" spans="1:30" ht="126">
      <c r="A70" s="507">
        <v>46</v>
      </c>
      <c r="B70" s="507"/>
      <c r="C70" s="527" t="s">
        <v>615</v>
      </c>
      <c r="D70" s="623" t="s">
        <v>616</v>
      </c>
      <c r="E70" s="508" t="s">
        <v>584</v>
      </c>
      <c r="F70" s="518">
        <v>1648</v>
      </c>
      <c r="G70" s="628">
        <v>995433</v>
      </c>
      <c r="H70" s="632" t="s">
        <v>138</v>
      </c>
      <c r="I70" s="633">
        <v>18</v>
      </c>
      <c r="J70" s="632" t="s">
        <v>138</v>
      </c>
      <c r="K70" s="634"/>
      <c r="L70" s="635">
        <f t="shared" si="0"/>
        <v>1.8000000000000002E-3</v>
      </c>
      <c r="M70" s="636" t="str">
        <f t="shared" si="1"/>
        <v>0.01</v>
      </c>
      <c r="N70" s="138"/>
      <c r="AC70" s="471"/>
      <c r="AD70" s="471"/>
    </row>
    <row r="71" spans="1:30" ht="189">
      <c r="A71" s="507">
        <v>47</v>
      </c>
      <c r="B71" s="507"/>
      <c r="C71" s="525" t="s">
        <v>595</v>
      </c>
      <c r="D71" s="543" t="s">
        <v>651</v>
      </c>
      <c r="E71" s="520" t="s">
        <v>584</v>
      </c>
      <c r="F71" s="521">
        <v>881</v>
      </c>
      <c r="G71" s="628">
        <v>995473</v>
      </c>
      <c r="H71" s="632" t="s">
        <v>138</v>
      </c>
      <c r="I71" s="633">
        <v>18</v>
      </c>
      <c r="J71" s="632" t="s">
        <v>138</v>
      </c>
      <c r="K71" s="634"/>
      <c r="L71" s="635">
        <f t="shared" si="0"/>
        <v>1.8000000000000002E-3</v>
      </c>
      <c r="M71" s="636" t="str">
        <f t="shared" si="1"/>
        <v>0.01</v>
      </c>
      <c r="N71" s="138"/>
      <c r="AC71" s="471"/>
      <c r="AD71" s="471"/>
    </row>
    <row r="72" spans="1:30" ht="252">
      <c r="A72" s="507">
        <v>48</v>
      </c>
      <c r="B72" s="507"/>
      <c r="C72" s="525" t="s">
        <v>595</v>
      </c>
      <c r="D72" s="543" t="s">
        <v>617</v>
      </c>
      <c r="E72" s="520" t="s">
        <v>584</v>
      </c>
      <c r="F72" s="521">
        <v>767</v>
      </c>
      <c r="G72" s="628">
        <v>995473</v>
      </c>
      <c r="H72" s="632" t="s">
        <v>138</v>
      </c>
      <c r="I72" s="633">
        <v>18</v>
      </c>
      <c r="J72" s="632" t="s">
        <v>138</v>
      </c>
      <c r="K72" s="634"/>
      <c r="L72" s="635">
        <f t="shared" si="0"/>
        <v>1.8000000000000002E-3</v>
      </c>
      <c r="M72" s="636" t="str">
        <f t="shared" si="1"/>
        <v>0.01</v>
      </c>
      <c r="N72" s="138"/>
      <c r="AC72" s="471"/>
      <c r="AD72" s="471"/>
    </row>
    <row r="73" spans="1:30" ht="220.5">
      <c r="A73" s="507">
        <v>49</v>
      </c>
      <c r="B73" s="507"/>
      <c r="C73" s="508">
        <v>26.72</v>
      </c>
      <c r="D73" s="623" t="s">
        <v>554</v>
      </c>
      <c r="E73" s="508" t="s">
        <v>494</v>
      </c>
      <c r="F73" s="518">
        <v>93</v>
      </c>
      <c r="G73" s="628">
        <v>995453</v>
      </c>
      <c r="H73" s="632" t="s">
        <v>138</v>
      </c>
      <c r="I73" s="633">
        <v>18</v>
      </c>
      <c r="J73" s="632" t="s">
        <v>138</v>
      </c>
      <c r="K73" s="634"/>
      <c r="L73" s="635">
        <f t="shared" si="0"/>
        <v>1.8000000000000002E-3</v>
      </c>
      <c r="M73" s="636" t="str">
        <f t="shared" si="1"/>
        <v>0.01</v>
      </c>
      <c r="N73" s="138"/>
      <c r="AC73" s="471"/>
      <c r="AD73" s="471"/>
    </row>
    <row r="74" spans="1:30" ht="189">
      <c r="A74" s="507">
        <v>50</v>
      </c>
      <c r="B74" s="507"/>
      <c r="C74" s="508">
        <v>4.17</v>
      </c>
      <c r="D74" s="623" t="s">
        <v>555</v>
      </c>
      <c r="E74" s="508" t="s">
        <v>494</v>
      </c>
      <c r="F74" s="518">
        <v>63.599999999999994</v>
      </c>
      <c r="G74" s="628">
        <v>995453</v>
      </c>
      <c r="H74" s="632" t="s">
        <v>138</v>
      </c>
      <c r="I74" s="633">
        <v>18</v>
      </c>
      <c r="J74" s="632" t="s">
        <v>138</v>
      </c>
      <c r="K74" s="634"/>
      <c r="L74" s="635">
        <f t="shared" si="0"/>
        <v>1.8000000000000002E-3</v>
      </c>
      <c r="M74" s="636" t="str">
        <f t="shared" si="1"/>
        <v>0.01</v>
      </c>
      <c r="N74" s="138"/>
      <c r="AC74" s="471"/>
      <c r="AD74" s="471"/>
    </row>
    <row r="75" spans="1:30" ht="126">
      <c r="A75" s="507">
        <v>51</v>
      </c>
      <c r="B75" s="507"/>
      <c r="C75" s="519" t="s">
        <v>618</v>
      </c>
      <c r="D75" s="544" t="s">
        <v>619</v>
      </c>
      <c r="E75" s="520" t="s">
        <v>620</v>
      </c>
      <c r="F75" s="521">
        <v>520</v>
      </c>
      <c r="G75" s="628">
        <v>995453</v>
      </c>
      <c r="H75" s="632" t="s">
        <v>138</v>
      </c>
      <c r="I75" s="633">
        <v>18</v>
      </c>
      <c r="J75" s="632" t="s">
        <v>138</v>
      </c>
      <c r="K75" s="634"/>
      <c r="L75" s="635">
        <f t="shared" si="0"/>
        <v>1.8000000000000002E-3</v>
      </c>
      <c r="M75" s="636" t="str">
        <f t="shared" si="1"/>
        <v>0.01</v>
      </c>
      <c r="N75" s="138"/>
      <c r="AC75" s="471"/>
      <c r="AD75" s="471"/>
    </row>
    <row r="76" spans="1:30" ht="126">
      <c r="A76" s="508"/>
      <c r="B76" s="508"/>
      <c r="C76" s="519"/>
      <c r="D76" s="544" t="s">
        <v>621</v>
      </c>
      <c r="E76" s="528"/>
      <c r="F76" s="529"/>
      <c r="G76" s="631"/>
      <c r="H76" s="557"/>
      <c r="I76" s="557"/>
      <c r="J76" s="557"/>
      <c r="K76" s="557"/>
      <c r="L76" s="637"/>
      <c r="M76" s="638"/>
      <c r="N76" s="138"/>
      <c r="AC76" s="471"/>
      <c r="AD76" s="471"/>
    </row>
    <row r="77" spans="1:30" ht="141" customHeight="1">
      <c r="A77" s="507">
        <v>52</v>
      </c>
      <c r="B77" s="507"/>
      <c r="C77" s="519" t="s">
        <v>622</v>
      </c>
      <c r="D77" s="544" t="s">
        <v>623</v>
      </c>
      <c r="E77" s="520" t="s">
        <v>506</v>
      </c>
      <c r="F77" s="521">
        <v>6</v>
      </c>
      <c r="G77" s="628">
        <v>995476</v>
      </c>
      <c r="H77" s="632" t="s">
        <v>138</v>
      </c>
      <c r="I77" s="633">
        <v>18</v>
      </c>
      <c r="J77" s="632" t="s">
        <v>138</v>
      </c>
      <c r="K77" s="634"/>
      <c r="L77" s="635">
        <f t="shared" ref="L77" si="2">IF(OR(J77="",J77="Confirmed"),I77*M77%,J77*M77%)</f>
        <v>1.8000000000000002E-3</v>
      </c>
      <c r="M77" s="636" t="str">
        <f t="shared" ref="M77" si="3">IF(K77=0,"0.01",K77*F77)</f>
        <v>0.01</v>
      </c>
      <c r="N77" s="138"/>
      <c r="AC77" s="471"/>
      <c r="AD77" s="471"/>
    </row>
    <row r="78" spans="1:30" ht="204" customHeight="1">
      <c r="A78" s="508"/>
      <c r="B78" s="508"/>
      <c r="C78" s="519"/>
      <c r="D78" s="544" t="s">
        <v>624</v>
      </c>
      <c r="E78" s="530"/>
      <c r="F78" s="531"/>
      <c r="G78" s="628"/>
      <c r="H78" s="557"/>
      <c r="I78" s="557"/>
      <c r="J78" s="557"/>
      <c r="K78" s="557"/>
      <c r="L78" s="557"/>
      <c r="M78" s="557"/>
      <c r="N78" s="138"/>
      <c r="AC78" s="471"/>
      <c r="AD78" s="471"/>
    </row>
    <row r="79" spans="1:30" ht="31.5">
      <c r="A79" s="507">
        <v>53</v>
      </c>
      <c r="B79" s="507"/>
      <c r="C79" s="519" t="s">
        <v>625</v>
      </c>
      <c r="D79" s="544" t="s">
        <v>626</v>
      </c>
      <c r="E79" s="520" t="s">
        <v>506</v>
      </c>
      <c r="F79" s="521">
        <v>10</v>
      </c>
      <c r="G79" s="628">
        <v>995476</v>
      </c>
      <c r="H79" s="632" t="s">
        <v>138</v>
      </c>
      <c r="I79" s="633">
        <v>18</v>
      </c>
      <c r="J79" s="632" t="s">
        <v>138</v>
      </c>
      <c r="K79" s="634"/>
      <c r="L79" s="635">
        <f t="shared" si="0"/>
        <v>1.8000000000000002E-3</v>
      </c>
      <c r="M79" s="636" t="str">
        <f t="shared" si="1"/>
        <v>0.01</v>
      </c>
      <c r="N79" s="138"/>
      <c r="AC79" s="471"/>
      <c r="AD79" s="471"/>
    </row>
    <row r="80" spans="1:30" ht="31.5">
      <c r="A80" s="507">
        <v>54</v>
      </c>
      <c r="B80" s="507"/>
      <c r="C80" s="519" t="s">
        <v>627</v>
      </c>
      <c r="D80" s="544" t="s">
        <v>559</v>
      </c>
      <c r="E80" s="520" t="s">
        <v>506</v>
      </c>
      <c r="F80" s="521">
        <v>2</v>
      </c>
      <c r="G80" s="628">
        <v>995476</v>
      </c>
      <c r="H80" s="632" t="s">
        <v>138</v>
      </c>
      <c r="I80" s="633">
        <v>18</v>
      </c>
      <c r="J80" s="632" t="s">
        <v>138</v>
      </c>
      <c r="K80" s="634"/>
      <c r="L80" s="635">
        <f t="shared" ref="L80" si="4">IF(OR(J80="",J80="Confirmed"),I80*M80%,J80*M80%)</f>
        <v>1.8000000000000002E-3</v>
      </c>
      <c r="M80" s="636" t="str">
        <f t="shared" ref="M80" si="5">IF(K80=0,"0.01",K80*F80)</f>
        <v>0.01</v>
      </c>
      <c r="N80" s="138"/>
      <c r="AC80" s="471"/>
      <c r="AD80" s="471"/>
    </row>
    <row r="81" spans="1:30" ht="315">
      <c r="A81" s="507">
        <v>55</v>
      </c>
      <c r="B81" s="507"/>
      <c r="C81" s="519" t="s">
        <v>628</v>
      </c>
      <c r="D81" s="544" t="s">
        <v>652</v>
      </c>
      <c r="E81" s="520" t="s">
        <v>584</v>
      </c>
      <c r="F81" s="521">
        <v>10</v>
      </c>
      <c r="G81" s="628">
        <v>995474</v>
      </c>
      <c r="H81" s="632" t="s">
        <v>138</v>
      </c>
      <c r="I81" s="633">
        <v>18</v>
      </c>
      <c r="J81" s="632" t="s">
        <v>138</v>
      </c>
      <c r="K81" s="634"/>
      <c r="L81" s="635">
        <f t="shared" si="0"/>
        <v>1.8000000000000002E-3</v>
      </c>
      <c r="M81" s="636" t="str">
        <f t="shared" si="1"/>
        <v>0.01</v>
      </c>
      <c r="N81" s="138"/>
      <c r="AC81" s="471"/>
      <c r="AD81" s="471"/>
    </row>
    <row r="82" spans="1:30" ht="189">
      <c r="A82" s="507">
        <v>56</v>
      </c>
      <c r="B82" s="507"/>
      <c r="C82" s="519">
        <v>12.22</v>
      </c>
      <c r="D82" s="544" t="s">
        <v>629</v>
      </c>
      <c r="E82" s="520" t="s">
        <v>608</v>
      </c>
      <c r="F82" s="521">
        <v>10</v>
      </c>
      <c r="G82" s="628">
        <v>995453</v>
      </c>
      <c r="H82" s="632" t="s">
        <v>138</v>
      </c>
      <c r="I82" s="633">
        <v>18</v>
      </c>
      <c r="J82" s="632" t="s">
        <v>138</v>
      </c>
      <c r="K82" s="634"/>
      <c r="L82" s="635">
        <f t="shared" ref="L82" si="6">IF(OR(J82="",J82="Confirmed"),I82*M82%,J82*M82%)</f>
        <v>1.8000000000000002E-3</v>
      </c>
      <c r="M82" s="636" t="str">
        <f t="shared" ref="M82" si="7">IF(K82=0,"0.01",K82*F82)</f>
        <v>0.01</v>
      </c>
      <c r="N82" s="138"/>
      <c r="AC82" s="471"/>
      <c r="AD82" s="471"/>
    </row>
    <row r="83" spans="1:30" ht="157.5">
      <c r="A83" s="507">
        <v>57</v>
      </c>
      <c r="B83" s="507"/>
      <c r="C83" s="519" t="s">
        <v>630</v>
      </c>
      <c r="D83" s="625" t="s">
        <v>653</v>
      </c>
      <c r="E83" s="520" t="s">
        <v>631</v>
      </c>
      <c r="F83" s="521">
        <v>40</v>
      </c>
      <c r="G83" s="628">
        <v>995462</v>
      </c>
      <c r="H83" s="632" t="s">
        <v>138</v>
      </c>
      <c r="I83" s="633">
        <v>18</v>
      </c>
      <c r="J83" s="632" t="s">
        <v>138</v>
      </c>
      <c r="K83" s="634"/>
      <c r="L83" s="635">
        <f t="shared" si="0"/>
        <v>1.8000000000000002E-3</v>
      </c>
      <c r="M83" s="636" t="str">
        <f t="shared" si="1"/>
        <v>0.01</v>
      </c>
      <c r="N83" s="138"/>
      <c r="AC83" s="471"/>
      <c r="AD83" s="471"/>
    </row>
    <row r="84" spans="1:30" ht="189">
      <c r="A84" s="532"/>
      <c r="B84" s="532"/>
      <c r="C84" s="519"/>
      <c r="D84" s="625" t="s">
        <v>654</v>
      </c>
      <c r="E84" s="528"/>
      <c r="F84" s="529"/>
      <c r="G84" s="628"/>
      <c r="H84" s="557"/>
      <c r="I84" s="557"/>
      <c r="J84" s="557"/>
      <c r="K84" s="557"/>
      <c r="L84" s="635"/>
      <c r="M84" s="636"/>
      <c r="N84" s="138"/>
      <c r="AC84" s="471"/>
      <c r="AD84" s="471"/>
    </row>
    <row r="85" spans="1:30" ht="31.5">
      <c r="A85" s="507">
        <v>58</v>
      </c>
      <c r="B85" s="507"/>
      <c r="C85" s="519" t="s">
        <v>632</v>
      </c>
      <c r="D85" s="533" t="s">
        <v>633</v>
      </c>
      <c r="E85" s="520" t="s">
        <v>608</v>
      </c>
      <c r="F85" s="521">
        <v>1</v>
      </c>
      <c r="G85" s="628">
        <v>995462</v>
      </c>
      <c r="H85" s="632" t="s">
        <v>138</v>
      </c>
      <c r="I85" s="633">
        <v>18</v>
      </c>
      <c r="J85" s="632" t="s">
        <v>138</v>
      </c>
      <c r="K85" s="634"/>
      <c r="L85" s="635">
        <f t="shared" ref="L85:L122" si="8">IF(OR(J85="",J85="Confirmed"),I85*M85%,J85*M85%)</f>
        <v>1.8000000000000002E-3</v>
      </c>
      <c r="M85" s="636" t="str">
        <f t="shared" ref="M85:M122" si="9">IF(K85=0,"0.01",K85*F85)</f>
        <v>0.01</v>
      </c>
      <c r="N85" s="138"/>
      <c r="AC85" s="471"/>
      <c r="AD85" s="471"/>
    </row>
    <row r="86" spans="1:30" ht="31.5">
      <c r="A86" s="507">
        <v>59</v>
      </c>
      <c r="B86" s="507"/>
      <c r="C86" s="519" t="s">
        <v>634</v>
      </c>
      <c r="D86" s="626" t="s">
        <v>635</v>
      </c>
      <c r="E86" s="520" t="s">
        <v>608</v>
      </c>
      <c r="F86" s="521">
        <v>1</v>
      </c>
      <c r="G86" s="628">
        <v>995462</v>
      </c>
      <c r="H86" s="632" t="s">
        <v>138</v>
      </c>
      <c r="I86" s="633">
        <v>18</v>
      </c>
      <c r="J86" s="632" t="s">
        <v>138</v>
      </c>
      <c r="K86" s="634"/>
      <c r="L86" s="635">
        <f t="shared" ref="L86" si="10">IF(OR(J86="",J86="Confirmed"),I86*M86%,J86*M86%)</f>
        <v>1.8000000000000002E-3</v>
      </c>
      <c r="M86" s="636" t="str">
        <f t="shared" ref="M86" si="11">IF(K86=0,"0.01",K86*F86)</f>
        <v>0.01</v>
      </c>
      <c r="N86" s="138"/>
      <c r="AC86" s="471"/>
      <c r="AD86" s="471"/>
    </row>
    <row r="87" spans="1:30" ht="31.5">
      <c r="A87" s="532"/>
      <c r="B87" s="532"/>
      <c r="C87" s="519"/>
      <c r="D87" s="626" t="s">
        <v>636</v>
      </c>
      <c r="E87" s="534"/>
      <c r="F87" s="535"/>
      <c r="G87" s="628"/>
      <c r="H87" s="557"/>
      <c r="I87" s="557"/>
      <c r="J87" s="557"/>
      <c r="K87" s="557"/>
      <c r="L87" s="635"/>
      <c r="M87" s="636"/>
      <c r="N87" s="138"/>
      <c r="AC87" s="471"/>
      <c r="AD87" s="471"/>
    </row>
    <row r="88" spans="1:30" ht="31.5">
      <c r="A88" s="507">
        <v>60</v>
      </c>
      <c r="B88" s="507"/>
      <c r="C88" s="519" t="s">
        <v>637</v>
      </c>
      <c r="D88" s="544" t="s">
        <v>638</v>
      </c>
      <c r="E88" s="520" t="s">
        <v>608</v>
      </c>
      <c r="F88" s="521">
        <v>1</v>
      </c>
      <c r="G88" s="628">
        <v>995462</v>
      </c>
      <c r="H88" s="632" t="s">
        <v>138</v>
      </c>
      <c r="I88" s="633">
        <v>18</v>
      </c>
      <c r="J88" s="632" t="s">
        <v>138</v>
      </c>
      <c r="K88" s="634"/>
      <c r="L88" s="635">
        <f t="shared" ref="L88" si="12">IF(OR(J88="",J88="Confirmed"),I88*M88%,J88*M88%)</f>
        <v>1.8000000000000002E-3</v>
      </c>
      <c r="M88" s="636" t="str">
        <f t="shared" ref="M88" si="13">IF(K88=0,"0.01",K88*F88)</f>
        <v>0.01</v>
      </c>
      <c r="N88" s="138"/>
      <c r="AC88" s="471"/>
      <c r="AD88" s="471"/>
    </row>
    <row r="89" spans="1:30" ht="63">
      <c r="A89" s="532"/>
      <c r="B89" s="532"/>
      <c r="C89" s="519"/>
      <c r="D89" s="544" t="s">
        <v>639</v>
      </c>
      <c r="E89" s="534"/>
      <c r="F89" s="535"/>
      <c r="G89" s="628"/>
      <c r="H89" s="557"/>
      <c r="I89" s="557"/>
      <c r="J89" s="557"/>
      <c r="K89" s="557"/>
      <c r="L89" s="635"/>
      <c r="M89" s="636"/>
      <c r="N89" s="138"/>
      <c r="AC89" s="471"/>
      <c r="AD89" s="471"/>
    </row>
    <row r="90" spans="1:30" ht="31.5">
      <c r="A90" s="507">
        <v>61</v>
      </c>
      <c r="B90" s="507"/>
      <c r="C90" s="525" t="s">
        <v>595</v>
      </c>
      <c r="D90" s="544" t="s">
        <v>640</v>
      </c>
      <c r="E90" s="520" t="s">
        <v>608</v>
      </c>
      <c r="F90" s="521">
        <v>46</v>
      </c>
      <c r="G90" s="628">
        <v>995462</v>
      </c>
      <c r="H90" s="632" t="s">
        <v>138</v>
      </c>
      <c r="I90" s="633">
        <v>18</v>
      </c>
      <c r="J90" s="632" t="s">
        <v>138</v>
      </c>
      <c r="K90" s="634"/>
      <c r="L90" s="635">
        <f t="shared" ref="L90:L91" si="14">IF(OR(J90="",J90="Confirmed"),I90*M90%,J90*M90%)</f>
        <v>1.8000000000000002E-3</v>
      </c>
      <c r="M90" s="636" t="str">
        <f t="shared" ref="M90:M91" si="15">IF(K90=0,"0.01",K90*F90)</f>
        <v>0.01</v>
      </c>
      <c r="N90" s="138"/>
      <c r="AC90" s="471"/>
      <c r="AD90" s="471"/>
    </row>
    <row r="91" spans="1:30" ht="220.5">
      <c r="A91" s="507">
        <v>62</v>
      </c>
      <c r="B91" s="507"/>
      <c r="C91" s="519" t="s">
        <v>520</v>
      </c>
      <c r="D91" s="540" t="s">
        <v>641</v>
      </c>
      <c r="E91" s="520" t="s">
        <v>608</v>
      </c>
      <c r="F91" s="521">
        <v>1</v>
      </c>
      <c r="G91" s="628">
        <v>995443</v>
      </c>
      <c r="H91" s="632" t="s">
        <v>138</v>
      </c>
      <c r="I91" s="633">
        <v>18</v>
      </c>
      <c r="J91" s="632" t="s">
        <v>138</v>
      </c>
      <c r="K91" s="634"/>
      <c r="L91" s="635">
        <f t="shared" si="14"/>
        <v>1.8000000000000002E-3</v>
      </c>
      <c r="M91" s="636" t="str">
        <f t="shared" si="15"/>
        <v>0.01</v>
      </c>
      <c r="N91" s="138"/>
      <c r="AC91" s="471"/>
      <c r="AD91" s="471"/>
    </row>
    <row r="92" spans="1:30" ht="409.5">
      <c r="A92" s="507">
        <v>63</v>
      </c>
      <c r="B92" s="507"/>
      <c r="C92" s="519" t="s">
        <v>595</v>
      </c>
      <c r="D92" s="543" t="s">
        <v>655</v>
      </c>
      <c r="E92" s="521" t="s">
        <v>584</v>
      </c>
      <c r="F92" s="521">
        <v>5.5</v>
      </c>
      <c r="G92" s="628">
        <v>995453</v>
      </c>
      <c r="H92" s="632" t="s">
        <v>138</v>
      </c>
      <c r="I92" s="633">
        <v>18</v>
      </c>
      <c r="J92" s="632" t="s">
        <v>138</v>
      </c>
      <c r="K92" s="634"/>
      <c r="L92" s="635">
        <f t="shared" si="8"/>
        <v>1.8000000000000002E-3</v>
      </c>
      <c r="M92" s="636" t="str">
        <f t="shared" si="9"/>
        <v>0.01</v>
      </c>
      <c r="N92" s="138"/>
      <c r="AC92" s="471"/>
      <c r="AD92" s="471"/>
    </row>
    <row r="93" spans="1:30" ht="157.5">
      <c r="A93" s="507">
        <v>64</v>
      </c>
      <c r="B93" s="507"/>
      <c r="C93" s="519" t="s">
        <v>595</v>
      </c>
      <c r="D93" s="543" t="s">
        <v>656</v>
      </c>
      <c r="E93" s="525" t="s">
        <v>584</v>
      </c>
      <c r="F93" s="525">
        <v>9.4499999999999993</v>
      </c>
      <c r="G93" s="628">
        <v>995453</v>
      </c>
      <c r="H93" s="632" t="s">
        <v>138</v>
      </c>
      <c r="I93" s="633">
        <v>18</v>
      </c>
      <c r="J93" s="632" t="s">
        <v>138</v>
      </c>
      <c r="K93" s="634"/>
      <c r="L93" s="635">
        <f t="shared" si="8"/>
        <v>1.8000000000000002E-3</v>
      </c>
      <c r="M93" s="636" t="str">
        <f t="shared" si="9"/>
        <v>0.01</v>
      </c>
      <c r="N93" s="138"/>
      <c r="AC93" s="471"/>
      <c r="AD93" s="471"/>
    </row>
    <row r="94" spans="1:30" ht="408" customHeight="1">
      <c r="A94" s="507"/>
      <c r="B94" s="507"/>
      <c r="C94" s="519" t="s">
        <v>595</v>
      </c>
      <c r="D94" s="540" t="s">
        <v>642</v>
      </c>
      <c r="E94" s="536"/>
      <c r="F94" s="537"/>
      <c r="G94" s="631"/>
      <c r="H94" s="557"/>
      <c r="I94" s="557"/>
      <c r="J94" s="557"/>
      <c r="K94" s="557"/>
      <c r="L94" s="637"/>
      <c r="M94" s="638"/>
      <c r="N94" s="138"/>
      <c r="AC94" s="471"/>
      <c r="AD94" s="471"/>
    </row>
    <row r="95" spans="1:30" ht="31.5">
      <c r="A95" s="507">
        <v>65</v>
      </c>
      <c r="B95" s="507"/>
      <c r="C95" s="538" t="s">
        <v>518</v>
      </c>
      <c r="D95" s="539" t="s">
        <v>643</v>
      </c>
      <c r="E95" s="520" t="s">
        <v>631</v>
      </c>
      <c r="F95" s="521">
        <v>1.5</v>
      </c>
      <c r="G95" s="628">
        <v>995462</v>
      </c>
      <c r="H95" s="632" t="s">
        <v>138</v>
      </c>
      <c r="I95" s="633">
        <v>18</v>
      </c>
      <c r="J95" s="632" t="s">
        <v>138</v>
      </c>
      <c r="K95" s="634"/>
      <c r="L95" s="635">
        <f t="shared" ref="L95:L96" si="16">IF(OR(J95="",J95="Confirmed"),I95*M95%,J95*M95%)</f>
        <v>1.8000000000000002E-3</v>
      </c>
      <c r="M95" s="636" t="str">
        <f t="shared" ref="M95:M96" si="17">IF(K95=0,"0.01",K95*F95)</f>
        <v>0.01</v>
      </c>
      <c r="N95" s="138"/>
      <c r="AC95" s="471"/>
      <c r="AD95" s="471"/>
    </row>
    <row r="96" spans="1:30" ht="31.5">
      <c r="A96" s="507">
        <v>66</v>
      </c>
      <c r="B96" s="507"/>
      <c r="C96" s="538" t="s">
        <v>519</v>
      </c>
      <c r="D96" s="539" t="s">
        <v>644</v>
      </c>
      <c r="E96" s="520" t="s">
        <v>631</v>
      </c>
      <c r="F96" s="521">
        <v>2.2000000000000002</v>
      </c>
      <c r="G96" s="628">
        <v>995462</v>
      </c>
      <c r="H96" s="632" t="s">
        <v>138</v>
      </c>
      <c r="I96" s="633">
        <v>18</v>
      </c>
      <c r="J96" s="632" t="s">
        <v>138</v>
      </c>
      <c r="K96" s="634"/>
      <c r="L96" s="635">
        <f t="shared" si="16"/>
        <v>1.8000000000000002E-3</v>
      </c>
      <c r="M96" s="636" t="str">
        <f t="shared" si="17"/>
        <v>0.01</v>
      </c>
      <c r="N96" s="138"/>
      <c r="AC96" s="471"/>
      <c r="AD96" s="471"/>
    </row>
    <row r="97" spans="1:30" ht="126">
      <c r="A97" s="507">
        <v>67</v>
      </c>
      <c r="B97" s="507"/>
      <c r="C97" s="538" t="s">
        <v>645</v>
      </c>
      <c r="D97" s="540" t="s">
        <v>646</v>
      </c>
      <c r="E97" s="520" t="s">
        <v>631</v>
      </c>
      <c r="F97" s="521">
        <v>8</v>
      </c>
      <c r="G97" s="628">
        <v>995443</v>
      </c>
      <c r="H97" s="632" t="s">
        <v>138</v>
      </c>
      <c r="I97" s="633">
        <v>18</v>
      </c>
      <c r="J97" s="632" t="s">
        <v>138</v>
      </c>
      <c r="K97" s="634"/>
      <c r="L97" s="635">
        <f t="shared" si="8"/>
        <v>1.8000000000000002E-3</v>
      </c>
      <c r="M97" s="636" t="str">
        <f t="shared" si="9"/>
        <v>0.01</v>
      </c>
      <c r="N97" s="138"/>
      <c r="AC97" s="471"/>
      <c r="AD97" s="471"/>
    </row>
    <row r="98" spans="1:30" ht="189">
      <c r="A98" s="507">
        <v>68</v>
      </c>
      <c r="B98" s="507"/>
      <c r="C98" s="519" t="s">
        <v>595</v>
      </c>
      <c r="D98" s="540" t="s">
        <v>647</v>
      </c>
      <c r="E98" s="520" t="s">
        <v>608</v>
      </c>
      <c r="F98" s="521">
        <v>1</v>
      </c>
      <c r="G98" s="628">
        <v>995443</v>
      </c>
      <c r="H98" s="632" t="s">
        <v>138</v>
      </c>
      <c r="I98" s="633">
        <v>18</v>
      </c>
      <c r="J98" s="632" t="s">
        <v>138</v>
      </c>
      <c r="K98" s="634"/>
      <c r="L98" s="635">
        <f t="shared" si="8"/>
        <v>1.8000000000000002E-3</v>
      </c>
      <c r="M98" s="636" t="str">
        <f t="shared" si="9"/>
        <v>0.01</v>
      </c>
      <c r="N98" s="138"/>
      <c r="AC98" s="471"/>
      <c r="AD98" s="471"/>
    </row>
    <row r="99" spans="1:30" ht="168.75" customHeight="1">
      <c r="A99" s="507">
        <v>69</v>
      </c>
      <c r="B99" s="507"/>
      <c r="C99" s="519" t="s">
        <v>595</v>
      </c>
      <c r="D99" s="540" t="s">
        <v>648</v>
      </c>
      <c r="E99" s="520" t="s">
        <v>584</v>
      </c>
      <c r="F99" s="521">
        <v>1.5</v>
      </c>
      <c r="G99" s="628">
        <v>995454</v>
      </c>
      <c r="H99" s="632" t="s">
        <v>138</v>
      </c>
      <c r="I99" s="633">
        <v>18</v>
      </c>
      <c r="J99" s="632" t="s">
        <v>138</v>
      </c>
      <c r="K99" s="634"/>
      <c r="L99" s="635">
        <f t="shared" ref="L99" si="18">IF(OR(J99="",J99="Confirmed"),I99*M99%,J99*M99%)</f>
        <v>1.8000000000000002E-3</v>
      </c>
      <c r="M99" s="636" t="str">
        <f t="shared" ref="M99" si="19">IF(K99=0,"0.01",K99*F99)</f>
        <v>0.01</v>
      </c>
      <c r="N99" s="138"/>
      <c r="AC99" s="471"/>
      <c r="AD99" s="471"/>
    </row>
    <row r="100" spans="1:30" ht="252.75" customHeight="1">
      <c r="A100" s="532"/>
      <c r="B100" s="532"/>
      <c r="C100" s="532"/>
      <c r="D100" s="544" t="s">
        <v>688</v>
      </c>
      <c r="E100" s="536"/>
      <c r="F100" s="537"/>
      <c r="G100" s="628"/>
      <c r="H100" s="557"/>
      <c r="I100" s="557"/>
      <c r="J100" s="557"/>
      <c r="K100" s="557"/>
      <c r="L100" s="557"/>
      <c r="M100" s="557"/>
      <c r="N100" s="138"/>
      <c r="AC100" s="471"/>
      <c r="AD100" s="471"/>
    </row>
    <row r="101" spans="1:30" ht="31.5">
      <c r="A101" s="507">
        <v>70</v>
      </c>
      <c r="B101" s="507"/>
      <c r="C101" s="519" t="s">
        <v>657</v>
      </c>
      <c r="D101" s="544" t="s">
        <v>658</v>
      </c>
      <c r="E101" s="520" t="s">
        <v>631</v>
      </c>
      <c r="F101" s="521">
        <v>25</v>
      </c>
      <c r="G101" s="628">
        <v>995462</v>
      </c>
      <c r="H101" s="632" t="s">
        <v>138</v>
      </c>
      <c r="I101" s="633">
        <v>18</v>
      </c>
      <c r="J101" s="632" t="s">
        <v>138</v>
      </c>
      <c r="K101" s="634"/>
      <c r="L101" s="635">
        <f t="shared" si="8"/>
        <v>1.8000000000000002E-3</v>
      </c>
      <c r="M101" s="636" t="str">
        <f t="shared" si="9"/>
        <v>0.01</v>
      </c>
      <c r="N101" s="138"/>
      <c r="AC101" s="471"/>
      <c r="AD101" s="471"/>
    </row>
    <row r="102" spans="1:30" ht="283.5">
      <c r="A102" s="532"/>
      <c r="B102" s="532"/>
      <c r="C102" s="532"/>
      <c r="D102" s="544" t="s">
        <v>689</v>
      </c>
      <c r="E102" s="536"/>
      <c r="F102" s="537"/>
      <c r="G102" s="628"/>
      <c r="H102" s="557"/>
      <c r="I102" s="557"/>
      <c r="J102" s="557"/>
      <c r="K102" s="557"/>
      <c r="L102" s="637"/>
      <c r="M102" s="638"/>
      <c r="N102" s="138"/>
      <c r="AC102" s="471"/>
      <c r="AD102" s="471"/>
    </row>
    <row r="103" spans="1:30" ht="31.5">
      <c r="A103" s="507">
        <v>71</v>
      </c>
      <c r="B103" s="507"/>
      <c r="C103" s="519" t="s">
        <v>659</v>
      </c>
      <c r="D103" s="544" t="s">
        <v>660</v>
      </c>
      <c r="E103" s="520" t="s">
        <v>631</v>
      </c>
      <c r="F103" s="521">
        <v>1</v>
      </c>
      <c r="G103" s="628">
        <v>995462</v>
      </c>
      <c r="H103" s="632" t="s">
        <v>138</v>
      </c>
      <c r="I103" s="633">
        <v>18</v>
      </c>
      <c r="J103" s="632" t="s">
        <v>138</v>
      </c>
      <c r="K103" s="634"/>
      <c r="L103" s="635">
        <f t="shared" si="8"/>
        <v>1.8000000000000002E-3</v>
      </c>
      <c r="M103" s="636" t="str">
        <f t="shared" si="9"/>
        <v>0.01</v>
      </c>
      <c r="N103" s="138"/>
      <c r="AC103" s="471"/>
      <c r="AD103" s="471"/>
    </row>
    <row r="104" spans="1:30" ht="31.5">
      <c r="A104" s="507">
        <v>72</v>
      </c>
      <c r="B104" s="507"/>
      <c r="C104" s="519" t="s">
        <v>661</v>
      </c>
      <c r="D104" s="544" t="s">
        <v>658</v>
      </c>
      <c r="E104" s="520" t="s">
        <v>631</v>
      </c>
      <c r="F104" s="521">
        <v>3</v>
      </c>
      <c r="G104" s="628">
        <v>995462</v>
      </c>
      <c r="H104" s="632" t="s">
        <v>138</v>
      </c>
      <c r="I104" s="633">
        <v>18</v>
      </c>
      <c r="J104" s="632" t="s">
        <v>138</v>
      </c>
      <c r="K104" s="634"/>
      <c r="L104" s="635">
        <f t="shared" ref="L104" si="20">IF(OR(J104="",J104="Confirmed"),I104*M104%,J104*M104%)</f>
        <v>1.8000000000000002E-3</v>
      </c>
      <c r="M104" s="636" t="str">
        <f t="shared" ref="M104" si="21">IF(K104=0,"0.01",K104*F104)</f>
        <v>0.01</v>
      </c>
      <c r="N104" s="138"/>
      <c r="AC104" s="471"/>
      <c r="AD104" s="471"/>
    </row>
    <row r="105" spans="1:30" ht="63">
      <c r="A105" s="532"/>
      <c r="B105" s="532"/>
      <c r="C105" s="532"/>
      <c r="D105" s="626" t="s">
        <v>662</v>
      </c>
      <c r="E105" s="536"/>
      <c r="F105" s="537"/>
      <c r="G105" s="628"/>
      <c r="H105" s="557"/>
      <c r="I105" s="557"/>
      <c r="J105" s="557"/>
      <c r="K105" s="557"/>
      <c r="L105" s="637"/>
      <c r="M105" s="638"/>
      <c r="N105" s="138"/>
      <c r="AC105" s="471"/>
      <c r="AD105" s="471"/>
    </row>
    <row r="106" spans="1:30" ht="31.5">
      <c r="A106" s="507">
        <v>73</v>
      </c>
      <c r="B106" s="507"/>
      <c r="C106" s="541"/>
      <c r="D106" s="544" t="s">
        <v>663</v>
      </c>
      <c r="E106" s="520" t="s">
        <v>521</v>
      </c>
      <c r="F106" s="521">
        <v>1</v>
      </c>
      <c r="G106" s="628">
        <v>995462</v>
      </c>
      <c r="H106" s="632" t="s">
        <v>138</v>
      </c>
      <c r="I106" s="633">
        <v>18</v>
      </c>
      <c r="J106" s="632" t="s">
        <v>138</v>
      </c>
      <c r="K106" s="634"/>
      <c r="L106" s="635">
        <f t="shared" si="8"/>
        <v>1.8000000000000002E-3</v>
      </c>
      <c r="M106" s="636" t="str">
        <f t="shared" si="9"/>
        <v>0.01</v>
      </c>
      <c r="N106" s="138"/>
      <c r="AC106" s="471"/>
      <c r="AD106" s="471"/>
    </row>
    <row r="107" spans="1:30" ht="157.5">
      <c r="A107" s="507">
        <v>74</v>
      </c>
      <c r="B107" s="507"/>
      <c r="C107" s="519">
        <v>18.48</v>
      </c>
      <c r="D107" s="544" t="s">
        <v>664</v>
      </c>
      <c r="E107" s="520" t="s">
        <v>665</v>
      </c>
      <c r="F107" s="521">
        <v>500</v>
      </c>
      <c r="G107" s="628">
        <v>995462</v>
      </c>
      <c r="H107" s="632" t="s">
        <v>138</v>
      </c>
      <c r="I107" s="633">
        <v>18</v>
      </c>
      <c r="J107" s="632" t="s">
        <v>138</v>
      </c>
      <c r="K107" s="634"/>
      <c r="L107" s="635">
        <f t="shared" ref="L107:L108" si="22">IF(OR(J107="",J107="Confirmed"),I107*M107%,J107*M107%)</f>
        <v>1.8000000000000002E-3</v>
      </c>
      <c r="M107" s="636" t="str">
        <f t="shared" ref="M107:M108" si="23">IF(K107=0,"0.01",K107*F107)</f>
        <v>0.01</v>
      </c>
      <c r="N107" s="138"/>
      <c r="AC107" s="471"/>
      <c r="AD107" s="471"/>
    </row>
    <row r="108" spans="1:30" ht="126">
      <c r="A108" s="507">
        <v>75</v>
      </c>
      <c r="B108" s="507"/>
      <c r="C108" s="519" t="s">
        <v>666</v>
      </c>
      <c r="D108" s="544" t="s">
        <v>667</v>
      </c>
      <c r="E108" s="520" t="s">
        <v>631</v>
      </c>
      <c r="F108" s="521">
        <f>+F95</f>
        <v>1.5</v>
      </c>
      <c r="G108" s="628">
        <v>995454</v>
      </c>
      <c r="H108" s="632" t="s">
        <v>138</v>
      </c>
      <c r="I108" s="633">
        <v>18</v>
      </c>
      <c r="J108" s="632" t="s">
        <v>138</v>
      </c>
      <c r="K108" s="634"/>
      <c r="L108" s="635">
        <f t="shared" si="22"/>
        <v>1.8000000000000002E-3</v>
      </c>
      <c r="M108" s="636" t="str">
        <f t="shared" si="23"/>
        <v>0.01</v>
      </c>
      <c r="N108" s="138"/>
      <c r="AC108" s="471"/>
      <c r="AD108" s="471"/>
    </row>
    <row r="109" spans="1:30" ht="126">
      <c r="A109" s="507">
        <v>76</v>
      </c>
      <c r="B109" s="507"/>
      <c r="C109" s="519" t="s">
        <v>668</v>
      </c>
      <c r="D109" s="544" t="s">
        <v>669</v>
      </c>
      <c r="E109" s="520" t="s">
        <v>631</v>
      </c>
      <c r="F109" s="521">
        <f>+F97</f>
        <v>8</v>
      </c>
      <c r="G109" s="628">
        <v>995454</v>
      </c>
      <c r="H109" s="632" t="s">
        <v>138</v>
      </c>
      <c r="I109" s="633">
        <v>18</v>
      </c>
      <c r="J109" s="632" t="s">
        <v>138</v>
      </c>
      <c r="K109" s="634"/>
      <c r="L109" s="635">
        <f t="shared" si="8"/>
        <v>1.8000000000000002E-3</v>
      </c>
      <c r="M109" s="636" t="str">
        <f t="shared" si="9"/>
        <v>0.01</v>
      </c>
      <c r="N109" s="138"/>
      <c r="AC109" s="471"/>
      <c r="AD109" s="471"/>
    </row>
    <row r="110" spans="1:30" ht="218.25">
      <c r="A110" s="507">
        <v>77</v>
      </c>
      <c r="B110" s="507"/>
      <c r="C110" s="519" t="s">
        <v>670</v>
      </c>
      <c r="D110" s="626" t="s">
        <v>690</v>
      </c>
      <c r="E110" s="520" t="s">
        <v>671</v>
      </c>
      <c r="F110" s="521">
        <v>24</v>
      </c>
      <c r="G110" s="628">
        <v>995454</v>
      </c>
      <c r="H110" s="632" t="s">
        <v>138</v>
      </c>
      <c r="I110" s="633">
        <v>18</v>
      </c>
      <c r="J110" s="632" t="s">
        <v>138</v>
      </c>
      <c r="K110" s="634"/>
      <c r="L110" s="635">
        <f t="shared" ref="L110" si="24">IF(OR(J110="",J110="Confirmed"),I110*M110%,J110*M110%)</f>
        <v>1.8000000000000002E-3</v>
      </c>
      <c r="M110" s="636" t="str">
        <f t="shared" ref="M110" si="25">IF(K110=0,"0.01",K110*F110)</f>
        <v>0.01</v>
      </c>
      <c r="N110" s="138"/>
      <c r="AC110" s="471"/>
      <c r="AD110" s="471"/>
    </row>
    <row r="111" spans="1:30" ht="157.5">
      <c r="A111" s="507">
        <v>78</v>
      </c>
      <c r="B111" s="507"/>
      <c r="C111" s="519" t="s">
        <v>595</v>
      </c>
      <c r="D111" s="544" t="s">
        <v>672</v>
      </c>
      <c r="E111" s="520" t="s">
        <v>506</v>
      </c>
      <c r="F111" s="521">
        <v>1</v>
      </c>
      <c r="G111" s="628">
        <v>995443</v>
      </c>
      <c r="H111" s="632" t="s">
        <v>138</v>
      </c>
      <c r="I111" s="633">
        <v>18</v>
      </c>
      <c r="J111" s="632" t="s">
        <v>138</v>
      </c>
      <c r="K111" s="634"/>
      <c r="L111" s="635">
        <f t="shared" si="8"/>
        <v>1.8000000000000002E-3</v>
      </c>
      <c r="M111" s="636" t="str">
        <f t="shared" si="9"/>
        <v>0.01</v>
      </c>
      <c r="N111" s="138"/>
      <c r="AC111" s="471"/>
      <c r="AD111" s="471"/>
    </row>
    <row r="112" spans="1:30" ht="126">
      <c r="A112" s="542"/>
      <c r="B112" s="542"/>
      <c r="C112" s="541"/>
      <c r="D112" s="544" t="s">
        <v>673</v>
      </c>
      <c r="E112" s="528"/>
      <c r="F112" s="529"/>
      <c r="G112" s="628"/>
      <c r="H112" s="557"/>
      <c r="I112" s="557"/>
      <c r="J112" s="557"/>
      <c r="K112" s="557"/>
      <c r="L112" s="637"/>
      <c r="M112" s="638"/>
      <c r="N112" s="138"/>
      <c r="AC112" s="471"/>
      <c r="AD112" s="471"/>
    </row>
    <row r="113" spans="1:33" ht="63">
      <c r="A113" s="507">
        <v>79</v>
      </c>
      <c r="B113" s="507"/>
      <c r="C113" s="519" t="s">
        <v>674</v>
      </c>
      <c r="D113" s="544" t="s">
        <v>675</v>
      </c>
      <c r="E113" s="520" t="s">
        <v>506</v>
      </c>
      <c r="F113" s="521">
        <v>1</v>
      </c>
      <c r="G113" s="628">
        <v>995443</v>
      </c>
      <c r="H113" s="632" t="s">
        <v>138</v>
      </c>
      <c r="I113" s="633">
        <v>18</v>
      </c>
      <c r="J113" s="632" t="s">
        <v>138</v>
      </c>
      <c r="K113" s="634"/>
      <c r="L113" s="635">
        <f t="shared" ref="L113" si="26">IF(OR(J113="",J113="Confirmed"),I113*M113%,J113*M113%)</f>
        <v>1.8000000000000002E-3</v>
      </c>
      <c r="M113" s="636" t="str">
        <f t="shared" ref="M113" si="27">IF(K113=0,"0.01",K113*F113)</f>
        <v>0.01</v>
      </c>
      <c r="N113" s="138"/>
      <c r="AC113" s="471"/>
      <c r="AD113" s="471"/>
    </row>
    <row r="114" spans="1:33" ht="94.5">
      <c r="A114" s="542"/>
      <c r="B114" s="542"/>
      <c r="C114" s="541"/>
      <c r="D114" s="543" t="s">
        <v>676</v>
      </c>
      <c r="E114" s="528"/>
      <c r="F114" s="529"/>
      <c r="G114" s="628"/>
      <c r="H114" s="557"/>
      <c r="I114" s="557"/>
      <c r="J114" s="557"/>
      <c r="K114" s="557"/>
      <c r="L114" s="637"/>
      <c r="M114" s="638"/>
      <c r="N114" s="138"/>
      <c r="AC114" s="471"/>
      <c r="AD114" s="471"/>
    </row>
    <row r="115" spans="1:33" ht="31.5">
      <c r="A115" s="507">
        <v>80</v>
      </c>
      <c r="B115" s="507"/>
      <c r="C115" s="519" t="s">
        <v>677</v>
      </c>
      <c r="D115" s="544" t="s">
        <v>678</v>
      </c>
      <c r="E115" s="520" t="s">
        <v>506</v>
      </c>
      <c r="F115" s="521">
        <v>1</v>
      </c>
      <c r="G115" s="628">
        <v>995443</v>
      </c>
      <c r="H115" s="632" t="s">
        <v>138</v>
      </c>
      <c r="I115" s="633">
        <v>18</v>
      </c>
      <c r="J115" s="632" t="s">
        <v>138</v>
      </c>
      <c r="K115" s="634"/>
      <c r="L115" s="635">
        <f t="shared" ref="L115" si="28">IF(OR(J115="",J115="Confirmed"),I115*M115%,J115*M115%)</f>
        <v>1.8000000000000002E-3</v>
      </c>
      <c r="M115" s="636" t="str">
        <f t="shared" ref="M115" si="29">IF(K115=0,"0.01",K115*F115)</f>
        <v>0.01</v>
      </c>
      <c r="N115" s="138"/>
      <c r="AC115" s="471"/>
      <c r="AD115" s="471"/>
    </row>
    <row r="116" spans="1:33" ht="63">
      <c r="A116" s="542"/>
      <c r="B116" s="542"/>
      <c r="C116" s="541"/>
      <c r="D116" s="543" t="s">
        <v>679</v>
      </c>
      <c r="E116" s="528"/>
      <c r="F116" s="529"/>
      <c r="G116" s="628"/>
      <c r="H116" s="557"/>
      <c r="I116" s="557"/>
      <c r="J116" s="557"/>
      <c r="K116" s="557"/>
      <c r="L116" s="637"/>
      <c r="M116" s="638"/>
      <c r="N116" s="138"/>
      <c r="AC116" s="471"/>
      <c r="AD116" s="471"/>
    </row>
    <row r="117" spans="1:33" ht="126">
      <c r="A117" s="507">
        <v>81</v>
      </c>
      <c r="B117" s="507"/>
      <c r="C117" s="519" t="s">
        <v>680</v>
      </c>
      <c r="D117" s="544" t="s">
        <v>681</v>
      </c>
      <c r="E117" s="520" t="s">
        <v>506</v>
      </c>
      <c r="F117" s="521">
        <v>1</v>
      </c>
      <c r="G117" s="628">
        <v>995443</v>
      </c>
      <c r="H117" s="632" t="s">
        <v>138</v>
      </c>
      <c r="I117" s="633">
        <v>18</v>
      </c>
      <c r="J117" s="632" t="s">
        <v>138</v>
      </c>
      <c r="K117" s="634"/>
      <c r="L117" s="635">
        <f t="shared" ref="L117:L118" si="30">IF(OR(J117="",J117="Confirmed"),I117*M117%,J117*M117%)</f>
        <v>1.8000000000000002E-3</v>
      </c>
      <c r="M117" s="636" t="str">
        <f t="shared" ref="M117:M118" si="31">IF(K117=0,"0.01",K117*F117)</f>
        <v>0.01</v>
      </c>
      <c r="N117" s="138"/>
      <c r="AC117" s="471"/>
      <c r="AD117" s="471"/>
    </row>
    <row r="118" spans="1:33" ht="126">
      <c r="A118" s="507">
        <v>82</v>
      </c>
      <c r="B118" s="507"/>
      <c r="C118" s="519">
        <v>17.309999999999999</v>
      </c>
      <c r="D118" s="544" t="s">
        <v>682</v>
      </c>
      <c r="E118" s="520" t="s">
        <v>506</v>
      </c>
      <c r="F118" s="521">
        <v>1</v>
      </c>
      <c r="G118" s="628">
        <v>995453</v>
      </c>
      <c r="H118" s="632" t="s">
        <v>138</v>
      </c>
      <c r="I118" s="633">
        <v>18</v>
      </c>
      <c r="J118" s="632" t="s">
        <v>138</v>
      </c>
      <c r="K118" s="634"/>
      <c r="L118" s="635">
        <f t="shared" si="30"/>
        <v>1.8000000000000002E-3</v>
      </c>
      <c r="M118" s="636" t="str">
        <f t="shared" si="31"/>
        <v>0.01</v>
      </c>
      <c r="N118" s="138"/>
      <c r="AC118" s="471"/>
      <c r="AD118" s="471"/>
    </row>
    <row r="119" spans="1:33" ht="94.5">
      <c r="A119" s="507">
        <v>83</v>
      </c>
      <c r="B119" s="545"/>
      <c r="C119" s="546" t="s">
        <v>595</v>
      </c>
      <c r="D119" s="544" t="s">
        <v>683</v>
      </c>
      <c r="E119" s="520" t="s">
        <v>506</v>
      </c>
      <c r="F119" s="547">
        <v>1</v>
      </c>
      <c r="G119" s="628">
        <v>995453</v>
      </c>
      <c r="H119" s="632" t="s">
        <v>138</v>
      </c>
      <c r="I119" s="633">
        <v>18</v>
      </c>
      <c r="J119" s="632" t="s">
        <v>138</v>
      </c>
      <c r="K119" s="634"/>
      <c r="L119" s="635">
        <f t="shared" si="8"/>
        <v>1.8000000000000002E-3</v>
      </c>
      <c r="M119" s="636" t="str">
        <f t="shared" si="9"/>
        <v>0.01</v>
      </c>
      <c r="N119" s="138"/>
      <c r="AC119" s="471"/>
      <c r="AD119" s="471"/>
    </row>
    <row r="120" spans="1:33" ht="94.5">
      <c r="A120" s="507">
        <v>84</v>
      </c>
      <c r="B120" s="548"/>
      <c r="C120" s="549"/>
      <c r="D120" s="626" t="s">
        <v>684</v>
      </c>
      <c r="E120" s="520" t="s">
        <v>506</v>
      </c>
      <c r="F120" s="547">
        <v>2</v>
      </c>
      <c r="G120" s="628">
        <v>995453</v>
      </c>
      <c r="H120" s="632" t="s">
        <v>138</v>
      </c>
      <c r="I120" s="633">
        <v>18</v>
      </c>
      <c r="J120" s="632" t="s">
        <v>138</v>
      </c>
      <c r="K120" s="634"/>
      <c r="L120" s="635">
        <f t="shared" ref="L120:L121" si="32">IF(OR(J120="",J120="Confirmed"),I120*M120%,J120*M120%)</f>
        <v>1.8000000000000002E-3</v>
      </c>
      <c r="M120" s="636" t="str">
        <f t="shared" ref="M120:M121" si="33">IF(K120=0,"0.01",K120*F120)</f>
        <v>0.01</v>
      </c>
      <c r="N120" s="138"/>
      <c r="AC120" s="471"/>
      <c r="AD120" s="471"/>
    </row>
    <row r="121" spans="1:33" ht="126">
      <c r="A121" s="507">
        <v>85</v>
      </c>
      <c r="B121" s="550"/>
      <c r="C121" s="551"/>
      <c r="D121" s="626" t="s">
        <v>685</v>
      </c>
      <c r="E121" s="520" t="s">
        <v>506</v>
      </c>
      <c r="F121" s="547">
        <v>1</v>
      </c>
      <c r="G121" s="628">
        <v>995453</v>
      </c>
      <c r="H121" s="632" t="s">
        <v>138</v>
      </c>
      <c r="I121" s="633">
        <v>18</v>
      </c>
      <c r="J121" s="632" t="s">
        <v>138</v>
      </c>
      <c r="K121" s="634"/>
      <c r="L121" s="635">
        <f t="shared" si="32"/>
        <v>1.8000000000000002E-3</v>
      </c>
      <c r="M121" s="636" t="str">
        <f t="shared" si="33"/>
        <v>0.01</v>
      </c>
      <c r="N121" s="138"/>
      <c r="AC121" s="471"/>
      <c r="AD121" s="471"/>
    </row>
    <row r="122" spans="1:33" ht="94.5">
      <c r="A122" s="507">
        <v>86</v>
      </c>
      <c r="B122" s="507"/>
      <c r="C122" s="520" t="s">
        <v>595</v>
      </c>
      <c r="D122" s="627" t="s">
        <v>686</v>
      </c>
      <c r="E122" s="525" t="s">
        <v>584</v>
      </c>
      <c r="F122" s="552">
        <f>5*0.5*0.5</f>
        <v>1.25</v>
      </c>
      <c r="G122" s="628">
        <v>995453</v>
      </c>
      <c r="H122" s="632" t="s">
        <v>138</v>
      </c>
      <c r="I122" s="633">
        <v>18</v>
      </c>
      <c r="J122" s="632" t="s">
        <v>138</v>
      </c>
      <c r="K122" s="634"/>
      <c r="L122" s="635">
        <f t="shared" si="8"/>
        <v>1.8000000000000002E-3</v>
      </c>
      <c r="M122" s="636" t="str">
        <f t="shared" si="9"/>
        <v>0.01</v>
      </c>
      <c r="N122" s="138"/>
      <c r="AC122" s="471"/>
      <c r="AD122" s="471"/>
    </row>
    <row r="123" spans="1:33" ht="126">
      <c r="A123" s="507">
        <v>87</v>
      </c>
      <c r="B123" s="507"/>
      <c r="C123" s="520" t="s">
        <v>595</v>
      </c>
      <c r="D123" s="627" t="s">
        <v>687</v>
      </c>
      <c r="E123" s="525" t="s">
        <v>506</v>
      </c>
      <c r="F123" s="552">
        <v>1</v>
      </c>
      <c r="G123" s="628">
        <v>995453</v>
      </c>
      <c r="H123" s="632" t="s">
        <v>138</v>
      </c>
      <c r="I123" s="633">
        <v>18</v>
      </c>
      <c r="J123" s="632" t="s">
        <v>138</v>
      </c>
      <c r="K123" s="634"/>
      <c r="L123" s="635">
        <f t="shared" ref="L123" si="34">IF(OR(J123="",J123="Confirmed"),I123*M123%,J123*M123%)</f>
        <v>1.8000000000000002E-3</v>
      </c>
      <c r="M123" s="636" t="str">
        <f t="shared" ref="M123" si="35">IF(K123=0,"0.01",K123*F123)</f>
        <v>0.01</v>
      </c>
      <c r="N123" s="138"/>
      <c r="AC123" s="471"/>
      <c r="AD123" s="471"/>
    </row>
    <row r="124" spans="1:33" s="567" customFormat="1" ht="64.7" customHeight="1">
      <c r="A124" s="562"/>
      <c r="B124" s="732" t="s">
        <v>693</v>
      </c>
      <c r="C124" s="732"/>
      <c r="D124" s="732"/>
      <c r="E124" s="732"/>
      <c r="F124" s="732"/>
      <c r="G124" s="732"/>
      <c r="H124" s="733"/>
      <c r="I124" s="733"/>
      <c r="J124" s="734"/>
      <c r="K124" s="649"/>
      <c r="L124" s="650"/>
      <c r="M124" s="651"/>
      <c r="N124" s="566"/>
      <c r="O124" s="566"/>
      <c r="P124" s="566"/>
      <c r="Q124" s="566"/>
      <c r="R124" s="566"/>
      <c r="S124" s="566"/>
      <c r="T124" s="566"/>
      <c r="U124" s="566"/>
      <c r="V124" s="566"/>
      <c r="W124" s="566"/>
      <c r="X124" s="566"/>
      <c r="Z124" s="568"/>
      <c r="AA124" s="568"/>
      <c r="AB124" s="569"/>
      <c r="AC124" s="570"/>
      <c r="AD124" s="570"/>
      <c r="AE124" s="569"/>
      <c r="AF124" s="569"/>
      <c r="AG124" s="569"/>
    </row>
    <row r="125" spans="1:33" s="567" customFormat="1" ht="64.7" customHeight="1">
      <c r="A125" s="562"/>
      <c r="B125" s="561" t="s">
        <v>694</v>
      </c>
      <c r="C125" s="558" t="s">
        <v>731</v>
      </c>
      <c r="D125" s="558"/>
      <c r="E125" s="558"/>
      <c r="F125" s="558"/>
      <c r="G125" s="558"/>
      <c r="H125" s="558"/>
      <c r="I125" s="558"/>
      <c r="J125" s="560"/>
      <c r="K125" s="563"/>
      <c r="L125" s="564"/>
      <c r="M125" s="565"/>
      <c r="N125" s="566"/>
      <c r="O125" s="566"/>
      <c r="P125" s="566"/>
      <c r="Q125" s="566"/>
      <c r="R125" s="566"/>
      <c r="S125" s="566"/>
      <c r="T125" s="566"/>
      <c r="U125" s="566"/>
      <c r="V125" s="566"/>
      <c r="W125" s="566"/>
      <c r="X125" s="566"/>
      <c r="Z125" s="568"/>
      <c r="AA125" s="568"/>
      <c r="AB125" s="569"/>
      <c r="AC125" s="570"/>
      <c r="AD125" s="570"/>
      <c r="AE125" s="569"/>
      <c r="AF125" s="569"/>
      <c r="AG125" s="569"/>
    </row>
    <row r="126" spans="1:33" s="567" customFormat="1" ht="189">
      <c r="A126" s="576">
        <v>1</v>
      </c>
      <c r="B126" s="576"/>
      <c r="C126" s="576" t="s">
        <v>695</v>
      </c>
      <c r="D126" s="577" t="s">
        <v>696</v>
      </c>
      <c r="E126" s="576" t="s">
        <v>505</v>
      </c>
      <c r="F126" s="578">
        <v>46</v>
      </c>
      <c r="G126" s="524">
        <v>995461</v>
      </c>
      <c r="H126" s="632" t="s">
        <v>138</v>
      </c>
      <c r="I126" s="633">
        <v>18</v>
      </c>
      <c r="J126" s="632" t="s">
        <v>138</v>
      </c>
      <c r="K126" s="634"/>
      <c r="L126" s="635">
        <f t="shared" ref="L126:L128" si="36">IF(OR(J126="",J126="Confirmed"),I126*M126%,J126*M126%)</f>
        <v>1.8000000000000002E-3</v>
      </c>
      <c r="M126" s="639" t="str">
        <f t="shared" ref="M126:M128" si="37">IF(K126=0,"0.01",K126*F126)</f>
        <v>0.01</v>
      </c>
      <c r="N126" s="566"/>
      <c r="O126" s="566"/>
      <c r="P126" s="566"/>
      <c r="Q126" s="566"/>
      <c r="R126" s="566"/>
      <c r="S126" s="566"/>
      <c r="T126" s="566"/>
      <c r="U126" s="566"/>
      <c r="V126" s="566"/>
      <c r="W126" s="566"/>
      <c r="X126" s="566"/>
      <c r="Z126" s="568"/>
      <c r="AA126" s="568"/>
      <c r="AB126" s="569"/>
      <c r="AC126" s="570"/>
      <c r="AD126" s="570"/>
      <c r="AE126" s="569"/>
      <c r="AF126" s="569"/>
      <c r="AG126" s="569"/>
    </row>
    <row r="127" spans="1:33" s="567" customFormat="1" ht="156.75">
      <c r="A127" s="576">
        <v>2</v>
      </c>
      <c r="B127" s="576"/>
      <c r="C127" s="576" t="s">
        <v>502</v>
      </c>
      <c r="D127" s="577" t="s">
        <v>729</v>
      </c>
      <c r="E127" s="576" t="s">
        <v>507</v>
      </c>
      <c r="F127" s="576">
        <v>130</v>
      </c>
      <c r="G127" s="524">
        <v>995461</v>
      </c>
      <c r="H127" s="632" t="s">
        <v>138</v>
      </c>
      <c r="I127" s="633">
        <v>18</v>
      </c>
      <c r="J127" s="632" t="s">
        <v>138</v>
      </c>
      <c r="K127" s="634"/>
      <c r="L127" s="635">
        <f t="shared" si="36"/>
        <v>1.8000000000000002E-3</v>
      </c>
      <c r="M127" s="639" t="str">
        <f t="shared" si="37"/>
        <v>0.01</v>
      </c>
      <c r="N127" s="566"/>
      <c r="O127" s="566"/>
      <c r="P127" s="566"/>
      <c r="Q127" s="566"/>
      <c r="R127" s="566"/>
      <c r="S127" s="566"/>
      <c r="T127" s="566"/>
      <c r="U127" s="566"/>
      <c r="V127" s="566"/>
      <c r="W127" s="566"/>
      <c r="X127" s="566"/>
      <c r="Z127" s="568"/>
      <c r="AA127" s="568"/>
      <c r="AB127" s="569"/>
      <c r="AC127" s="570"/>
      <c r="AD127" s="570"/>
      <c r="AE127" s="569"/>
      <c r="AF127" s="569"/>
      <c r="AG127" s="569"/>
    </row>
    <row r="128" spans="1:33" s="567" customFormat="1" ht="125.25">
      <c r="A128" s="578">
        <v>3</v>
      </c>
      <c r="B128" s="578"/>
      <c r="C128" s="578" t="s">
        <v>697</v>
      </c>
      <c r="D128" s="577" t="s">
        <v>730</v>
      </c>
      <c r="E128" s="578" t="s">
        <v>507</v>
      </c>
      <c r="F128" s="578">
        <v>40</v>
      </c>
      <c r="G128" s="524">
        <v>995461</v>
      </c>
      <c r="H128" s="632" t="s">
        <v>138</v>
      </c>
      <c r="I128" s="633">
        <v>18</v>
      </c>
      <c r="J128" s="632" t="s">
        <v>138</v>
      </c>
      <c r="K128" s="634"/>
      <c r="L128" s="635">
        <f t="shared" si="36"/>
        <v>1.8000000000000002E-3</v>
      </c>
      <c r="M128" s="639" t="str">
        <f t="shared" si="37"/>
        <v>0.01</v>
      </c>
      <c r="N128" s="566"/>
      <c r="O128" s="566"/>
      <c r="P128" s="566"/>
      <c r="Q128" s="566"/>
      <c r="R128" s="566"/>
      <c r="S128" s="566"/>
      <c r="T128" s="566"/>
      <c r="U128" s="566"/>
      <c r="V128" s="566"/>
      <c r="W128" s="566"/>
      <c r="X128" s="566"/>
      <c r="Z128" s="568"/>
      <c r="AA128" s="568"/>
      <c r="AB128" s="569"/>
      <c r="AC128" s="570"/>
      <c r="AD128" s="570"/>
      <c r="AE128" s="569"/>
      <c r="AF128" s="569"/>
      <c r="AG128" s="569"/>
    </row>
    <row r="129" spans="1:33" s="567" customFormat="1" ht="94.5">
      <c r="A129" s="576">
        <v>5</v>
      </c>
      <c r="B129" s="576"/>
      <c r="C129" s="576"/>
      <c r="D129" s="577" t="s">
        <v>557</v>
      </c>
      <c r="E129" s="576"/>
      <c r="F129" s="576"/>
      <c r="G129" s="524"/>
      <c r="H129" s="640"/>
      <c r="I129" s="640"/>
      <c r="J129" s="640"/>
      <c r="K129" s="641"/>
      <c r="L129" s="642"/>
      <c r="M129" s="643"/>
      <c r="N129" s="566"/>
      <c r="O129" s="566"/>
      <c r="P129" s="566"/>
      <c r="Q129" s="566"/>
      <c r="R129" s="566"/>
      <c r="S129" s="566"/>
      <c r="T129" s="566"/>
      <c r="U129" s="566"/>
      <c r="V129" s="566"/>
      <c r="W129" s="566"/>
      <c r="X129" s="566"/>
      <c r="Z129" s="568"/>
      <c r="AA129" s="568"/>
      <c r="AB129" s="569"/>
      <c r="AC129" s="570"/>
      <c r="AD129" s="570"/>
      <c r="AE129" s="569"/>
      <c r="AF129" s="569"/>
      <c r="AG129" s="569"/>
    </row>
    <row r="130" spans="1:33" s="567" customFormat="1" ht="46.5">
      <c r="A130" s="576" t="s">
        <v>698</v>
      </c>
      <c r="B130" s="576"/>
      <c r="C130" s="576" t="s">
        <v>699</v>
      </c>
      <c r="D130" s="579" t="s">
        <v>700</v>
      </c>
      <c r="E130" s="576" t="s">
        <v>506</v>
      </c>
      <c r="F130" s="576">
        <v>49</v>
      </c>
      <c r="G130" s="524">
        <v>995461</v>
      </c>
      <c r="H130" s="632" t="s">
        <v>138</v>
      </c>
      <c r="I130" s="633">
        <v>18</v>
      </c>
      <c r="J130" s="632" t="s">
        <v>138</v>
      </c>
      <c r="K130" s="634"/>
      <c r="L130" s="635">
        <f t="shared" ref="L130:L132" si="38">IF(OR(J130="",J130="Confirmed"),I130*M130%,J130*M130%)</f>
        <v>1.8000000000000002E-3</v>
      </c>
      <c r="M130" s="639" t="str">
        <f t="shared" ref="M130:M132" si="39">IF(K130=0,"0.01",K130*F130)</f>
        <v>0.01</v>
      </c>
      <c r="N130" s="566"/>
      <c r="O130" s="566"/>
      <c r="P130" s="566"/>
      <c r="Q130" s="566"/>
      <c r="R130" s="566"/>
      <c r="S130" s="566"/>
      <c r="T130" s="566"/>
      <c r="U130" s="566"/>
      <c r="V130" s="566"/>
      <c r="W130" s="566"/>
      <c r="X130" s="566"/>
      <c r="Z130" s="568"/>
      <c r="AA130" s="568"/>
      <c r="AB130" s="569"/>
      <c r="AC130" s="570"/>
      <c r="AD130" s="570"/>
      <c r="AE130" s="569"/>
      <c r="AF130" s="569"/>
      <c r="AG130" s="569"/>
    </row>
    <row r="131" spans="1:33" s="567" customFormat="1" ht="46.5">
      <c r="A131" s="576" t="s">
        <v>701</v>
      </c>
      <c r="B131" s="576"/>
      <c r="C131" s="576" t="s">
        <v>702</v>
      </c>
      <c r="D131" s="579" t="s">
        <v>703</v>
      </c>
      <c r="E131" s="576" t="s">
        <v>506</v>
      </c>
      <c r="F131" s="576">
        <v>8</v>
      </c>
      <c r="G131" s="524">
        <v>995461</v>
      </c>
      <c r="H131" s="632" t="s">
        <v>138</v>
      </c>
      <c r="I131" s="633">
        <v>18</v>
      </c>
      <c r="J131" s="632" t="s">
        <v>138</v>
      </c>
      <c r="K131" s="634"/>
      <c r="L131" s="635">
        <f t="shared" si="38"/>
        <v>1.8000000000000002E-3</v>
      </c>
      <c r="M131" s="639" t="str">
        <f t="shared" si="39"/>
        <v>0.01</v>
      </c>
      <c r="N131" s="566"/>
      <c r="O131" s="566"/>
      <c r="P131" s="566"/>
      <c r="Q131" s="566"/>
      <c r="R131" s="566"/>
      <c r="S131" s="566"/>
      <c r="T131" s="566"/>
      <c r="U131" s="566"/>
      <c r="V131" s="566"/>
      <c r="W131" s="566"/>
      <c r="X131" s="566"/>
      <c r="Z131" s="568"/>
      <c r="AA131" s="568"/>
      <c r="AB131" s="569"/>
      <c r="AC131" s="570"/>
      <c r="AD131" s="570"/>
      <c r="AE131" s="569"/>
      <c r="AF131" s="569"/>
      <c r="AG131" s="569"/>
    </row>
    <row r="132" spans="1:33" s="567" customFormat="1" ht="94.5">
      <c r="A132" s="576">
        <v>6</v>
      </c>
      <c r="B132" s="576"/>
      <c r="C132" s="576">
        <v>1.25</v>
      </c>
      <c r="D132" s="577" t="s">
        <v>558</v>
      </c>
      <c r="E132" s="576" t="s">
        <v>506</v>
      </c>
      <c r="F132" s="576">
        <v>12</v>
      </c>
      <c r="G132" s="524">
        <v>995461</v>
      </c>
      <c r="H132" s="632" t="s">
        <v>138</v>
      </c>
      <c r="I132" s="633">
        <v>18</v>
      </c>
      <c r="J132" s="632" t="s">
        <v>138</v>
      </c>
      <c r="K132" s="634"/>
      <c r="L132" s="635">
        <f t="shared" si="38"/>
        <v>1.8000000000000002E-3</v>
      </c>
      <c r="M132" s="639" t="str">
        <f t="shared" si="39"/>
        <v>0.01</v>
      </c>
      <c r="N132" s="566"/>
      <c r="O132" s="566"/>
      <c r="P132" s="566"/>
      <c r="Q132" s="566"/>
      <c r="R132" s="566"/>
      <c r="S132" s="566"/>
      <c r="T132" s="566"/>
      <c r="U132" s="566"/>
      <c r="V132" s="566"/>
      <c r="W132" s="566"/>
      <c r="X132" s="566"/>
      <c r="Z132" s="568"/>
      <c r="AA132" s="568"/>
      <c r="AB132" s="569"/>
      <c r="AC132" s="570"/>
      <c r="AD132" s="570"/>
      <c r="AE132" s="569"/>
      <c r="AF132" s="569"/>
      <c r="AG132" s="569"/>
    </row>
    <row r="133" spans="1:33" s="567" customFormat="1" ht="94.5">
      <c r="A133" s="576">
        <v>7</v>
      </c>
      <c r="B133" s="576"/>
      <c r="C133" s="576"/>
      <c r="D133" s="577" t="s">
        <v>704</v>
      </c>
      <c r="E133" s="576"/>
      <c r="F133" s="580"/>
      <c r="G133" s="524">
        <v>995461</v>
      </c>
      <c r="H133" s="640"/>
      <c r="I133" s="640"/>
      <c r="J133" s="640"/>
      <c r="K133" s="641"/>
      <c r="L133" s="642"/>
      <c r="M133" s="643"/>
      <c r="N133" s="566"/>
      <c r="O133" s="566"/>
      <c r="P133" s="566"/>
      <c r="Q133" s="566"/>
      <c r="R133" s="566"/>
      <c r="S133" s="566"/>
      <c r="T133" s="566"/>
      <c r="U133" s="566"/>
      <c r="V133" s="566"/>
      <c r="W133" s="566"/>
      <c r="X133" s="566"/>
      <c r="Z133" s="568"/>
      <c r="AA133" s="568"/>
      <c r="AB133" s="569"/>
      <c r="AC133" s="570"/>
      <c r="AD133" s="570"/>
      <c r="AE133" s="569"/>
      <c r="AF133" s="569"/>
      <c r="AG133" s="569"/>
    </row>
    <row r="134" spans="1:33" s="567" customFormat="1" ht="64.7" customHeight="1">
      <c r="A134" s="576" t="s">
        <v>698</v>
      </c>
      <c r="B134" s="576"/>
      <c r="C134" s="576" t="s">
        <v>503</v>
      </c>
      <c r="D134" s="577" t="s">
        <v>705</v>
      </c>
      <c r="E134" s="576" t="s">
        <v>506</v>
      </c>
      <c r="F134" s="578">
        <v>3</v>
      </c>
      <c r="G134" s="524">
        <v>995461</v>
      </c>
      <c r="H134" s="632" t="s">
        <v>138</v>
      </c>
      <c r="I134" s="633">
        <v>18</v>
      </c>
      <c r="J134" s="632" t="s">
        <v>138</v>
      </c>
      <c r="K134" s="634"/>
      <c r="L134" s="635">
        <f t="shared" ref="L134:L136" si="40">IF(OR(J134="",J134="Confirmed"),I134*M134%,J134*M134%)</f>
        <v>1.8000000000000002E-3</v>
      </c>
      <c r="M134" s="639" t="str">
        <f t="shared" ref="M134:M136" si="41">IF(K134=0,"0.01",K134*F134)</f>
        <v>0.01</v>
      </c>
      <c r="N134" s="566"/>
      <c r="O134" s="566"/>
      <c r="P134" s="566"/>
      <c r="Q134" s="566"/>
      <c r="R134" s="566"/>
      <c r="S134" s="566"/>
      <c r="T134" s="566"/>
      <c r="U134" s="566"/>
      <c r="V134" s="566"/>
      <c r="W134" s="566"/>
      <c r="X134" s="566"/>
      <c r="Z134" s="568"/>
      <c r="AA134" s="568"/>
      <c r="AB134" s="569"/>
      <c r="AC134" s="570"/>
      <c r="AD134" s="570"/>
      <c r="AE134" s="569"/>
      <c r="AF134" s="569"/>
      <c r="AG134" s="569"/>
    </row>
    <row r="135" spans="1:33" s="567" customFormat="1" ht="64.7" customHeight="1">
      <c r="A135" s="578" t="s">
        <v>701</v>
      </c>
      <c r="B135" s="578"/>
      <c r="C135" s="576" t="s">
        <v>706</v>
      </c>
      <c r="D135" s="577" t="s">
        <v>707</v>
      </c>
      <c r="E135" s="576" t="s">
        <v>506</v>
      </c>
      <c r="F135" s="576">
        <v>4</v>
      </c>
      <c r="G135" s="524">
        <v>995461</v>
      </c>
      <c r="H135" s="632" t="s">
        <v>138</v>
      </c>
      <c r="I135" s="633">
        <v>18</v>
      </c>
      <c r="J135" s="632" t="s">
        <v>138</v>
      </c>
      <c r="K135" s="634"/>
      <c r="L135" s="635">
        <f t="shared" si="40"/>
        <v>1.8000000000000002E-3</v>
      </c>
      <c r="M135" s="639" t="str">
        <f t="shared" si="41"/>
        <v>0.01</v>
      </c>
      <c r="N135" s="566"/>
      <c r="O135" s="566"/>
      <c r="P135" s="566"/>
      <c r="Q135" s="566"/>
      <c r="R135" s="566"/>
      <c r="S135" s="566"/>
      <c r="T135" s="566"/>
      <c r="U135" s="566"/>
      <c r="V135" s="566"/>
      <c r="W135" s="566"/>
      <c r="X135" s="566"/>
      <c r="Z135" s="568"/>
      <c r="AA135" s="568"/>
      <c r="AB135" s="569"/>
      <c r="AC135" s="570"/>
      <c r="AD135" s="570"/>
      <c r="AE135" s="569"/>
      <c r="AF135" s="569"/>
      <c r="AG135" s="569"/>
    </row>
    <row r="136" spans="1:33" s="567" customFormat="1" ht="64.7" customHeight="1">
      <c r="A136" s="576" t="s">
        <v>708</v>
      </c>
      <c r="B136" s="576"/>
      <c r="C136" s="578" t="s">
        <v>709</v>
      </c>
      <c r="D136" s="581" t="s">
        <v>710</v>
      </c>
      <c r="E136" s="576" t="s">
        <v>506</v>
      </c>
      <c r="F136" s="578">
        <v>4</v>
      </c>
      <c r="G136" s="524">
        <v>995461</v>
      </c>
      <c r="H136" s="632" t="s">
        <v>138</v>
      </c>
      <c r="I136" s="633">
        <v>18</v>
      </c>
      <c r="J136" s="632" t="s">
        <v>138</v>
      </c>
      <c r="K136" s="634"/>
      <c r="L136" s="635">
        <f t="shared" si="40"/>
        <v>1.8000000000000002E-3</v>
      </c>
      <c r="M136" s="639" t="str">
        <f t="shared" si="41"/>
        <v>0.01</v>
      </c>
      <c r="N136" s="566"/>
      <c r="O136" s="566"/>
      <c r="P136" s="566"/>
      <c r="Q136" s="566"/>
      <c r="R136" s="566"/>
      <c r="S136" s="566"/>
      <c r="T136" s="566"/>
      <c r="U136" s="566"/>
      <c r="V136" s="566"/>
      <c r="W136" s="566"/>
      <c r="X136" s="566"/>
      <c r="Z136" s="568"/>
      <c r="AA136" s="568"/>
      <c r="AB136" s="569"/>
      <c r="AC136" s="570"/>
      <c r="AD136" s="570"/>
      <c r="AE136" s="569"/>
      <c r="AF136" s="569"/>
      <c r="AG136" s="569"/>
    </row>
    <row r="137" spans="1:33" s="567" customFormat="1" ht="157.5">
      <c r="A137" s="576">
        <v>8</v>
      </c>
      <c r="B137" s="576"/>
      <c r="C137" s="576"/>
      <c r="D137" s="577" t="s">
        <v>711</v>
      </c>
      <c r="E137" s="576"/>
      <c r="F137" s="576"/>
      <c r="G137" s="524">
        <v>995461</v>
      </c>
      <c r="H137" s="640"/>
      <c r="I137" s="640"/>
      <c r="J137" s="640"/>
      <c r="K137" s="641"/>
      <c r="L137" s="642"/>
      <c r="M137" s="643"/>
      <c r="N137" s="566"/>
      <c r="O137" s="566"/>
      <c r="P137" s="566"/>
      <c r="Q137" s="566"/>
      <c r="R137" s="566"/>
      <c r="S137" s="566"/>
      <c r="T137" s="566"/>
      <c r="U137" s="566"/>
      <c r="V137" s="566"/>
      <c r="W137" s="566"/>
      <c r="X137" s="566"/>
      <c r="Z137" s="568"/>
      <c r="AA137" s="568"/>
      <c r="AB137" s="569"/>
      <c r="AC137" s="570"/>
      <c r="AD137" s="570"/>
      <c r="AE137" s="569"/>
      <c r="AF137" s="569"/>
      <c r="AG137" s="569"/>
    </row>
    <row r="138" spans="1:33" s="567" customFormat="1" ht="46.5">
      <c r="A138" s="576" t="s">
        <v>698</v>
      </c>
      <c r="B138" s="576"/>
      <c r="C138" s="576" t="s">
        <v>517</v>
      </c>
      <c r="D138" s="579" t="s">
        <v>712</v>
      </c>
      <c r="E138" s="576" t="s">
        <v>506</v>
      </c>
      <c r="F138" s="576">
        <v>2</v>
      </c>
      <c r="G138" s="524">
        <v>995461</v>
      </c>
      <c r="H138" s="632" t="s">
        <v>138</v>
      </c>
      <c r="I138" s="633">
        <v>18</v>
      </c>
      <c r="J138" s="632" t="s">
        <v>138</v>
      </c>
      <c r="K138" s="634"/>
      <c r="L138" s="635">
        <f t="shared" ref="L138" si="42">IF(OR(J138="",J138="Confirmed"),I138*M138%,J138*M138%)</f>
        <v>1.8000000000000002E-3</v>
      </c>
      <c r="M138" s="639" t="str">
        <f t="shared" ref="M138" si="43">IF(K138=0,"0.01",K138*F138)</f>
        <v>0.01</v>
      </c>
      <c r="N138" s="566"/>
      <c r="O138" s="566"/>
      <c r="P138" s="566"/>
      <c r="Q138" s="566"/>
      <c r="R138" s="566"/>
      <c r="S138" s="566"/>
      <c r="T138" s="566"/>
      <c r="U138" s="566"/>
      <c r="V138" s="566"/>
      <c r="W138" s="566"/>
      <c r="X138" s="566"/>
      <c r="Z138" s="568"/>
      <c r="AA138" s="568"/>
      <c r="AB138" s="569"/>
      <c r="AC138" s="570"/>
      <c r="AD138" s="570"/>
      <c r="AE138" s="569"/>
      <c r="AF138" s="569"/>
      <c r="AG138" s="569"/>
    </row>
    <row r="139" spans="1:33" s="567" customFormat="1" ht="126">
      <c r="A139" s="576">
        <v>9</v>
      </c>
      <c r="B139" s="576"/>
      <c r="C139" s="576"/>
      <c r="D139" s="577" t="s">
        <v>713</v>
      </c>
      <c r="E139" s="576"/>
      <c r="F139" s="576"/>
      <c r="G139" s="524">
        <v>995461</v>
      </c>
      <c r="H139" s="640"/>
      <c r="I139" s="640"/>
      <c r="J139" s="640"/>
      <c r="K139" s="641"/>
      <c r="L139" s="642"/>
      <c r="M139" s="643"/>
      <c r="N139" s="566"/>
      <c r="O139" s="566"/>
      <c r="P139" s="566"/>
      <c r="Q139" s="566"/>
      <c r="R139" s="566"/>
      <c r="S139" s="566"/>
      <c r="T139" s="566"/>
      <c r="U139" s="566"/>
      <c r="V139" s="566"/>
      <c r="W139" s="566"/>
      <c r="X139" s="566"/>
      <c r="Z139" s="568"/>
      <c r="AA139" s="568"/>
      <c r="AB139" s="569"/>
      <c r="AC139" s="570"/>
      <c r="AD139" s="570"/>
      <c r="AE139" s="569"/>
      <c r="AF139" s="569"/>
      <c r="AG139" s="569"/>
    </row>
    <row r="140" spans="1:33" s="567" customFormat="1" ht="64.7" customHeight="1">
      <c r="A140" s="576" t="s">
        <v>698</v>
      </c>
      <c r="B140" s="576"/>
      <c r="C140" s="576" t="s">
        <v>504</v>
      </c>
      <c r="D140" s="579" t="s">
        <v>714</v>
      </c>
      <c r="E140" s="576" t="s">
        <v>506</v>
      </c>
      <c r="F140" s="576">
        <v>10</v>
      </c>
      <c r="G140" s="524">
        <v>995461</v>
      </c>
      <c r="H140" s="632" t="s">
        <v>138</v>
      </c>
      <c r="I140" s="633">
        <v>18</v>
      </c>
      <c r="J140" s="632" t="s">
        <v>138</v>
      </c>
      <c r="K140" s="634"/>
      <c r="L140" s="635">
        <f t="shared" ref="L140:L141" si="44">IF(OR(J140="",J140="Confirmed"),I140*M140%,J140*M140%)</f>
        <v>1.8000000000000002E-3</v>
      </c>
      <c r="M140" s="639" t="str">
        <f t="shared" ref="M140:M141" si="45">IF(K140=0,"0.01",K140*F140)</f>
        <v>0.01</v>
      </c>
      <c r="N140" s="566"/>
      <c r="O140" s="566"/>
      <c r="P140" s="566"/>
      <c r="Q140" s="566"/>
      <c r="R140" s="566"/>
      <c r="S140" s="566"/>
      <c r="T140" s="566"/>
      <c r="U140" s="566"/>
      <c r="V140" s="566"/>
      <c r="W140" s="566"/>
      <c r="X140" s="566"/>
      <c r="Z140" s="568"/>
      <c r="AA140" s="568"/>
      <c r="AB140" s="569"/>
      <c r="AC140" s="570"/>
      <c r="AD140" s="570"/>
      <c r="AE140" s="569"/>
      <c r="AF140" s="569"/>
      <c r="AG140" s="569"/>
    </row>
    <row r="141" spans="1:33" s="567" customFormat="1" ht="64.7" customHeight="1">
      <c r="A141" s="576" t="s">
        <v>701</v>
      </c>
      <c r="B141" s="576"/>
      <c r="C141" s="576" t="s">
        <v>715</v>
      </c>
      <c r="D141" s="579" t="s">
        <v>716</v>
      </c>
      <c r="E141" s="576" t="s">
        <v>506</v>
      </c>
      <c r="F141" s="576">
        <v>2</v>
      </c>
      <c r="G141" s="524">
        <v>995461</v>
      </c>
      <c r="H141" s="632" t="s">
        <v>138</v>
      </c>
      <c r="I141" s="633">
        <v>18</v>
      </c>
      <c r="J141" s="632" t="s">
        <v>138</v>
      </c>
      <c r="K141" s="634"/>
      <c r="L141" s="635">
        <f t="shared" si="44"/>
        <v>1.8000000000000002E-3</v>
      </c>
      <c r="M141" s="639" t="str">
        <f t="shared" si="45"/>
        <v>0.01</v>
      </c>
      <c r="N141" s="566"/>
      <c r="O141" s="566"/>
      <c r="P141" s="566"/>
      <c r="Q141" s="566"/>
      <c r="R141" s="566"/>
      <c r="S141" s="566"/>
      <c r="T141" s="566"/>
      <c r="U141" s="566"/>
      <c r="V141" s="566"/>
      <c r="W141" s="566"/>
      <c r="X141" s="566"/>
      <c r="Z141" s="568"/>
      <c r="AA141" s="568"/>
      <c r="AB141" s="569"/>
      <c r="AC141" s="570"/>
      <c r="AD141" s="570"/>
      <c r="AE141" s="569"/>
      <c r="AF141" s="569"/>
      <c r="AG141" s="569"/>
    </row>
    <row r="142" spans="1:33" s="567" customFormat="1" ht="64.7" customHeight="1">
      <c r="A142" s="582"/>
      <c r="B142" s="583"/>
      <c r="C142" s="583"/>
      <c r="D142" s="584"/>
      <c r="E142" s="583"/>
      <c r="F142" s="585"/>
      <c r="G142" s="503"/>
      <c r="H142" s="572"/>
      <c r="I142" s="572"/>
      <c r="J142" s="572"/>
      <c r="K142" s="575"/>
      <c r="L142" s="573"/>
      <c r="M142" s="574"/>
      <c r="N142" s="566"/>
      <c r="O142" s="566"/>
      <c r="P142" s="566"/>
      <c r="Q142" s="566"/>
      <c r="R142" s="566"/>
      <c r="S142" s="566"/>
      <c r="T142" s="566"/>
      <c r="U142" s="566"/>
      <c r="V142" s="566"/>
      <c r="W142" s="566"/>
      <c r="X142" s="566"/>
      <c r="Z142" s="568"/>
      <c r="AA142" s="568"/>
      <c r="AB142" s="569"/>
      <c r="AC142" s="570"/>
      <c r="AD142" s="570"/>
      <c r="AE142" s="569"/>
      <c r="AF142" s="569"/>
      <c r="AG142" s="569"/>
    </row>
    <row r="143" spans="1:33" ht="45.75">
      <c r="A143" s="472"/>
      <c r="B143" s="559"/>
      <c r="C143" s="571" t="s">
        <v>717</v>
      </c>
      <c r="D143" s="571"/>
      <c r="E143" s="571"/>
      <c r="F143" s="571"/>
      <c r="G143" s="503"/>
      <c r="H143" s="652"/>
      <c r="I143" s="652"/>
      <c r="J143" s="652"/>
      <c r="K143" s="484"/>
      <c r="L143" s="485"/>
      <c r="M143" s="486"/>
      <c r="AC143" s="471"/>
      <c r="AD143" s="471"/>
    </row>
    <row r="144" spans="1:33" s="567" customFormat="1" ht="126">
      <c r="A144" s="576">
        <v>10</v>
      </c>
      <c r="B144" s="586"/>
      <c r="C144" s="587"/>
      <c r="D144" s="577" t="s">
        <v>718</v>
      </c>
      <c r="E144" s="578"/>
      <c r="F144" s="578"/>
      <c r="G144" s="503"/>
      <c r="H144" s="572"/>
      <c r="I144" s="572"/>
      <c r="J144" s="572"/>
      <c r="K144" s="575"/>
      <c r="L144" s="573"/>
      <c r="M144" s="574"/>
      <c r="N144" s="566"/>
      <c r="O144" s="566"/>
      <c r="P144" s="566"/>
      <c r="Q144" s="566"/>
      <c r="R144" s="566"/>
      <c r="S144" s="566"/>
      <c r="T144" s="566"/>
      <c r="U144" s="566"/>
      <c r="V144" s="566"/>
      <c r="W144" s="566"/>
      <c r="X144" s="566"/>
      <c r="Z144" s="568"/>
      <c r="AA144" s="568"/>
      <c r="AB144" s="569"/>
      <c r="AC144" s="570"/>
      <c r="AD144" s="570"/>
      <c r="AE144" s="569"/>
      <c r="AF144" s="569"/>
      <c r="AG144" s="569"/>
    </row>
    <row r="145" spans="1:33" s="567" customFormat="1" ht="63">
      <c r="A145" s="576"/>
      <c r="B145" s="576"/>
      <c r="C145" s="520" t="s">
        <v>595</v>
      </c>
      <c r="D145" s="577" t="s">
        <v>719</v>
      </c>
      <c r="E145" s="576" t="s">
        <v>506</v>
      </c>
      <c r="F145" s="576">
        <v>12</v>
      </c>
      <c r="G145" s="503">
        <v>8414</v>
      </c>
      <c r="H145" s="510" t="s">
        <v>138</v>
      </c>
      <c r="I145" s="511">
        <v>18</v>
      </c>
      <c r="J145" s="510" t="s">
        <v>138</v>
      </c>
      <c r="K145" s="512"/>
      <c r="L145" s="513">
        <f t="shared" ref="L145:L146" si="46">IF(OR(J145="",J145="Confirmed"),I145*M145%,J145*M145%)</f>
        <v>1.8000000000000002E-3</v>
      </c>
      <c r="M145" s="514" t="str">
        <f t="shared" ref="M145:M146" si="47">IF(K145=0,"0.01",K145*F145)</f>
        <v>0.01</v>
      </c>
      <c r="N145" s="566"/>
      <c r="O145" s="566"/>
      <c r="P145" s="566"/>
      <c r="Q145" s="566"/>
      <c r="R145" s="566"/>
      <c r="S145" s="566"/>
      <c r="T145" s="566"/>
      <c r="U145" s="566"/>
      <c r="V145" s="566"/>
      <c r="W145" s="566"/>
      <c r="X145" s="566"/>
      <c r="Z145" s="568"/>
      <c r="AA145" s="568"/>
      <c r="AB145" s="569"/>
      <c r="AC145" s="570"/>
      <c r="AD145" s="570"/>
      <c r="AE145" s="569"/>
      <c r="AF145" s="569"/>
      <c r="AG145" s="569"/>
    </row>
    <row r="146" spans="1:33" s="567" customFormat="1" ht="123" customHeight="1">
      <c r="A146" s="586">
        <v>11</v>
      </c>
      <c r="B146" s="588"/>
      <c r="C146" s="589">
        <v>1.44</v>
      </c>
      <c r="D146" s="577" t="s">
        <v>720</v>
      </c>
      <c r="E146" s="576" t="s">
        <v>506</v>
      </c>
      <c r="F146" s="576">
        <v>12</v>
      </c>
      <c r="G146" s="503">
        <v>8414</v>
      </c>
      <c r="H146" s="510" t="s">
        <v>138</v>
      </c>
      <c r="I146" s="511">
        <v>18</v>
      </c>
      <c r="J146" s="510" t="s">
        <v>138</v>
      </c>
      <c r="K146" s="512"/>
      <c r="L146" s="513">
        <f t="shared" si="46"/>
        <v>1.8000000000000002E-3</v>
      </c>
      <c r="M146" s="514" t="str">
        <f t="shared" si="47"/>
        <v>0.01</v>
      </c>
      <c r="N146" s="566"/>
      <c r="O146" s="566"/>
      <c r="P146" s="566"/>
      <c r="Q146" s="566"/>
      <c r="R146" s="566"/>
      <c r="S146" s="566"/>
      <c r="T146" s="566"/>
      <c r="U146" s="566"/>
      <c r="V146" s="566"/>
      <c r="W146" s="566"/>
      <c r="X146" s="566"/>
      <c r="Z146" s="568"/>
      <c r="AA146" s="568"/>
      <c r="AB146" s="569"/>
      <c r="AC146" s="570"/>
      <c r="AD146" s="570"/>
      <c r="AE146" s="569"/>
      <c r="AF146" s="569"/>
      <c r="AG146" s="569"/>
    </row>
    <row r="147" spans="1:33" s="567" customFormat="1" ht="111" customHeight="1">
      <c r="A147" s="590"/>
      <c r="B147" s="590"/>
      <c r="C147" s="591"/>
      <c r="D147" s="577" t="s">
        <v>721</v>
      </c>
      <c r="E147" s="578"/>
      <c r="F147" s="578"/>
      <c r="G147" s="503"/>
      <c r="H147" s="572"/>
      <c r="I147" s="572"/>
      <c r="J147" s="572"/>
      <c r="K147" s="575"/>
      <c r="L147" s="573"/>
      <c r="M147" s="574"/>
      <c r="N147" s="566"/>
      <c r="O147" s="566"/>
      <c r="P147" s="566"/>
      <c r="Q147" s="566"/>
      <c r="R147" s="566"/>
      <c r="S147" s="566"/>
      <c r="T147" s="566"/>
      <c r="U147" s="566"/>
      <c r="V147" s="566"/>
      <c r="W147" s="566"/>
      <c r="X147" s="566"/>
      <c r="Z147" s="568"/>
      <c r="AA147" s="568"/>
      <c r="AB147" s="569"/>
      <c r="AC147" s="570"/>
      <c r="AD147" s="570"/>
      <c r="AE147" s="569"/>
      <c r="AF147" s="569"/>
      <c r="AG147" s="569"/>
    </row>
    <row r="148" spans="1:33" s="567" customFormat="1" ht="63">
      <c r="A148" s="592">
        <v>12</v>
      </c>
      <c r="B148" s="592"/>
      <c r="C148" s="520" t="s">
        <v>595</v>
      </c>
      <c r="D148" s="577" t="s">
        <v>722</v>
      </c>
      <c r="E148" s="576" t="s">
        <v>506</v>
      </c>
      <c r="F148" s="576">
        <v>6</v>
      </c>
      <c r="G148" s="503">
        <v>8414</v>
      </c>
      <c r="H148" s="510" t="s">
        <v>138</v>
      </c>
      <c r="I148" s="511">
        <v>18</v>
      </c>
      <c r="J148" s="510" t="s">
        <v>138</v>
      </c>
      <c r="K148" s="512"/>
      <c r="L148" s="513">
        <f t="shared" ref="L148:L153" si="48">IF(OR(J148="",J148="Confirmed"),I148*M148%,J148*M148%)</f>
        <v>1.8000000000000002E-3</v>
      </c>
      <c r="M148" s="514" t="str">
        <f t="shared" ref="M148:M153" si="49">IF(K148=0,"0.01",K148*F148)</f>
        <v>0.01</v>
      </c>
      <c r="N148" s="566"/>
      <c r="O148" s="566"/>
      <c r="P148" s="566"/>
      <c r="Q148" s="566"/>
      <c r="R148" s="566"/>
      <c r="S148" s="566"/>
      <c r="T148" s="566"/>
      <c r="U148" s="566"/>
      <c r="V148" s="566"/>
      <c r="W148" s="566"/>
      <c r="X148" s="566"/>
      <c r="Z148" s="568"/>
      <c r="AA148" s="568"/>
      <c r="AB148" s="569"/>
      <c r="AC148" s="570"/>
      <c r="AD148" s="570"/>
      <c r="AE148" s="569"/>
      <c r="AF148" s="569"/>
      <c r="AG148" s="569"/>
    </row>
    <row r="149" spans="1:33" s="567" customFormat="1" ht="63">
      <c r="A149" s="592">
        <v>13</v>
      </c>
      <c r="B149" s="592"/>
      <c r="C149" s="520" t="s">
        <v>595</v>
      </c>
      <c r="D149" s="577" t="s">
        <v>723</v>
      </c>
      <c r="E149" s="576" t="s">
        <v>506</v>
      </c>
      <c r="F149" s="576">
        <v>1</v>
      </c>
      <c r="G149" s="503">
        <v>8414</v>
      </c>
      <c r="H149" s="510" t="s">
        <v>138</v>
      </c>
      <c r="I149" s="511">
        <v>18</v>
      </c>
      <c r="J149" s="510" t="s">
        <v>138</v>
      </c>
      <c r="K149" s="512"/>
      <c r="L149" s="513">
        <f t="shared" si="48"/>
        <v>1.8000000000000002E-3</v>
      </c>
      <c r="M149" s="514" t="str">
        <f t="shared" si="49"/>
        <v>0.01</v>
      </c>
      <c r="N149" s="566"/>
      <c r="O149" s="566"/>
      <c r="P149" s="566"/>
      <c r="Q149" s="566"/>
      <c r="R149" s="566"/>
      <c r="S149" s="566"/>
      <c r="T149" s="566"/>
      <c r="U149" s="566"/>
      <c r="V149" s="566"/>
      <c r="W149" s="566"/>
      <c r="X149" s="566"/>
      <c r="Z149" s="568"/>
      <c r="AA149" s="568"/>
      <c r="AB149" s="569"/>
      <c r="AC149" s="570"/>
      <c r="AD149" s="570"/>
      <c r="AE149" s="569"/>
      <c r="AF149" s="569"/>
      <c r="AG149" s="569"/>
    </row>
    <row r="150" spans="1:33" s="567" customFormat="1" ht="117.95" customHeight="1">
      <c r="A150" s="593">
        <v>16</v>
      </c>
      <c r="B150" s="593"/>
      <c r="C150" s="594" t="s">
        <v>724</v>
      </c>
      <c r="D150" s="577" t="s">
        <v>725</v>
      </c>
      <c r="E150" s="576" t="s">
        <v>506</v>
      </c>
      <c r="F150" s="576">
        <v>7</v>
      </c>
      <c r="G150" s="503">
        <v>8414</v>
      </c>
      <c r="H150" s="510" t="s">
        <v>138</v>
      </c>
      <c r="I150" s="511">
        <v>18</v>
      </c>
      <c r="J150" s="510" t="s">
        <v>138</v>
      </c>
      <c r="K150" s="512"/>
      <c r="L150" s="513">
        <f t="shared" si="48"/>
        <v>1.8000000000000002E-3</v>
      </c>
      <c r="M150" s="514" t="str">
        <f t="shared" si="49"/>
        <v>0.01</v>
      </c>
      <c r="N150" s="566"/>
      <c r="O150" s="566"/>
      <c r="P150" s="566"/>
      <c r="Q150" s="566"/>
      <c r="R150" s="566"/>
      <c r="S150" s="566"/>
      <c r="T150" s="566"/>
      <c r="U150" s="566"/>
      <c r="V150" s="566"/>
      <c r="W150" s="566"/>
      <c r="X150" s="566"/>
      <c r="Z150" s="568"/>
      <c r="AA150" s="568"/>
      <c r="AB150" s="569"/>
      <c r="AC150" s="570"/>
      <c r="AD150" s="570"/>
      <c r="AE150" s="569"/>
      <c r="AF150" s="569"/>
      <c r="AG150" s="569"/>
    </row>
    <row r="151" spans="1:33" s="567" customFormat="1" ht="126">
      <c r="A151" s="576">
        <v>17</v>
      </c>
      <c r="B151" s="576"/>
      <c r="C151" s="520" t="s">
        <v>595</v>
      </c>
      <c r="D151" s="577" t="s">
        <v>726</v>
      </c>
      <c r="E151" s="576" t="s">
        <v>506</v>
      </c>
      <c r="F151" s="576">
        <v>21</v>
      </c>
      <c r="G151" s="503">
        <v>9405</v>
      </c>
      <c r="H151" s="510" t="s">
        <v>138</v>
      </c>
      <c r="I151" s="511">
        <v>18</v>
      </c>
      <c r="J151" s="510" t="s">
        <v>138</v>
      </c>
      <c r="K151" s="512"/>
      <c r="L151" s="513">
        <f t="shared" si="48"/>
        <v>1.8000000000000002E-3</v>
      </c>
      <c r="M151" s="514" t="str">
        <f t="shared" si="49"/>
        <v>0.01</v>
      </c>
      <c r="N151" s="566"/>
      <c r="O151" s="566"/>
      <c r="P151" s="566"/>
      <c r="Q151" s="566"/>
      <c r="R151" s="566"/>
      <c r="S151" s="566"/>
      <c r="T151" s="566"/>
      <c r="U151" s="566"/>
      <c r="V151" s="566"/>
      <c r="W151" s="566"/>
      <c r="X151" s="566"/>
      <c r="Z151" s="568"/>
      <c r="AA151" s="568"/>
      <c r="AB151" s="569"/>
      <c r="AC151" s="570"/>
      <c r="AD151" s="570"/>
      <c r="AE151" s="569"/>
      <c r="AF151" s="569"/>
      <c r="AG151" s="569"/>
    </row>
    <row r="152" spans="1:33" s="567" customFormat="1" ht="157.5">
      <c r="A152" s="576">
        <v>18</v>
      </c>
      <c r="B152" s="576"/>
      <c r="C152" s="520" t="s">
        <v>595</v>
      </c>
      <c r="D152" s="577" t="s">
        <v>727</v>
      </c>
      <c r="E152" s="576" t="s">
        <v>506</v>
      </c>
      <c r="F152" s="576">
        <v>3</v>
      </c>
      <c r="G152" s="503">
        <v>8414</v>
      </c>
      <c r="H152" s="510" t="s">
        <v>138</v>
      </c>
      <c r="I152" s="511">
        <v>18</v>
      </c>
      <c r="J152" s="510" t="s">
        <v>138</v>
      </c>
      <c r="K152" s="512"/>
      <c r="L152" s="513">
        <f t="shared" si="48"/>
        <v>1.8000000000000002E-3</v>
      </c>
      <c r="M152" s="514" t="str">
        <f t="shared" si="49"/>
        <v>0.01</v>
      </c>
      <c r="N152" s="566"/>
      <c r="O152" s="566"/>
      <c r="P152" s="566"/>
      <c r="Q152" s="566"/>
      <c r="R152" s="566"/>
      <c r="S152" s="566"/>
      <c r="T152" s="566"/>
      <c r="U152" s="566"/>
      <c r="V152" s="566"/>
      <c r="W152" s="566"/>
      <c r="X152" s="566"/>
      <c r="Z152" s="568"/>
      <c r="AA152" s="568"/>
      <c r="AB152" s="569"/>
      <c r="AC152" s="570"/>
      <c r="AD152" s="570"/>
      <c r="AE152" s="569"/>
      <c r="AF152" s="569"/>
      <c r="AG152" s="569"/>
    </row>
    <row r="153" spans="1:33" s="567" customFormat="1" ht="126">
      <c r="A153" s="576">
        <v>19</v>
      </c>
      <c r="B153" s="576"/>
      <c r="C153" s="578">
        <v>1.35</v>
      </c>
      <c r="D153" s="577" t="s">
        <v>728</v>
      </c>
      <c r="E153" s="576" t="s">
        <v>506</v>
      </c>
      <c r="F153" s="576">
        <v>24</v>
      </c>
      <c r="G153" s="503">
        <v>8414</v>
      </c>
      <c r="H153" s="510" t="s">
        <v>138</v>
      </c>
      <c r="I153" s="511">
        <v>18</v>
      </c>
      <c r="J153" s="510" t="s">
        <v>138</v>
      </c>
      <c r="K153" s="512"/>
      <c r="L153" s="513">
        <f t="shared" si="48"/>
        <v>1.8000000000000002E-3</v>
      </c>
      <c r="M153" s="514" t="str">
        <f t="shared" si="49"/>
        <v>0.01</v>
      </c>
      <c r="N153" s="566"/>
      <c r="O153" s="566"/>
      <c r="P153" s="566"/>
      <c r="Q153" s="566"/>
      <c r="R153" s="566"/>
      <c r="S153" s="566"/>
      <c r="T153" s="566"/>
      <c r="U153" s="566"/>
      <c r="V153" s="566"/>
      <c r="W153" s="566"/>
      <c r="X153" s="566"/>
      <c r="Z153" s="568"/>
      <c r="AA153" s="568"/>
      <c r="AB153" s="569"/>
      <c r="AC153" s="570"/>
      <c r="AD153" s="570"/>
      <c r="AE153" s="569"/>
      <c r="AF153" s="569"/>
      <c r="AG153" s="569"/>
    </row>
    <row r="154" spans="1:33" ht="50.45" customHeight="1">
      <c r="A154" s="553"/>
      <c r="B154" s="554"/>
      <c r="C154" s="554"/>
      <c r="D154" s="721" t="s">
        <v>498</v>
      </c>
      <c r="E154" s="722"/>
      <c r="F154" s="722"/>
      <c r="G154" s="722"/>
      <c r="H154" s="722"/>
      <c r="I154" s="722"/>
      <c r="J154" s="722"/>
      <c r="K154" s="723"/>
      <c r="L154" s="555">
        <f>SUM(L19:L153)</f>
        <v>0.19259999999999977</v>
      </c>
      <c r="M154" s="556">
        <f>SUM(M19:M153)</f>
        <v>0</v>
      </c>
      <c r="AC154" s="473"/>
      <c r="AD154" s="338" t="e">
        <f>ROUND(SUM(#REF!),0)</f>
        <v>#REF!</v>
      </c>
    </row>
    <row r="155" spans="1:33" ht="20.25">
      <c r="A155" s="493"/>
      <c r="B155" s="334"/>
      <c r="C155" s="490"/>
      <c r="D155" s="335"/>
      <c r="E155" s="335"/>
      <c r="F155" s="335"/>
      <c r="G155" s="334"/>
      <c r="H155" s="334"/>
      <c r="I155" s="334"/>
      <c r="J155" s="334"/>
      <c r="K155" s="334"/>
      <c r="L155" s="474"/>
      <c r="M155" s="337"/>
      <c r="AC155" s="473"/>
      <c r="AD155" s="338"/>
    </row>
    <row r="156" spans="1:33" ht="54.95" customHeight="1">
      <c r="A156" s="724" t="s">
        <v>529</v>
      </c>
      <c r="B156" s="725"/>
      <c r="C156" s="725"/>
      <c r="D156" s="725"/>
      <c r="E156" s="725"/>
      <c r="F156" s="725"/>
      <c r="G156" s="725"/>
      <c r="H156" s="725"/>
      <c r="I156" s="725"/>
      <c r="J156" s="725"/>
      <c r="K156" s="725"/>
      <c r="L156" s="726"/>
      <c r="M156" s="337"/>
      <c r="AC156" s="473"/>
      <c r="AD156" s="338"/>
    </row>
    <row r="157" spans="1:33" ht="29.25">
      <c r="A157" s="653"/>
      <c r="B157" s="654"/>
      <c r="C157" s="654"/>
      <c r="D157" s="655"/>
      <c r="E157" s="655"/>
      <c r="F157" s="655"/>
      <c r="G157" s="656"/>
      <c r="H157" s="656"/>
      <c r="I157" s="656"/>
      <c r="J157" s="656"/>
      <c r="K157" s="656"/>
      <c r="L157" s="657"/>
      <c r="M157" s="337"/>
      <c r="AC157" s="473"/>
      <c r="AD157" s="338"/>
    </row>
    <row r="158" spans="1:33" ht="29.25">
      <c r="A158" s="653"/>
      <c r="B158" s="654"/>
      <c r="C158" s="654"/>
      <c r="D158" s="655"/>
      <c r="E158" s="655"/>
      <c r="F158" s="655"/>
      <c r="G158" s="656"/>
      <c r="H158" s="656"/>
      <c r="I158" s="656"/>
      <c r="J158" s="656"/>
      <c r="K158" s="656"/>
      <c r="L158" s="657"/>
      <c r="M158" s="337"/>
      <c r="AC158" s="473"/>
      <c r="AD158" s="338"/>
    </row>
    <row r="159" spans="1:33" ht="33.6" customHeight="1">
      <c r="A159" s="658" t="s">
        <v>110</v>
      </c>
      <c r="B159" s="659"/>
      <c r="C159" s="658"/>
      <c r="D159" s="660" t="str">
        <f>IF('[2]Names of Bidder'!D21=0,"",'[2]Names of Bidder'!D21)</f>
        <v/>
      </c>
      <c r="E159" s="661"/>
      <c r="F159" s="661"/>
      <c r="G159" s="660"/>
      <c r="H159" s="660"/>
      <c r="I159" s="660"/>
      <c r="J159" s="660"/>
      <c r="K159" s="662"/>
      <c r="L159" s="663" t="s">
        <v>113</v>
      </c>
      <c r="M159" s="475" t="str">
        <f>IF('[2]Names of Bidder'!D18=0,"",'[2]Names of Bidder'!D18)</f>
        <v/>
      </c>
    </row>
    <row r="160" spans="1:33" ht="33.6" customHeight="1">
      <c r="A160" s="658" t="s">
        <v>112</v>
      </c>
      <c r="B160" s="659"/>
      <c r="C160" s="658"/>
      <c r="D160" s="660" t="str">
        <f>IF('[2]Names of Bidder'!D22=0,"",'[2]Names of Bidder'!D22)</f>
        <v/>
      </c>
      <c r="E160" s="661"/>
      <c r="F160" s="661"/>
      <c r="G160" s="660"/>
      <c r="H160" s="660"/>
      <c r="I160" s="660"/>
      <c r="J160" s="660"/>
      <c r="K160" s="662"/>
      <c r="L160" s="663" t="s">
        <v>114</v>
      </c>
      <c r="M160" s="475" t="str">
        <f>IF('[2]Names of Bidder'!D19=0,"",'[2]Names of Bidder'!D19)</f>
        <v/>
      </c>
    </row>
    <row r="161" spans="1:10" ht="33.6" customHeight="1">
      <c r="A161" s="477"/>
      <c r="B161" s="128"/>
      <c r="C161" s="477"/>
      <c r="D161" s="476"/>
      <c r="E161" s="476"/>
      <c r="F161" s="476"/>
      <c r="G161" s="108"/>
      <c r="H161" s="108"/>
      <c r="I161" s="108"/>
      <c r="J161" s="108"/>
    </row>
  </sheetData>
  <sheetProtection algorithmName="SHA-512" hashValue="TX9NJCPO/pvuke+RHGx2YVVzUk2C+Zi4ugBXDj/S59J/891ETRtLvBwyNdgMp/ZBcvJMZx8fkEWGLDMqb2Ontg==" saltValue="G5XHE207zimLDdQJETr0rg==" spinCount="100000" sheet="1" formatColumns="0" formatRows="0" selectLockedCells="1"/>
  <autoFilter ref="A15:M154" xr:uid="{00000000-0001-0000-0600-000000000000}"/>
  <customSheetViews>
    <customSheetView guid="{08A645C4-A23F-4400-B0CE-1685BC312A6F}">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headerFooter alignWithMargins="0">
        <oddFooter>&amp;R&amp;"Book Antiqua,Bold"&amp;10Page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C39F923C-6CD3-45D8-86F8-6C4D806DDD7E}">
      <selection activeCell="F45" sqref="F45"/>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 guid="{9CA44E70-650F-49CD-967F-298619682CA2}" topLeftCell="A10">
      <selection activeCell="D18" sqref="D18"/>
      <colBreaks count="1" manualBreakCount="1">
        <brk id="7" max="1048575" man="1"/>
      </colBreaks>
      <pageMargins left="0.51181102362204722" right="0.26" top="0.54" bottom="0.51" header="0.27" footer="0.32"/>
      <printOptions horizontalCentered="1"/>
      <pageSetup paperSize="9" orientation="portrait" horizontalDpi="300" verticalDpi="300"/>
      <headerFooter alignWithMargins="0">
        <oddFooter>&amp;R&amp;"Book Antiqua,Bold"&amp;10Schedule-3/ Page &amp;P of &amp;N</oddFooter>
      </headerFooter>
    </customSheetView>
  </customSheetViews>
  <mergeCells count="10">
    <mergeCell ref="J1:M1"/>
    <mergeCell ref="D154:K154"/>
    <mergeCell ref="A156:L156"/>
    <mergeCell ref="A14:F14"/>
    <mergeCell ref="I14:M14"/>
    <mergeCell ref="A3:M3"/>
    <mergeCell ref="A4:M4"/>
    <mergeCell ref="A1:I1"/>
    <mergeCell ref="B124:J124"/>
    <mergeCell ref="A6:D6"/>
  </mergeCells>
  <dataValidations count="2">
    <dataValidation type="list" allowBlank="1" showInputMessage="1" showErrorMessage="1" sqref="J38:J57 J19:J22 J24:J32 J34:J36 J59:J75 J77 J95:J99 J101 J103:J104 J106:J111 J79:J93 J113:J123 J126:J128 J130:J132 J134:J136 J138 J140:J141 J145:J146 J148:J153" xr:uid="{00000000-0002-0000-0600-000000000000}">
      <formula1>"Confirmed, 0,5,12,18,28"</formula1>
    </dataValidation>
    <dataValidation operator="greaterThan" allowBlank="1" showInputMessage="1" showErrorMessage="1" sqref="L34:L36 L19:L22 L24:L32 L38:L57 L77 L101 L103:L104 L106:L111 L95:L99 L113 L115 L59:L75 L79:L93 L117:L123 L126:L128 L130:L132 L134:L136 L138 L140:L141 L145:L146 L148:L153" xr:uid="{00000000-0002-0000-0600-000001000000}"/>
  </dataValidations>
  <printOptions horizontalCentered="1"/>
  <pageMargins left="0.51181102362204722" right="0.27559055118110237" top="0.39370078740157483" bottom="0.39370078740157483" header="0.27559055118110237" footer="0.23622047244094491"/>
  <pageSetup paperSize="9" scale="21" orientation="landscape" horizontalDpi="300" verticalDpi="300" r:id="rId1"/>
  <headerFooter alignWithMargins="0">
    <oddFooter>&amp;R&amp;"Book Antiqua,Bold"&amp;10Schedule-3/ Page &amp;P of &amp;N</oddFooter>
  </headerFooter>
  <rowBreaks count="1" manualBreakCount="1">
    <brk id="104"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33"/>
  </sheetPr>
  <dimension ref="A1:Q54"/>
  <sheetViews>
    <sheetView zoomScale="85" zoomScaleSheetLayoutView="100" workbookViewId="0">
      <selection activeCell="B17" sqref="B17:C17"/>
    </sheetView>
  </sheetViews>
  <sheetFormatPr defaultColWidth="10" defaultRowHeight="16.5"/>
  <cols>
    <col min="1" max="1" width="10.375" style="213" customWidth="1"/>
    <col min="2" max="2" width="50.125" style="213" customWidth="1"/>
    <col min="3" max="3" width="21.375" style="213" customWidth="1"/>
    <col min="4" max="4" width="20.5" style="213" customWidth="1"/>
    <col min="5" max="5" width="20" style="213" customWidth="1"/>
    <col min="6" max="6" width="10" style="247" customWidth="1"/>
    <col min="7" max="7" width="18.625" style="247" hidden="1" customWidth="1"/>
    <col min="8" max="8" width="10" style="247" customWidth="1"/>
    <col min="9" max="9" width="10" style="296" customWidth="1"/>
    <col min="10" max="10" width="12.625" style="296" customWidth="1"/>
    <col min="11" max="11" width="15" style="296" customWidth="1"/>
    <col min="12" max="17" width="10" style="296" customWidth="1"/>
    <col min="18" max="16384" width="10" style="247"/>
  </cols>
  <sheetData>
    <row r="1" spans="1:11" ht="18" customHeight="1">
      <c r="A1" s="248" t="str">
        <f>Cover!B3</f>
        <v>Specification No.: ODP/BB/C&amp;M-3613/OT-28/RFx No.5002003326/23-24</v>
      </c>
      <c r="B1" s="249"/>
      <c r="C1" s="297"/>
      <c r="D1" s="297"/>
      <c r="E1" s="251" t="s">
        <v>116</v>
      </c>
    </row>
    <row r="2" spans="1:11" ht="15" customHeight="1">
      <c r="A2" s="252"/>
      <c r="B2" s="253"/>
      <c r="C2" s="288"/>
      <c r="D2" s="288"/>
      <c r="E2" s="254"/>
      <c r="F2" s="254"/>
    </row>
    <row r="3" spans="1:11" ht="74.25" customHeight="1">
      <c r="A3" s="750" t="str">
        <f>Cover!$B$2</f>
        <v>Construction of PPPFC Storage shed (46.5mx6m)  at POWERGRID Pandiabili GIS</v>
      </c>
      <c r="B3" s="750"/>
      <c r="C3" s="750"/>
      <c r="D3" s="750"/>
      <c r="E3" s="750"/>
    </row>
    <row r="4" spans="1:11" ht="22.15" customHeight="1">
      <c r="A4" s="751" t="s">
        <v>146</v>
      </c>
      <c r="B4" s="751"/>
      <c r="C4" s="751"/>
      <c r="D4" s="751"/>
      <c r="E4" s="751"/>
    </row>
    <row r="5" spans="1:11" ht="12" customHeight="1">
      <c r="A5" s="298"/>
      <c r="B5" s="299"/>
      <c r="C5" s="299"/>
      <c r="D5" s="299"/>
      <c r="E5" s="299"/>
    </row>
    <row r="6" spans="1:11" ht="18" customHeight="1">
      <c r="A6" s="212" t="str">
        <f>'Sch-1 (Civil &amp; Elect Works) '!A6</f>
        <v>Bidder’s Name and Address</v>
      </c>
      <c r="D6" s="213" t="s">
        <v>84</v>
      </c>
    </row>
    <row r="7" spans="1:11" ht="18" customHeight="1">
      <c r="A7" s="212" t="e">
        <f>'Sch-1 (Civil &amp; Elect Works) '!A7</f>
        <v>#REF!</v>
      </c>
      <c r="D7" s="156" t="s">
        <v>513</v>
      </c>
      <c r="E7" s="157"/>
      <c r="F7" s="158"/>
    </row>
    <row r="8" spans="1:11">
      <c r="A8" s="216" t="s">
        <v>147</v>
      </c>
      <c r="B8" s="749" t="str">
        <f>IF('Names of Bidder'!D8=0,"",'Names of Bidder'!D8)</f>
        <v/>
      </c>
      <c r="C8" s="749"/>
      <c r="D8" s="156" t="s">
        <v>127</v>
      </c>
      <c r="E8" s="157"/>
      <c r="F8" s="158"/>
    </row>
    <row r="9" spans="1:11">
      <c r="A9" s="216" t="s">
        <v>148</v>
      </c>
      <c r="B9" s="749" t="str">
        <f>IF('Names of Bidder'!D9=0,"",'Names of Bidder'!D9)</f>
        <v/>
      </c>
      <c r="C9" s="749"/>
      <c r="D9" s="156" t="s">
        <v>130</v>
      </c>
      <c r="E9" s="157"/>
      <c r="F9" s="158"/>
    </row>
    <row r="10" spans="1:11">
      <c r="A10" s="217"/>
      <c r="B10" s="749" t="str">
        <f>IF('Names of Bidder'!D10=0,"",'Names of Bidder'!D10)</f>
        <v/>
      </c>
      <c r="C10" s="749"/>
      <c r="D10" s="156" t="s">
        <v>132</v>
      </c>
      <c r="E10" s="157"/>
      <c r="F10" s="158"/>
    </row>
    <row r="11" spans="1:11">
      <c r="A11" s="217"/>
      <c r="B11" s="749" t="str">
        <f>IF('Names of Bidder'!D11=0,"",'Names of Bidder'!D11)</f>
        <v/>
      </c>
      <c r="C11" s="749"/>
      <c r="D11" s="156" t="s">
        <v>133</v>
      </c>
      <c r="E11" s="157"/>
      <c r="F11" s="158"/>
    </row>
    <row r="12" spans="1:11" ht="15" customHeight="1"/>
    <row r="13" spans="1:11" ht="22.15" customHeight="1">
      <c r="A13" s="301" t="s">
        <v>149</v>
      </c>
      <c r="B13" s="744" t="s">
        <v>150</v>
      </c>
      <c r="C13" s="745"/>
      <c r="D13" s="741" t="s">
        <v>151</v>
      </c>
      <c r="E13" s="742"/>
      <c r="K13" s="296" t="s">
        <v>152</v>
      </c>
    </row>
    <row r="14" spans="1:11" ht="18" hidden="1" customHeight="1">
      <c r="A14" s="262" t="s">
        <v>145</v>
      </c>
      <c r="B14" s="737" t="s">
        <v>153</v>
      </c>
      <c r="C14" s="738"/>
      <c r="D14" s="737"/>
      <c r="E14" s="738"/>
      <c r="G14" s="317">
        <f>340*0.1236</f>
        <v>42.024000000000001</v>
      </c>
      <c r="J14" s="296" t="s">
        <v>154</v>
      </c>
      <c r="K14" s="296" t="e">
        <f>ROUND(#REF!*#REF!,0)</f>
        <v>#REF!</v>
      </c>
    </row>
    <row r="15" spans="1:11" ht="58.15" hidden="1" customHeight="1">
      <c r="A15" s="302"/>
      <c r="B15" s="746" t="s">
        <v>155</v>
      </c>
      <c r="C15" s="746"/>
      <c r="D15" s="747" t="e">
        <f>+#REF!</f>
        <v>#REF!</v>
      </c>
      <c r="E15" s="748"/>
      <c r="G15" s="266">
        <f>340</f>
        <v>340</v>
      </c>
    </row>
    <row r="16" spans="1:11" ht="18" customHeight="1">
      <c r="A16" s="262" t="s">
        <v>145</v>
      </c>
      <c r="B16" s="737" t="s">
        <v>156</v>
      </c>
      <c r="C16" s="738"/>
      <c r="D16" s="737"/>
      <c r="E16" s="738"/>
      <c r="G16" s="247">
        <f>50*0.1236</f>
        <v>6.18</v>
      </c>
      <c r="J16" s="296" t="s">
        <v>157</v>
      </c>
      <c r="K16" s="316">
        <f>D16</f>
        <v>0</v>
      </c>
    </row>
    <row r="17" spans="1:7" ht="69.599999999999994" customHeight="1">
      <c r="A17" s="302"/>
      <c r="B17" s="739" t="s">
        <v>512</v>
      </c>
      <c r="C17" s="739"/>
      <c r="D17" s="740">
        <f>'Sch-1 (Civil &amp; Elect Works) '!L154</f>
        <v>0.19259999999999977</v>
      </c>
      <c r="E17" s="740"/>
      <c r="F17" s="276"/>
      <c r="G17" s="247">
        <f>56.18*0.02</f>
        <v>1.1235999999999999</v>
      </c>
    </row>
    <row r="18" spans="1:7" ht="18" customHeight="1">
      <c r="A18" s="279"/>
      <c r="B18" s="741" t="s">
        <v>169</v>
      </c>
      <c r="C18" s="742"/>
      <c r="D18" s="743">
        <f>+D17</f>
        <v>0.19259999999999977</v>
      </c>
      <c r="E18" s="743"/>
    </row>
    <row r="19" spans="1:7" ht="15" customHeight="1">
      <c r="B19" s="310"/>
      <c r="C19" s="310"/>
      <c r="D19" s="311"/>
      <c r="E19" s="311"/>
    </row>
    <row r="20" spans="1:7" ht="28.5" customHeight="1">
      <c r="A20" s="312"/>
      <c r="B20" s="736"/>
      <c r="C20" s="736"/>
      <c r="D20" s="736"/>
      <c r="E20" s="736"/>
    </row>
    <row r="21" spans="1:7" ht="15" customHeight="1">
      <c r="A21" s="313"/>
      <c r="B21" s="313"/>
      <c r="C21" s="313"/>
      <c r="D21" s="313"/>
      <c r="E21" s="313"/>
    </row>
    <row r="22" spans="1:7" ht="33" customHeight="1">
      <c r="A22" s="285" t="s">
        <v>170</v>
      </c>
      <c r="B22" s="286" t="str">
        <f>IF('Names of Bidder'!D21=0,"",'Names of Bidder'!D21)</f>
        <v/>
      </c>
      <c r="C22" s="314"/>
      <c r="D22" s="287"/>
      <c r="F22" s="289"/>
    </row>
    <row r="23" spans="1:7" ht="33" customHeight="1">
      <c r="A23" s="285" t="s">
        <v>171</v>
      </c>
      <c r="B23" s="286" t="str">
        <f>IF('Names of Bidder'!D22=0,"",'Names of Bidder'!D22)</f>
        <v/>
      </c>
      <c r="C23" s="254"/>
      <c r="D23" s="287" t="s">
        <v>113</v>
      </c>
      <c r="E23" s="315" t="str">
        <f>IF('Names of Bidder'!D18=0,"",'Names of Bidder'!D18)</f>
        <v/>
      </c>
      <c r="F23" s="289"/>
    </row>
    <row r="24" spans="1:7" ht="33" customHeight="1">
      <c r="A24" s="288"/>
      <c r="B24" s="253"/>
      <c r="C24" s="254"/>
      <c r="D24" s="287" t="s">
        <v>114</v>
      </c>
      <c r="E24" s="315" t="str">
        <f>IF('Names of Bidder'!D19=0,"",'Names of Bidder'!D19)</f>
        <v/>
      </c>
      <c r="F24" s="289"/>
    </row>
    <row r="25" spans="1:7" ht="33" customHeight="1">
      <c r="A25" s="288"/>
      <c r="B25" s="253"/>
      <c r="C25" s="254"/>
      <c r="D25" s="287"/>
      <c r="F25" s="289"/>
    </row>
    <row r="26" spans="1:7" ht="22.15" customHeight="1">
      <c r="A26" s="291"/>
      <c r="B26" s="291"/>
      <c r="C26" s="291"/>
      <c r="D26" s="291"/>
      <c r="E26" s="292"/>
    </row>
    <row r="27" spans="1:7" ht="22.15" customHeight="1">
      <c r="A27" s="291"/>
      <c r="B27" s="291"/>
      <c r="C27" s="291"/>
      <c r="D27" s="291"/>
      <c r="E27" s="292"/>
    </row>
    <row r="28" spans="1:7" ht="22.15" customHeight="1">
      <c r="A28" s="291"/>
      <c r="B28" s="291"/>
      <c r="C28" s="291"/>
      <c r="D28" s="291"/>
      <c r="E28" s="292"/>
    </row>
    <row r="29" spans="1:7" ht="22.15" customHeight="1">
      <c r="A29" s="291"/>
      <c r="B29" s="291"/>
      <c r="C29" s="291"/>
      <c r="D29" s="291"/>
      <c r="E29" s="292"/>
    </row>
    <row r="30" spans="1:7" ht="22.15" customHeight="1">
      <c r="A30" s="291"/>
      <c r="B30" s="291"/>
      <c r="C30" s="291"/>
      <c r="D30" s="291"/>
      <c r="E30" s="292"/>
    </row>
    <row r="31" spans="1:7" ht="22.15" customHeight="1">
      <c r="A31" s="291"/>
      <c r="B31" s="291"/>
      <c r="C31" s="291"/>
      <c r="D31" s="291"/>
      <c r="E31" s="292"/>
    </row>
    <row r="32" spans="1:7" ht="25.15" customHeight="1"/>
    <row r="33" ht="25.15" customHeight="1"/>
    <row r="34" ht="25.15" customHeight="1"/>
    <row r="35" ht="25.15" customHeight="1"/>
    <row r="36" ht="25.15" customHeight="1"/>
    <row r="37" ht="25.15" customHeight="1"/>
    <row r="38" ht="25.15" customHeight="1"/>
    <row r="39" ht="25.15" customHeight="1"/>
    <row r="40" ht="25.15" customHeight="1"/>
    <row r="41" ht="25.15" customHeight="1"/>
    <row r="42" ht="25.15" customHeight="1"/>
    <row r="43" ht="25.15" customHeight="1"/>
    <row r="44" ht="25.15" customHeight="1"/>
    <row r="45" ht="25.15" customHeight="1"/>
    <row r="46" ht="25.15" customHeight="1"/>
    <row r="47" ht="25.15" customHeight="1"/>
    <row r="48" ht="25.15" customHeight="1"/>
    <row r="49" ht="25.15" customHeight="1"/>
    <row r="50" ht="25.15" customHeight="1"/>
    <row r="51" ht="25.15" customHeight="1"/>
    <row r="52" ht="25.15" customHeight="1"/>
    <row r="53" ht="25.15" customHeight="1"/>
    <row r="54" ht="25.15" customHeight="1"/>
  </sheetData>
  <sheetProtection algorithmName="SHA-512" hashValue="54tqsC77n5AxkFCaYjm6E3NqvB97C7y6lnQF5OTgA0EvOIu+scepjGCDMZOfmvwBvfnaBSW+aIczlqofIrZz7g==" saltValue="VfaPQn5SVm4T/Ogs2fMUeg==" spinCount="100000" sheet="1" formatColumns="0" formatRows="0" selectLockedCells="1"/>
  <customSheetViews>
    <customSheetView guid="{08A645C4-A23F-4400-B0CE-1685BC312A6F}" printArea="1" hiddenColumns="1" topLeftCell="A3">
      <selection activeCell="D15" sqref="D15:E16"/>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 guid="{E95B21C1-D936-4435-AF6F-90CF0B6A7506}" scale="80" topLeftCell="A15">
      <selection activeCell="D15" sqref="D15:E1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B0EE7D76-5806-4718-BDAD-3A3EA691E5E4}" scale="80" topLeftCell="A25">
      <selection activeCell="D23" sqref="D23:E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696D9240-6693-44E8-B9A4-2BFADD101EE2}" scale="80">
      <selection activeCell="C26" sqref="C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4F65FF32-EC61-4022-A399-2986D7B6B8B3}" showPageBreaks="1" zeroValues="0" printArea="1" view="pageBreakPreview" showRuler="0" topLeftCell="A22">
      <selection activeCell="B2" sqref="B2:E2"/>
      <pageMargins left="0.31" right="0.25" top="0.47999999999999993" bottom="0.22999999999999998" header="0.27" footer="0.23999999999999996"/>
      <printOptions horizontalCentered="1"/>
      <pageSetup paperSize="9" scale="77" fitToHeight="0" orientation="portrait"/>
      <headerFooter alignWithMargins="0">
        <oddFooter>&amp;R&amp;"Book Antiqua,Bold"&amp;10Page &amp;P of &amp;N</oddFooter>
      </headerFooter>
    </customSheetView>
    <customSheetView guid="{58D82F59-8CF6-455F-B9F4-081499FDF243}" scale="80">
      <selection activeCell="C26" sqref="C2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B1277D53-29D6-4226-81E2-084FB62977B6}" scale="80" topLeftCell="A15">
      <selection activeCell="D15" sqref="D15:E16"/>
      <pageMargins left="0.31" right="0.25" top="0.47999999999999993" bottom="0.22999999999999998" header="0.27" footer="0.23999999999999996"/>
      <printOptions horizontalCentered="1"/>
      <pageSetup paperSize="9" scale="75" fitToHeight="0" orientation="portrait"/>
      <headerFooter alignWithMargins="0">
        <oddFooter>&amp;R&amp;"Book Antiqua,Bold"&amp;10Schedule-5/ Page &amp;P of &amp;N</oddFooter>
      </headerFooter>
    </customSheetView>
    <customSheetView guid="{C39F923C-6CD3-45D8-86F8-6C4D806DDD7E}" topLeftCell="A15">
      <selection activeCell="F45" sqref="F45"/>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 guid="{9CA44E70-650F-49CD-967F-298619682CA2}" topLeftCell="A37">
      <selection activeCell="D34" sqref="D34:E35"/>
      <pageMargins left="0.31" right="0.25" top="0.22999999999999998" bottom="0.22999999999999998" header="0.27" footer="0.23999999999999996"/>
      <printOptions horizontalCentered="1"/>
      <pageSetup paperSize="9" scale="75" fitToHeight="0" orientation="portrait"/>
      <headerFooter alignWithMargins="0">
        <oddFooter>&amp;R&amp;"Book Antiqua,Bold"&amp;10Schedule-4/ Page &amp;P of &amp;N</oddFooter>
      </headerFooter>
    </customSheetView>
  </customSheetViews>
  <mergeCells count="19">
    <mergeCell ref="B11:C11"/>
    <mergeCell ref="A3:E3"/>
    <mergeCell ref="A4:E4"/>
    <mergeCell ref="B8:C8"/>
    <mergeCell ref="B9:C9"/>
    <mergeCell ref="B10:C10"/>
    <mergeCell ref="B13:C13"/>
    <mergeCell ref="D13:E13"/>
    <mergeCell ref="B14:C14"/>
    <mergeCell ref="D14:E14"/>
    <mergeCell ref="B15:C15"/>
    <mergeCell ref="D15:E15"/>
    <mergeCell ref="B20:E20"/>
    <mergeCell ref="B16:C16"/>
    <mergeCell ref="D16:E16"/>
    <mergeCell ref="B17:C17"/>
    <mergeCell ref="D17:E17"/>
    <mergeCell ref="B18:C18"/>
    <mergeCell ref="D18:E18"/>
  </mergeCells>
  <dataValidations count="1">
    <dataValidation allowBlank="1" showInputMessage="1" showErrorMessage="1" prompt="You may write remarks regarding Sales Tax here." sqref="D17:E17" xr:uid="{00000000-0002-0000-0900-000000000000}"/>
  </dataValidations>
  <printOptions horizontalCentered="1"/>
  <pageMargins left="0.31" right="0.25" top="0.22999999999999998" bottom="0.22999999999999998" header="0.27" footer="0.23999999999999996"/>
  <pageSetup paperSize="9" scale="75" fitToHeight="0" orientation="portrait"/>
  <headerFooter alignWithMargins="0">
    <oddFooter>&amp;R&amp;"Book Antiqua,Bold"&amp;10Schedule-4/ Page &amp;P of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1"/>
  </sheetPr>
  <dimension ref="A1:Q73"/>
  <sheetViews>
    <sheetView topLeftCell="A10" zoomScale="86" zoomScaleSheetLayoutView="100" workbookViewId="0">
      <selection activeCell="H23" sqref="H23"/>
    </sheetView>
  </sheetViews>
  <sheetFormatPr defaultColWidth="10" defaultRowHeight="16.5"/>
  <cols>
    <col min="1" max="1" width="10.375" style="213" customWidth="1"/>
    <col min="2" max="2" width="50.125" style="213" customWidth="1"/>
    <col min="3" max="3" width="21.375" style="213" customWidth="1"/>
    <col min="4" max="4" width="20.5" style="213" customWidth="1"/>
    <col min="5" max="5" width="20" style="213" customWidth="1"/>
    <col min="6" max="8" width="10" style="247" customWidth="1"/>
    <col min="9" max="9" width="10" style="296" customWidth="1"/>
    <col min="10" max="10" width="12.625" style="296" customWidth="1"/>
    <col min="11" max="11" width="15" style="296" customWidth="1"/>
    <col min="12" max="17" width="10" style="296" customWidth="1"/>
    <col min="18" max="16384" width="10" style="247"/>
  </cols>
  <sheetData>
    <row r="1" spans="1:11" ht="18" customHeight="1">
      <c r="A1" s="248" t="str">
        <f>Cover!B3</f>
        <v>Specification No.: ODP/BB/C&amp;M-3613/OT-28/RFx No.5002003326/23-24</v>
      </c>
      <c r="B1" s="249"/>
      <c r="C1" s="297"/>
      <c r="D1" s="297"/>
      <c r="E1" s="251" t="s">
        <v>172</v>
      </c>
    </row>
    <row r="2" spans="1:11" ht="15" customHeight="1">
      <c r="A2" s="252"/>
      <c r="B2" s="253"/>
      <c r="C2" s="288"/>
      <c r="D2" s="288"/>
      <c r="E2" s="254"/>
      <c r="F2" s="254"/>
    </row>
    <row r="3" spans="1:11" ht="40.15" customHeight="1">
      <c r="A3" s="750" t="str">
        <f>Cover!$B$2</f>
        <v>Construction of PPPFC Storage shed (46.5mx6m)  at POWERGRID Pandiabili GIS</v>
      </c>
      <c r="B3" s="750"/>
      <c r="C3" s="750"/>
      <c r="D3" s="750"/>
      <c r="E3" s="750"/>
    </row>
    <row r="4" spans="1:11" ht="22.15" customHeight="1">
      <c r="A4" s="751" t="s">
        <v>146</v>
      </c>
      <c r="B4" s="751"/>
      <c r="C4" s="751"/>
      <c r="D4" s="751"/>
      <c r="E4" s="751"/>
    </row>
    <row r="5" spans="1:11" ht="12" customHeight="1">
      <c r="A5" s="298"/>
      <c r="B5" s="299"/>
      <c r="C5" s="299"/>
      <c r="D5" s="299"/>
      <c r="E5" s="299"/>
    </row>
    <row r="6" spans="1:11" ht="18" customHeight="1">
      <c r="A6" s="212" t="e">
        <f>#REF!</f>
        <v>#REF!</v>
      </c>
      <c r="D6" s="259" t="s">
        <v>84</v>
      </c>
    </row>
    <row r="7" spans="1:11" ht="18" customHeight="1">
      <c r="A7" s="257" t="e">
        <f>#REF!</f>
        <v>#REF!</v>
      </c>
      <c r="D7" s="300" t="s">
        <v>85</v>
      </c>
    </row>
    <row r="8" spans="1:11" ht="18" customHeight="1">
      <c r="A8" s="216" t="s">
        <v>147</v>
      </c>
      <c r="B8" s="772" t="e">
        <f>IF(#REF!=0,"",#REF!)</f>
        <v>#REF!</v>
      </c>
      <c r="C8" s="772"/>
      <c r="D8" s="300" t="s">
        <v>87</v>
      </c>
    </row>
    <row r="9" spans="1:11" ht="18" customHeight="1">
      <c r="A9" s="216" t="s">
        <v>148</v>
      </c>
      <c r="B9" s="772" t="e">
        <f>IF(#REF!=0,"",#REF!)</f>
        <v>#REF!</v>
      </c>
      <c r="C9" s="772"/>
      <c r="D9" s="300" t="s">
        <v>89</v>
      </c>
    </row>
    <row r="10" spans="1:11" ht="18" customHeight="1">
      <c r="A10" s="217"/>
      <c r="B10" s="772" t="e">
        <f>IF(#REF!=0,"",#REF!)</f>
        <v>#REF!</v>
      </c>
      <c r="C10" s="772"/>
      <c r="D10" s="300" t="s">
        <v>90</v>
      </c>
    </row>
    <row r="11" spans="1:11" ht="18" customHeight="1">
      <c r="A11" s="217"/>
      <c r="B11" s="772" t="e">
        <f>IF(#REF!=0,"",#REF!)</f>
        <v>#REF!</v>
      </c>
      <c r="C11" s="772"/>
      <c r="D11" s="300" t="s">
        <v>91</v>
      </c>
    </row>
    <row r="12" spans="1:11" ht="15" customHeight="1"/>
    <row r="13" spans="1:11" ht="22.15" customHeight="1">
      <c r="A13" s="301" t="s">
        <v>149</v>
      </c>
      <c r="B13" s="744" t="s">
        <v>150</v>
      </c>
      <c r="C13" s="745"/>
      <c r="D13" s="741" t="s">
        <v>151</v>
      </c>
      <c r="E13" s="742"/>
      <c r="K13" s="296" t="s">
        <v>152</v>
      </c>
    </row>
    <row r="14" spans="1:11" ht="18" customHeight="1">
      <c r="A14" s="262" t="s">
        <v>145</v>
      </c>
      <c r="B14" s="737" t="s">
        <v>173</v>
      </c>
      <c r="C14" s="738"/>
      <c r="D14" s="762" t="e">
        <f>ROUND('Sch-1 Dis'!G19*C16,0)</f>
        <v>#REF!</v>
      </c>
      <c r="E14" s="763"/>
      <c r="J14" s="296" t="s">
        <v>154</v>
      </c>
      <c r="K14" s="296" t="e">
        <f>ROUND(#REF!*C16,0)</f>
        <v>#REF!</v>
      </c>
    </row>
    <row r="15" spans="1:11" ht="58.15" customHeight="1">
      <c r="A15" s="302"/>
      <c r="B15" s="746" t="s">
        <v>174</v>
      </c>
      <c r="C15" s="746"/>
      <c r="D15" s="771"/>
      <c r="E15" s="771"/>
    </row>
    <row r="16" spans="1:11" ht="18" customHeight="1">
      <c r="A16" s="302"/>
      <c r="B16" s="303" t="s">
        <v>175</v>
      </c>
      <c r="C16" s="304" t="e">
        <f>'Sch-2 '!#REF!</f>
        <v>#REF!</v>
      </c>
      <c r="D16" s="771"/>
      <c r="E16" s="771"/>
    </row>
    <row r="17" spans="1:11" ht="18" customHeight="1">
      <c r="A17" s="262" t="s">
        <v>140</v>
      </c>
      <c r="B17" s="305" t="s">
        <v>176</v>
      </c>
      <c r="C17" s="305"/>
      <c r="D17" s="770" t="e">
        <f>(C19+C20)*C21</f>
        <v>#REF!</v>
      </c>
      <c r="E17" s="770"/>
      <c r="J17" s="296" t="s">
        <v>157</v>
      </c>
      <c r="K17" s="316" t="e">
        <f>D17</f>
        <v>#REF!</v>
      </c>
    </row>
    <row r="18" spans="1:11" ht="58.15" customHeight="1">
      <c r="A18" s="302"/>
      <c r="B18" s="746" t="s">
        <v>177</v>
      </c>
      <c r="C18" s="746"/>
      <c r="D18" s="764"/>
      <c r="E18" s="765"/>
    </row>
    <row r="19" spans="1:11" ht="18" customHeight="1">
      <c r="A19" s="302"/>
      <c r="B19" s="303" t="s">
        <v>178</v>
      </c>
      <c r="C19" s="306" t="e">
        <f>'Sch-2 '!#REF!*(1-#REF!)</f>
        <v>#REF!</v>
      </c>
      <c r="D19" s="766"/>
      <c r="E19" s="767"/>
    </row>
    <row r="20" spans="1:11" ht="18" customHeight="1">
      <c r="A20" s="302"/>
      <c r="B20" s="303"/>
      <c r="C20" s="306" t="e">
        <f>C19*C16</f>
        <v>#REF!</v>
      </c>
      <c r="D20" s="766"/>
      <c r="E20" s="767"/>
    </row>
    <row r="21" spans="1:11" ht="18" customHeight="1">
      <c r="A21" s="302"/>
      <c r="B21" s="303" t="s">
        <v>179</v>
      </c>
      <c r="C21" s="304" t="e">
        <f>'Sch-2 '!#REF!</f>
        <v>#REF!</v>
      </c>
      <c r="D21" s="768"/>
      <c r="E21" s="769"/>
    </row>
    <row r="22" spans="1:11" ht="18" customHeight="1">
      <c r="A22" s="262" t="s">
        <v>158</v>
      </c>
      <c r="B22" s="305" t="s">
        <v>159</v>
      </c>
      <c r="C22" s="305"/>
      <c r="D22" s="762" t="e">
        <f>(C24+C25)*C26</f>
        <v>#REF!</v>
      </c>
      <c r="E22" s="763"/>
      <c r="J22" s="296" t="s">
        <v>160</v>
      </c>
      <c r="K22" s="296" t="e">
        <f>D22</f>
        <v>#REF!</v>
      </c>
    </row>
    <row r="23" spans="1:11" ht="58.15" customHeight="1">
      <c r="A23" s="302"/>
      <c r="B23" s="746" t="s">
        <v>180</v>
      </c>
      <c r="C23" s="746"/>
      <c r="D23" s="764"/>
      <c r="E23" s="765"/>
    </row>
    <row r="24" spans="1:11" ht="25.5" customHeight="1">
      <c r="A24" s="302"/>
      <c r="B24" s="303" t="s">
        <v>161</v>
      </c>
      <c r="C24" s="307" t="e">
        <f>'Sch-1 Dis'!G19-C19</f>
        <v>#REF!</v>
      </c>
      <c r="D24" s="766"/>
      <c r="E24" s="767"/>
    </row>
    <row r="25" spans="1:11" ht="21.75" customHeight="1">
      <c r="A25" s="302"/>
      <c r="B25" s="303" t="s">
        <v>162</v>
      </c>
      <c r="C25" s="303" t="e">
        <f>C24*C16</f>
        <v>#REF!</v>
      </c>
      <c r="D25" s="766"/>
      <c r="E25" s="767"/>
    </row>
    <row r="26" spans="1:11" ht="18" customHeight="1">
      <c r="A26" s="302"/>
      <c r="B26" s="303" t="s">
        <v>163</v>
      </c>
      <c r="C26" s="304" t="e">
        <f>'Sch-2 '!#REF!</f>
        <v>#REF!</v>
      </c>
      <c r="D26" s="768"/>
      <c r="E26" s="769"/>
    </row>
    <row r="27" spans="1:11" ht="18" customHeight="1">
      <c r="A27" s="262" t="s">
        <v>139</v>
      </c>
      <c r="B27" s="305" t="s">
        <v>164</v>
      </c>
      <c r="C27" s="305"/>
      <c r="D27" s="756" t="e">
        <f>'Sch-2 '!#REF!</f>
        <v>#REF!</v>
      </c>
      <c r="E27" s="756"/>
    </row>
    <row r="28" spans="1:11" ht="51.75" customHeight="1">
      <c r="A28" s="302"/>
      <c r="B28" s="746" t="s">
        <v>181</v>
      </c>
      <c r="C28" s="746"/>
      <c r="D28" s="755" t="s">
        <v>182</v>
      </c>
      <c r="E28" s="755"/>
    </row>
    <row r="29" spans="1:11" ht="39" customHeight="1">
      <c r="A29" s="271"/>
      <c r="B29" s="303"/>
      <c r="C29" s="308" t="s">
        <v>183</v>
      </c>
      <c r="D29" s="755"/>
      <c r="E29" s="755"/>
    </row>
    <row r="30" spans="1:11" ht="18" customHeight="1">
      <c r="A30" s="262" t="s">
        <v>165</v>
      </c>
      <c r="B30" s="305" t="s">
        <v>166</v>
      </c>
      <c r="C30" s="305"/>
      <c r="D30" s="756" t="e">
        <f>'Sch-2 '!#REF!</f>
        <v>#REF!</v>
      </c>
      <c r="E30" s="756"/>
    </row>
    <row r="31" spans="1:11" ht="50.1" customHeight="1">
      <c r="A31" s="302"/>
      <c r="B31" s="746" t="s">
        <v>181</v>
      </c>
      <c r="C31" s="746"/>
      <c r="D31" s="755" t="s">
        <v>182</v>
      </c>
      <c r="E31" s="755"/>
    </row>
    <row r="32" spans="1:11" ht="30" customHeight="1">
      <c r="A32" s="271"/>
      <c r="B32" s="303"/>
      <c r="C32" s="308" t="s">
        <v>184</v>
      </c>
      <c r="D32" s="755"/>
      <c r="E32" s="755"/>
    </row>
    <row r="33" spans="1:6" ht="18" customHeight="1">
      <c r="A33" s="262" t="s">
        <v>142</v>
      </c>
      <c r="B33" s="305" t="s">
        <v>167</v>
      </c>
      <c r="C33" s="305"/>
      <c r="D33" s="756" t="e">
        <f>'Sch-2 '!#REF!</f>
        <v>#REF!</v>
      </c>
      <c r="E33" s="756"/>
    </row>
    <row r="34" spans="1:6" ht="60" customHeight="1">
      <c r="A34" s="302"/>
      <c r="B34" s="757" t="s">
        <v>168</v>
      </c>
      <c r="C34" s="758"/>
      <c r="D34" s="755" t="s">
        <v>182</v>
      </c>
      <c r="E34" s="755"/>
    </row>
    <row r="35" spans="1:6" ht="35.25" customHeight="1">
      <c r="A35" s="270"/>
      <c r="B35" s="303"/>
      <c r="C35" s="309" t="s">
        <v>184</v>
      </c>
      <c r="D35" s="755"/>
      <c r="E35" s="755"/>
    </row>
    <row r="36" spans="1:6" ht="18" customHeight="1">
      <c r="A36" s="752"/>
      <c r="B36" s="753" t="s">
        <v>185</v>
      </c>
      <c r="C36" s="754"/>
      <c r="D36" s="759" t="e">
        <f>SUM(D14,D17,D22)</f>
        <v>#REF!</v>
      </c>
      <c r="E36" s="759"/>
    </row>
    <row r="37" spans="1:6" ht="40.5" customHeight="1">
      <c r="A37" s="752"/>
      <c r="B37" s="753"/>
      <c r="C37" s="754"/>
      <c r="D37" s="760"/>
      <c r="E37" s="761"/>
    </row>
    <row r="38" spans="1:6" ht="15" customHeight="1">
      <c r="B38" s="310"/>
      <c r="C38" s="310"/>
      <c r="D38" s="311"/>
      <c r="E38" s="311"/>
    </row>
    <row r="39" spans="1:6" ht="81.75" customHeight="1">
      <c r="A39" s="312" t="s">
        <v>186</v>
      </c>
      <c r="B39" s="736" t="s">
        <v>187</v>
      </c>
      <c r="C39" s="736"/>
      <c r="D39" s="736"/>
      <c r="E39" s="736"/>
    </row>
    <row r="40" spans="1:6" ht="15" customHeight="1">
      <c r="A40" s="313"/>
      <c r="B40" s="313"/>
      <c r="C40" s="313"/>
      <c r="D40" s="313"/>
      <c r="E40" s="313"/>
    </row>
    <row r="41" spans="1:6" ht="33" customHeight="1">
      <c r="A41" s="285" t="s">
        <v>188</v>
      </c>
      <c r="B41" s="286" t="e">
        <f>IF(#REF!=0,"",#REF!)</f>
        <v>#REF!</v>
      </c>
      <c r="C41" s="314"/>
      <c r="D41" s="287" t="s">
        <v>111</v>
      </c>
      <c r="F41" s="289"/>
    </row>
    <row r="42" spans="1:6" ht="33" customHeight="1">
      <c r="A42" s="285" t="s">
        <v>112</v>
      </c>
      <c r="B42" s="290" t="e">
        <f>IF(#REF!=0,"",#REF!)</f>
        <v>#REF!</v>
      </c>
      <c r="C42" s="254"/>
      <c r="D42" s="287" t="s">
        <v>113</v>
      </c>
      <c r="E42" s="315" t="e">
        <f>IF(#REF!=0,"",#REF!)</f>
        <v>#REF!</v>
      </c>
      <c r="F42" s="289"/>
    </row>
    <row r="43" spans="1:6" ht="33" customHeight="1">
      <c r="A43" s="288"/>
      <c r="B43" s="253"/>
      <c r="C43" s="254"/>
      <c r="D43" s="287" t="s">
        <v>114</v>
      </c>
      <c r="E43" s="315" t="e">
        <f>IF(#REF!=0,"",#REF!)</f>
        <v>#REF!</v>
      </c>
      <c r="F43" s="289"/>
    </row>
    <row r="44" spans="1:6" ht="33" customHeight="1">
      <c r="A44" s="288"/>
      <c r="B44" s="253"/>
      <c r="C44" s="254"/>
      <c r="D44" s="287" t="s">
        <v>115</v>
      </c>
      <c r="F44" s="289"/>
    </row>
    <row r="45" spans="1:6" ht="22.15" customHeight="1">
      <c r="A45" s="291"/>
      <c r="B45" s="291"/>
      <c r="C45" s="291"/>
      <c r="D45" s="291"/>
      <c r="E45" s="292"/>
    </row>
    <row r="46" spans="1:6" ht="22.15" customHeight="1">
      <c r="A46" s="291"/>
      <c r="B46" s="291"/>
      <c r="C46" s="291"/>
      <c r="D46" s="291"/>
      <c r="E46" s="292"/>
    </row>
    <row r="47" spans="1:6" ht="22.15" customHeight="1">
      <c r="A47" s="291"/>
      <c r="B47" s="291"/>
      <c r="C47" s="291"/>
      <c r="D47" s="291"/>
      <c r="E47" s="292"/>
    </row>
    <row r="48" spans="1:6" ht="22.15" customHeight="1">
      <c r="A48" s="291"/>
      <c r="B48" s="291"/>
      <c r="C48" s="291"/>
      <c r="D48" s="291"/>
      <c r="E48" s="292"/>
    </row>
    <row r="49" spans="1:5" ht="22.15" customHeight="1">
      <c r="A49" s="291"/>
      <c r="B49" s="291"/>
      <c r="C49" s="291"/>
      <c r="D49" s="291"/>
      <c r="E49" s="292"/>
    </row>
    <row r="50" spans="1:5" ht="22.15" customHeight="1">
      <c r="A50" s="291"/>
      <c r="B50" s="291"/>
      <c r="C50" s="291"/>
      <c r="D50" s="291"/>
      <c r="E50" s="292"/>
    </row>
    <row r="51" spans="1:5" ht="25.15" customHeight="1"/>
    <row r="52" spans="1:5" ht="25.15" customHeight="1"/>
    <row r="53" spans="1:5" ht="25.15" customHeight="1"/>
    <row r="54" spans="1:5" ht="25.15" customHeight="1"/>
    <row r="55" spans="1:5" ht="25.15" customHeight="1"/>
    <row r="56" spans="1:5" ht="25.15" customHeight="1"/>
    <row r="57" spans="1:5" ht="25.15" customHeight="1"/>
    <row r="58" spans="1:5" ht="25.15" customHeight="1"/>
    <row r="59" spans="1:5" ht="25.15" customHeight="1"/>
    <row r="60" spans="1:5" ht="25.15" customHeight="1"/>
    <row r="61" spans="1:5" ht="25.15" customHeight="1"/>
    <row r="62" spans="1:5" ht="25.15" customHeight="1"/>
    <row r="63" spans="1:5" ht="25.15" customHeight="1"/>
    <row r="64" spans="1:5" ht="25.15" customHeight="1"/>
    <row r="65" ht="25.15" customHeight="1"/>
    <row r="66" ht="25.15" customHeight="1"/>
    <row r="67" ht="25.15" customHeight="1"/>
    <row r="68" ht="25.15" customHeight="1"/>
    <row r="69" ht="25.15" customHeight="1"/>
    <row r="70" ht="25.15" customHeight="1"/>
    <row r="71" ht="25.15" customHeight="1"/>
    <row r="72" ht="25.15" customHeight="1"/>
    <row r="73" ht="25.15" customHeight="1"/>
  </sheetData>
  <sheetProtection password="E848" sheet="1" objects="1" scenarios="1" selectLockedCells="1" selectUnlockedCells="1"/>
  <customSheetViews>
    <customSheetView guid="{08A645C4-A23F-4400-B0CE-1685BC312A6F}" scale="86" state="hidden" topLeftCell="A10">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E95B21C1-D936-4435-AF6F-90CF0B6A7506}"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B0EE7D76-5806-4718-BDAD-3A3EA691E5E4}"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696D9240-6693-44E8-B9A4-2BFADD101EE2}" scale="60" state="hidden" topLeftCell="A10">
      <selection activeCell="I28" sqref="I28"/>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58D82F59-8CF6-455F-B9F4-081499FDF243}"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B1277D53-29D6-4226-81E2-084FB62977B6}"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C39F923C-6CD3-45D8-86F8-6C4D806DDD7E}" scale="60" state="hidden" topLeftCell="A4">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 guid="{9CA44E70-650F-49CD-967F-298619682CA2}" scale="86" state="hidden" topLeftCell="A10">
      <selection activeCell="H23" sqref="H23"/>
      <pageMargins left="0.31" right="0.25" top="0.47999999999999993" bottom="0.22999999999999998" header="0.27" footer="0.23999999999999996"/>
      <printOptions horizontalCentered="1"/>
      <pageSetup paperSize="9" scale="77" fitToHeight="0" orientation="portrait"/>
      <headerFooter alignWithMargins="0">
        <oddFooter>&amp;R&amp;"Book Antiqua,Bold"&amp;10Schedule-5/ Page &amp;P of &amp;N</oddFooter>
      </headerFooter>
    </customSheetView>
  </customSheetViews>
  <mergeCells count="33">
    <mergeCell ref="D17:E17"/>
    <mergeCell ref="D15:E16"/>
    <mergeCell ref="A3:E3"/>
    <mergeCell ref="A4:E4"/>
    <mergeCell ref="B8:C8"/>
    <mergeCell ref="B9:C9"/>
    <mergeCell ref="B10:C10"/>
    <mergeCell ref="B11:C11"/>
    <mergeCell ref="B13:C13"/>
    <mergeCell ref="D13:E13"/>
    <mergeCell ref="B14:C14"/>
    <mergeCell ref="D14:E14"/>
    <mergeCell ref="B15:C15"/>
    <mergeCell ref="B39:E39"/>
    <mergeCell ref="B18:C18"/>
    <mergeCell ref="D22:E22"/>
    <mergeCell ref="B23:C23"/>
    <mergeCell ref="D27:E27"/>
    <mergeCell ref="B28:C28"/>
    <mergeCell ref="D30:E30"/>
    <mergeCell ref="D18:E21"/>
    <mergeCell ref="D23:E26"/>
    <mergeCell ref="A36:A37"/>
    <mergeCell ref="B36:B37"/>
    <mergeCell ref="C36:C37"/>
    <mergeCell ref="D31:E32"/>
    <mergeCell ref="D28:E29"/>
    <mergeCell ref="D34:E35"/>
    <mergeCell ref="B31:C31"/>
    <mergeCell ref="D33:E33"/>
    <mergeCell ref="B34:C34"/>
    <mergeCell ref="D36:E36"/>
    <mergeCell ref="D37:E37"/>
  </mergeCells>
  <dataValidations count="8">
    <dataValidation allowBlank="1" showInputMessage="1" showErrorMessage="1" prompt="You may write remarks regarding over all Taxes &amp; Duties here." sqref="D37:E37" xr:uid="{00000000-0002-0000-0A00-000000000000}"/>
    <dataValidation type="decimal" operator="greaterThanOrEqual" allowBlank="1" showInputMessage="1" showErrorMessage="1" error="Enter Numeric figure in Percent only." prompt="Enter rate of Excise Duty for Direct supply items indicated in Sch-1. Amount related to this items will be displayed in the respective cell against TOTAL EXCISE DUTY." sqref="C16" xr:uid="{00000000-0002-0000-0A00-000001000000}">
      <formula1>0</formula1>
    </dataValidation>
    <dataValidation type="decimal" operator="greaterThanOrEqual" allowBlank="1" showInputMessage="1" showErrorMessage="1" error="Enter Numeric figure in Percent only." prompt="Enter rate of VAT for Direct supply items indicated in Sch-1. Amount of VAT shall be displayed in the cell against TOTAL VAT." sqref="C26" xr:uid="{00000000-0002-0000-0A00-000002000000}">
      <formula1>0</formula1>
    </dataValidation>
    <dataValidation type="whole" operator="greaterThanOrEqual" allowBlank="1" showInputMessage="1" showErrorMessage="1" error="Enter Numeric Figure only." prompt="Enter the amount on which Sales tax is payable. Amount of Sales Tax related to this at the rate indicated in the column below will be displayed in the cell against TOTAL SALES TAX." sqref="C19:C21" xr:uid="{00000000-0002-0000-0A00-000003000000}">
      <formula1>0</formula1>
    </dataValidation>
    <dataValidation allowBlank="1" showInputMessage="1" showErrorMessage="1" prompt="You may write remarks regarding Octroi here." sqref="D28:E29 D34:E35 D31:E32" xr:uid="{00000000-0002-0000-0A00-000004000000}"/>
    <dataValidation allowBlank="1" showInputMessage="1" showErrorMessage="1" prompt="You may write remarks regarding Excise Duty here." sqref="D15:E16" xr:uid="{00000000-0002-0000-0A00-000005000000}"/>
    <dataValidation allowBlank="1" showInputMessage="1" showErrorMessage="1" prompt="You may write remarks regarding VAT here." sqref="D23:E26" xr:uid="{00000000-0002-0000-0A00-000006000000}"/>
    <dataValidation allowBlank="1" showInputMessage="1" showErrorMessage="1" prompt="You may write remarks regarding Sales Tax here." sqref="D18:E21" xr:uid="{00000000-0002-0000-0A00-000007000000}"/>
  </dataValidations>
  <hyperlinks>
    <hyperlink ref="C29" location="Octroi!Print_Area" display="Click here for details of Octroi" xr:uid="{00000000-0004-0000-0A00-000000000000}"/>
    <hyperlink ref="C32" location="'Entry Tax'!Print_Area" display="Click here for details of Entry Taxes" xr:uid="{00000000-0004-0000-0A00-000001000000}"/>
  </hyperlinks>
  <printOptions horizontalCentered="1"/>
  <pageMargins left="0.31" right="0.25" top="0.47999999999999993" bottom="0.22999999999999998" header="0.27" footer="0.23999999999999996"/>
  <pageSetup paperSize="9" scale="77" fitToHeight="0" orientation="portrait"/>
  <headerFooter alignWithMargins="0">
    <oddFooter>&amp;R&amp;"Book Antiqua,Bold"&amp;10Schedule-5/ 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26</vt:i4>
      </vt:variant>
    </vt:vector>
  </HeadingPairs>
  <TitlesOfParts>
    <vt:vector size="46" baseType="lpstr">
      <vt:lpstr>Basic Data</vt:lpstr>
      <vt:lpstr>Cover</vt:lpstr>
      <vt:lpstr>Instructions</vt:lpstr>
      <vt:lpstr>Names of Bidder</vt:lpstr>
      <vt:lpstr>Sch-1 Dis</vt:lpstr>
      <vt:lpstr>Sch-2 Dis</vt:lpstr>
      <vt:lpstr>Sch-1 (Civil &amp; Elect Works) </vt:lpstr>
      <vt:lpstr>Sch-2 </vt:lpstr>
      <vt:lpstr>Sch-4 Dis</vt:lpstr>
      <vt:lpstr>Sch-3</vt:lpstr>
      <vt:lpstr>Sch-5 After Discount</vt:lpstr>
      <vt:lpstr>Sch-6 Dis</vt:lpstr>
      <vt:lpstr>Discount</vt:lpstr>
      <vt:lpstr>Octroi</vt:lpstr>
      <vt:lpstr>Entry Tax</vt:lpstr>
      <vt:lpstr>Other Taxes &amp; Duties</vt:lpstr>
      <vt:lpstr>Bid Form 2nd Envelope</vt:lpstr>
      <vt:lpstr>Q &amp; C</vt:lpstr>
      <vt:lpstr>T &amp; D</vt:lpstr>
      <vt:lpstr>N to W</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'Q &amp; C'!Print_Area</vt:lpstr>
      <vt:lpstr>'Sch-1 (Civil &amp; Elect Works) '!Print_Area</vt:lpstr>
      <vt:lpstr>'Sch-1 Dis'!Print_Area</vt:lpstr>
      <vt:lpstr>'Sch-2 '!Print_Area</vt:lpstr>
      <vt:lpstr>'Sch-2 Dis'!Print_Area</vt:lpstr>
      <vt:lpstr>'Sch-3'!Print_Area</vt:lpstr>
      <vt:lpstr>'Sch-4 Dis'!Print_Area</vt:lpstr>
      <vt:lpstr>'Sch-5 After Discount'!Print_Area</vt:lpstr>
      <vt:lpstr>'Sch-6 Dis'!Print_Area</vt:lpstr>
      <vt:lpstr>'T &amp; D'!Print_Area</vt:lpstr>
      <vt:lpstr>'Sch-1 (Civil &amp; Elect Works) '!Print_Titles</vt:lpstr>
      <vt:lpstr>'Sch-1 Dis'!Print_Titles</vt:lpstr>
      <vt:lpstr>'Sch-2 '!Print_Titles</vt:lpstr>
      <vt:lpstr>'Sch-2 Dis'!Print_Titles</vt:lpstr>
      <vt:lpstr>'Sch-3'!Print_Titles</vt:lpstr>
      <vt:lpstr>'Sch-4 Dis'!Print_Titles</vt:lpstr>
      <vt:lpstr>'Sch-5 After Discount'!Print_Titles</vt:lpstr>
      <vt:lpstr>'Sch-6 Dis'!Print_Titles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Udugundla Harish {उदुगुन्ड्ला हरीश}</cp:lastModifiedBy>
  <cp:lastPrinted>2021-03-16T16:35:05Z</cp:lastPrinted>
  <dcterms:created xsi:type="dcterms:W3CDTF">2001-07-26T10:23:15Z</dcterms:created>
  <dcterms:modified xsi:type="dcterms:W3CDTF">2024-02-21T12:40:04Z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