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5-26/01 RAO/WC-4220_Transit Camp_Kurnool IV/Bid doc Knl IV Transit camp_4220/Volume-III/"/>
    </mc:Choice>
  </mc:AlternateContent>
  <xr:revisionPtr revIDLastSave="1094" documentId="13_ncr:1_{BD368C98-91EB-41FC-A282-E9F2DA675BF9}" xr6:coauthVersionLast="47" xr6:coauthVersionMax="47" xr10:uidLastSave="{79ACABFA-2373-4094-8D91-5B457441DE76}"/>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activeTab="7"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'Schedule-I'!$A$1:$O$222</definedName>
    <definedName name="_xlnm.Print_Area" localSheetId="5">'Schedule-II'!$A$1:$O$73</definedName>
    <definedName name="_xlnm.Print_Area" localSheetId="6">'Schedule-III-Summary'!$A$1:$D$26</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'Schedule-I'!$A$1:$O$221</definedName>
    <definedName name="Z_71DFD631_F0FC_4D77_B088_495FC5677788_.wvu.PrintArea" localSheetId="5" hidden="1">'Schedule-II'!$A$1:$L$72</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'Schedule-I'!$A$1:$O$222</definedName>
    <definedName name="Z_768FBB31_C98F_42D8_8A21_9E4C92CB0C4E_.wvu.PrintArea" localSheetId="5" hidden="1">'Schedule-II'!$A$1:$M$73</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'Schedule-I'!$A$1:$O$222</definedName>
    <definedName name="Z_F3854C08_3477_4F6D_851C_40DFA3C6F6FE_.wvu.PrintArea" localSheetId="5" hidden="1">'Schedule-II'!$A$1:$M$73</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'Schedule-I'!$A$1:$O$221</definedName>
    <definedName name="Z_FAE469C4_CC0E_407B_871F_7B3C94956CEC_.wvu.PrintArea" localSheetId="5" hidden="1">'Schedule-II'!$A$1:$L$72</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Ramu Jella {जेल्‍ला रामू} - Personal View" guid="{FAE469C4-CC0E-407B-871F-7B3C94956CEC}" mergeInterval="0" personalView="1" maximized="1" windowWidth="1596" windowHeight="67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Chittaloori Venkanna {चित्‍तलूरी वेंकन्‍ना} - Personal View" guid="{71DFD631-F0FC-4D77-B088-495FC5677788}" mergeInterval="0" personalView="1" maximized="1" windowWidth="1362" windowHeight="502" tabRatio="908" activeSheetId="1"/>
    <customWorkbookView name="C Lakshmi Manogna {सी लक्ष्मी  मनोगना} - Personal View" guid="{768FBB31-C98F-42D8-8A21-9E4C92CB0C4E}" mergeInterval="0" personalView="1" maximized="1" windowWidth="1436" windowHeight="634" tabRatio="908" activeSheetId="1"/>
    <customWorkbookView name="T Suryaprakash {टी. सूर्यप्रकाश} - Personal View" guid="{F3854C08-3477-4F6D-851C-40DFA3C6F6FE}" mergeInterval="0" personalView="1" maximized="1" windowWidth="1916" windowHeight="814" tabRatio="908"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6" l="1"/>
  <c r="P8" i="6"/>
  <c r="O216" i="5"/>
  <c r="N217" i="5"/>
  <c r="N215" i="5"/>
  <c r="N216" i="5"/>
  <c r="N219" i="5"/>
  <c r="O218" i="5"/>
  <c r="O219" i="5" s="1"/>
  <c r="N220" i="5"/>
  <c r="P220" i="5" s="1"/>
  <c r="O221" i="5" l="1"/>
  <c r="K70" i="6"/>
  <c r="L70" i="6" s="1"/>
  <c r="K42" i="6"/>
  <c r="L42" i="6" s="1"/>
  <c r="M13" i="5"/>
  <c r="N13" i="5" s="1"/>
  <c r="P13" i="5" l="1"/>
  <c r="O13" i="5"/>
  <c r="M21" i="5" l="1"/>
  <c r="N21" i="5" s="1"/>
  <c r="O21" i="5" s="1"/>
  <c r="K68" i="6" l="1"/>
  <c r="L68" i="6" s="1"/>
  <c r="K67" i="6"/>
  <c r="L67" i="6" s="1"/>
  <c r="K66" i="6"/>
  <c r="L66" i="6" s="1"/>
  <c r="K65" i="6"/>
  <c r="L65" i="6" s="1"/>
  <c r="M213" i="5"/>
  <c r="N213" i="5" s="1"/>
  <c r="O213" i="5" s="1"/>
  <c r="M212" i="5"/>
  <c r="N212" i="5" s="1"/>
  <c r="O212" i="5" s="1"/>
  <c r="M211" i="5"/>
  <c r="N211" i="5" s="1"/>
  <c r="O211" i="5" s="1"/>
  <c r="M210" i="5"/>
  <c r="N210" i="5" s="1"/>
  <c r="O210" i="5" s="1"/>
  <c r="M209" i="5"/>
  <c r="N209" i="5" s="1"/>
  <c r="O209" i="5" s="1"/>
  <c r="M208" i="5"/>
  <c r="N208" i="5" s="1"/>
  <c r="O208" i="5" s="1"/>
  <c r="M207" i="5"/>
  <c r="N207" i="5" s="1"/>
  <c r="O207" i="5" s="1"/>
  <c r="M206" i="5"/>
  <c r="N206" i="5" s="1"/>
  <c r="O206" i="5" s="1"/>
  <c r="M205" i="5"/>
  <c r="N205" i="5" s="1"/>
  <c r="O205" i="5" s="1"/>
  <c r="M204" i="5"/>
  <c r="N204" i="5" s="1"/>
  <c r="O204" i="5" s="1"/>
  <c r="M203" i="5"/>
  <c r="N203" i="5" s="1"/>
  <c r="O203" i="5" s="1"/>
  <c r="M202" i="5"/>
  <c r="N202" i="5" s="1"/>
  <c r="O202" i="5" s="1"/>
  <c r="M201" i="5"/>
  <c r="N201" i="5" s="1"/>
  <c r="O201" i="5" s="1"/>
  <c r="M200" i="5"/>
  <c r="N200" i="5" s="1"/>
  <c r="O200" i="5" s="1"/>
  <c r="M199" i="5"/>
  <c r="N199" i="5" s="1"/>
  <c r="O199" i="5" s="1"/>
  <c r="M198" i="5"/>
  <c r="N198" i="5" s="1"/>
  <c r="O198" i="5" s="1"/>
  <c r="M197" i="5"/>
  <c r="N197" i="5" s="1"/>
  <c r="O197" i="5" s="1"/>
  <c r="M196" i="5"/>
  <c r="N196" i="5" s="1"/>
  <c r="O196" i="5" s="1"/>
  <c r="M195" i="5"/>
  <c r="N195" i="5" s="1"/>
  <c r="O195" i="5" s="1"/>
  <c r="M194" i="5"/>
  <c r="N194" i="5" s="1"/>
  <c r="O194" i="5" s="1"/>
  <c r="M193" i="5"/>
  <c r="N193" i="5" s="1"/>
  <c r="O193" i="5" s="1"/>
  <c r="M192" i="5"/>
  <c r="N192" i="5" s="1"/>
  <c r="O192" i="5" s="1"/>
  <c r="M191" i="5"/>
  <c r="N191" i="5" s="1"/>
  <c r="O191" i="5" s="1"/>
  <c r="M190" i="5"/>
  <c r="N190" i="5" s="1"/>
  <c r="O190" i="5" s="1"/>
  <c r="M189" i="5"/>
  <c r="N189" i="5" s="1"/>
  <c r="O189" i="5" s="1"/>
  <c r="M188" i="5"/>
  <c r="N188" i="5" s="1"/>
  <c r="O188" i="5" s="1"/>
  <c r="M187" i="5"/>
  <c r="N187" i="5" s="1"/>
  <c r="O187" i="5" s="1"/>
  <c r="M186" i="5"/>
  <c r="N186" i="5" s="1"/>
  <c r="O186" i="5" s="1"/>
  <c r="M185" i="5"/>
  <c r="N185" i="5" s="1"/>
  <c r="O185" i="5" s="1"/>
  <c r="M184" i="5"/>
  <c r="N184" i="5" s="1"/>
  <c r="O184" i="5" s="1"/>
  <c r="M183" i="5"/>
  <c r="N183" i="5" s="1"/>
  <c r="O183" i="5" s="1"/>
  <c r="M14" i="5"/>
  <c r="N14" i="5" s="1"/>
  <c r="O14" i="5" s="1"/>
  <c r="M134" i="5"/>
  <c r="N134" i="5" s="1"/>
  <c r="O134" i="5" s="1"/>
  <c r="M135" i="5"/>
  <c r="N135" i="5" s="1"/>
  <c r="O135" i="5" s="1"/>
  <c r="M136" i="5"/>
  <c r="N136" i="5" s="1"/>
  <c r="M137" i="5"/>
  <c r="N137" i="5" s="1"/>
  <c r="O137" i="5" s="1"/>
  <c r="M138" i="5"/>
  <c r="N138" i="5" s="1"/>
  <c r="O138" i="5" s="1"/>
  <c r="M139" i="5"/>
  <c r="N139" i="5" s="1"/>
  <c r="O139" i="5" s="1"/>
  <c r="M140" i="5"/>
  <c r="N140" i="5" s="1"/>
  <c r="O140" i="5" s="1"/>
  <c r="M141" i="5"/>
  <c r="N141" i="5" s="1"/>
  <c r="O141" i="5" s="1"/>
  <c r="M142" i="5"/>
  <c r="N142" i="5" s="1"/>
  <c r="O142" i="5" s="1"/>
  <c r="M143" i="5"/>
  <c r="N143" i="5" s="1"/>
  <c r="O143" i="5" s="1"/>
  <c r="M144" i="5"/>
  <c r="N144" i="5" s="1"/>
  <c r="O144" i="5" s="1"/>
  <c r="M145" i="5"/>
  <c r="N145" i="5" s="1"/>
  <c r="O145" i="5" s="1"/>
  <c r="M146" i="5"/>
  <c r="N146" i="5" s="1"/>
  <c r="O146" i="5" s="1"/>
  <c r="M148" i="5"/>
  <c r="N148" i="5" s="1"/>
  <c r="O148" i="5" s="1"/>
  <c r="M149" i="5"/>
  <c r="N149" i="5" s="1"/>
  <c r="O149" i="5" s="1"/>
  <c r="M150" i="5"/>
  <c r="N150" i="5" s="1"/>
  <c r="O150" i="5" s="1"/>
  <c r="M151" i="5"/>
  <c r="N151" i="5" s="1"/>
  <c r="O151" i="5" s="1"/>
  <c r="M152" i="5"/>
  <c r="N152" i="5" s="1"/>
  <c r="O152" i="5" s="1"/>
  <c r="M153" i="5"/>
  <c r="N153" i="5" s="1"/>
  <c r="O153" i="5" s="1"/>
  <c r="M154" i="5"/>
  <c r="N154" i="5" s="1"/>
  <c r="O154" i="5" s="1"/>
  <c r="M156" i="5"/>
  <c r="N156" i="5" s="1"/>
  <c r="O156" i="5" s="1"/>
  <c r="K46" i="6"/>
  <c r="L46" i="6" s="1"/>
  <c r="K47" i="6"/>
  <c r="L47" i="6" s="1"/>
  <c r="K48" i="6"/>
  <c r="L48" i="6" s="1"/>
  <c r="K49" i="6"/>
  <c r="L49" i="6" s="1"/>
  <c r="K50" i="6"/>
  <c r="L50" i="6" s="1"/>
  <c r="K51" i="6"/>
  <c r="L51" i="6" s="1"/>
  <c r="K52" i="6"/>
  <c r="L52" i="6" s="1"/>
  <c r="K53" i="6"/>
  <c r="L53" i="6" s="1"/>
  <c r="K54" i="6"/>
  <c r="L54" i="6" s="1"/>
  <c r="K55" i="6"/>
  <c r="L55" i="6" s="1"/>
  <c r="K56" i="6"/>
  <c r="L56" i="6" s="1"/>
  <c r="K57" i="6"/>
  <c r="L57" i="6" s="1"/>
  <c r="K58" i="6"/>
  <c r="L58" i="6" s="1"/>
  <c r="K59" i="6"/>
  <c r="L59" i="6" s="1"/>
  <c r="K60" i="6"/>
  <c r="L60" i="6" s="1"/>
  <c r="K61" i="6"/>
  <c r="L61" i="6" s="1"/>
  <c r="K62" i="6"/>
  <c r="L62" i="6" s="1"/>
  <c r="K63" i="6"/>
  <c r="L63" i="6" s="1"/>
  <c r="K64" i="6"/>
  <c r="L64" i="6" s="1"/>
  <c r="K69" i="6"/>
  <c r="L69" i="6" s="1"/>
  <c r="A46" i="6"/>
  <c r="A47" i="6" s="1"/>
  <c r="A48" i="6" s="1"/>
  <c r="A49" i="6" s="1"/>
  <c r="A50" i="6" s="1"/>
  <c r="A51" i="6" s="1"/>
  <c r="A52" i="6" s="1"/>
  <c r="A53" i="6" s="1"/>
  <c r="A54" i="6" s="1"/>
  <c r="A55" i="6" s="1"/>
  <c r="A56" i="6" s="1"/>
  <c r="A57" i="6" s="1"/>
  <c r="A58" i="6" s="1"/>
  <c r="A59" i="6" s="1"/>
  <c r="A60" i="6" s="1"/>
  <c r="A61" i="6" s="1"/>
  <c r="A62" i="6" s="1"/>
  <c r="A63" i="6" s="1"/>
  <c r="A64" i="6" s="1"/>
  <c r="K12" i="6"/>
  <c r="L12" i="6" s="1"/>
  <c r="K13" i="6"/>
  <c r="L13" i="6" s="1"/>
  <c r="K14" i="6"/>
  <c r="L14" i="6" s="1"/>
  <c r="K15" i="6"/>
  <c r="L15" i="6" s="1"/>
  <c r="K16" i="6"/>
  <c r="L16" i="6" s="1"/>
  <c r="K17" i="6"/>
  <c r="L17" i="6" s="1"/>
  <c r="K18" i="6"/>
  <c r="L18" i="6" s="1"/>
  <c r="K19" i="6"/>
  <c r="L19" i="6" s="1"/>
  <c r="K20" i="6"/>
  <c r="L20" i="6" s="1"/>
  <c r="K21" i="6"/>
  <c r="L21" i="6" s="1"/>
  <c r="K22" i="6"/>
  <c r="L22" i="6" s="1"/>
  <c r="K23" i="6"/>
  <c r="L23" i="6" s="1"/>
  <c r="K24" i="6"/>
  <c r="L24" i="6" s="1"/>
  <c r="K25" i="6"/>
  <c r="L25" i="6" s="1"/>
  <c r="K26" i="6"/>
  <c r="L26" i="6" s="1"/>
  <c r="K27" i="6"/>
  <c r="L27" i="6" s="1"/>
  <c r="K28" i="6"/>
  <c r="L28" i="6" s="1"/>
  <c r="K29" i="6"/>
  <c r="L29" i="6" s="1"/>
  <c r="K30" i="6"/>
  <c r="L30" i="6" s="1"/>
  <c r="K31" i="6"/>
  <c r="L31" i="6" s="1"/>
  <c r="K32" i="6"/>
  <c r="L32" i="6" s="1"/>
  <c r="K33" i="6"/>
  <c r="L33" i="6" s="1"/>
  <c r="K34" i="6"/>
  <c r="L34" i="6" s="1"/>
  <c r="K35" i="6"/>
  <c r="L35" i="6" s="1"/>
  <c r="K36" i="6"/>
  <c r="L36" i="6" s="1"/>
  <c r="K37" i="6"/>
  <c r="L37" i="6" s="1"/>
  <c r="K38" i="6"/>
  <c r="L38" i="6" s="1"/>
  <c r="K39" i="6"/>
  <c r="L39" i="6" s="1"/>
  <c r="K40" i="6"/>
  <c r="L40" i="6" s="1"/>
  <c r="K41" i="6"/>
  <c r="L41" i="6" s="1"/>
  <c r="A12" i="6"/>
  <c r="A13" i="6" s="1"/>
  <c r="A14" i="6" s="1"/>
  <c r="A15" i="6" s="1"/>
  <c r="A16" i="6" s="1"/>
  <c r="A17" i="6" s="1"/>
  <c r="A18" i="6" s="1"/>
  <c r="A19" i="6" s="1"/>
  <c r="A20" i="6" s="1"/>
  <c r="A21" i="6" s="1"/>
  <c r="A22" i="6" s="1"/>
  <c r="A23" i="6" s="1"/>
  <c r="A24" i="6" s="1"/>
  <c r="A25" i="6" s="1"/>
  <c r="A26" i="6" s="1"/>
  <c r="A27" i="6" s="1"/>
  <c r="A28" i="6" s="1"/>
  <c r="A29" i="6" s="1"/>
  <c r="A30" i="6" s="1"/>
  <c r="A31" i="6" s="1"/>
  <c r="A32" i="6" s="1"/>
  <c r="M160" i="5"/>
  <c r="N160" i="5" s="1"/>
  <c r="O160" i="5" s="1"/>
  <c r="M161" i="5"/>
  <c r="N161" i="5" s="1"/>
  <c r="O161" i="5" s="1"/>
  <c r="M162" i="5"/>
  <c r="N162" i="5" s="1"/>
  <c r="O162" i="5" s="1"/>
  <c r="M163" i="5"/>
  <c r="N163" i="5" s="1"/>
  <c r="O163" i="5" s="1"/>
  <c r="M164" i="5"/>
  <c r="N164" i="5" s="1"/>
  <c r="O164" i="5" s="1"/>
  <c r="M165" i="5"/>
  <c r="N165" i="5" s="1"/>
  <c r="O165" i="5" s="1"/>
  <c r="M166" i="5"/>
  <c r="N166" i="5" s="1"/>
  <c r="O166" i="5" s="1"/>
  <c r="M167" i="5"/>
  <c r="N167" i="5" s="1"/>
  <c r="O167" i="5" s="1"/>
  <c r="M168" i="5"/>
  <c r="N168" i="5" s="1"/>
  <c r="O168" i="5" s="1"/>
  <c r="M169" i="5"/>
  <c r="N169" i="5" s="1"/>
  <c r="O169" i="5" s="1"/>
  <c r="M170" i="5"/>
  <c r="N170" i="5" s="1"/>
  <c r="O170" i="5" s="1"/>
  <c r="M171" i="5"/>
  <c r="N171" i="5" s="1"/>
  <c r="O171" i="5" s="1"/>
  <c r="M172" i="5"/>
  <c r="N172" i="5" s="1"/>
  <c r="O172" i="5" s="1"/>
  <c r="M173" i="5"/>
  <c r="N173" i="5" s="1"/>
  <c r="O173" i="5" s="1"/>
  <c r="M174" i="5"/>
  <c r="N174" i="5" s="1"/>
  <c r="O174" i="5" s="1"/>
  <c r="M175" i="5"/>
  <c r="N175" i="5" s="1"/>
  <c r="O175" i="5" s="1"/>
  <c r="M176" i="5"/>
  <c r="N176" i="5" s="1"/>
  <c r="O176" i="5" s="1"/>
  <c r="M177" i="5"/>
  <c r="N177" i="5" s="1"/>
  <c r="O177" i="5" s="1"/>
  <c r="M178" i="5"/>
  <c r="N178" i="5" s="1"/>
  <c r="O178" i="5" s="1"/>
  <c r="M179" i="5"/>
  <c r="N179" i="5" s="1"/>
  <c r="O179" i="5" s="1"/>
  <c r="M180" i="5"/>
  <c r="N180" i="5" s="1"/>
  <c r="O180" i="5" s="1"/>
  <c r="M181" i="5"/>
  <c r="N181" i="5" s="1"/>
  <c r="O181" i="5" s="1"/>
  <c r="M182" i="5"/>
  <c r="N182" i="5" s="1"/>
  <c r="O182" i="5" s="1"/>
  <c r="M70" i="6" l="1"/>
  <c r="M33" i="6"/>
  <c r="M66" i="6"/>
  <c r="M68" i="6"/>
  <c r="M65" i="6"/>
  <c r="M67" i="6"/>
  <c r="O136" i="5"/>
  <c r="M133" i="5"/>
  <c r="N133" i="5" s="1"/>
  <c r="O133" i="5" s="1"/>
  <c r="M132" i="5"/>
  <c r="N132" i="5" s="1"/>
  <c r="O132" i="5" s="1"/>
  <c r="M131" i="5"/>
  <c r="N131" i="5" s="1"/>
  <c r="O131" i="5" s="1"/>
  <c r="M130" i="5"/>
  <c r="N130" i="5" s="1"/>
  <c r="O130" i="5" s="1"/>
  <c r="M128" i="5"/>
  <c r="N128" i="5" s="1"/>
  <c r="O128" i="5" s="1"/>
  <c r="M127" i="5"/>
  <c r="N127" i="5" s="1"/>
  <c r="O127" i="5" s="1"/>
  <c r="M126" i="5"/>
  <c r="N126" i="5" s="1"/>
  <c r="O126" i="5" s="1"/>
  <c r="M125" i="5"/>
  <c r="N125" i="5" s="1"/>
  <c r="O125" i="5" s="1"/>
  <c r="M124" i="5"/>
  <c r="N124" i="5" s="1"/>
  <c r="O124" i="5" s="1"/>
  <c r="M123" i="5"/>
  <c r="N123" i="5" s="1"/>
  <c r="O123" i="5" s="1"/>
  <c r="M122" i="5"/>
  <c r="N122" i="5" s="1"/>
  <c r="O122" i="5" s="1"/>
  <c r="M121" i="5"/>
  <c r="N121" i="5" s="1"/>
  <c r="O121" i="5" s="1"/>
  <c r="M120" i="5"/>
  <c r="N120" i="5" s="1"/>
  <c r="O120" i="5" s="1"/>
  <c r="M119" i="5"/>
  <c r="N119" i="5" s="1"/>
  <c r="O119" i="5" s="1"/>
  <c r="M118" i="5"/>
  <c r="N118" i="5" s="1"/>
  <c r="O118" i="5" s="1"/>
  <c r="M117" i="5"/>
  <c r="N117" i="5" s="1"/>
  <c r="O117" i="5" s="1"/>
  <c r="M115" i="5"/>
  <c r="N115" i="5" s="1"/>
  <c r="O115" i="5" s="1"/>
  <c r="M114" i="5"/>
  <c r="N114" i="5" s="1"/>
  <c r="O114" i="5" s="1"/>
  <c r="M113" i="5"/>
  <c r="N113" i="5" s="1"/>
  <c r="O113" i="5" s="1"/>
  <c r="M111" i="5"/>
  <c r="N111" i="5" s="1"/>
  <c r="O111" i="5" s="1"/>
  <c r="M110" i="5"/>
  <c r="N110" i="5" s="1"/>
  <c r="O110" i="5" s="1"/>
  <c r="M109" i="5"/>
  <c r="N109" i="5" s="1"/>
  <c r="O109" i="5" s="1"/>
  <c r="M108" i="5"/>
  <c r="N108" i="5" s="1"/>
  <c r="O108" i="5" s="1"/>
  <c r="M107" i="5"/>
  <c r="N107" i="5" s="1"/>
  <c r="O107" i="5" s="1"/>
  <c r="M106" i="5"/>
  <c r="N106" i="5" s="1"/>
  <c r="O106" i="5" s="1"/>
  <c r="M105" i="5"/>
  <c r="N105" i="5" s="1"/>
  <c r="O105" i="5" s="1"/>
  <c r="M104" i="5"/>
  <c r="N104" i="5" s="1"/>
  <c r="O104" i="5" s="1"/>
  <c r="M103" i="5"/>
  <c r="N103" i="5" s="1"/>
  <c r="O103" i="5" s="1"/>
  <c r="M102" i="5"/>
  <c r="N102" i="5" s="1"/>
  <c r="O102" i="5" s="1"/>
  <c r="M101" i="5"/>
  <c r="N101" i="5" s="1"/>
  <c r="O101" i="5" s="1"/>
  <c r="M100" i="5"/>
  <c r="N100" i="5" s="1"/>
  <c r="O100" i="5" s="1"/>
  <c r="M99" i="5"/>
  <c r="N99" i="5" s="1"/>
  <c r="O99" i="5" s="1"/>
  <c r="M97" i="5"/>
  <c r="N97" i="5" s="1"/>
  <c r="O97" i="5" s="1"/>
  <c r="M96" i="5"/>
  <c r="N96" i="5" s="1"/>
  <c r="O96" i="5" s="1"/>
  <c r="M95" i="5"/>
  <c r="N95" i="5" s="1"/>
  <c r="O95" i="5" s="1"/>
  <c r="M94" i="5"/>
  <c r="N94" i="5" s="1"/>
  <c r="O94" i="5" s="1"/>
  <c r="M93" i="5"/>
  <c r="N93" i="5" s="1"/>
  <c r="O93" i="5" s="1"/>
  <c r="M92" i="5"/>
  <c r="N92" i="5" s="1"/>
  <c r="O92" i="5" s="1"/>
  <c r="M91" i="5"/>
  <c r="N91" i="5" s="1"/>
  <c r="O91" i="5" s="1"/>
  <c r="M90" i="5"/>
  <c r="N90" i="5" s="1"/>
  <c r="O90" i="5" s="1"/>
  <c r="M89" i="5"/>
  <c r="N89" i="5" s="1"/>
  <c r="O89" i="5" s="1"/>
  <c r="M88" i="5"/>
  <c r="N88" i="5" s="1"/>
  <c r="O88" i="5" s="1"/>
  <c r="M86" i="5"/>
  <c r="N86" i="5" s="1"/>
  <c r="O86" i="5" s="1"/>
  <c r="M85" i="5"/>
  <c r="N85" i="5" s="1"/>
  <c r="O85" i="5" s="1"/>
  <c r="M84" i="5"/>
  <c r="N84" i="5" s="1"/>
  <c r="O84" i="5" s="1"/>
  <c r="M83" i="5"/>
  <c r="N83" i="5" s="1"/>
  <c r="O83" i="5" s="1"/>
  <c r="M82" i="5"/>
  <c r="N82" i="5" s="1"/>
  <c r="O82" i="5" s="1"/>
  <c r="M81" i="5"/>
  <c r="N81" i="5" s="1"/>
  <c r="O81" i="5" s="1"/>
  <c r="M80" i="5"/>
  <c r="N80" i="5" s="1"/>
  <c r="O80" i="5" s="1"/>
  <c r="M78" i="5"/>
  <c r="N78" i="5" s="1"/>
  <c r="O78" i="5" s="1"/>
  <c r="M77" i="5"/>
  <c r="N77" i="5" s="1"/>
  <c r="O77" i="5" s="1"/>
  <c r="M75" i="5"/>
  <c r="N75" i="5" s="1"/>
  <c r="O75" i="5" s="1"/>
  <c r="M74" i="5"/>
  <c r="N74" i="5" s="1"/>
  <c r="O74" i="5" s="1"/>
  <c r="M73" i="5"/>
  <c r="N73" i="5" s="1"/>
  <c r="O73" i="5" s="1"/>
  <c r="M72" i="5"/>
  <c r="N72" i="5" s="1"/>
  <c r="O72" i="5" s="1"/>
  <c r="M71" i="5"/>
  <c r="N71" i="5" s="1"/>
  <c r="O71" i="5" s="1"/>
  <c r="M70" i="5"/>
  <c r="N70" i="5" s="1"/>
  <c r="O70" i="5" s="1"/>
  <c r="M69" i="5"/>
  <c r="N69" i="5" s="1"/>
  <c r="O69" i="5" s="1"/>
  <c r="M68" i="5"/>
  <c r="N68" i="5" s="1"/>
  <c r="O68" i="5" s="1"/>
  <c r="M67" i="5"/>
  <c r="N67" i="5" s="1"/>
  <c r="O67" i="5" s="1"/>
  <c r="M66" i="5"/>
  <c r="N66" i="5" s="1"/>
  <c r="O66" i="5" s="1"/>
  <c r="M65" i="5"/>
  <c r="N65" i="5" s="1"/>
  <c r="O65" i="5" s="1"/>
  <c r="M64" i="5"/>
  <c r="N64" i="5" s="1"/>
  <c r="O64" i="5" s="1"/>
  <c r="M63" i="5"/>
  <c r="N63" i="5" s="1"/>
  <c r="O63" i="5" s="1"/>
  <c r="M62" i="5"/>
  <c r="N62" i="5" s="1"/>
  <c r="O62" i="5" s="1"/>
  <c r="M61" i="5"/>
  <c r="N61" i="5" s="1"/>
  <c r="O61" i="5" s="1"/>
  <c r="M60" i="5"/>
  <c r="N60" i="5" s="1"/>
  <c r="O60" i="5" s="1"/>
  <c r="M59" i="5"/>
  <c r="N59" i="5" s="1"/>
  <c r="O59" i="5" s="1"/>
  <c r="M58" i="5"/>
  <c r="N58" i="5" s="1"/>
  <c r="O58" i="5" s="1"/>
  <c r="M57" i="5"/>
  <c r="N57" i="5" s="1"/>
  <c r="O57" i="5" s="1"/>
  <c r="M56" i="5"/>
  <c r="N56" i="5" s="1"/>
  <c r="O56" i="5" s="1"/>
  <c r="M54" i="5"/>
  <c r="N54" i="5" s="1"/>
  <c r="O54" i="5" s="1"/>
  <c r="M53" i="5"/>
  <c r="N53" i="5" s="1"/>
  <c r="O53" i="5" s="1"/>
  <c r="M52" i="5"/>
  <c r="N52" i="5" s="1"/>
  <c r="O52" i="5" s="1"/>
  <c r="M51" i="5"/>
  <c r="N51" i="5" s="1"/>
  <c r="O51" i="5" s="1"/>
  <c r="M50" i="5"/>
  <c r="N50" i="5" s="1"/>
  <c r="O50" i="5" s="1"/>
  <c r="M49" i="5"/>
  <c r="N49" i="5" s="1"/>
  <c r="M47" i="5"/>
  <c r="N47" i="5" s="1"/>
  <c r="O47" i="5" s="1"/>
  <c r="M45" i="5"/>
  <c r="N45" i="5" s="1"/>
  <c r="O45" i="5" s="1"/>
  <c r="M44" i="5"/>
  <c r="N44" i="5" s="1"/>
  <c r="O44" i="5" s="1"/>
  <c r="M43" i="5"/>
  <c r="N43" i="5" s="1"/>
  <c r="O43" i="5" s="1"/>
  <c r="M42" i="5"/>
  <c r="N42" i="5" s="1"/>
  <c r="O42" i="5" s="1"/>
  <c r="M41" i="5"/>
  <c r="N41" i="5" s="1"/>
  <c r="O41" i="5" s="1"/>
  <c r="M40" i="5"/>
  <c r="N40" i="5" s="1"/>
  <c r="O40" i="5" s="1"/>
  <c r="M39" i="5"/>
  <c r="N39" i="5" s="1"/>
  <c r="O39" i="5" s="1"/>
  <c r="M38" i="5"/>
  <c r="N38" i="5" s="1"/>
  <c r="O38" i="5" s="1"/>
  <c r="M37" i="5"/>
  <c r="N37" i="5" s="1"/>
  <c r="O37" i="5" s="1"/>
  <c r="M36" i="5"/>
  <c r="N36" i="5" s="1"/>
  <c r="O36" i="5" s="1"/>
  <c r="M35" i="5"/>
  <c r="N35" i="5" s="1"/>
  <c r="O35" i="5" s="1"/>
  <c r="M34" i="5"/>
  <c r="N34" i="5" s="1"/>
  <c r="O34" i="5" s="1"/>
  <c r="M33" i="5"/>
  <c r="N33" i="5" s="1"/>
  <c r="O33" i="5" s="1"/>
  <c r="M31" i="5"/>
  <c r="N31" i="5" s="1"/>
  <c r="O31" i="5" s="1"/>
  <c r="M30" i="5"/>
  <c r="N30" i="5" s="1"/>
  <c r="O30" i="5" s="1"/>
  <c r="M29" i="5"/>
  <c r="N29" i="5" s="1"/>
  <c r="O29" i="5" s="1"/>
  <c r="M28" i="5"/>
  <c r="N28" i="5" s="1"/>
  <c r="O28" i="5" s="1"/>
  <c r="M27" i="5"/>
  <c r="N27" i="5" s="1"/>
  <c r="O27" i="5" s="1"/>
  <c r="M26" i="5"/>
  <c r="N26" i="5" s="1"/>
  <c r="O26" i="5" s="1"/>
  <c r="M25" i="5"/>
  <c r="N25" i="5" s="1"/>
  <c r="O25" i="5" s="1"/>
  <c r="M24" i="5"/>
  <c r="N24" i="5" s="1"/>
  <c r="O24" i="5" s="1"/>
  <c r="M23" i="5"/>
  <c r="N23" i="5" s="1"/>
  <c r="O23" i="5" s="1"/>
  <c r="M22" i="5"/>
  <c r="N22" i="5" s="1"/>
  <c r="O22" i="5" s="1"/>
  <c r="M20" i="5"/>
  <c r="N20" i="5" s="1"/>
  <c r="O20" i="5" s="1"/>
  <c r="M19" i="5"/>
  <c r="N19" i="5" s="1"/>
  <c r="O19" i="5" s="1"/>
  <c r="M18" i="5"/>
  <c r="N18" i="5" s="1"/>
  <c r="O18" i="5" s="1"/>
  <c r="M17" i="5"/>
  <c r="N17" i="5" s="1"/>
  <c r="O17" i="5" s="1"/>
  <c r="M16" i="5"/>
  <c r="N16" i="5" s="1"/>
  <c r="O16" i="5" s="1"/>
  <c r="O49" i="5" l="1"/>
  <c r="N157" i="5"/>
  <c r="K11" i="6"/>
  <c r="L11" i="6" s="1"/>
  <c r="N11" i="6"/>
  <c r="O11" i="6" s="1"/>
  <c r="L43" i="6" l="1"/>
  <c r="K43" i="6"/>
  <c r="K45" i="6" l="1"/>
  <c r="L45" i="6" s="1"/>
  <c r="L72" i="6" s="1"/>
  <c r="M159" i="5"/>
  <c r="N159" i="5" s="1"/>
  <c r="O159" i="5" l="1"/>
  <c r="N214" i="5"/>
  <c r="O214" i="5"/>
  <c r="O215" i="5" s="1"/>
  <c r="O217" i="5" s="1"/>
  <c r="L71" i="6" l="1"/>
  <c r="K71" i="6"/>
  <c r="M69" i="6" l="1"/>
  <c r="M53" i="6"/>
  <c r="M23" i="6"/>
  <c r="M36" i="6"/>
  <c r="M14" i="6"/>
  <c r="M30" i="6"/>
  <c r="M64" i="6"/>
  <c r="M52" i="6"/>
  <c r="M24" i="6"/>
  <c r="M37" i="6"/>
  <c r="M13" i="6"/>
  <c r="M19" i="6"/>
  <c r="M32" i="6"/>
  <c r="M63" i="6"/>
  <c r="M51" i="6"/>
  <c r="M25" i="6"/>
  <c r="M38" i="6"/>
  <c r="M12" i="6"/>
  <c r="M62" i="6"/>
  <c r="M50" i="6"/>
  <c r="M26" i="6"/>
  <c r="M39" i="6"/>
  <c r="M61" i="6"/>
  <c r="M49" i="6"/>
  <c r="M27" i="6"/>
  <c r="M40" i="6"/>
  <c r="M60" i="6"/>
  <c r="M48" i="6"/>
  <c r="M28" i="6"/>
  <c r="M41" i="6"/>
  <c r="M58" i="6"/>
  <c r="M59" i="6"/>
  <c r="M47" i="6"/>
  <c r="M29" i="6"/>
  <c r="M42" i="6"/>
  <c r="M57" i="6"/>
  <c r="M45" i="6"/>
  <c r="M31" i="6"/>
  <c r="M18" i="6"/>
  <c r="M56" i="6"/>
  <c r="M20" i="6"/>
  <c r="M55" i="6"/>
  <c r="M21" i="6"/>
  <c r="M34" i="6"/>
  <c r="M16" i="6"/>
  <c r="M46" i="6"/>
  <c r="M17" i="6"/>
  <c r="M54" i="6"/>
  <c r="M22" i="6"/>
  <c r="M35" i="6"/>
  <c r="M15" i="6"/>
  <c r="M11" i="6"/>
  <c r="K72" i="6"/>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A222"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N223" i="5" s="1"/>
  <c r="D10" i="1"/>
  <c r="D11" i="1"/>
  <c r="D12" i="1"/>
  <c r="D14" i="1"/>
  <c r="D15" i="1"/>
  <c r="D17" i="1"/>
  <c r="D18" i="1"/>
  <c r="D20" i="1"/>
  <c r="D21" i="1"/>
  <c r="O157" i="5" l="1"/>
  <c r="B13" i="7"/>
  <c r="N72" i="6"/>
  <c r="N75" i="6" s="1"/>
  <c r="E21" i="1"/>
  <c r="C22" i="1" s="1"/>
  <c r="D19" i="7"/>
  <c r="U6" i="4"/>
  <c r="P6" i="4"/>
  <c r="K6" i="4"/>
  <c r="I13" i="4"/>
  <c r="F6" i="4" s="1"/>
  <c r="A6" i="4"/>
  <c r="P157" i="5" l="1"/>
  <c r="P215" i="5" s="1"/>
  <c r="D11" i="7"/>
  <c r="Y25" i="4"/>
  <c r="T25" i="4" s="1"/>
  <c r="U7" i="4" s="1"/>
  <c r="D18" i="7" l="1"/>
  <c r="D13" i="7"/>
  <c r="A73" i="6"/>
  <c r="D20" i="7" l="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<sst xmlns="http://schemas.openxmlformats.org/spreadsheetml/2006/main" count="1547" uniqueCount="825">
  <si>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</si>
  <si>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</si>
  <si>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</si>
  <si>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</si>
  <si>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</si>
  <si>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</si>
  <si>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</si>
  <si>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</si>
  <si>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</si>
  <si>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</si>
  <si>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</si>
  <si>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</si>
  <si>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</si>
  <si>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</si>
  <si>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</si>
  <si>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</si>
  <si>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</si>
  <si>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</si>
  <si>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</si>
  <si>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</si>
  <si>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</si>
  <si>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</si>
  <si>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</si>
  <si>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</si>
  <si>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</si>
  <si>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</si>
  <si>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</si>
  <si>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</si>
  <si>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</si>
  <si>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</si>
  <si>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</si>
  <si>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</si>
  <si>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</si>
  <si>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</si>
  <si>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</si>
  <si>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</si>
  <si>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</si>
  <si>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</si>
  <si>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</si>
  <si>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</si>
  <si>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</si>
  <si>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</si>
  <si>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</si>
  <si>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</si>
  <si>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</si>
  <si>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</si>
  <si>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</si>
  <si>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</si>
  <si>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</si>
  <si>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</si>
  <si>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</si>
  <si>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</si>
  <si>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</si>
  <si>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</si>
  <si>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</si>
  <si>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</si>
  <si>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</si>
  <si>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</si>
  <si>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</si>
  <si>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</si>
  <si>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</si>
  <si>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</si>
  <si>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</si>
  <si>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</si>
  <si>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</si>
  <si>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</si>
  <si>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</si>
  <si>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</si>
  <si>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</si>
  <si>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</si>
  <si>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</si>
  <si>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</si>
  <si>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</si>
  <si>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</si>
  <si>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</si>
  <si>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</si>
  <si>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</si>
  <si>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</si>
  <si>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</si>
  <si>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</si>
  <si>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</si>
  <si>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</si>
  <si>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</si>
  <si>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</si>
  <si>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</si>
  <si>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</si>
  <si>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</si>
  <si>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</si>
  <si>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</si>
  <si>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</si>
  <si>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</si>
  <si>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</si>
  <si>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</si>
  <si>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</si>
  <si>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</si>
  <si>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</si>
  <si>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</si>
  <si>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</si>
  <si>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</si>
  <si>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</si>
  <si>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</si>
  <si>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</si>
  <si>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</si>
  <si>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</si>
  <si>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</si>
  <si>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</si>
  <si>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</si>
  <si>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</si>
  <si>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</si>
  <si>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</si>
  <si>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</si>
  <si>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</si>
  <si>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</si>
  <si>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</si>
  <si>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</si>
  <si>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</si>
  <si>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</si>
  <si>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</si>
  <si>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</si>
  <si>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</si>
  <si>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</si>
  <si>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</si>
  <si>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</si>
  <si>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</si>
  <si>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</si>
  <si>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</si>
  <si>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</si>
  <si>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</si>
  <si>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</si>
  <si>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</si>
  <si>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</si>
  <si>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</si>
  <si>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</si>
  <si>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</si>
  <si>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</si>
  <si>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</si>
  <si>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</si>
  <si>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</si>
  <si>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</si>
  <si>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</si>
  <si>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</si>
  <si>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</si>
  <si>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</si>
  <si>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</si>
  <si>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</si>
  <si>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</si>
  <si>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</si>
  <si>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</si>
  <si>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</si>
  <si>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</si>
  <si>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</si>
  <si>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</si>
  <si>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</si>
  <si>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</si>
  <si>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</si>
  <si>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</si>
  <si>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</si>
  <si>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</si>
  <si>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</si>
  <si>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</si>
  <si>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</si>
  <si>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</si>
  <si>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</si>
  <si>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</si>
  <si>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</si>
  <si>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</si>
  <si>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</si>
  <si>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</si>
  <si>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</si>
  <si>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</si>
  <si>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</si>
  <si>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</si>
  <si>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</si>
  <si>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</si>
  <si>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</si>
  <si>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</si>
  <si>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</si>
  <si>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</si>
  <si>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</si>
  <si>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</si>
  <si>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</si>
  <si>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</si>
  <si>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</si>
  <si>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</si>
  <si>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</si>
  <si>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</si>
  <si>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</si>
  <si>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</si>
  <si>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</si>
  <si>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</si>
  <si>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</si>
  <si>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</si>
  <si>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</si>
  <si>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</si>
  <si>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</si>
  <si>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</si>
  <si>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</si>
  <si>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</si>
  <si>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</si>
  <si>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</si>
  <si>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</si>
  <si>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</si>
  <si>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</si>
  <si>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</si>
  <si>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</si>
  <si>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</si>
  <si>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</si>
  <si>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</si>
  <si>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</si>
  <si>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</si>
  <si>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</si>
  <si>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</si>
  <si>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</si>
  <si>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</si>
  <si>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</si>
  <si>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</si>
  <si>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</si>
  <si>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</si>
  <si>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</si>
  <si>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</si>
  <si>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</si>
  <si>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</si>
  <si>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</si>
  <si>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</si>
  <si>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</si>
  <si>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</si>
  <si>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</si>
  <si>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</si>
  <si>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</si>
  <si>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</si>
  <si>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</si>
  <si>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</si>
  <si>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</si>
  <si>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</si>
  <si>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</si>
  <si>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</si>
  <si>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</si>
  <si>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</si>
  <si>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</si>
  <si>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</si>
  <si>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</si>
  <si>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</si>
  <si>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</si>
  <si>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</si>
  <si>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</si>
  <si>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</si>
  <si>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</si>
  <si>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</si>
  <si>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</si>
  <si>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</si>
  <si>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DSR 2023 Ref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</si>
  <si>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</si>
  <si>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</si>
  <si>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</si>
  <si>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</si>
  <si>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</si>
  <si>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Description
(DSR'23 Items- Civil Works)</t>
  </si>
  <si>
    <t>Unit</t>
  </si>
  <si>
    <t>Quantity</t>
  </si>
  <si>
    <t>Unit Erection Charges including GST as per DSR 2023</t>
  </si>
  <si>
    <t>GST %  included in DSR 2023</t>
  </si>
  <si>
    <t>Unit Erection Charges excluding GST</t>
  </si>
  <si>
    <t>Amount excluding GST</t>
  </si>
  <si>
    <t xml:space="preserve"> GST</t>
  </si>
  <si>
    <t>10=8/(1+Sl.No.9)</t>
  </si>
  <si>
    <t>11=10*7</t>
  </si>
  <si>
    <t>12=18% of 11</t>
  </si>
  <si>
    <t xml:space="preserve">SCHEDULE ITEMS - CIVIL </t>
  </si>
  <si>
    <t>SUB HEAD : 1.0 CARRIAGE OF MATERIALS</t>
  </si>
  <si>
    <t>1</t>
  </si>
  <si>
    <t>1.1.2</t>
  </si>
  <si>
    <t>cum</t>
  </si>
  <si>
    <t>1.1.4</t>
  </si>
  <si>
    <t>SUB HEAD : 2.0 EARTH WORK</t>
  </si>
  <si>
    <t>2.6.1</t>
  </si>
  <si>
    <t>2.7.1</t>
  </si>
  <si>
    <t>2.8.1</t>
  </si>
  <si>
    <t>2.25</t>
  </si>
  <si>
    <t>2.25(a)</t>
  </si>
  <si>
    <t>2.34.1</t>
  </si>
  <si>
    <t>Litre</t>
  </si>
  <si>
    <t>SUB HEAD : 4.0 CONCRETE WORK</t>
  </si>
  <si>
    <t>4.1.3</t>
  </si>
  <si>
    <t>4.1.8</t>
  </si>
  <si>
    <t>4.2.3</t>
  </si>
  <si>
    <t>Cum</t>
  </si>
  <si>
    <t>4.3.1</t>
  </si>
  <si>
    <t>Sqm</t>
  </si>
  <si>
    <t>4.10</t>
  </si>
  <si>
    <t>4.12</t>
  </si>
  <si>
    <t xml:space="preserve">per bag of 
50kg cement 
used </t>
  </si>
  <si>
    <t>SUB HEAD : 5.0 REINFORCED CEMENT CONCRETE</t>
  </si>
  <si>
    <t>5.9.1</t>
  </si>
  <si>
    <t>5.9.2</t>
  </si>
  <si>
    <t>5.9.3</t>
  </si>
  <si>
    <t>5.9.5</t>
  </si>
  <si>
    <t>5.9.6</t>
  </si>
  <si>
    <t>5.9.7</t>
  </si>
  <si>
    <t>5.9.15</t>
  </si>
  <si>
    <t>5.9.16.1</t>
  </si>
  <si>
    <t>Metre</t>
  </si>
  <si>
    <t>5.9.19</t>
  </si>
  <si>
    <t xml:space="preserve">5.22.6 &amp; 5.22A.6 
</t>
  </si>
  <si>
    <t>kg</t>
  </si>
  <si>
    <t>5.33.1.1</t>
  </si>
  <si>
    <t>5.33.2.1</t>
  </si>
  <si>
    <t>5.35</t>
  </si>
  <si>
    <t>Quintal</t>
  </si>
  <si>
    <t xml:space="preserve">6.0 MASONRY WORK </t>
  </si>
  <si>
    <t>6.15</t>
  </si>
  <si>
    <t xml:space="preserve">8.0 CLADDING WORK </t>
  </si>
  <si>
    <t>8.2.2.1</t>
  </si>
  <si>
    <t>8.2.2.2</t>
  </si>
  <si>
    <t>8.3.2</t>
  </si>
  <si>
    <t>8.4</t>
  </si>
  <si>
    <t>8.5</t>
  </si>
  <si>
    <t>Each</t>
  </si>
  <si>
    <t>8.31</t>
  </si>
  <si>
    <t>9.00 WOOD AND PVC WORK</t>
  </si>
  <si>
    <t>9.1.1</t>
  </si>
  <si>
    <t>9.7.7.1</t>
  </si>
  <si>
    <t>9.7.7.2</t>
  </si>
  <si>
    <t>9.7.8</t>
  </si>
  <si>
    <t>9.12</t>
  </si>
  <si>
    <t>9.20.1</t>
  </si>
  <si>
    <t>9.23</t>
  </si>
  <si>
    <t>9.47.2</t>
  </si>
  <si>
    <t>9.48.2</t>
  </si>
  <si>
    <t>Kg</t>
  </si>
  <si>
    <t>9.84</t>
  </si>
  <si>
    <t>9.96.1</t>
  </si>
  <si>
    <t>9.96.2</t>
  </si>
  <si>
    <t>9.97.1</t>
  </si>
  <si>
    <t>9.97.4</t>
  </si>
  <si>
    <t>9.100.1</t>
  </si>
  <si>
    <t>9.101.2</t>
  </si>
  <si>
    <t>9.114.2</t>
  </si>
  <si>
    <t>9.129</t>
  </si>
  <si>
    <t>9.147.A4.2</t>
  </si>
  <si>
    <t>9.147.C2.3</t>
  </si>
  <si>
    <t xml:space="preserve">10.0 STEEL WORK </t>
  </si>
  <si>
    <t>10.25.2</t>
  </si>
  <si>
    <t>10.28</t>
  </si>
  <si>
    <t>SUB HEAD : 11.0 FLOORING</t>
  </si>
  <si>
    <t>11.23.5</t>
  </si>
  <si>
    <t>11.24</t>
  </si>
  <si>
    <t>11.25</t>
  </si>
  <si>
    <t>11.37</t>
  </si>
  <si>
    <t>11.41A.2.1</t>
  </si>
  <si>
    <t>11.41A.3.1</t>
  </si>
  <si>
    <t xml:space="preserve">Providing and laying Vitrified tiles in floor in different sizes (thickness to be specified by the manufacturer) with water absorption less than 0.08% and conforming to 1S:15622, of approved brand &amp; manufacturer, in all colours and shade, laid on 20 mm thick cement mortar 1:4 (1 cement: 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Glazed Vitrified tiles Matt/Antiskid finish of size. 
Size of Tile 600 x 600 mm </t>
  </si>
  <si>
    <t>11.55.1</t>
  </si>
  <si>
    <t xml:space="preserve">SUB HEAD : 12.0 ROOFING </t>
  </si>
  <si>
    <t>12.20</t>
  </si>
  <si>
    <t>12.21.1</t>
  </si>
  <si>
    <t>12.22</t>
  </si>
  <si>
    <t>12.41.2</t>
  </si>
  <si>
    <t>12.42.1.2</t>
  </si>
  <si>
    <t>12.42.3.2</t>
  </si>
  <si>
    <t>12.42.5.2</t>
  </si>
  <si>
    <t>12.42.6.2</t>
  </si>
  <si>
    <t>12.43.2</t>
  </si>
  <si>
    <t>12.44</t>
  </si>
  <si>
    <t>SUB HEAD : 13.0 FINISHING</t>
  </si>
  <si>
    <t>13.4.2</t>
  </si>
  <si>
    <t>13.5.2</t>
  </si>
  <si>
    <t>13.9.1</t>
  </si>
  <si>
    <t>13.11</t>
  </si>
  <si>
    <t>13.16.1</t>
  </si>
  <si>
    <t>13.21</t>
  </si>
  <si>
    <t>per bag 
of 50kg 
cement 
used in 
the mix</t>
  </si>
  <si>
    <t>13.46.1</t>
  </si>
  <si>
    <t>sqm</t>
  </si>
  <si>
    <t>13.62.1</t>
  </si>
  <si>
    <t>13.80</t>
  </si>
  <si>
    <t>13.82.2</t>
  </si>
  <si>
    <t>13.85.1</t>
  </si>
  <si>
    <t>13.85.3</t>
  </si>
  <si>
    <t>13.114</t>
  </si>
  <si>
    <t>Melamine polishing on wood work (one or more coat).</t>
  </si>
  <si>
    <t>SUB HEAD : 16.0 ROAD WORK</t>
  </si>
  <si>
    <t>16.1</t>
  </si>
  <si>
    <t>Per Cm depth per cm width per meter length</t>
  </si>
  <si>
    <t>SUB HEAD : 17.0 SANITARY INSTALLATIONS</t>
  </si>
  <si>
    <t>17.2.1</t>
  </si>
  <si>
    <t>17.3.1</t>
  </si>
  <si>
    <t>17.7.4</t>
  </si>
  <si>
    <t>17.8</t>
  </si>
  <si>
    <t>17.10.1.1</t>
  </si>
  <si>
    <t>17.22A</t>
  </si>
  <si>
    <t>17.28.1.1</t>
  </si>
  <si>
    <t>each</t>
  </si>
  <si>
    <t>17.28.1.2</t>
  </si>
  <si>
    <t>17.31</t>
  </si>
  <si>
    <t>17.32.2</t>
  </si>
  <si>
    <t>17.33</t>
  </si>
  <si>
    <t>17.34.1</t>
  </si>
  <si>
    <t>SUB HEAD : 18.0 WATER SUPPLY</t>
  </si>
  <si>
    <t>18.7.3</t>
  </si>
  <si>
    <t>Providing and fixing Chlorinated Polyvinyl Chloride (CPVC) pipes, having thermal stability for hot &amp; cold water supply and all CPVC plain &amp; brass threaded fittings, including fixing the pipe with clamps at 1.00 m spacing. This includes jointing of pipes &amp; fittings with one step CPVC solvent cement and testing of joints complete as per direction of Engineer in Charge.
Internal work - Exposed on wall
25 mm nominal dia Pipes</t>
  </si>
  <si>
    <t>18.7.4</t>
  </si>
  <si>
    <t>Providing and fixing Chlorinated Polyvinyl Chloride (CPVC) pipes, having thermal stability for hot &amp; cold water supply and all CPVC plain &amp; brass threaded fittings, including fixing the pipe with clamps at 1.00 m spacing. This includes jointing of pipes &amp; fittings with one step CPVC solvent cement and testing of joints complete as per direction of Engineer in Charge.
Internal work - Exposed on wall
32 mm nominal dia Pipes</t>
  </si>
  <si>
    <t>18.7.5</t>
  </si>
  <si>
    <t>Providing and fixing Chlorinated Polyvinyl Chloride (CPVC) pipes, having thermal stability for hot &amp; cold water supply and all CPVC plain &amp; brass threaded fittings, including fixing the pipe with clamps at 1.00 m spacing. This includes jointing of pipes &amp; fittings with one step CPVC solvent cement and testing of joints complete as per direction of Engineer in Charge.
Internal work - Exposed on wall
40 mm nominal dia Pipes</t>
  </si>
  <si>
    <t>18.8.1</t>
  </si>
  <si>
    <t>Providing and fixing Chlorinated Polyvinyl Chloride (CPVC) pipes, having thermal stability for hot &amp; cold water supply, including all CPVC plain &amp; brass threaded fittings and fixing the pipe with clamps at 1.00 m spacing. This includes jointing of pipes &amp; fittings with one step CPVC solvent cement and the cost of cutting chases and making good the same including testing of joints complete as per direction of Engineer in Charge.
Concealed work, including cutting chases and making good the walls etc.
15 mm nominal dia Pipes</t>
  </si>
  <si>
    <t>18.8.2</t>
  </si>
  <si>
    <t>Providing and fixing Chlorinated Polyvinyl Chloride (CPVC) pipes, having thermal stability for hot &amp; cold water supply, including all CPVC plain &amp; brass threaded fittings and fixing the pipe with clamps at 1.00 m spacing. This includes jointing of pipes &amp; fittings with one step CPVC solvent cement and the cost of cutting chases and making good the same including testing of joints complete as per direction of Engineer in Charge.
Concealed work, including cutting chases and making good the walls etc.
20 mm nominal dia Pipes</t>
  </si>
  <si>
    <t>18.8.3</t>
  </si>
  <si>
    <t>Providing and fixing Chlorinated Polyvinyl Chloride (CPVC) pipes, having thermal stability for hot &amp; cold water supply, including all CPVC plain &amp; brass threaded fittings and fixing the pipe with clamps at 1.00 m spacing. This includes jointing of pipes &amp; fittings with one step CPVC solvent cement and the cost of cutting chases and making good the same including testing of joints complete as per direction of Engineer in Charge.
Concealed work, including cutting chases and making good the walls etc.
25 mm nominal dia Pipes</t>
  </si>
  <si>
    <t>18.13.1</t>
  </si>
  <si>
    <t>Making connection of G.I. distribution branch with G.I. main of following sizes by providing and fixing tee, including cutting and threading the pipe etc. complete :
25 to 40 mm nominal bore</t>
  </si>
  <si>
    <t>18.13.2</t>
  </si>
  <si>
    <t>Making connection of G.I. distribution branch with G.I. main of following sizes by providing and fixing tee, including cutting and threading the pipe etc. complete :
50 to 80 mm nominal bore</t>
  </si>
  <si>
    <t>18.17.4</t>
  </si>
  <si>
    <t>Providing and fixing gun metal gate valve with C.I. wheel of approved 
quality (screwed end) :
50 mm nominal bore</t>
  </si>
  <si>
    <t>18.18.3</t>
  </si>
  <si>
    <t>Providing and fixing ball valve (brass) of approved quality, High or low pressure, with plastic floats complete :
25 mm nominal bore</t>
  </si>
  <si>
    <t>18.22.2</t>
  </si>
  <si>
    <t>Providing and fixing C.P. brass shower rose with 15 or 20 mm inlet :
150 mm diameter</t>
  </si>
  <si>
    <t>18.48</t>
  </si>
  <si>
    <t>Providing and placing on terrace (at all floor levels) polyethylene water storage tank, IS : 12701 marked, with cover and suitable locking arrangement and making necessary holes for inlet, outlet and overflow pipes but without fittings and the base support for tank.</t>
  </si>
  <si>
    <t>Per Litre</t>
  </si>
  <si>
    <t>18.51.1</t>
  </si>
  <si>
    <t>Providing and fixing C.P. brass long body bib cock of approved quality conforming to IS standards and weighing not less than 690 gms.
15 mm nominal bore</t>
  </si>
  <si>
    <t>18.52.1</t>
  </si>
  <si>
    <t>Providing and fixing C.P. brass stop cock (concealed) of standard design and of approved make conforming to IS:8931.</t>
  </si>
  <si>
    <t>18.53.1</t>
  </si>
  <si>
    <t>Providing and fixing C.P. brass angle valve for basin mixer and geyser points of approved quality conforming to IS:8931
15 mm nominal bore</t>
  </si>
  <si>
    <t>18.53A</t>
  </si>
  <si>
    <t>Providing and fixing C.P. Brass extension nipple (size 15mmx50mm) of approved make and quality as per direction of Engineer-in-charge.</t>
  </si>
  <si>
    <t>18.77</t>
  </si>
  <si>
    <t>Cutting holes up to 15x15 cm in R.C.C. floors and roofs for passing drain pipe etc. and repairing the hole after insertion of drain pipe etc. with cement concrete 1:2:4 (1 cement : 2 coarse sand : 4 graded stone aggregate 20 mm nominal size), including finishing complete so as to make it leak proof.</t>
  </si>
  <si>
    <t>SUB HEAD : 19.0 DRAINAGE</t>
  </si>
  <si>
    <t>19.2.2</t>
  </si>
  <si>
    <t>Providing and laying cement concrete 1:5:10 (1 cement : 5 coarse sand : 10 graded stone aggregate 40 mm nominal size) all-round S.W. pipes including bed concrete as per standard design :
150 mm diameter S.W. pipe</t>
  </si>
  <si>
    <t>19.4.1.1</t>
  </si>
  <si>
    <t>Providing and fixing square-mouth S.W. gully trap class SP-1 complete with C.I. grating brick masonry chamber with water tight C.I. cover with frame of 300 x 300 mm size (inside) the weight of cover to be not less than 4.50 kg and frame to be not less than 2.70 kg as per standard design:
100x100 mm size P type
With common burnt clay F.P.S. (non modular) bricks of class designation 7.5</t>
  </si>
  <si>
    <t>19.6.2</t>
  </si>
  <si>
    <t>Providing and laying non-pressure NP2 class (light duty) R.C.C. pipes with collars jointed with stiff mixture of cement mortar in the proportion of 1:2 (1 cement : 2 fine sand) including testing of joints etc. complete :
150 mm dia. R.C.C. pipe</t>
  </si>
  <si>
    <t>19.6.4</t>
  </si>
  <si>
    <t>Providing and laying non-pressure NP2 class (light duty) R.C.C. pipes with collars jointed with stiff mixture of cement mortar in the proportion of 1:2 (1 cement : 2 fine sand) including testing of joints etc. complete :
300 mm dia. R.C.C. pipe</t>
  </si>
  <si>
    <t>19.7.1.1</t>
  </si>
  <si>
    <t>Constructing brick masonry manhole in cement mortar 1:4 ( 1 cement : 4 coarse sand ) with R.C.C. top slab with 1:1.5:3 mix (1 cement : 1.5 coarse sand (zone-III) : 3 graded stone aggregate 20 mm nominal size), foundation concrete 1:4:8 mix (1 cement : 4 coarse sand (zone-III) : 8 graded stone aggregate 40 mm nominal size), inside plastering 12 mm thick with cement mortar 1:3 (1 cement : 3 coarse sand) finished with floating coat of neat cement and making channels in cement concrete 1:2:4 (1 cement : 2 coarse sand : 4 graded stone aggregate 20 mm nominal size) finished with a floating coat of neat cement complete as per standard design :
Inside size 90x80 cm and 45 cm deep including C.I. cover with frame (light duty) 455x610 mm internal dimensions, total weight of cover and frame to be not less than 38 kg (weight of cover 23 kg and weight of frame 15 kg) :
With common burnt clay F.P.S. (non modular) bricks of class designation 7.5</t>
  </si>
  <si>
    <t>19.8.1.1</t>
  </si>
  <si>
    <t>Extra for depth for manholes :
Size 90x80 cm
With common burnt clay F.P.S. (non modular) bricks of class designation 7.5</t>
  </si>
  <si>
    <t>19.32.1</t>
  </si>
  <si>
    <t>Making soak pit 2.5 m diameter 3.0 metre deep with 45 x 45 cm dry brick honey comb shaft with bricks and S.W. drain pipe 100 mm diameter, 1.8 m long complete as per standard design.
With common burnt clay F.P.S. (non modular) bricks of class designation 7.5</t>
  </si>
  <si>
    <t>SUB HEAD : 22.0 WATER PROOFING</t>
  </si>
  <si>
    <t>22.7.1</t>
  </si>
  <si>
    <t>TOTAL FOR SCHEDULE ITEMS -CIVIL</t>
  </si>
  <si>
    <t>DSR 2022</t>
  </si>
  <si>
    <t>SCHEDULE ITEMS - ELECTRICAL</t>
  </si>
  <si>
    <t>1.8.1</t>
  </si>
  <si>
    <t xml:space="preserve">Wiring for light point/ fan point/ exhaust fan point/ call bell point with 1.5 sq.mm FRLS PVC insulated copper conductor single core cable in surface / recessed medium class PVC conduit, with piano type switch, phenolic laminated sheet, suitable size M.S. box and earthing the point with 1.5 sq.mm. FRLS PVC insulated copper conductor single core cable etc. as required. 
Group A </t>
  </si>
  <si>
    <t>POINT</t>
  </si>
  <si>
    <t xml:space="preserve">Wiring for twin control light point with 1.5 sq.mm FRLS PVC insulated copper conductor single core cable in surface / recessed medium class PVC conduit, 2 way piano type switch, phenolic 
laminated sheet, suitable size MS box and earthing the point with 1.5 sq.mm. FRLS PVC insulated copper conductor single core cable etc. as required. </t>
  </si>
  <si>
    <t>1.10.3</t>
  </si>
  <si>
    <t xml:space="preserve">Wiring for light point/ fan point/ exhaust fan point/ call bell point with 1.5 sq.mm FRLS PVC insulated copper conductor single core cable in surface / recessed medium class PVC conduit, with modular switch, modular plate, suitable GI box and earthing the point with 1.5 
sq.mm FRLS PVC insulated copper conductor single core cable etc. as required. 
Group C </t>
  </si>
  <si>
    <t>Point</t>
  </si>
  <si>
    <t xml:space="preserve">Wiring for twin control light point with 1.5 sq.mm FRLS PVC insulated copper conductor single core cable in surface / recessed medium class PVC conduit, 2 way modular switch, modular plate, suitable GI box and earthing the point with 1.5 sq¢.mm FRLS PVC insulated copper conductor single core cable etc. as required. </t>
  </si>
  <si>
    <t>1.14.1</t>
  </si>
  <si>
    <t>1.14.2</t>
  </si>
  <si>
    <t>1.14.3</t>
  </si>
  <si>
    <t>1.14.4</t>
  </si>
  <si>
    <t>1.18.2</t>
  </si>
  <si>
    <t>Supplying and drawing co-axial TV cable RG-6 grade, 0.7 mm solid copper conductor PE insulated, shielded with fine tinned copper braid and protected with PVC sheath in the existing surface/ recessed steel/ PVC conduit as required.</t>
  </si>
  <si>
    <t>1.21.1</t>
  </si>
  <si>
    <t>Supplying and fixing of following sizes of medium class PVC conduit along with accessories in surface/recess including cutting the wall and making good the same in case of recessed conduit as required. 
20 MM</t>
  </si>
  <si>
    <t>1.21.2</t>
  </si>
  <si>
    <t>Supplying and fixing of following sizes of medium class PVC conduit along with accessories in surface/recess including cutting the wall and making good the same in case of recessed conduit as required. 
25 MM</t>
  </si>
  <si>
    <t>1.21.3</t>
  </si>
  <si>
    <t>Supplying and fixing of following sizes of medium class PVC conduit along with accessories in surface/recess including cutting the wall and making good the same in case of recessed conduit as required. 
32 MM</t>
  </si>
  <si>
    <t>1.21.4</t>
  </si>
  <si>
    <t>Supplying and fixing of following sizes of medium class PVC conduit along with accessories in surface/recess including cutting the wall and making good the same in case of recessed conduit as required. 
40 MM</t>
  </si>
  <si>
    <t>1.21.5</t>
  </si>
  <si>
    <t>Supplying and fixing of following sizes of medium class PVC conduit along with accessories in surface/recess including cutting the wall and making good the same in case of recessed conduit as required. 
50 MM</t>
  </si>
  <si>
    <t>1.23.6</t>
  </si>
  <si>
    <t>1.24.1</t>
  </si>
  <si>
    <t>1.24.4</t>
  </si>
  <si>
    <t>1.24.6</t>
  </si>
  <si>
    <t>1.24.7</t>
  </si>
  <si>
    <t xml:space="preserve">Supplying and fixing two module stepped type electronic fan regulator on the existing modular plate switch box including connections but excluding modular plate etc. as required. </t>
  </si>
  <si>
    <t xml:space="preserve">Supplying and fixing modular blanking plate on the existing modular plate &amp; switch box excluding modular plate as required. </t>
  </si>
  <si>
    <t>1.27.1</t>
  </si>
  <si>
    <t>Supplying and fixing following size/ modules, Gl box alongwith modular base &amp; cover plate for modular switches in recess etc. as required. 
1 or 2 Module ( 75 mm x 75 mm)</t>
  </si>
  <si>
    <t>1.27.2</t>
  </si>
  <si>
    <t xml:space="preserve">Supplying and fixing following size/ modules, Gl box alongwith modular base &amp; cover plate for modular switches in recess etc. as required. 
3 Module (100mmX75mm) </t>
  </si>
  <si>
    <t>1.27.3</t>
  </si>
  <si>
    <t xml:space="preserve">Supplying and fixing following size/ modules, Gl box alongwith modular base &amp; cover plate for modular switches in recess etc. as required. 
4 Module (125mmX75mm) </t>
  </si>
  <si>
    <t>1.27.4</t>
  </si>
  <si>
    <t xml:space="preserve">Supplying and fixing following size/ modules, Gl box alongwith modular base &amp; cover plate for modular switches in recess etc. as required. 
6 Module (200mmX75mm) </t>
  </si>
  <si>
    <t>1.27.5</t>
  </si>
  <si>
    <t xml:space="preserve">Supplying and fixing following size/ modules, Gl box alongwith modular base &amp; cover plate for modular switches in recess etc. as required. 
8 Module (125mmX125mm) </t>
  </si>
  <si>
    <t xml:space="preserve">Supplying and fixing suitable size GI box with modular plate and cover in front on surface or in recess, including providing and fixing 3 pin 5/6 A modular socket outlet and 5/6 A modular switch, connections etc. as required. </t>
  </si>
  <si>
    <t xml:space="preserve">Supplying and fixing suitable size Gl box with modular plate and cover in front on surface or in recess, including providing and fixing 6 pin 5/6 &amp; 15/16 A modular socket outlet and 15/16 A modular switch, connections etc. as required. </t>
  </si>
  <si>
    <t xml:space="preserve">Supplying and fixing 3 pin, 5 A ceiling rose on the existing junction box/ wooden block including connections etc. as required. </t>
  </si>
  <si>
    <t xml:space="preserve">Supplying and fixing call bell/ buzzer suitable for single phase, 230 V, complete as required. </t>
  </si>
  <si>
    <t xml:space="preserve">Installation, testing and commissioning of pre-wired, fluorescent fitting / compact fluorescent fitting of all types, complete with all accessories and tube/lamp etc. directly on ceiling/ wall, including connections with 1.5 sq. mm FRLS PVC _ insulated, copper conductor, single core cable and earthing etc. as required. </t>
  </si>
  <si>
    <t xml:space="preserve">Installation, testing and commissioning of ceiling fan, including wiring the down rods of standard length (upto 30 cm) with 1.5 sq. mm FRLS PVC insulated, copper conductor, single core cable etc. as required. </t>
  </si>
  <si>
    <t xml:space="preserve">Installation, testing and commissioning of ceiling fan, including wiring the down rods of standard length (upto 30 cm) with 1.5 sq. mm FRLS PVC insulated, copper conductor, single core cable, including providing and fixing phenolic laminated sheet cover on the 
fan box etc. as required. </t>
  </si>
  <si>
    <t>1.50.1</t>
  </si>
  <si>
    <t>Extra for fixing the louvers/ shutters complete with frame for a exhaust fan of all sizes.</t>
  </si>
  <si>
    <t>2.4.1</t>
  </si>
  <si>
    <t xml:space="preserve"> Supplying and fixing following way,horizontal type three pole and neutral, sheet steel, MCB distribution board, 415 volts, on surface/ recess, complete with tinned copper busbar, neutral busbar, earth bar, din bar, detachable gland plate, interconnections, phosphatized and powder painted including earthing etc. as required. (But without MCB/RCCB/Isolator)
4 way (4 + 12), Double door, horizontal  TPN DB.</t>
  </si>
  <si>
    <t>2.5.1</t>
  </si>
  <si>
    <t>2.10.1</t>
  </si>
  <si>
    <t>2.10.5</t>
  </si>
  <si>
    <t>2.13.1</t>
  </si>
  <si>
    <t>Supply and fixing following rating, four pole, 415V, isolator in the existing MCB DB complete with connections, testing and commissioning etc. as required.
40A</t>
  </si>
  <si>
    <t>2.13.2</t>
  </si>
  <si>
    <t>Supply and fixing following rating, four pole, 415V, isolator in the existing MCB DB complete with connections, testing and commissioning etc. as required.
63A</t>
  </si>
  <si>
    <t xml:space="preserve">Supplying and fixing 20 A, 240 V, SPN Industrial type socket outlet, with 2 pole and earth, metal enclosed plug top alongwith 20 A "C" curve, SP, MCB, in sheet steel enclosure, on surface or in recess, with chained metal cover for the socket out let and complete with connections, testing and commissioning etc. as required. </t>
  </si>
  <si>
    <t xml:space="preserve">Providing and fixing M.V. danger notice plate of 200 mm X 150 mm, made of mild steel, at least 2 mm thick, and vitreous enameled white on both sides, and with inscription in single red colour on front side as required. </t>
  </si>
  <si>
    <t>Set</t>
  </si>
  <si>
    <t xml:space="preserve">Earthing with copper earth plate 600 mm X 600 mm X 3 mm thick including accessories, and providing masonry enclosure with cover plate having locking arrangement and watering pipe of 2.7 metre long etc. with charcoal/ coke and salt as required. </t>
  </si>
  <si>
    <t xml:space="preserve">Supplying and laying 25 mm X 5 mm G.I strip at 0.50 metre below ground as strip earth electrode, including connection/ terminating with G.I. nut, bolt, spring, washer etc. as required. (Jointing shall be done by overlapping and with 2 sets of G.I. nut bolt &amp; spring washer spaced at 50mm) </t>
  </si>
  <si>
    <t>Providing and fixing 25 mm X 5 mm G.I. strip on surface or in recess for connections etc. as required.</t>
  </si>
  <si>
    <t xml:space="preserve">Providing and fixing 4.00 mm dia copper wire on surface or in recess for loop earthing along with existing surface/ recessed conduit/ submain wiring/ cable as required. </t>
  </si>
  <si>
    <t>6.2</t>
  </si>
  <si>
    <t xml:space="preserve">Providing and fixing of lightning conductor finial, made of 25 mm dia 300 mm long, G.I. tube, having single prong at top, with 85 mm dia 6 mm thick G.I. base plate including holes etc. complete as required. </t>
  </si>
  <si>
    <t>6.4</t>
  </si>
  <si>
    <t xml:space="preserve">Jointing copper / G.I. tape (with another copper/ G | tape, base of the finial or any other metallic object) by riveting / nut bolting/ sweating and soldering etc as required. </t>
  </si>
  <si>
    <t>6.7</t>
  </si>
  <si>
    <t xml:space="preserve">Providing and fixing G.I. tape 20 mm X 3 mm thick on parapet or surface of wall for lightning conductor complete as required.(For horizontal run) </t>
  </si>
  <si>
    <t>6.8</t>
  </si>
  <si>
    <t xml:space="preserve">Providing and fixing G.I. tape 20 mm X 3 mm thick on parapet or surface of wall for lightning conductor complete as required.(For vertical run) </t>
  </si>
  <si>
    <t>7.10</t>
  </si>
  <si>
    <t xml:space="preserve">Supplying and fixing cable route marker with 10 cm X 10cm X5mm thick G.I. plate with inscription there on, bolted /welded to 35 mm X 35 mm X 6 mm angle iron, 60 cm long and fixing the same in ground as required. </t>
  </si>
  <si>
    <t>1.27.6</t>
  </si>
  <si>
    <t>Supply and fixing of 12 module G.I. Box</t>
  </si>
  <si>
    <t>2.14.3</t>
  </si>
  <si>
    <t>Supply and fixing of 63A rating double pole,(single phase and neutral), 240V Residual current circuit breaker(RCCB) having sensitivity current 30mA in the existing MCB DB complete with connections, testing and commissioning etc. as required</t>
  </si>
  <si>
    <t>TOTAL FOR SCHEDULE ITEMS - ELECTRICAL</t>
  </si>
  <si>
    <t>Total of Schedule (CIVIL and E&amp; M) Items as per DSR  excluding Rebate</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</si>
  <si>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</si>
  <si>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</si>
  <si>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</si>
  <si>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</si>
  <si>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</si>
  <si>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</si>
  <si>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</si>
  <si>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</si>
  <si>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</si>
  <si>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</si>
  <si>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</si>
  <si>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9= 8 x 7</t>
  </si>
  <si>
    <t>11 = Appl GST% of 9</t>
  </si>
  <si>
    <t xml:space="preserve">A </t>
  </si>
  <si>
    <t>NON-SCHEDULE ITEMS: CIVIL</t>
  </si>
  <si>
    <t>Diluting &amp; injecting chemical emulsion for   anti termite</t>
  </si>
  <si>
    <t>Diluting and injecting chemical emulsion (to be supplied under other item) for PRE-CONSTRUCTIONAL anti-termite treatment and creating a continuous chemical barrier under and around the columns pits, wall trenches, basement excavation, along the external perimeter of retaining wall, expansion joints, over top surface consolidated earth on which apron is to be laid, surroundings of pipes and conduits etc., complete as per specifications.  Chlorpyriphos/ Lindane emulsifiable concentrate 20% with 1% concentration. (cost of Chlorpyriphos/ Lindane emulsifiable concentrate shall be paid separately. Basement floor slab area of the building only shall be measured for payment)</t>
  </si>
  <si>
    <t>Sunken filling with 40 mm dia pipe spout</t>
  </si>
  <si>
    <t>Providing and placing  cinder/brick bat or any light weight water absorbing materials  filling  to the sunk floors in toilets/kitchen sunks, well compacted carefully by hand beating to required slopes including consolidation,making hole or core to the beam/wall for providing 40mm dia PVC drain (spout pipe) pipe of required length, pipe should be fixed properly to the beam or wall with water proofing compound with cover the inlet pipe mouth with SS jali and packing with 40/20/10 mm stone aggregate with sufficent quantity. For toilet and Kitchen sunkun portions.</t>
  </si>
  <si>
    <t>filling sand/crushed stone sand</t>
  </si>
  <si>
    <t>Brick work up to plinth</t>
  </si>
  <si>
    <t>Brick work with common burnt clay F.P.S. (non modular) bricks of class designation 7.5 (75kg/sq.cm)in foundation and plinth in Cement mortar 1:6 (1 cement : 6 coarse sand).
Note: Fly ash brick of same class confirming to relevant IS code can also be used if clay bricks of designated class are not available.</t>
  </si>
  <si>
    <t>Brick work above plinth</t>
  </si>
  <si>
    <t>Brick work with common burnt clay F.P.S. (non modular) bricks of class designation 7.5 (75kg/sq,cm) in superstructure above plinth level up to floor V level in all shapes and sizes in : Cement mortar 1:6 (1 cement : 6 coarse sand) 
Note: Fly ash brick of same class confirming to relevant IS code can also be used if clay bricks of designated class are not available.</t>
  </si>
  <si>
    <t>half Brick work above plinth</t>
  </si>
  <si>
    <t>Half brick masonry with common burnt clay F.P.S. (non modular) bricks of class designation 7.5 (75kg/sq,cm) in superstructure above plinth level up to floor V level. Cement mortar 1:4 (1 cement :4 coarse sand).
Note: Fly ash brick of same class confirming to relevant IS code can also be used if clay bricks of designated class are not available.</t>
  </si>
  <si>
    <t>C.I Cover with frame</t>
  </si>
  <si>
    <t>Supply and fixing of C.I Cover with frame for manholes, septic tank, underground tank etc. 500 mm diamter C.I Cover (medium duty) the weight of the cover with frame to be not less than 58 Kg.</t>
  </si>
  <si>
    <t>SWR pipe 110 mm</t>
  </si>
  <si>
    <t>Providing, fixing , laying, testing &amp; commissioning (Concealed/surface mounted or underground) uPVC SWR Rigid pipes confirming to IS 13592 Type B of PRICE/SUPREME/FINOLEX or equivalent make  for drainage line including necessary fittings such as couplers, bends, tees, cross tees, cowls, 2way/3way junction of any degree,clamps, rubber packing ring, acess door etc. wherever required confirming to  IS-14735, joining with adhessive solvent cement including cost of jointing materials and all other necessary fixtures, fitting, air and water tight testing of the line etc. complete at all levels. (Centre line length of completed pipe line shall be measured for payment purpose)
(B) 110mm outer dia.</t>
  </si>
  <si>
    <t>SWR pipe 75 mm</t>
  </si>
  <si>
    <t>Providing, fixing , laying, testing &amp; commissioning (Concealed/surface mounted or underground) uPVC SWR Rigid pipes confirming to IS 13592 Type B of PRICE/SUPREME/FINOLEX or equivalent make  for drainage line including necessary fittings such as couplers, bends, tees, cross tees, cowls, 2way/3way junction of any degree,clamps, rubber packing ring, acess door etc. wherever required confirming to  IS-14735, joining with adhessive solvent cement including cost of jointing materials and all other necessary fixtures, fitting, air and water tight testing of the line etc. complete at all levels. (Centre line length of completed pipe line shall be measured for payment purpose)
(B) 75mm outer dia.</t>
  </si>
  <si>
    <t>SWR Pipe 160 mm</t>
  </si>
  <si>
    <t>Providing and fixing soil, waste and vent pipes with unplsticised rigid PVC 160mm dia pipes conforming IS 13592 Type B. all complete as directed by the Engineer in charge.</t>
  </si>
  <si>
    <t>Chicken wire mesh for plaster</t>
  </si>
  <si>
    <t xml:space="preserve">Providing &amp; fixing chicken wire mesh  24 gauge at junctions of RCC and masonry walls including fixing in position, scaffolding etc. complete as directed by Engineer-in-charge. </t>
  </si>
  <si>
    <t>Vetrifeid wall tiles size 600X600</t>
  </si>
  <si>
    <t xml:space="preserve">Providing and laying ist quality Vitrified wall tiles in different sizes (thickness to be specified by the manufacturer) with water absorption less than 0.08% and conforming to 1S:15622, of approved brand &amp; manufacturer, in all colours and shade, in skirting, riser, and dado laid on 12 mm thick cement mortar 1:3 (1 cement: 3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Glazed vitrified floor tiles polished finish of size.
Size of Tile 600 x 600 mm </t>
  </si>
  <si>
    <t>Vetrifeid wall tiles size 600X600 antiskid</t>
  </si>
  <si>
    <t>Nahani/floor Trap</t>
  </si>
  <si>
    <t>Providing, fixing, testing and commissioning uPVC SWR self cleaning Nahani trap, plain floor trap/ Multi floor trap etc. of 110 mm dia inlet and 75 mm outlet nominal dia. including fixing PVC reducer of 110mm dia. to 75 mm dia. and jointing with adhessive solvent cement including cost of cutting and making good the walls and floors at all levels etc. complete.
make:-supreme/finolex/prince or equivalent.</t>
  </si>
  <si>
    <t>Window SS jali for sliding</t>
  </si>
  <si>
    <t>Providing and fixing stainless steel 304 grade mesh of average width of aperture 1.4 mm and nominal dia of wire 0.50 mm to uPVC/aluminium windows with suitable beading/clips a as per drawings and as directed by engineer in charge. The uPVC/aluminium section of windows shall be measured under relevant items. Actual area of mesh provided shall be measured for payment.</t>
  </si>
  <si>
    <t>MS sheet box for ceiling Fan</t>
  </si>
  <si>
    <t>Providing and fixing circular/ Hexagonal cast iron or M.S. sheet box for ceiling fan clamp with its top surface hacked for proper bonding, top lid shall be screwed into the  M.S. sheet box . Clamp shall be made of 12mm dia M.S. bar bent to shape.</t>
  </si>
  <si>
    <t>wall Mixer for normal Toilets</t>
  </si>
  <si>
    <t xml:space="preserve">Providing &amp; Fixing CP Brass Wall mixture of Jaguar Model No. FLR-CHR-5281N or equivalent models from other specified brands with standard length bend for overhead shower.
</t>
  </si>
  <si>
    <t xml:space="preserve">Soap Dish </t>
  </si>
  <si>
    <t>Providing and fixing C.P. brass Soap dish Jaguar Model ACN-CHR-1131N or equivalent of approved brands including required screws, rawl plugs etc. complete.</t>
  </si>
  <si>
    <t xml:space="preserve">Towel Rail </t>
  </si>
  <si>
    <t>P&amp;F CP towel rail 600mm long, 20mm dia of Jaguar Model CPA-CHR-1111 or equivalent of other approved brands</t>
  </si>
  <si>
    <t>Kitchen Sink tape</t>
  </si>
  <si>
    <t>P&amp;F CP Brass wall mounted two in one Sink cock with regular swinging spout &amp; operating knob on right hand side with wall flanges. 15mm Nominal Bore. The Jaguar Make model No. SOL-CHR-6347 / Parryware model No. T4635A or equivalent from other specified brands.</t>
  </si>
  <si>
    <t>Two way bib cock with health fucet</t>
  </si>
  <si>
    <t>Providing and fixing CP Brass 2 way Bib cock with wall flange and Health faucet, flexible hose pipe and wall hook complete. Jaguar FLR-CHR-5041N for Bib cock &amp; ALD-CHR-563 for health facet or equivalent model of approved brands.</t>
  </si>
  <si>
    <t>CPVC Ball Valve 25 mm dia</t>
  </si>
  <si>
    <t>Providing and fixing CPVC Ball Valve 25 mm dia with lever arm conforming to SDR 11 pressure class as per ASTM D – 2846 of PRICE/SUPREME/FINOLEX or equivalent make  joining with adhessive solvent cement including cost of jointing materials and all other necessary fixtures, fitting, air and water tight testing etc. complete at all levels.</t>
  </si>
  <si>
    <t>CPVC Ball Valve 32 mm dia</t>
  </si>
  <si>
    <t>Providing and fixing CPVC Ball Valve 32 mm dia with lever arm conforming to SDR 11 pressure class as per ASTM D – 2846 of PRICE/SUPREME/FINOLEX or equivalent make  joining with adhessive solvent cement including cost of jointing materials and all other necessary fixtures, fitting, air and water tight testing etc. complete at all levels.</t>
  </si>
  <si>
    <t>CPVC Ball Valve 40 mm dia</t>
  </si>
  <si>
    <t>Providing and fixing CPVC Ball Valve 40 mm dia with lever arm conforming to SDR 11 pressure class as per ASTM D – 2846 of PRICE/SUPREME/FINOLEX or equivalent make  joining with adhessive solvent cement including cost of jointing materials and all other necessary fixtures, fitting, air and water tight testing etc. complete at all levels.</t>
  </si>
  <si>
    <t>CPVC Ball Valve 50 mm dia</t>
  </si>
  <si>
    <t>Providing and fixing CPVC Ball Valve 50 mm dia with lever arm conforming to SDR 11 pressure class as per ASTM D – 2846 of PRICE/SUPREME/FINOLEX or equivalent make  joining with adhessive solvent cement including cost of jointing materials and all other necessary fixtures, fitting, air and water tight testing etc. complete at all levels.</t>
  </si>
  <si>
    <t>SS jali for nahani for toilet with cockrage trap</t>
  </si>
  <si>
    <t xml:space="preserve">Providing and fixing 125 mm dia  stainless (SS304)  matt finsh steel jali (grating) with or without hole consisting  four piece system with  Cockroach Trap, and frame thickness 1mm &amp; grating thickness 1.5 mm for waste pipe of floor or Nahani trap complete   in all respect as per manufacturers specification and direction of Engineer-in-charge. Make : Nirali/Lipka/ Viking/Roca/Jaquar/Kohler or equivalent. </t>
  </si>
  <si>
    <t>40mm GI Pipe</t>
  </si>
  <si>
    <t>Providing, Laying and fixing G.I. pipes complete with G.I. fittings and clamps, including cutting and making good the walls/pedestal etc.
40 mm dia Nominal bore</t>
  </si>
  <si>
    <t>50mm GI Pipe</t>
  </si>
  <si>
    <t>Providing, Laying and fixing G.I. pipes complete with G.I. fittings and clamps, including cutting and making good the walls/pedestal etc.
50 mm dia Nominal bore</t>
  </si>
  <si>
    <t>WPC Frame size 65X100 mm</t>
  </si>
  <si>
    <t>Providing and fixing factory made single extruded WPC (Wood Polymer Composite) solid door/window/Clerestory windows &amp; other Frames/Chowkhat comprising of virgin PVC polymer,calcium carbonate and natural fibers (wood powder/ rice husk/wheat husk) and non toxic additives and fabricated with miter joints after applying PVC solvent cement and screwed with full body threaded star headed SS screws  and resistance to spread of flame of with property of being termite/borer proof, water/moisture proof and fire retardant and fixed in position with M.S hold fast/lugs/SS dash fasteners of required dia and length complete as per direction of Engineer-In- Charge.
Frame Size 65 X 100 mm
Note: For WPC solid door/window frames, minus 5 mm tolerance in dimensions i.e depth and width of profile shall be acceptable. Variation in profile dimensions on plus side shall be acceptable but no extra payment on this account shall be made.
Make-Qute/HDHMR Doors-NCL/Ecoste/Ecocell/Greenpannel/DEC Industries/Jamex or equivalant specification.</t>
  </si>
  <si>
    <t>WPC Door shutters</t>
  </si>
  <si>
    <t>Providing and fixing factory made minimum 28 mm thick single extruded WPC (Wood Polymer Composite) solid plain flush door shutter of required size and design/pattern comprising of virgin polymer, calcium carbonate and natural fibers (wood powder/ rice husk/wheat husk) and non toxic additives and resistance to spread of flame of with property of being termite/borer proof, water/moisture proof and fire retardant of approved brand and fixing with stainless steel butt hinges 4 nos of size 100x58x1.9 mm with necessary full body threaded star headed counter sunk S.S screws, all as per direction of Engineer-In- Charge.
Make-Qute/HDHMR Doors-NCL/Ecoste/Ecocell/Greenpannel/DEC Industries/Jamex or equivalant specification.</t>
  </si>
  <si>
    <t>125 mm thick plastic sheet</t>
  </si>
  <si>
    <t>Providing &amp; laying 125 mm micron Separation Membrane of impermeable plastic sheeting of approved quality between RCC &amp; PCC , all complete as per direction of Engineer-In-Charge.</t>
  </si>
  <si>
    <t>Sunken water proofing</t>
  </si>
  <si>
    <t xml:space="preserve">Providing and laying water proofing treatment to vertical and horizontal surfaces of depressed portions of W.C., kitchen and the like consisting of:
(i) Ist course of applying cement slurry @ 4.4 kg/sqm mixed with water proofing compound conforming to IS : 2645 in recommended proportions including rounding off junction of vertical and horizontal surface.
(ii) IInd course of 20 mm cement plaster 1:3 (1 cement : 3 coarse sand) mixed with water proofing compound in recommended proportion including rounding off junction of vertical and horizontal surface.
(iii) IIIrd course of applying blown or residual bitumen applied hot at 1.7 kg. per sqm of area. 
</t>
  </si>
  <si>
    <t>TOTAL FOR NON-SCHEDULE ITEMS: CIVIL</t>
  </si>
  <si>
    <t>B</t>
  </si>
  <si>
    <t>NON-SCHEDULE ITEMS:ELECTRICAL</t>
  </si>
  <si>
    <t>Supply, Installation and testing complete of Philips make LED Recessed Panel Ceiling Light of panel cut size 595X595mm SQUARE model RC370BLED30S-6500G4LED60W60 or equivalent models of POWERGRID approved makes</t>
  </si>
  <si>
    <t>Supply, installation, testing and commissioning of LED tubelight 20W (Philips Astra Line 20-Watt LED Battern (Cool Day Light or equivalent))  complete with all accessories as required -  of POWERGRID approved makes</t>
  </si>
  <si>
    <t>Supply, installation, testing and commissioning of LED tubelight 11W (PHILIPS 31167 11W Adjustable Mirror Light) or equivalent) complete with all accessories as required -  of POWERGRID approved makes</t>
  </si>
  <si>
    <t>Supply, installation, testing and commissioning of bulk head fitting Complete with all accessories 10 Watt LED lamp as required ; make as per TS</t>
  </si>
  <si>
    <t>Supply, installation, testing and commissioning of wall mounted 12W LED Bulb (Philips Stellar Bright 12 Watt LED Bulb, Base B22 (Cool Day Light) or equivalent) POWERGRID approved makes with all accessories inclusive of angular holder etc.as per the direction of engineer-in-charge</t>
  </si>
  <si>
    <t>Supplying fitting and fixing 250 mm dia exhaut fan with plastic body and blade, self closing louvers in the fan, to provide off mode protection against birds etc. inclusive of all taxes royalty etc. all complete as per specification and direction of E/I. (WITH CEILING ROSE)</t>
  </si>
  <si>
    <t>Supplying fitting and fixing 1400 mm sweep ceilling fan  high quality &amp; high speed,  heavy duty ,(approved make) inclusive of all taxes royalty etc. all complete as per specification and direction of E/I. 
Crompton/CGL/BAjaj/Havells/Usha/Philips makes</t>
  </si>
  <si>
    <t>Supplying fitting and fixing 1200 mm sweep ceilling fan  high quality &amp; high speed,  heavy duty ,(approved make) inclusive of all taxes royalty etc. all complete as per specification and direction of E/I. 
Crompton/CGL/BAjaj/Havells/Usha/Philips makes</t>
  </si>
  <si>
    <t>2mm CRCA Indoor Panel alongwith 1 No. 250A MCCB 4P 36kA with Extended Handle &amp; Spreader for Incoming and 3 Nos. 125A MCCB 4P 36kA with Extended Handle,Spreader forr outgoing consisting of suitable rating of Alu Busbar. This also includes supply and installation of 3-phase energy meter</t>
  </si>
  <si>
    <t>Supply &amp; Installation of Geyser of minimum 3star and above with 15llts capacity of approved make by engineer-in-charge</t>
  </si>
  <si>
    <t>Supply, Installation, testing and commissioning of 1.5 Ton Invertor model All weather (Hot &amp; cold)  Split AC(copper condensor ) with minimum 3 star rating and above. Scope of work including installation of indoor and outdoor units, laying of AC pipes in wall/PVC conduit upto outdoor unit and drain pipe. Fixing of Outdoor unit with suitable support fixure/frame etc all in complete respect as per directions of Engineer In-Charge.</t>
  </si>
  <si>
    <t>Supply and laying/installation of Additional AC duct pipes and drain pipe in wall /Recessed PVC conduit as per the instructions of Engineer-in-charge</t>
  </si>
  <si>
    <t>FEET</t>
  </si>
  <si>
    <t>Supply and installation of decorative wall mounted LED Night lamp fitting with lamp Philips make Philips 31434 Muziris Laminar Wall Lamp or equivalant as approved by the Engineer-in-charge</t>
  </si>
  <si>
    <t>Supply installation, testing and commissioning of street light fixture type Sl-L1 as per TS (45W) (Phillips, Bajaj, Havells, Insta, equivalent) (With all required accessories for fixing and earthing)</t>
  </si>
  <si>
    <t>Supply installation, testing and commissioning of Lighting Fixture: Type SL-D1 as per TS (30W) Post Top Lighting Fixture (With all required accessories for fixing, termination and earthing) as per TS (Phillips, Bajaj, Havells, Insta, equivalent)</t>
  </si>
  <si>
    <t>Supply installation, testing and commissioning of Supply installation, testing and commissioning of GI Pole 6 Mtr (With all required accessories for Termination, fixing and earthing) as per TS (SL-L1)</t>
  </si>
  <si>
    <t>Supply installation, testing and commissioning of Supply of D1 Pole 4 Mtr (With all required accessories for fixing and earthing) as per TS</t>
  </si>
  <si>
    <t>Supply Installation testing and commissioning of Sub Lighting Panel  Incomers: 4 pole 32A TPN MCB suitable for 415V AC supply Outgoings: 8 nos. terminal blocks suitable for cable upto 16 sq. mm cable. Mounting: Suitable for Outdoor applications with Loop in and Loop out facility.</t>
  </si>
  <si>
    <t xml:space="preserve">Supply, installation, testing and commissioning of 1.1kV 2C x 6 Sq-mm PVC cable </t>
  </si>
  <si>
    <t>Supplying of 230 V exhaust fan complete with louver/shutter and all accessories as required of 200 mm sweep 1300-1400 rpm</t>
  </si>
  <si>
    <t>Supply of 20w LED batten complete with all accessories of make philips/havells/syska or equivalent</t>
  </si>
  <si>
    <t>Supply 380-450 mm, 1400 RPM exhaust fans complete with brackets,blades and all other accessories and fittings,confirming to relevant IS and suitable for operation on 230 V single phase AC supply</t>
  </si>
  <si>
    <t>Supply of louvers shutter for exhaust fan</t>
  </si>
  <si>
    <t>SUPPLY AND INSTALLATION of 100Watt(waterproof) LED flood light of make Philps/Bajaj or equivalent as approved by Engg in charge</t>
  </si>
  <si>
    <t>TOTAL FOR NON-SCHEDULE ITEMS: (Electrical)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</si>
  <si>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</si>
  <si>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</si>
  <si>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</si>
  <si>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</si>
  <si>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</si>
  <si>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</si>
  <si>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</si>
  <si>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</si>
  <si>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</si>
  <si>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Total of Service/Installation Charge 
(ITEMS TAB: Item 01  INSTALLATION FOR DCB (INR) : SRM ATB
for BID PRICE SUMMARY Statement )</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</si>
  <si>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</si>
  <si>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</si>
  <si>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</si>
  <si>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</si>
  <si>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</si>
  <si>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</si>
  <si>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</si>
  <si>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</si>
  <si>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</si>
  <si>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</si>
  <si>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</si>
  <si>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</si>
  <si>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</si>
  <si>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</si>
  <si>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</si>
  <si>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</si>
  <si>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</si>
  <si>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</si>
  <si>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</si>
  <si>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</si>
  <si>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</si>
  <si>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</si>
  <si>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</si>
  <si>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</si>
  <si>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</si>
  <si>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</si>
  <si>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</si>
  <si>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</si>
  <si>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</si>
  <si>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</si>
  <si>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</si>
  <si>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</si>
  <si>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</si>
  <si>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</si>
  <si>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</si>
  <si>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</si>
  <si>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</si>
  <si>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</si>
  <si>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</si>
  <si>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</si>
  <si>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</si>
  <si>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</si>
  <si>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</si>
  <si>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</si>
  <si>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</si>
  <si>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</si>
  <si>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</si>
  <si>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Construction of Transit Camp Cum Field Hostel at Kurnool-IV Pooling Station</t>
  </si>
  <si>
    <r>
      <t xml:space="preserve">CARRIAGE OF MATERIALS
By Mechanical Transport including loading,unloading and stacking
</t>
    </r>
    <r>
      <rPr>
        <b/>
        <sz val="12"/>
        <rFont val="Verdana"/>
        <family val="2"/>
      </rPr>
      <t>Earth Up to 2 Km</t>
    </r>
  </si>
  <si>
    <r>
      <t xml:space="preserve">CARRIAGE OF MATERIALS
By Mechanical Transport including loading,unloading and stacking
</t>
    </r>
    <r>
      <rPr>
        <b/>
        <sz val="12"/>
        <rFont val="Verdana"/>
        <family val="2"/>
      </rPr>
      <t>Excavated Rock Up to 2 Km</t>
    </r>
  </si>
  <si>
    <t>2.7.2</t>
  </si>
  <si>
    <r>
      <t xml:space="preserve">Earth work in excavation by mechanical means (Hydraulic excavator)/ manual means over areas (exceeding 30 cm in depth, 1.5 m in width as well as 10 sqm on plan) including getting out and disposal of excavated earth lead upto 50 m and for all lift, as directed by Engineer-in-charge. 
</t>
    </r>
    <r>
      <rPr>
        <b/>
        <sz val="12"/>
        <rFont val="Verdana"/>
        <family val="2"/>
      </rPr>
      <t xml:space="preserve">All kinds of soil </t>
    </r>
  </si>
  <si>
    <r>
      <t xml:space="preserve">Earth work in excavation by mechanical means (Hydraulic excavator)/ manual means over areas (exceeding 30 cm in depth, 1.5 m in width as well as 10 sqm on plan) including getting out and disposal of excavated earth lead upto 50 m and lift upto 1.5 m, as directed by Engineer-in-charge. 
</t>
    </r>
    <r>
      <rPr>
        <b/>
        <sz val="12"/>
        <rFont val="Verdana"/>
        <family val="2"/>
      </rPr>
      <t xml:space="preserve">Ordinary rock </t>
    </r>
  </si>
  <si>
    <r>
      <t xml:space="preserve">Earth work in excavation by mechanical means (Hydraulic excavator)/ manual means over areas (exceeding 30 cm in depth, 1.5 m in width as well as 10 sqm on plan) including getting out and disposal of excavated earth lead upto 50 m and lift upto 1.5 m, as directed by Engineer-in-charge. 
</t>
    </r>
    <r>
      <rPr>
        <b/>
        <sz val="12"/>
        <rFont val="Verdana"/>
        <family val="2"/>
      </rPr>
      <t>Hard rock (Requiring Balsting)</t>
    </r>
  </si>
  <si>
    <r>
      <t xml:space="preserve">Earth work in excavation by mechanical means (Hydraulic excavator) / manual means in foundation trenches or drains (not exceeding 1.5 m in width or 10 sqm on plan), including dressing of sides and ramming of bottoms, for all lift, including getting out the excavated soil and disposal of surplus excavated soil as directed, within a lead of 50 m. 
</t>
    </r>
    <r>
      <rPr>
        <b/>
        <sz val="12"/>
        <rFont val="Verdana"/>
        <family val="2"/>
      </rPr>
      <t xml:space="preserve">All kinds of soil  </t>
    </r>
  </si>
  <si>
    <r>
      <rPr>
        <b/>
        <sz val="12"/>
        <rFont val="Verdana"/>
        <family val="2"/>
      </rPr>
      <t>Filling available excavated earth</t>
    </r>
    <r>
      <rPr>
        <sz val="12"/>
        <rFont val="Verdana"/>
        <family val="2"/>
      </rPr>
      <t xml:space="preserve"> (excluding rock) in trenches, plinth, sides of foundations etc. in layers not exceeding 20cm in depth, consolidating each deposited layer by ramming and watering, lead up to 50 and for all lift.  </t>
    </r>
  </si>
  <si>
    <r>
      <t>Excavating, supplying, stacking and filling of</t>
    </r>
    <r>
      <rPr>
        <b/>
        <sz val="12"/>
        <rFont val="Verdana"/>
        <family val="2"/>
      </rPr>
      <t xml:space="preserve"> local earth (including royalty)</t>
    </r>
    <r>
      <rPr>
        <sz val="12"/>
        <rFont val="Verdana"/>
        <family val="2"/>
      </rPr>
      <t xml:space="preserve"> by mechanical transport upto a lead of 5km also including ramming and watering of the earth in layers not exceeding 20 cm in foundation trenches, plinth, sides of foundation etc. complete for all lift. </t>
    </r>
  </si>
  <si>
    <r>
      <t xml:space="preserve">Supplying chemical emulsion in sealed containers including delivery as specified.
</t>
    </r>
    <r>
      <rPr>
        <b/>
        <sz val="12"/>
        <rFont val="Verdana"/>
        <family val="2"/>
      </rPr>
      <t>Chlorpyriphos/ Lindane emulsifiable</t>
    </r>
    <r>
      <rPr>
        <sz val="12"/>
        <rFont val="Verdana"/>
        <family val="2"/>
      </rPr>
      <t xml:space="preserve"> concentrate of 20% </t>
    </r>
  </si>
  <si>
    <r>
      <t xml:space="preserve">Providing and laying in position cement concrete of specified grade excluding the cost of centering and shuttering - </t>
    </r>
    <r>
      <rPr>
        <b/>
        <sz val="12"/>
        <rFont val="Verdana"/>
        <family val="2"/>
      </rPr>
      <t xml:space="preserve">All work up to plinth level </t>
    </r>
    <r>
      <rPr>
        <sz val="12"/>
        <rFont val="Verdana"/>
        <family val="2"/>
      </rPr>
      <t xml:space="preserve">: 
</t>
    </r>
    <r>
      <rPr>
        <b/>
        <sz val="12"/>
        <rFont val="Verdana"/>
        <family val="2"/>
      </rPr>
      <t>1:2:4</t>
    </r>
    <r>
      <rPr>
        <sz val="12"/>
        <rFont val="Verdana"/>
        <family val="2"/>
      </rPr>
      <t xml:space="preserve"> (1 cement : 2 coarse sand (zone-lll) derived from natural sources : 4 graded stone aggregate 20 mm nominal size derived from natural sources) </t>
    </r>
  </si>
  <si>
    <r>
      <t xml:space="preserve">Providing and laying in position cement concrete of specified grade excluding the cost of centering and shuttering - </t>
    </r>
    <r>
      <rPr>
        <b/>
        <sz val="12"/>
        <rFont val="Verdana"/>
        <family val="2"/>
      </rPr>
      <t>All work up to plinth level :</t>
    </r>
    <r>
      <rPr>
        <sz val="12"/>
        <rFont val="Verdana"/>
        <family val="2"/>
      </rPr>
      <t xml:space="preserve"> 
</t>
    </r>
    <r>
      <rPr>
        <b/>
        <sz val="12"/>
        <rFont val="Verdana"/>
        <family val="2"/>
      </rPr>
      <t xml:space="preserve">1:4:8 </t>
    </r>
    <r>
      <rPr>
        <sz val="12"/>
        <rFont val="Verdana"/>
        <family val="2"/>
      </rPr>
      <t xml:space="preserve">(1 Cement : 4 coarse sand (zone-lll) derived from natural sources : 8 graded stone aggregate 40 mm nominal size derived from natural sources) </t>
    </r>
  </si>
  <si>
    <r>
      <rPr>
        <sz val="12"/>
        <color rgb="FF000000"/>
        <rFont val="Verdana"/>
      </rPr>
      <t xml:space="preserve">Providing and laying cement concrete in </t>
    </r>
    <r>
      <rPr>
        <b/>
        <sz val="12"/>
        <color rgb="FF000000"/>
        <rFont val="Verdana"/>
      </rPr>
      <t>retaining walls, return walls,</t>
    </r>
    <r>
      <rPr>
        <sz val="12"/>
        <color rgb="FF000000"/>
        <rFont val="Verdana"/>
      </rPr>
      <t xml:space="preserve"> walls (any thickness) including attached pilasters, columns, piers, abutments, pillars, posts, struts, buttresses, string or lacing courses, parapets, coping, bed blocks, anchor blocks, plain window sills, fillets, sunken floor etc., up to floor five level, excluding the cost of centering, shuttering and finishing:
</t>
    </r>
    <r>
      <rPr>
        <b/>
        <sz val="12"/>
        <color rgb="FF000000"/>
        <rFont val="Verdana"/>
      </rPr>
      <t xml:space="preserve">1:2:4 </t>
    </r>
    <r>
      <rPr>
        <sz val="12"/>
        <color rgb="FF000000"/>
        <rFont val="Verdana"/>
      </rPr>
      <t xml:space="preserve">(1 Cement : 2 coarse sand (zone-lll) derived from natural sources : 4 graded stone aggregate 20 mm nominal size derived from natural sources) </t>
    </r>
  </si>
  <si>
    <r>
      <t xml:space="preserve">Centering and shuttering including strutting,propping etc. and removal of form work for :
</t>
    </r>
    <r>
      <rPr>
        <b/>
        <sz val="12"/>
        <rFont val="Verdana"/>
        <family val="2"/>
      </rPr>
      <t>Foundations</t>
    </r>
    <r>
      <rPr>
        <sz val="12"/>
        <rFont val="Verdana"/>
        <family val="2"/>
      </rPr>
      <t xml:space="preserve">, footings, bases for columns </t>
    </r>
  </si>
  <si>
    <r>
      <rPr>
        <sz val="12"/>
        <color rgb="FF000000"/>
        <rFont val="Verdana"/>
      </rPr>
      <t xml:space="preserve">Providing and laying </t>
    </r>
    <r>
      <rPr>
        <b/>
        <sz val="12"/>
        <color rgb="FF000000"/>
        <rFont val="Verdana"/>
      </rPr>
      <t>damp-proof course 40 mm</t>
    </r>
    <r>
      <rPr>
        <sz val="12"/>
        <color rgb="FF000000"/>
        <rFont val="Verdana"/>
      </rPr>
      <t xml:space="preserve"> thick with cement concrete 1:2:4 (1 cement : 2 coarse sand (zone-lll) derived from natural sources : 4 graded stone aggregate 12.5 mm nominal size derived from natural sources) </t>
    </r>
  </si>
  <si>
    <r>
      <rPr>
        <sz val="12"/>
        <color rgb="FF000000"/>
        <rFont val="Verdana"/>
      </rPr>
      <t xml:space="preserve">Extra for providing and mixing </t>
    </r>
    <r>
      <rPr>
        <b/>
        <sz val="12"/>
        <color rgb="FF000000"/>
        <rFont val="Verdana"/>
      </rPr>
      <t>water proofing material</t>
    </r>
    <r>
      <rPr>
        <sz val="12"/>
        <color rgb="FF000000"/>
        <rFont val="Verdana"/>
      </rPr>
      <t xml:space="preserve"> in cement concrete work in doses by weight of cement as per manufacturer’s specification. </t>
    </r>
  </si>
  <si>
    <r>
      <rPr>
        <sz val="12"/>
        <color rgb="FF000000"/>
        <rFont val="Verdana"/>
      </rPr>
      <t xml:space="preserve">Providing &amp; applying a coat of </t>
    </r>
    <r>
      <rPr>
        <b/>
        <sz val="12"/>
        <color rgb="FF000000"/>
        <rFont val="Verdana"/>
      </rPr>
      <t>residual petroleum bitumen of grade of VG-10</t>
    </r>
    <r>
      <rPr>
        <sz val="12"/>
        <color rgb="FF000000"/>
        <rFont val="Verdana"/>
      </rPr>
      <t xml:space="preserve"> of approved quality using 1.7 kg per square metre on damp proof course after cleaning the surface with brushes and finally with a piece of cloth lightly soaked in kerosene oil. </t>
    </r>
  </si>
  <si>
    <r>
      <rPr>
        <sz val="12"/>
        <color rgb="FF000000"/>
        <rFont val="Verdana"/>
      </rPr>
      <t xml:space="preserve">Making </t>
    </r>
    <r>
      <rPr>
        <b/>
        <sz val="12"/>
        <color rgb="FF000000"/>
        <rFont val="Verdana"/>
      </rPr>
      <t>plinth protection 50 mm thick</t>
    </r>
    <r>
      <rPr>
        <sz val="12"/>
        <color rgb="FF000000"/>
        <rFont val="Verdana"/>
      </rPr>
      <t xml:space="preserve"> of cement concrete 1:3:6 (1 cement : 3 coarse sand (zone-lll) derived from natural sources : 6 graded stone aggregate 20 mm nominal size derived from natural sources) over 75 mm thick bed of dry brick ballast 40 mm nominal size, well rammed and consolidated and grouted with fine sand, including necessary excavation, levelling &amp; dressing &amp; finishing the top smooth. </t>
    </r>
  </si>
  <si>
    <r>
      <t>Centering and shuttering including strutting, propping etc. and removal of form for</t>
    </r>
    <r>
      <rPr>
        <b/>
        <sz val="12"/>
        <rFont val="Verdana"/>
        <family val="2"/>
      </rPr>
      <t xml:space="preserve">
Foundations</t>
    </r>
    <r>
      <rPr>
        <sz val="12"/>
        <rFont val="Verdana"/>
        <family val="2"/>
      </rPr>
      <t xml:space="preserve">, footings, bases of columns, etc. for mass concrete. </t>
    </r>
  </si>
  <si>
    <r>
      <rPr>
        <sz val="12"/>
        <color rgb="FF000000"/>
        <rFont val="Verdana"/>
      </rPr>
      <t xml:space="preserve">Centering and shuttering including strutting, propping etc. and removal of form for
</t>
    </r>
    <r>
      <rPr>
        <b/>
        <sz val="12"/>
        <color rgb="FF000000"/>
        <rFont val="Verdana"/>
      </rPr>
      <t>Walls (any thickness)</t>
    </r>
    <r>
      <rPr>
        <sz val="12"/>
        <color rgb="FF000000"/>
        <rFont val="Verdana"/>
      </rPr>
      <t xml:space="preserve"> including attached pilasters, butteresses, plinth and string courses etc. </t>
    </r>
  </si>
  <si>
    <r>
      <rPr>
        <sz val="12"/>
        <color rgb="FF000000"/>
        <rFont val="Verdana"/>
      </rPr>
      <t xml:space="preserve">Centering and shuttering including strutting, propping etc. and removal of form for
Suspended </t>
    </r>
    <r>
      <rPr>
        <b/>
        <sz val="12"/>
        <color rgb="FF000000"/>
        <rFont val="Verdana"/>
      </rPr>
      <t>floors, roofs, landings</t>
    </r>
    <r>
      <rPr>
        <sz val="12"/>
        <color rgb="FF000000"/>
        <rFont val="Verdana"/>
      </rPr>
      <t xml:space="preserve">, balconies and access platform </t>
    </r>
  </si>
  <si>
    <r>
      <rPr>
        <sz val="12"/>
        <color rgb="FF000000"/>
        <rFont val="Verdana"/>
      </rPr>
      <t xml:space="preserve">Centering and shuttering including strutting, propping etc. and removal of form for
</t>
    </r>
    <r>
      <rPr>
        <b/>
        <sz val="12"/>
        <color rgb="FF000000"/>
        <rFont val="Verdana"/>
      </rPr>
      <t>Lintels, beams, plinth beams</t>
    </r>
    <r>
      <rPr>
        <sz val="12"/>
        <color rgb="FF000000"/>
        <rFont val="Verdana"/>
      </rPr>
      <t xml:space="preserve">, girders, bressumers and cantilevers </t>
    </r>
  </si>
  <si>
    <r>
      <rPr>
        <sz val="12"/>
        <color rgb="FF000000"/>
        <rFont val="Verdana"/>
      </rPr>
      <t xml:space="preserve">Centering and shuttering including strutting, propping etc. and removal of form for
</t>
    </r>
    <r>
      <rPr>
        <b/>
        <sz val="12"/>
        <color rgb="FF000000"/>
        <rFont val="Verdana"/>
      </rPr>
      <t>Columns, Pillars, Piers</t>
    </r>
    <r>
      <rPr>
        <sz val="12"/>
        <color rgb="FF000000"/>
        <rFont val="Verdana"/>
      </rPr>
      <t xml:space="preserve">, Abutments, Posts and Struts </t>
    </r>
  </si>
  <si>
    <r>
      <rPr>
        <sz val="12"/>
        <color rgb="FF000000"/>
        <rFont val="Verdana"/>
      </rPr>
      <t xml:space="preserve">Centering and shuttering including strutting, propping etc. and removal of form for
</t>
    </r>
    <r>
      <rPr>
        <b/>
        <sz val="12"/>
        <color rgb="FF000000"/>
        <rFont val="Verdana"/>
      </rPr>
      <t xml:space="preserve">Stairs, (excluding landings) </t>
    </r>
    <r>
      <rPr>
        <sz val="12"/>
        <color rgb="FF000000"/>
        <rFont val="Verdana"/>
      </rPr>
      <t xml:space="preserve">except spiral-staircases </t>
    </r>
  </si>
  <si>
    <r>
      <rPr>
        <sz val="12"/>
        <color rgb="FF000000"/>
        <rFont val="Verdana"/>
      </rPr>
      <t xml:space="preserve">Centering and shuttering including strutting, propping etc. and removal of form for
</t>
    </r>
    <r>
      <rPr>
        <b/>
        <sz val="12"/>
        <color rgb="FF000000"/>
        <rFont val="Verdana"/>
      </rPr>
      <t>Small lintels not exceeding 1.5 m</t>
    </r>
    <r>
      <rPr>
        <sz val="12"/>
        <color rgb="FF000000"/>
        <rFont val="Verdana"/>
      </rPr>
      <t xml:space="preserve"> clear span, moulding as in cornices, window sills, string courses, bands, copings, bed plates, anchor blocks and the like.</t>
    </r>
  </si>
  <si>
    <r>
      <rPr>
        <sz val="12"/>
        <color rgb="FF000000"/>
        <rFont val="Verdana"/>
      </rPr>
      <t xml:space="preserve">Centering and shuttering including strutting, propping etc. and removal of form for
Edges of slabs and breaks in floors and walls 
</t>
    </r>
    <r>
      <rPr>
        <b/>
        <sz val="12"/>
        <color rgb="FF000000"/>
        <rFont val="Verdana"/>
      </rPr>
      <t xml:space="preserve">Under 20 cm wide </t>
    </r>
  </si>
  <si>
    <r>
      <rPr>
        <sz val="12"/>
        <color rgb="FF000000"/>
        <rFont val="Verdana"/>
      </rPr>
      <t xml:space="preserve">Centering and shuttering including strutting, propping etc. and removal of form for
</t>
    </r>
    <r>
      <rPr>
        <b/>
        <sz val="12"/>
        <color rgb="FF000000"/>
        <rFont val="Verdana"/>
      </rPr>
      <t>Weather shed, Chaijjas,</t>
    </r>
    <r>
      <rPr>
        <sz val="12"/>
        <color rgb="FF000000"/>
        <rFont val="Verdana"/>
      </rPr>
      <t xml:space="preserve"> corbels etc., including edges </t>
    </r>
  </si>
  <si>
    <r>
      <t xml:space="preserve">Steel reinforcement for R.C.C. work including straightening, cutting, bending, placing in position and binding all complete up to plinth level and above plinth level. Thermo-Mechanically Treated bars of </t>
    </r>
    <r>
      <rPr>
        <b/>
        <sz val="12"/>
        <rFont val="Verdana"/>
        <family val="2"/>
      </rPr>
      <t>grade Fe-500D or more</t>
    </r>
    <r>
      <rPr>
        <sz val="12"/>
        <rFont val="Verdana"/>
        <family val="2"/>
      </rPr>
      <t>.</t>
    </r>
  </si>
  <si>
    <r>
      <rPr>
        <sz val="12"/>
        <color rgb="FF000000"/>
        <rFont val="Verdana"/>
      </rPr>
      <t xml:space="preserve">Providing and laying in position ready mixed or site batched design mix cement concrete for reinforced cement concrete work; using coarse aggregate and fine aggregate derived from natural sources, Portland Pozzolana / Ordinary Portland /Portland Slag cement, admixtures in recommended proportions as per IS: 9103 to accelerate / retard setting of concrete, to improve durability and workability without impairing strength; including pumping of concrete to site of laying, curing, carriage 
for all leads; but excluding the cost of centering, shuttering, finishing and reinforcement as per direction of the engineer-in-charge, for the following grades of concrete.: 
Note: Extra cement up to 10% of the minimum specified cement content in design mix shall be payable separately. In case the cement content in design mix is more than 110% of the specified minimum cement content, the contractor shall have discretion to either re-design the mix or bear the cost of extra cement. 
</t>
    </r>
    <r>
      <rPr>
        <b/>
        <sz val="12"/>
        <color rgb="FF000000"/>
        <rFont val="Verdana"/>
      </rPr>
      <t xml:space="preserve">All works upto plinth level.
</t>
    </r>
    <r>
      <rPr>
        <sz val="12"/>
        <color rgb="FF000000"/>
        <rFont val="Verdana"/>
      </rPr>
      <t xml:space="preserve">Concrete of </t>
    </r>
    <r>
      <rPr>
        <b/>
        <sz val="12"/>
        <color rgb="FF000000"/>
        <rFont val="Verdana"/>
      </rPr>
      <t>M25 grade</t>
    </r>
    <r>
      <rPr>
        <sz val="12"/>
        <color rgb="FF000000"/>
        <rFont val="Verdana"/>
      </rPr>
      <t xml:space="preserve"> with minimum cement content of 330 kg /cum </t>
    </r>
  </si>
  <si>
    <r>
      <rPr>
        <sz val="12"/>
        <color rgb="FF000000"/>
        <rFont val="Verdana"/>
      </rPr>
      <t xml:space="preserve">Providing and laying in position ready mixed or site batched design mix cement concrete for reinforced cement concrete work; using coarse aggregate and fine aggregate derived from natural sources, Portland Pozzolana / Ordinary Portland /Portland Slag cement, admixtures in recommended proportions as per IS: 9103 to accelerate / retard setting of concrete, to improve durability and workability without impairing strength; including pumping of concrete to site of laying, curing, carriage 
for all leads; but excluding the cost of centering, shuttering, finishing and reinforcement as per direction of the engineer-in-charge, for the following grades of concrete.: 
Note: Extra cement up to 10% of the minimum specified cement content in design mix shall be payable separately. In case the cement content in design mix is more than 110% of the specified minimum cement content, the contractor shall have discretion to either re-design the mix or bear the cost of extra cement. 
</t>
    </r>
    <r>
      <rPr>
        <b/>
        <sz val="12"/>
        <color rgb="FF000000"/>
        <rFont val="Verdana"/>
      </rPr>
      <t xml:space="preserve">All works above plinth level upto floor V level.
</t>
    </r>
    <r>
      <rPr>
        <sz val="12"/>
        <color rgb="FF000000"/>
        <rFont val="Verdana"/>
      </rPr>
      <t>Concrete of</t>
    </r>
    <r>
      <rPr>
        <b/>
        <sz val="12"/>
        <color rgb="FF000000"/>
        <rFont val="Verdana"/>
      </rPr>
      <t xml:space="preserve"> M25 grade</t>
    </r>
    <r>
      <rPr>
        <sz val="12"/>
        <color rgb="FF000000"/>
        <rFont val="Verdana"/>
      </rPr>
      <t xml:space="preserve"> with minimum cement content of 330 kg /cum </t>
    </r>
  </si>
  <si>
    <r>
      <t xml:space="preserve">Add for using </t>
    </r>
    <r>
      <rPr>
        <b/>
        <sz val="12"/>
        <rFont val="Verdana"/>
        <family val="2"/>
      </rPr>
      <t>extra cement</t>
    </r>
    <r>
      <rPr>
        <sz val="12"/>
        <rFont val="Verdana"/>
        <family val="2"/>
      </rPr>
      <t xml:space="preserve"> in the items of design mix over and above the specified cement content therein.</t>
    </r>
  </si>
  <si>
    <r>
      <rPr>
        <sz val="12"/>
        <color rgb="FF000000"/>
        <rFont val="Verdana"/>
      </rPr>
      <t xml:space="preserve">Extra for providing and placing in position </t>
    </r>
    <r>
      <rPr>
        <b/>
        <sz val="12"/>
        <color rgb="FF000000"/>
        <rFont val="Verdana"/>
      </rPr>
      <t>2 Nos 6 mm dia. M.S</t>
    </r>
    <r>
      <rPr>
        <sz val="12"/>
        <color rgb="FF000000"/>
        <rFont val="Verdana"/>
      </rPr>
      <t xml:space="preserve">. bars at every third course of half brick masonry. </t>
    </r>
  </si>
  <si>
    <r>
      <rPr>
        <sz val="12"/>
        <color rgb="FF000000"/>
        <rFont val="Verdana"/>
      </rPr>
      <t xml:space="preserve">Providing wood work in frames of doors, windows, clerestory windows and other frames, wrought framed and fixed in position with hold fast lugs or with dash fasteners of required dia &amp; length (hold fast lugs or dash fastener shall be paid for separately). 
Second class </t>
    </r>
    <r>
      <rPr>
        <b/>
        <sz val="12"/>
        <color rgb="FF000000"/>
        <rFont val="Verdana"/>
      </rPr>
      <t xml:space="preserve">teak wood </t>
    </r>
  </si>
  <si>
    <r>
      <rPr>
        <sz val="12"/>
        <color rgb="FF000000"/>
        <rFont val="Verdana"/>
      </rPr>
      <t xml:space="preserve">Providing and fixing panelling or panelling and glazing in panelled or panelled and glazed shutters for doors, windows and clerestory windows (Area of opening for panel inserts excluding portion inside grooves or rebates to be measured). Panelling for panelled or panelled and glazed shutters 25 mm to 40 mm thick. 
Float glass panes 
</t>
    </r>
    <r>
      <rPr>
        <b/>
        <sz val="12"/>
        <color rgb="FF000000"/>
        <rFont val="Verdana"/>
      </rPr>
      <t>4 mm thick glass pane</t>
    </r>
    <r>
      <rPr>
        <sz val="12"/>
        <color rgb="FF000000"/>
        <rFont val="Verdana"/>
      </rPr>
      <t xml:space="preserve"> (weight not less than 10 kg/sqm).</t>
    </r>
  </si>
  <si>
    <r>
      <rPr>
        <sz val="12"/>
        <color rgb="FF000000"/>
        <rFont val="Verdana"/>
      </rPr>
      <t xml:space="preserve">Providing and fixing panelling or panelling and glazing in panelled or panelled and glazed shutters for doors, windows and clerestory windows (Area of opening for panel inserts excluding portion inside grooves or rebates to be measured). Panelling for panelled or panelled and glazed shutters 25 mm to 40 mm thick. 
Float glass panes 
</t>
    </r>
    <r>
      <rPr>
        <b/>
        <sz val="12"/>
        <color rgb="FF000000"/>
        <rFont val="Verdana"/>
      </rPr>
      <t>5.0 mm thick glass panes</t>
    </r>
    <r>
      <rPr>
        <sz val="12"/>
        <color rgb="FF000000"/>
        <rFont val="Verdana"/>
      </rPr>
      <t xml:space="preserve"> (weight not less than 12.50 kg/sqm). </t>
    </r>
  </si>
  <si>
    <r>
      <rPr>
        <sz val="12"/>
        <color rgb="FF000000"/>
        <rFont val="Verdana"/>
      </rPr>
      <t xml:space="preserve">Providing and fixing panelling or panelling and glazing in panelled or panelled and glazed shutters for doors, windows and clerestory windows (Area of opening for panel inserts excluding portion inside grooves or rebates to be measured). Panelling for panelled or panelled and glazed shutters 25 mm to 40 mm thick. 
</t>
    </r>
    <r>
      <rPr>
        <b/>
        <sz val="12"/>
        <color rgb="FF000000"/>
        <rFont val="Verdana"/>
      </rPr>
      <t>Fly proof</t>
    </r>
    <r>
      <rPr>
        <sz val="12"/>
        <color rgb="FF000000"/>
        <rFont val="Verdana"/>
      </rPr>
      <t xml:space="preserve"> stainless steel grade 304 wire gauge with 0.5 mm dia. wire and 1.4 mm wide aperture with matching wood beading </t>
    </r>
  </si>
  <si>
    <r>
      <rPr>
        <sz val="12"/>
        <color rgb="FF000000"/>
        <rFont val="Verdana"/>
      </rPr>
      <t xml:space="preserve">Extra for providing </t>
    </r>
    <r>
      <rPr>
        <b/>
        <sz val="12"/>
        <color rgb="FF000000"/>
        <rFont val="Verdana"/>
      </rPr>
      <t>frosted glass</t>
    </r>
    <r>
      <rPr>
        <sz val="12"/>
        <color rgb="FF000000"/>
        <rFont val="Verdana"/>
      </rPr>
      <t xml:space="preserve"> panes 4 mm thick (weight not less than 10 kg per sqm) instead of ordinary float glass panes 4 mm thick (weight not less than 10 kg per sqm) in doors, windows and clerestory window shutters. (Area of opening for glass panes excluding portion inside rebate shall be measured). </t>
    </r>
  </si>
  <si>
    <r>
      <rPr>
        <sz val="12"/>
        <color rgb="FF000000"/>
        <rFont val="Verdana"/>
      </rPr>
      <t xml:space="preserve">Providing and fixing ISI marked </t>
    </r>
    <r>
      <rPr>
        <b/>
        <sz val="12"/>
        <color rgb="FF000000"/>
        <rFont val="Verdana"/>
      </rPr>
      <t>flush door shutters</t>
    </r>
    <r>
      <rPr>
        <sz val="12"/>
        <color rgb="FF000000"/>
        <rFont val="Verdana"/>
      </rPr>
      <t xml:space="preserve"> conforming to IS : 2202 (Part |) decorative type, core of block board construction with frame of 1st class hard wood and well matched teak 3 ply veneering with vertical grains or cross bands and face veneers on both faces of shutters. 
35 mm thick including IS] marked Stainless Steel butt hinges with necessary screws </t>
    </r>
  </si>
  <si>
    <r>
      <rPr>
        <sz val="12"/>
        <color rgb="FF000000"/>
        <rFont val="Verdana"/>
      </rPr>
      <t xml:space="preserve">Extra for providing </t>
    </r>
    <r>
      <rPr>
        <b/>
        <sz val="12"/>
        <color rgb="FF000000"/>
        <rFont val="Verdana"/>
      </rPr>
      <t>lipping</t>
    </r>
    <r>
      <rPr>
        <sz val="12"/>
        <color rgb="FF000000"/>
        <rFont val="Verdana"/>
      </rPr>
      <t xml:space="preserve"> with 2nd class teak wood battens 25 mm minimum depth on all edges of flush door shutters (over all area of door shutter to be measured). </t>
    </r>
  </si>
  <si>
    <r>
      <rPr>
        <sz val="12"/>
        <color rgb="FF000000"/>
        <rFont val="Verdana"/>
      </rPr>
      <t xml:space="preserve">Providing and fixing nickel plated </t>
    </r>
    <r>
      <rPr>
        <b/>
        <sz val="12"/>
        <color rgb="FF000000"/>
        <rFont val="Verdana"/>
      </rPr>
      <t>M.S. pipe curtain</t>
    </r>
    <r>
      <rPr>
        <sz val="12"/>
        <color rgb="FF000000"/>
        <rFont val="Verdana"/>
      </rPr>
      <t xml:space="preserve"> rods with nickel plated brackets : 
25 mm dia (heavy type) </t>
    </r>
  </si>
  <si>
    <r>
      <rPr>
        <sz val="12"/>
        <color rgb="FF000000"/>
        <rFont val="Verdana"/>
      </rPr>
      <t xml:space="preserve">Providing and fixing </t>
    </r>
    <r>
      <rPr>
        <b/>
        <sz val="12"/>
        <color rgb="FF000000"/>
        <rFont val="Verdana"/>
      </rPr>
      <t>M.S. grills</t>
    </r>
    <r>
      <rPr>
        <sz val="12"/>
        <color rgb="FF000000"/>
        <rFont val="Verdana"/>
      </rPr>
      <t xml:space="preserve"> of required pattern in frames of windows etc. with M.S. flats, square or round bars etc. including priming coat with approved steel primer all complete. 
Fixed to openings /wooden frames with rawl plugs screws etc. </t>
    </r>
  </si>
  <si>
    <r>
      <rPr>
        <sz val="12"/>
        <color rgb="FF000000"/>
        <rFont val="Verdana"/>
      </rPr>
      <t xml:space="preserve">Providing and fixing aluminium extruded section body tubular type universal </t>
    </r>
    <r>
      <rPr>
        <b/>
        <sz val="12"/>
        <color rgb="FF000000"/>
        <rFont val="Verdana"/>
      </rPr>
      <t>hydraulic door closer</t>
    </r>
    <r>
      <rPr>
        <sz val="12"/>
        <color rgb="FF000000"/>
        <rFont val="Verdana"/>
      </rPr>
      <t xml:space="preserve"> (having brand logo with ISi, IS : 3564, embossed on the body, door weight upto 36 kg to 80 kg and door width from 701 mm to 1000 mm), with double speed adjustment with necessary accessories and screws etc. complete. </t>
    </r>
  </si>
  <si>
    <r>
      <rPr>
        <sz val="12"/>
        <color rgb="FF000000"/>
        <rFont val="Verdana"/>
      </rPr>
      <t xml:space="preserve">Providing and fixing aluminium </t>
    </r>
    <r>
      <rPr>
        <b/>
        <sz val="12"/>
        <color rgb="FF000000"/>
        <rFont val="Verdana"/>
      </rPr>
      <t>sliding door bolts</t>
    </r>
    <r>
      <rPr>
        <sz val="12"/>
        <color rgb="FF000000"/>
        <rFont val="Verdana"/>
      </rPr>
      <t xml:space="preserve">, ISI marked anodised (anodic coating not less than grade AC 10 as per IS : 1868), transparent or dyed to required colour or shade, with nuts and screws etc. complete :
300x16 mm </t>
    </r>
  </si>
  <si>
    <r>
      <rPr>
        <sz val="12"/>
        <color rgb="FF000000"/>
        <rFont val="Verdana"/>
      </rPr>
      <t xml:space="preserve">Providing and fixing aluminium </t>
    </r>
    <r>
      <rPr>
        <b/>
        <sz val="12"/>
        <color rgb="FF000000"/>
        <rFont val="Verdana"/>
      </rPr>
      <t>sliding door bolts</t>
    </r>
    <r>
      <rPr>
        <sz val="12"/>
        <color rgb="FF000000"/>
        <rFont val="Verdana"/>
      </rPr>
      <t xml:space="preserve">, ISI marked anodised (anodic coating not less than grade AC 10 as per IS : 1868), transparent or dyed to required colour or shade, with nuts and screws etc. complete :
250x16 mm </t>
    </r>
  </si>
  <si>
    <r>
      <rPr>
        <sz val="12"/>
        <color rgb="FF000000"/>
        <rFont val="Verdana"/>
      </rPr>
      <t xml:space="preserve">Providing and fixing aluminium </t>
    </r>
    <r>
      <rPr>
        <b/>
        <sz val="12"/>
        <color rgb="FF000000"/>
        <rFont val="Verdana"/>
      </rPr>
      <t>tower bolts</t>
    </r>
    <r>
      <rPr>
        <sz val="12"/>
        <color rgb="FF000000"/>
        <rFont val="Verdana"/>
      </rPr>
      <t xml:space="preserve">, ISI marked, anodised (anodic coating not less than grade AC 10 as per IS : 1868 ) transparent or dyed to required colour or shade, with necessary screws etc. complete :
300x10 mm </t>
    </r>
  </si>
  <si>
    <r>
      <rPr>
        <sz val="12"/>
        <color rgb="FF000000"/>
        <rFont val="Verdana"/>
      </rPr>
      <t xml:space="preserve">Providing and fixing aluminium </t>
    </r>
    <r>
      <rPr>
        <b/>
        <sz val="12"/>
        <color rgb="FF000000"/>
        <rFont val="Verdana"/>
      </rPr>
      <t>tower bolts</t>
    </r>
    <r>
      <rPr>
        <sz val="12"/>
        <color rgb="FF000000"/>
        <rFont val="Verdana"/>
      </rPr>
      <t xml:space="preserve">, ISI marked, anodised (anodic coating not less than grade AC 10 as per IS : 1868 ) transparent or dyed to required colour or shade, with necessary screws etc. complete :
150x10 mm </t>
    </r>
  </si>
  <si>
    <r>
      <rPr>
        <sz val="12"/>
        <color rgb="FF000000"/>
        <rFont val="Verdana"/>
      </rPr>
      <t xml:space="preserve">Providing and fixing aluminium </t>
    </r>
    <r>
      <rPr>
        <b/>
        <sz val="12"/>
        <color rgb="FF000000"/>
        <rFont val="Verdana"/>
      </rPr>
      <t>handles,</t>
    </r>
    <r>
      <rPr>
        <sz val="12"/>
        <color rgb="FF000000"/>
        <rFont val="Verdana"/>
      </rPr>
      <t xml:space="preserve"> ISI marked, anodised (anodic coating not less than grade AC 10 as per IS : 1868) transparent or dyed to required colour or shade, with necessary screws etc. complete :
125 mm </t>
    </r>
  </si>
  <si>
    <r>
      <rPr>
        <sz val="12"/>
        <color rgb="FF000000"/>
        <rFont val="Verdana"/>
      </rPr>
      <t xml:space="preserve">Providing and fixing aluminium hanging </t>
    </r>
    <r>
      <rPr>
        <b/>
        <sz val="12"/>
        <color rgb="FF000000"/>
        <rFont val="Verdana"/>
      </rPr>
      <t>floor door stopper,</t>
    </r>
    <r>
      <rPr>
        <sz val="12"/>
        <color rgb="FF000000"/>
        <rFont val="Verdana"/>
      </rPr>
      <t xml:space="preserve"> ISI marked, anodised (anodic coating not less than grade AC 10 as per IS : 1868) transparent or dyed to required colour and shade, with necessary screws etc. complete. 
Twin rubber stopper </t>
    </r>
  </si>
  <si>
    <r>
      <rPr>
        <sz val="12"/>
        <color rgb="FF000000"/>
        <rFont val="Verdana"/>
      </rPr>
      <t xml:space="preserve">Providing and fixing </t>
    </r>
    <r>
      <rPr>
        <b/>
        <sz val="12"/>
        <color rgb="FF000000"/>
        <rFont val="Verdana"/>
      </rPr>
      <t>magnetic catcher</t>
    </r>
    <r>
      <rPr>
        <sz val="12"/>
        <color rgb="FF000000"/>
        <rFont val="Verdana"/>
      </rPr>
      <t xml:space="preserve"> of approved quality in cupboard / ward robe shutters, including fixing with necessary screws etc. complete. 
Double strip (horizontal type) </t>
    </r>
  </si>
  <si>
    <r>
      <rPr>
        <sz val="12"/>
        <color rgb="FF000000"/>
        <rFont val="Verdana"/>
      </rPr>
      <t xml:space="preserve">Providing and fixing </t>
    </r>
    <r>
      <rPr>
        <b/>
        <sz val="12"/>
        <color rgb="FF000000"/>
        <rFont val="Verdana"/>
      </rPr>
      <t>cup board shutters</t>
    </r>
    <r>
      <rPr>
        <sz val="12"/>
        <color rgb="FF000000"/>
        <rFont val="Verdana"/>
      </rPr>
      <t xml:space="preserve"> 25 mm thick, with Pre-laminated flat pressed three layer particle board or graded wood particle board IS: 12823 marked, exterior grade (Grade | Type Il), having one side decorative lamination and other side balancing lamination, including IInd class teak wood lipping of 25 mm wide x12 mm thick with necessary screws and bright finished stainless steel piano hinges, complete as per direction of the Engineer-in-Charge </t>
    </r>
  </si>
  <si>
    <r>
      <rPr>
        <sz val="12"/>
        <color rgb="FF000000"/>
        <rFont val="Verdana"/>
      </rPr>
      <t xml:space="preserve">Providing and fixing factory made uPVC glazed/wire mesh windows/ doors comprising of lead free uPVC multi-chambered frame, sash and mullion/coupler (where ever required) extruded profiles having minimum wall thickness of 1.70 mm for Series R1 and R2 profiles and 2.10 mm for Series R3 and R4 profiles conforming to EN: 12608 in any shape, colour and design duly reinforced with galvanized mild steel section made of required shape &amp; size as per CPWD Specification, uPVC extruded glazing beads, interlocks and Inline sash adaptor (where ever required) of appropriate dimension, EPDM gasket, hardware, SS 304 grade fasteners of minimum 8 mm dia with countersunk head, comprising of matching polyamide PA6 grade sleeve for fixing frame to finished wall as per IS 1367 : Part 1 to 14, plastic packers, plastic caps and necessary stainless steel screws etc. Profile of frame, sash &amp; mullion (if required) shall be mitred cut and fusion welded/mechanically jointed duly sealed at all corners, including drilling of holes for fixing hardware and drainage of water etc. After fixing frame the gap between frame and adjacent finished wall shall be filled with weather proof silicon sealant over backer rod of approved size and quality, all complete as per approved drawing conforming to CPWD specification &amp; direction of 
Engineer-in-Charge. Section of steel reinforcement and cross sections of uPVC profiles to be as per design approved by Engineer-in-Charge. 
Wire mesh / Glazing of plain/ toughened/ laminated/ double glass unit with / without high performance coatings as per design requirements and conforming to IS: 3548 &amp; IS: 16231 shall be paid separately. 
Note:- Structural design proof checked from a Government Engineering Institute, to be provided by the manufacturer for : 
(i) Sites with basic wind speed &gt; 45 m/sec as per IS 875 — Part 3 
(ii) Sites with structure height more than 20m for all wind speeds 
</t>
    </r>
    <r>
      <rPr>
        <b/>
        <sz val="12"/>
        <color rgb="FF000000"/>
        <rFont val="Verdana"/>
      </rPr>
      <t>Three track three panels sliding window with two glazed &amp; one wire mesh</t>
    </r>
    <r>
      <rPr>
        <sz val="12"/>
        <color rgb="FF000000"/>
        <rFont val="Verdana"/>
      </rPr>
      <t xml:space="preserve"> panels with Aluminium channel for roller track, wool pile, nylon rollers with SS 304 body. 
Using R3 series with frame (98 mm &amp; above) x (40 mm &amp; above) &amp; both glazed and fly screen sash (30 mm &amp; above) x (55 mm &amp; above) with zinc alloy (Zamak) powder coated handle on every glazed panel along with multi-point locking system. (Height upto 1.8m).</t>
    </r>
  </si>
  <si>
    <r>
      <rPr>
        <sz val="12"/>
        <color rgb="FF000000"/>
        <rFont val="Verdana"/>
      </rPr>
      <t xml:space="preserve">Providing and fixing factory made uPVC glazed/wire mesh windows/ doors comprising of lead free uPVC multi-chambered frame, sash and mullion/coupler (where ever required) extruded profiles having minimum wall thickness of 1.70 mm for Series R1 and R2 profiles and 2.10 mm for Series R3 and R4 profiles conforming to EN: 12608 in any shape, colour and design duly reinforced with galvanized mild steel section made of required shape &amp; size as per CPWD Specification, uPVC extruded glazing beads, interlocks and Inline sash adaptor (where ever required) of appropriate dimension, EPDM gasket, hardware, SS 304 grade fasteners of minimum 8 mm dia with countersunk head, comprising of matching polyamide PA6 grade sleeve for fixing frame to finished wall as per IS 1367 : Part 1 to 14, plastic packers, plastic caps and necessary stainless steel screws etc. Profile of frame, sash &amp; mullion (if required) shall be mitred cut and fusion welded/mechanically jointed duly sealed at all corners, including drilling of holes for fixing hardware and drainage of water etc. After fixing frame the gap between frame and adjacent finished wall shall be filled with weather proof silicon sealant over backer rod of approved size and quality, all complete as per approved drawing conforming to CPWD specification &amp; direction of 
Engineer-in-Charge. Section of steel reinforcement and cross sections of uPVC profiles to be as per design approved by Engineer-in-Charge. 
Wire mesh / Glazing of plain/ toughened/ laminated/ double glass unit with / without high performance coatings as per design requirements and conforming to IS: 3548 &amp; IS: 16231 shall be paid separately. 
Note:- Structural design proof checked from a Government Engineering Institute, to be provided by the manufacturer for : 
(i) Sites with basic wind speed &gt; 45 m/sec as per IS 875 — Part 3 
(ii) Sites with structure height more than 20m for all wind speeds 
</t>
    </r>
    <r>
      <rPr>
        <b/>
        <sz val="12"/>
        <color rgb="FF000000"/>
        <rFont val="Verdana"/>
      </rPr>
      <t xml:space="preserve">Fixed window / ventilator with mullion / transom. 
</t>
    </r>
    <r>
      <rPr>
        <sz val="12"/>
        <color rgb="FF000000"/>
        <rFont val="Verdana"/>
      </rPr>
      <t xml:space="preserve">Using R3 series with frame (55 mm &amp; above ) x (45 mm &amp; above) &amp; mullion (55 mm &amp; above) x (65 mm &amp; above). (Height upto 2.5 metre) </t>
    </r>
  </si>
  <si>
    <r>
      <rPr>
        <b/>
        <sz val="12"/>
        <color rgb="FF000000"/>
        <rFont val="Verdana"/>
      </rPr>
      <t xml:space="preserve">Steel work welded </t>
    </r>
    <r>
      <rPr>
        <sz val="12"/>
        <color rgb="FF000000"/>
        <rFont val="Verdana"/>
      </rPr>
      <t xml:space="preserve">in built up sections/ framed work, including cutting,hoisting, fixing in position and applying a priming coat of approved steel primer using structural steel etc. as required. 
In gratings, frames, guard bar, ladder, railings, brackets, gates and similar works </t>
    </r>
  </si>
  <si>
    <r>
      <rPr>
        <sz val="12"/>
        <color rgb="FF000000"/>
        <rFont val="Verdana"/>
      </rPr>
      <t xml:space="preserve">Providing and fixing </t>
    </r>
    <r>
      <rPr>
        <b/>
        <sz val="12"/>
        <color rgb="FF000000"/>
        <rFont val="Verdana"/>
      </rPr>
      <t>stainless steel ( Grade 304)</t>
    </r>
    <r>
      <rPr>
        <sz val="12"/>
        <color rgb="FF000000"/>
        <rFont val="Verdana"/>
      </rPr>
      <t xml:space="preserve"> railing made of Hollow tubes, channels, plates etc., including welding, grinding, buffing, polishing and making curvature (wherever required) and fitting the same with necessary stainless steel nuts and bolts complete, i/c fixing the railing with necessary accessories &amp; stainless steel dash fasteners , stainless steel bolts etc., of required size, on the top of the floor or the side of waist slab with suitable arrangement as per approval of Engineer-in-charge, (for payment purpose only weight of stainless steel members shall be considered excluding fixing accessories such as nuts, bolts, fasteners etc.). </t>
    </r>
  </si>
  <si>
    <r>
      <rPr>
        <b/>
        <sz val="12"/>
        <color rgb="FF000000"/>
        <rFont val="Verdana"/>
      </rPr>
      <t>Marble stone flooring</t>
    </r>
    <r>
      <rPr>
        <sz val="12"/>
        <color rgb="FF000000"/>
        <rFont val="Verdana"/>
      </rPr>
      <t xml:space="preserve"> with 18 mm thick marble stone, as per sample of marble approved by Engineer-in-charge, over 20 mm (average) thick base of cement mortar 1:4 (1 cement : 4 coarse sand) laid and jointed with grey cement slurry, including rubbing and polishing complete with : 
Udaipur green marble </t>
    </r>
  </si>
  <si>
    <r>
      <rPr>
        <sz val="12"/>
        <color rgb="FF000000"/>
        <rFont val="Verdana"/>
      </rPr>
      <t xml:space="preserve">Extra for pre finished </t>
    </r>
    <r>
      <rPr>
        <b/>
        <sz val="12"/>
        <color rgb="FF000000"/>
        <rFont val="Verdana"/>
      </rPr>
      <t>nosing</t>
    </r>
    <r>
      <rPr>
        <sz val="12"/>
        <color rgb="FF000000"/>
        <rFont val="Verdana"/>
      </rPr>
      <t xml:space="preserve"> to treads of steps of marble stone. </t>
    </r>
  </si>
  <si>
    <r>
      <rPr>
        <sz val="12"/>
        <color rgb="FF000000"/>
        <rFont val="Verdana"/>
      </rPr>
      <t xml:space="preserve">Extra for marble stone flooring in treads of steps and risers using </t>
    </r>
    <r>
      <rPr>
        <b/>
        <sz val="12"/>
        <color rgb="FF000000"/>
        <rFont val="Verdana"/>
      </rPr>
      <t>single length</t>
    </r>
    <r>
      <rPr>
        <sz val="12"/>
        <color rgb="FF000000"/>
        <rFont val="Verdana"/>
      </rPr>
      <t xml:space="preserve"> up to 2.00 metre. </t>
    </r>
  </si>
  <si>
    <r>
      <rPr>
        <sz val="12"/>
        <color rgb="FF000000"/>
        <rFont val="Verdana"/>
      </rPr>
      <t xml:space="preserve">Providing and laying </t>
    </r>
    <r>
      <rPr>
        <b/>
        <sz val="12"/>
        <color rgb="FF000000"/>
        <rFont val="Verdana"/>
      </rPr>
      <t>Ceramic glazed floor tiles</t>
    </r>
    <r>
      <rPr>
        <sz val="12"/>
        <color rgb="FF000000"/>
        <rFont val="Verdana"/>
      </rPr>
      <t xml:space="preserve"> of size 300x300 mm (thickness to be specified by the manufacturer) of 1st quality conforming to IS : 15622 of approved make in colours such as White, Ivory, Grey, Fume Red Brown, laid on 20 mm thick cement mortar 1:4 (1 Cement : 4 Coarse sand), Jointing with grey cement slurry @ 3.3 kg/sqm including pointing the joints with white cement and matching pigment etc., complete. </t>
    </r>
  </si>
  <si>
    <r>
      <rPr>
        <sz val="12"/>
        <color rgb="FF000000"/>
        <rFont val="Verdana"/>
      </rPr>
      <t xml:space="preserve">Providing and laying Vitrified tiles in floor in different sizes (thickness to be specified by the manufacturer) with water absorption less than 0.08% and conforming to 1S:15622, of approved brand &amp; manufacturer, in all colours and shade, laid on 20 mm thick cement mortar 1:4 (1 cement: 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t>
    </r>
    <r>
      <rPr>
        <b/>
        <sz val="12"/>
        <color rgb="FF000000"/>
        <rFont val="Verdana"/>
      </rPr>
      <t>Glazed vitrified</t>
    </r>
    <r>
      <rPr>
        <sz val="12"/>
        <color rgb="FF000000"/>
        <rFont val="Verdana"/>
      </rPr>
      <t xml:space="preserve"> floor tiles polished finish of size.
Size of Tile 600 x 600 mm </t>
    </r>
  </si>
  <si>
    <r>
      <rPr>
        <sz val="12"/>
        <color rgb="FF000000"/>
        <rFont val="Verdana"/>
      </rPr>
      <t xml:space="preserve">Providing and laying Vitrified tiles in floor in different sizes (thickness to be specified by the manufacturer) with water absorption less than 0.08% and conforming to 1S:15622, of approved brand &amp; manufacturer, in all colours and shade, laid on 20 mm thick cement mortar 1:4 (1 cement: 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Glazed Vitrified tiles </t>
    </r>
    <r>
      <rPr>
        <b/>
        <sz val="12"/>
        <color rgb="FF000000"/>
        <rFont val="Verdana"/>
      </rPr>
      <t>Matt/Antiskid</t>
    </r>
    <r>
      <rPr>
        <sz val="12"/>
        <color rgb="FF000000"/>
        <rFont val="Verdana"/>
      </rPr>
      <t xml:space="preserve"> finish of size. 
Size of Tile 600 x 600 mm </t>
    </r>
  </si>
  <si>
    <r>
      <rPr>
        <sz val="12"/>
        <color rgb="FF000000"/>
        <rFont val="Verdana"/>
      </rPr>
      <t xml:space="preserve">Providing and laying flamed finish </t>
    </r>
    <r>
      <rPr>
        <b/>
        <sz val="12"/>
        <color rgb="FF000000"/>
        <rFont val="Verdana"/>
      </rPr>
      <t>Granite stone flooring</t>
    </r>
    <r>
      <rPr>
        <sz val="12"/>
        <color rgb="FF000000"/>
        <rFont val="Verdana"/>
      </rPr>
      <t xml:space="preserve"> in required design and patterns, in linear as well as curvilinear portions of the building all complete as per the architectural drawings with 18 mm thick stone slab over 20 mm (average) thick base of cement mortar 1:4 (1 cement : 4 coarse sand) laid and jointed with cement slurry and pointing with white cement slurry admixed with pigment of matching shade including rubbing, curing and polishing etc. all complete as specified and as directed by the Engineer-in-Charge :
Flamed finish granite stone slab Jet Black, Cherry Red, Elite Brown, Cat Eye or equivalent. </t>
    </r>
  </si>
  <si>
    <r>
      <rPr>
        <sz val="12"/>
        <color rgb="FF000000"/>
        <rFont val="Verdana"/>
      </rPr>
      <t xml:space="preserve">Providing and laying </t>
    </r>
    <r>
      <rPr>
        <b/>
        <sz val="12"/>
        <color rgb="FF000000"/>
        <rFont val="Verdana"/>
      </rPr>
      <t>pressed clay tiles</t>
    </r>
    <r>
      <rPr>
        <sz val="12"/>
        <color rgb="FF000000"/>
        <rFont val="Verdana"/>
      </rPr>
      <t xml:space="preserve"> (as per approved pattern 20 mm nominal thickness of approved size) on roofs jointed with cement mortar 1:4 (1 cement : 4 coarse sand) mixed with 2% integral water proofing compound, laid over a bed of 20 mm thick cement mortar 1:4 (1 cement : 4 coarse sand) and finished neat complete. </t>
    </r>
  </si>
  <si>
    <r>
      <rPr>
        <sz val="12"/>
        <color rgb="FF000000"/>
        <rFont val="Verdana"/>
      </rPr>
      <t xml:space="preserve">Providing </t>
    </r>
    <r>
      <rPr>
        <b/>
        <sz val="12"/>
        <color rgb="FF000000"/>
        <rFont val="Verdana"/>
      </rPr>
      <t>gola 75x75 mm</t>
    </r>
    <r>
      <rPr>
        <sz val="12"/>
        <color rgb="FF000000"/>
        <rFont val="Verdana"/>
      </rPr>
      <t xml:space="preserve"> in cement concrete 1:2:4 (1 cement : 2 coarse sand : 4 stone aggregate 10 mm and down gauge), including finishing with cement mortar 1:3 (1 cement : 3 fine sand) as per standard design : 
In 75x75 mm deep chase </t>
    </r>
  </si>
  <si>
    <r>
      <rPr>
        <sz val="12"/>
        <color rgb="FF000000"/>
        <rFont val="Verdana"/>
      </rPr>
      <t xml:space="preserve">Making </t>
    </r>
    <r>
      <rPr>
        <b/>
        <sz val="12"/>
        <color rgb="FF000000"/>
        <rFont val="Verdana"/>
      </rPr>
      <t>khurras 45x45 cm</t>
    </r>
    <r>
      <rPr>
        <sz val="12"/>
        <color rgb="FF000000"/>
        <rFont val="Verdana"/>
      </rPr>
      <t xml:space="preserve"> with average minimum thickness of 5cm cement concrete 1:2:4 (1 cement : 2 coarse sand : 4 graded stone aggregate of 20 mm nominal size) over P.V.C. sheet 1 m x1 m x 400 micron, finished with 12 mm cement plaster 1:3 (1 cement : 3 coarse sand) and a coat of neat cement, rounding the edges and making and finishing the outlet complete. </t>
    </r>
  </si>
  <si>
    <r>
      <t xml:space="preserve">Providing and fixing on wall face unplasticised Rigid PVC rain water pipes conforming to IS : 13592 Type A, including jointing with seal ring conforming to IS : 5382, leaving 10 mm gap for thermal expansion, (i) Single socketed pipes.
</t>
    </r>
    <r>
      <rPr>
        <b/>
        <sz val="12"/>
        <rFont val="Verdana"/>
        <family val="2"/>
      </rPr>
      <t xml:space="preserve">110 mm diameter </t>
    </r>
  </si>
  <si>
    <r>
      <rPr>
        <sz val="12"/>
        <color rgb="FF000000"/>
        <rFont val="Verdana"/>
      </rPr>
      <t xml:space="preserve">Providing and fixing on wall face unplasticised - PVC moulded fittings/ accessories for unplasticised Rigid PVC rain water pipes conforming to IS : 13592 Type A, including jointing with seal ring conforming to IS : 5382, leaving 10 mm gap for thermal expansion. 
</t>
    </r>
    <r>
      <rPr>
        <b/>
        <sz val="12"/>
        <color rgb="FF000000"/>
        <rFont val="Verdana"/>
      </rPr>
      <t xml:space="preserve">Coupler 
</t>
    </r>
    <r>
      <rPr>
        <sz val="12"/>
        <color rgb="FF000000"/>
        <rFont val="Verdana"/>
      </rPr>
      <t xml:space="preserve">110 mm </t>
    </r>
  </si>
  <si>
    <r>
      <rPr>
        <sz val="12"/>
        <color rgb="FF000000"/>
        <rFont val="Verdana"/>
      </rPr>
      <t xml:space="preserve">Providing and fixing on wall face unplasticised - PVC moulded fittings/ accessories for unplasticised Rigid PVC rain water pipes conforming to IS : 13592 Type A, including jointing with seal ring conforming to IS : 5382, leaving 10 mm gap for thermal expansion. 
</t>
    </r>
    <r>
      <rPr>
        <b/>
        <sz val="12"/>
        <color rgb="FF000000"/>
        <rFont val="Verdana"/>
      </rPr>
      <t xml:space="preserve">Single tee with door 
</t>
    </r>
    <r>
      <rPr>
        <sz val="12"/>
        <color rgb="FF000000"/>
        <rFont val="Verdana"/>
      </rPr>
      <t xml:space="preserve">110x110x110 mm </t>
    </r>
  </si>
  <si>
    <r>
      <rPr>
        <sz val="12"/>
        <color rgb="FF000000"/>
        <rFont val="Verdana"/>
      </rPr>
      <t xml:space="preserve">Providing and fixing on wall face unplasticised - PVC moulded fittings/ accessories for unplasticised Rigid PVC rain water pipes conforming to IS : 13592 Type A, including jointing with seal ring conforming to IS : 5382, leaving 10 mm gap for thermal expansion. 
</t>
    </r>
    <r>
      <rPr>
        <b/>
        <sz val="12"/>
        <color rgb="FF000000"/>
        <rFont val="Verdana"/>
      </rPr>
      <t xml:space="preserve">Bend 87.5° 
</t>
    </r>
    <r>
      <rPr>
        <sz val="12"/>
        <color rgb="FF000000"/>
        <rFont val="Verdana"/>
      </rPr>
      <t xml:space="preserve">110 mm bend </t>
    </r>
  </si>
  <si>
    <r>
      <rPr>
        <sz val="12"/>
        <color rgb="FF000000"/>
        <rFont val="Verdana"/>
      </rPr>
      <t xml:space="preserve">Providing and fixing on wall face unplasticised - PVC moulded fittings/ accessories for unplasticised Rigid PVC rain water pipes conforming to IS : 13592 Type A, including jointing with seal ring conforming to IS : 5382, leaving 10 mm gap for thermal expansion. 
</t>
    </r>
    <r>
      <rPr>
        <b/>
        <sz val="12"/>
        <color rgb="FF000000"/>
        <rFont val="Verdana"/>
      </rPr>
      <t>Shoe (Plain)</t>
    </r>
    <r>
      <rPr>
        <sz val="12"/>
        <color rgb="FF000000"/>
        <rFont val="Verdana"/>
      </rPr>
      <t xml:space="preserve">  
110 mm Shoe </t>
    </r>
  </si>
  <si>
    <r>
      <rPr>
        <sz val="12"/>
        <color rgb="FF000000"/>
        <rFont val="Verdana"/>
      </rPr>
      <t>Providing and fixing unplasticised -</t>
    </r>
    <r>
      <rPr>
        <b/>
        <sz val="12"/>
        <color rgb="FF000000"/>
        <rFont val="Verdana"/>
      </rPr>
      <t>PVC pipe clips</t>
    </r>
    <r>
      <rPr>
        <sz val="12"/>
        <color rgb="FF000000"/>
        <rFont val="Verdana"/>
      </rPr>
      <t xml:space="preserve"> of approved design to unplasticised - PVC rain water pipes by means of 50x50x50 mm hard wood plugs, screwed with M.S. screws of required length, including cutting brick work and fixing in cement mortar 1:4 (1 cement : 4 coarse sand) and making good the wall etc. complete. 
110 mm </t>
    </r>
  </si>
  <si>
    <r>
      <rPr>
        <sz val="12"/>
        <color rgb="FF000000"/>
        <rFont val="Verdana"/>
      </rPr>
      <t xml:space="preserve">Providing and fixing to the inlet mouth of rain water pipe cast </t>
    </r>
    <r>
      <rPr>
        <b/>
        <sz val="12"/>
        <color rgb="FF000000"/>
        <rFont val="Verdana"/>
      </rPr>
      <t>iron grating</t>
    </r>
    <r>
      <rPr>
        <sz val="12"/>
        <color rgb="FF000000"/>
        <rFont val="Verdana"/>
      </rPr>
      <t xml:space="preserve"> 15 cm diameter and weighing not less than 440 grams. </t>
    </r>
  </si>
  <si>
    <r>
      <rPr>
        <b/>
        <sz val="12"/>
        <color rgb="FF000000"/>
        <rFont val="Verdana"/>
      </rPr>
      <t>12 mm</t>
    </r>
    <r>
      <rPr>
        <sz val="12"/>
        <color rgb="FF000000"/>
        <rFont val="Verdana"/>
      </rPr>
      <t xml:space="preserve"> cement plaster of mix : 1:6 (1 cement: 6 coarse sand) </t>
    </r>
  </si>
  <si>
    <r>
      <rPr>
        <b/>
        <sz val="12"/>
        <color rgb="FF000000"/>
        <rFont val="Verdana"/>
      </rPr>
      <t>15 mm</t>
    </r>
    <r>
      <rPr>
        <sz val="12"/>
        <color rgb="FF000000"/>
        <rFont val="Verdana"/>
      </rPr>
      <t xml:space="preserve"> cement plaster on rough side of single or half brick wall of mix : 1:6 (1 cement: 6 coarse sand) </t>
    </r>
  </si>
  <si>
    <r>
      <rPr>
        <sz val="12"/>
        <color rgb="FF000000"/>
        <rFont val="Verdana"/>
      </rPr>
      <t xml:space="preserve">Cement plaster 1:3 (1 cement: 3 coarse sand) finished with a </t>
    </r>
    <r>
      <rPr>
        <b/>
        <sz val="12"/>
        <color rgb="FF000000"/>
        <rFont val="Verdana"/>
      </rPr>
      <t>floating coat of neat</t>
    </r>
    <r>
      <rPr>
        <sz val="12"/>
        <color rgb="FF000000"/>
        <rFont val="Verdana"/>
      </rPr>
      <t xml:space="preserve"> cement.:12 mm cement plaster</t>
    </r>
  </si>
  <si>
    <r>
      <rPr>
        <b/>
        <sz val="12"/>
        <color rgb="FF000000"/>
        <rFont val="Verdana"/>
      </rPr>
      <t>18 mm cement plaster</t>
    </r>
    <r>
      <rPr>
        <sz val="12"/>
        <color rgb="FF000000"/>
        <rFont val="Verdana"/>
      </rPr>
      <t xml:space="preserve"> in two coats under layer 12 mm thick cement plaster 1:5 (1 cement: 5 coarse sand) finished with a top layer 6mm thick cement plaster 1:6 (1 cement: 6 fine sand). </t>
    </r>
  </si>
  <si>
    <r>
      <rPr>
        <b/>
        <sz val="12"/>
        <color rgb="FF000000"/>
        <rFont val="Verdana"/>
      </rPr>
      <t>6 mm</t>
    </r>
    <r>
      <rPr>
        <sz val="12"/>
        <color rgb="FF000000"/>
        <rFont val="Verdana"/>
      </rPr>
      <t xml:space="preserve"> cement plaster of mix : 1:3 (1 cement: 3 fine sand)</t>
    </r>
  </si>
  <si>
    <r>
      <rPr>
        <sz val="12"/>
        <color rgb="FF000000"/>
        <rFont val="Verdana"/>
      </rPr>
      <t xml:space="preserve">Extra for providing and </t>
    </r>
    <r>
      <rPr>
        <b/>
        <sz val="12"/>
        <color rgb="FF000000"/>
        <rFont val="Verdana"/>
      </rPr>
      <t>mixing water proofing material</t>
    </r>
    <r>
      <rPr>
        <sz val="12"/>
        <color rgb="FF000000"/>
        <rFont val="Verdana"/>
      </rPr>
      <t xml:space="preserve"> in cement plaster work in proportion recommended by the manufacturers.</t>
    </r>
  </si>
  <si>
    <r>
      <t xml:space="preserve">Finishing walls with </t>
    </r>
    <r>
      <rPr>
        <b/>
        <sz val="12"/>
        <rFont val="Verdana"/>
        <family val="2"/>
      </rPr>
      <t>Acrylic Smooth exterior paint</t>
    </r>
    <r>
      <rPr>
        <sz val="12"/>
        <rFont val="Verdana"/>
        <family val="2"/>
      </rPr>
      <t xml:space="preserve"> of required shade :
New work (Two or more coat applied @ 1.67 ltr/10 sqm over and including priming coat of exterior primer applied @ 0.90 litre/10 sqm)</t>
    </r>
  </si>
  <si>
    <r>
      <rPr>
        <sz val="12"/>
        <color rgb="FF000000"/>
        <rFont val="Verdana"/>
      </rPr>
      <t xml:space="preserve">Painting with </t>
    </r>
    <r>
      <rPr>
        <b/>
        <sz val="12"/>
        <color rgb="FF000000"/>
        <rFont val="Verdana"/>
      </rPr>
      <t xml:space="preserve">synthetic enamel paint </t>
    </r>
    <r>
      <rPr>
        <sz val="12"/>
        <color rgb="FF000000"/>
        <rFont val="Verdana"/>
      </rPr>
      <t xml:space="preserve">of approved brand and manufacture of required colour to give an even shade :
Two or more coats on new work over an under coat of suitable shade with ordinary paint of approved brand and manufacture </t>
    </r>
  </si>
  <si>
    <r>
      <rPr>
        <sz val="12"/>
        <color rgb="FF000000"/>
        <rFont val="Verdana"/>
      </rPr>
      <t xml:space="preserve">Providing and applying white cement based </t>
    </r>
    <r>
      <rPr>
        <b/>
        <sz val="12"/>
        <color rgb="FF000000"/>
        <rFont val="Verdana"/>
      </rPr>
      <t>putty</t>
    </r>
    <r>
      <rPr>
        <sz val="12"/>
        <color rgb="FF000000"/>
        <rFont val="Verdana"/>
      </rPr>
      <t xml:space="preserve"> of average thickness 1 mm, of approved brand and manufacturer, over the plastered wall surface to prepare the surface even and smooth complete.</t>
    </r>
  </si>
  <si>
    <r>
      <rPr>
        <sz val="12"/>
        <color rgb="FF000000"/>
        <rFont val="Verdana"/>
      </rPr>
      <t xml:space="preserve">Wall painting with </t>
    </r>
    <r>
      <rPr>
        <b/>
        <sz val="12"/>
        <color rgb="FF000000"/>
        <rFont val="Verdana"/>
      </rPr>
      <t>acrylic emulsion paint</t>
    </r>
    <r>
      <rPr>
        <sz val="12"/>
        <color rgb="FF000000"/>
        <rFont val="Verdana"/>
      </rPr>
      <t>, having VOC (Volatile Organic Compound ) content less than 50 grams/ litre, of approved brand and manufacture, including applying additional coats wherever required, to achieve even shade and colour.
Two coats</t>
    </r>
  </si>
  <si>
    <r>
      <rPr>
        <sz val="12"/>
        <color rgb="FF000000"/>
        <rFont val="Verdana"/>
      </rPr>
      <t xml:space="preserve">Applying priming coats with primer of approved brand and manufacture, having low VOC (Volatile Organic Compound ) content.
With ready mixed </t>
    </r>
    <r>
      <rPr>
        <b/>
        <sz val="12"/>
        <color rgb="FF000000"/>
        <rFont val="Verdana"/>
      </rPr>
      <t xml:space="preserve">pink or grey primer </t>
    </r>
    <r>
      <rPr>
        <sz val="12"/>
        <color rgb="FF000000"/>
        <rFont val="Verdana"/>
      </rPr>
      <t>on wood work (hard and soft wood) having VOC content less than 50 grams/ litre</t>
    </r>
  </si>
  <si>
    <r>
      <rPr>
        <sz val="12"/>
        <color rgb="FF000000"/>
        <rFont val="Verdana"/>
      </rPr>
      <t xml:space="preserve">Applying priming coats with primer of approved brand and manufacture, having low VOC (Volatile Organic Compound ) content.
With water thinnable </t>
    </r>
    <r>
      <rPr>
        <b/>
        <sz val="12"/>
        <color rgb="FF000000"/>
        <rFont val="Verdana"/>
      </rPr>
      <t>cement primer</t>
    </r>
    <r>
      <rPr>
        <sz val="12"/>
        <color rgb="FF000000"/>
        <rFont val="Verdana"/>
      </rPr>
      <t xml:space="preserve"> on wall surface having VOC content less than 50 grams/litre</t>
    </r>
  </si>
  <si>
    <r>
      <rPr>
        <sz val="12"/>
        <color rgb="FF000000"/>
        <rFont val="Verdana"/>
      </rPr>
      <t xml:space="preserve">Preparation and consolidation of </t>
    </r>
    <r>
      <rPr>
        <b/>
        <sz val="12"/>
        <color rgb="FF000000"/>
        <rFont val="Verdana"/>
      </rPr>
      <t>sub grade with power road roller</t>
    </r>
    <r>
      <rPr>
        <sz val="12"/>
        <color rgb="FF000000"/>
        <rFont val="Verdana"/>
      </rPr>
      <t xml:space="preserve"> of 8 to 12 tonne capacity after excavating earth to an average of 22.5 cm depth, dressing to camber and consolidating with road roller including making good the undulations etc. and re-rolling the sub grade and disposal of surplus earthwith lead upto 50 metres.</t>
    </r>
  </si>
  <si>
    <r>
      <rPr>
        <sz val="12"/>
        <color rgb="FF000000"/>
        <rFont val="Verdana"/>
      </rPr>
      <t xml:space="preserve">Providing and fixing pre-moulded </t>
    </r>
    <r>
      <rPr>
        <b/>
        <sz val="12"/>
        <color rgb="FF000000"/>
        <rFont val="Verdana"/>
      </rPr>
      <t>joint filler in expansion joints</t>
    </r>
    <r>
      <rPr>
        <sz val="12"/>
        <color rgb="FF000000"/>
        <rFont val="Verdana"/>
      </rPr>
      <t xml:space="preserve"> of RCC roads / CC pavements after making the joints dust free with high pressure air jet cleaners, all complete as per direction of the Engineer-in-Charge.
(Pre-moulded joint fillers shall be made of bitumen hot sealing compound depth per impregnated fibre board having impregnation more than 35%, conforming cm width to IS:1838 for fibre board and IS: 1834 for hot sealing bitumen compound per metre grade A.)</t>
    </r>
  </si>
  <si>
    <r>
      <rPr>
        <sz val="12"/>
        <color rgb="FF000000"/>
        <rFont val="Verdana"/>
      </rPr>
      <t xml:space="preserve">Providing and laying </t>
    </r>
    <r>
      <rPr>
        <b/>
        <sz val="12"/>
        <color rgb="FF000000"/>
        <rFont val="Verdana"/>
      </rPr>
      <t>C.C. pavement of mix M-25</t>
    </r>
    <r>
      <rPr>
        <sz val="12"/>
        <color rgb="FF000000"/>
        <rFont val="Verdana"/>
      </rPr>
      <t xml:space="preserve"> with ready mixed concrete from batching plant. The ready mixed concrete shall be laid and finished with screed board vibrator , vacuum dewatering process and finally finished by floating, brooming with wire brush etc. complete as per specifications and directions of Engineer-in-charge. (The panel shuttering work shall be paid for separately).
(Note:- Cement content considered in this item is @ 330 kg/cum. Excess/less cement used as per design mix is payable/ recoverable separately).</t>
    </r>
  </si>
  <si>
    <r>
      <rPr>
        <sz val="12"/>
        <color rgb="FF000000"/>
        <rFont val="Verdana"/>
      </rPr>
      <t xml:space="preserve">Providing and fixing </t>
    </r>
    <r>
      <rPr>
        <b/>
        <sz val="12"/>
        <color rgb="FF000000"/>
        <rFont val="Verdana"/>
      </rPr>
      <t xml:space="preserve">white vitreous china pedestal </t>
    </r>
    <r>
      <rPr>
        <sz val="12"/>
        <color rgb="FF000000"/>
        <rFont val="Verdana"/>
      </rPr>
      <t>type water closet (European type W.C. pan) with seat and lid, 10 litre low level white P.V.C. flushing cistern, including flush pipe, with manually controlled device (handle lever), conforming to IS : 7231, with all fittings and fixtures complete, including cutting and making good the walls and floors wherever required :
W.C. pan with ISI marked white solid plastic seat and lid</t>
    </r>
  </si>
  <si>
    <r>
      <rPr>
        <sz val="12"/>
        <color rgb="FF000000"/>
        <rFont val="Verdana"/>
      </rPr>
      <t xml:space="preserve">Providing and fixing </t>
    </r>
    <r>
      <rPr>
        <b/>
        <sz val="12"/>
        <color rgb="FF000000"/>
        <rFont val="Verdana"/>
      </rPr>
      <t>white vitreous china pedestal</t>
    </r>
    <r>
      <rPr>
        <sz val="12"/>
        <color rgb="FF000000"/>
        <rFont val="Verdana"/>
      </rPr>
      <t xml:space="preserve"> type water closet (European type) with seat and lid, 10 litre low level white vitreous china flushing cistern &amp; C.P. flush bend with fittings &amp; C.I. brackets, 40 mm flush bend, overflow arrangement with specials of standard make and mosquito proof coupling of approved municipal design complete, including painting of fittings and brackets, cutting and making good the walls and floors wherever required :
W.C. pan with ISI marked white solid plastic seat and lid</t>
    </r>
  </si>
  <si>
    <r>
      <rPr>
        <sz val="12"/>
        <color rgb="FF000000"/>
        <rFont val="Verdana"/>
      </rPr>
      <t xml:space="preserve">Providing and fixing </t>
    </r>
    <r>
      <rPr>
        <b/>
        <sz val="12"/>
        <color rgb="FF000000"/>
        <rFont val="Verdana"/>
      </rPr>
      <t>wash basin</t>
    </r>
    <r>
      <rPr>
        <sz val="12"/>
        <color rgb="FF000000"/>
        <rFont val="Verdana"/>
      </rPr>
      <t xml:space="preserve"> with C.I. brackets, 15 mm C.P. brass pillar taps, 32 mm C.P. brass waste of standard pattern, including painting of fittings and brackets, cutting and making good the walls wherever require:
White Vitreous China Flat back wash basin size 550x 400 mm with single 15 mm C.P. brass pillar tap</t>
    </r>
  </si>
  <si>
    <r>
      <rPr>
        <sz val="12"/>
        <color rgb="FF000000"/>
        <rFont val="Verdana"/>
      </rPr>
      <t xml:space="preserve">Providing and fixing white </t>
    </r>
    <r>
      <rPr>
        <b/>
        <sz val="12"/>
        <color rgb="FF000000"/>
        <rFont val="Verdana"/>
      </rPr>
      <t>vitreous china pedestal</t>
    </r>
    <r>
      <rPr>
        <sz val="12"/>
        <color rgb="FF000000"/>
        <rFont val="Verdana"/>
      </rPr>
      <t xml:space="preserve"> for wash basin completely recessed at the back for the reception of pipes and fittings.</t>
    </r>
  </si>
  <si>
    <r>
      <rPr>
        <sz val="12"/>
        <color rgb="FF000000"/>
        <rFont val="Verdana"/>
      </rPr>
      <t xml:space="preserve">Providing and fixing Stainless Steel A ISI 304 (18/8) </t>
    </r>
    <r>
      <rPr>
        <b/>
        <sz val="12"/>
        <color rgb="FF000000"/>
        <rFont val="Verdana"/>
      </rPr>
      <t>kitchen sink</t>
    </r>
    <r>
      <rPr>
        <sz val="12"/>
        <color rgb="FF000000"/>
        <rFont val="Verdana"/>
      </rPr>
      <t xml:space="preserve"> as per IS:13983 with C.I. brackets and stainless steel plug 40 mm, including painting of fittings and brackets, cutting and making good the walls wherever required :
Kitchen sink with drain board
510x1040 mm bowl depth 250 mm</t>
    </r>
  </si>
  <si>
    <r>
      <rPr>
        <sz val="12"/>
        <color rgb="FF000000"/>
        <rFont val="Verdana"/>
      </rPr>
      <t xml:space="preserve">Providing and fixing CP Brass 32 mm size </t>
    </r>
    <r>
      <rPr>
        <b/>
        <sz val="12"/>
        <color rgb="FF000000"/>
        <rFont val="Verdana"/>
      </rPr>
      <t>Bottle Trap</t>
    </r>
    <r>
      <rPr>
        <sz val="12"/>
        <color rgb="FF000000"/>
        <rFont val="Verdana"/>
      </rPr>
      <t xml:space="preserve"> of approved quality &amp; make and as per the direction of Engineer-in-charge.</t>
    </r>
  </si>
  <si>
    <r>
      <rPr>
        <sz val="12"/>
        <color rgb="FF000000"/>
        <rFont val="Verdana"/>
      </rPr>
      <t xml:space="preserve">Providing and fixing </t>
    </r>
    <r>
      <rPr>
        <b/>
        <sz val="12"/>
        <color rgb="FF000000"/>
        <rFont val="Verdana"/>
      </rPr>
      <t>P.V.C. waste pipe</t>
    </r>
    <r>
      <rPr>
        <sz val="12"/>
        <color rgb="FF000000"/>
        <rFont val="Verdana"/>
      </rPr>
      <t xml:space="preserve"> for sink or wash basin including P.V.C. waste fittings complete.
Semi rigid pipe
32 mm dia</t>
    </r>
  </si>
  <si>
    <r>
      <rPr>
        <sz val="12"/>
        <color rgb="FF000000"/>
        <rFont val="Verdana"/>
      </rPr>
      <t xml:space="preserve">Providing and fixing </t>
    </r>
    <r>
      <rPr>
        <b/>
        <sz val="12"/>
        <color rgb="FF000000"/>
        <rFont val="Verdana"/>
      </rPr>
      <t>P.V.C. waste pipe</t>
    </r>
    <r>
      <rPr>
        <sz val="12"/>
        <color rgb="FF000000"/>
        <rFont val="Verdana"/>
      </rPr>
      <t xml:space="preserve"> for sink or wash basin including P.V.C. waste fittings complete.
Semi rigid pipe
40 mm dia</t>
    </r>
  </si>
  <si>
    <r>
      <rPr>
        <sz val="12"/>
        <color rgb="FF000000"/>
        <rFont val="Verdana"/>
      </rPr>
      <t xml:space="preserve">Providing and fixing 600x450 mm </t>
    </r>
    <r>
      <rPr>
        <b/>
        <sz val="12"/>
        <color rgb="FF000000"/>
        <rFont val="Verdana"/>
      </rPr>
      <t>beveled edge mirror</t>
    </r>
    <r>
      <rPr>
        <sz val="12"/>
        <color rgb="FF000000"/>
        <rFont val="Verdana"/>
      </rPr>
      <t xml:space="preserve"> of superior glass (of approved quality) complete with 6 mm thick hard board ground fixed to wooden cleats with C.P. brass screws and washers complete.</t>
    </r>
  </si>
  <si>
    <r>
      <rPr>
        <sz val="12"/>
        <color rgb="FF000000"/>
        <rFont val="Verdana"/>
      </rPr>
      <t xml:space="preserve">Providing and fixing </t>
    </r>
    <r>
      <rPr>
        <b/>
        <sz val="12"/>
        <color rgb="FF000000"/>
        <rFont val="Verdana"/>
      </rPr>
      <t>mirror of superior glass</t>
    </r>
    <r>
      <rPr>
        <sz val="12"/>
        <color rgb="FF000000"/>
        <rFont val="Verdana"/>
      </rPr>
      <t xml:space="preserve"> (of approved quality) and of required shape and size with plastic moulded frame of approved make and shade with 6 mm thick hard board backing :
Rectangular shape 453x357 mm</t>
    </r>
  </si>
  <si>
    <r>
      <rPr>
        <sz val="12"/>
        <color rgb="FF000000"/>
        <rFont val="Verdana"/>
      </rPr>
      <t xml:space="preserve">Providing and fixing 600x120x5 mm </t>
    </r>
    <r>
      <rPr>
        <b/>
        <sz val="12"/>
        <color rgb="FF000000"/>
        <rFont val="Verdana"/>
      </rPr>
      <t>glass shelf</t>
    </r>
    <r>
      <rPr>
        <sz val="12"/>
        <color rgb="FF000000"/>
        <rFont val="Verdana"/>
      </rPr>
      <t xml:space="preserve"> with edges round off, supported on anodised aluminium angle frame with C.P. brass brackets and guard rail complete fixed with 40 mm long screws, rawl plugs etc., complete.</t>
    </r>
  </si>
  <si>
    <r>
      <rPr>
        <sz val="12"/>
        <color rgb="FF000000"/>
        <rFont val="Verdana"/>
      </rPr>
      <t xml:space="preserve">Providing and fixing toilet </t>
    </r>
    <r>
      <rPr>
        <b/>
        <sz val="12"/>
        <color rgb="FF000000"/>
        <rFont val="Verdana"/>
      </rPr>
      <t>paper holder</t>
    </r>
    <r>
      <rPr>
        <sz val="12"/>
        <color rgb="FF000000"/>
        <rFont val="Verdana"/>
      </rPr>
      <t xml:space="preserve"> :
C.P. brass</t>
    </r>
  </si>
  <si>
    <r>
      <rPr>
        <sz val="12"/>
        <color rgb="FF000000"/>
        <rFont val="Verdana"/>
      </rPr>
      <t xml:space="preserve">Providing and laying integral cement based water proofing treatment including preparation of surface as required for treatment of roofs, balconies, terraces etc consisting of following operations: 
(a) Applying a slurry coat of neat cement using 2.75 kg/sqm of cement admixed with water proofing compound conforming to IS. 2645 and approved by Engineer-in-charge over the RCC slab including adjoining walls upto 300 mm height including cleaning the surface before treatment. 
(b) Laying brick bats with mortar </t>
    </r>
    <r>
      <rPr>
        <b/>
        <sz val="12"/>
        <color rgb="FF000000"/>
        <rFont val="Verdana"/>
      </rPr>
      <t>using broken bricks/brick bats</t>
    </r>
    <r>
      <rPr>
        <sz val="12"/>
        <color rgb="FF000000"/>
        <rFont val="Verdana"/>
      </rPr>
      <t xml:space="preserve"> 25 mm to 115 mm size with 50% of cement mortar 1:5 (1 cement : 5 coarse sand) admixed with water proofing compound conforming to IS : 2645 and approved by Engineer-in-charge over 20 mm thick layer of cement mortar of mix 1:5 (1 cement :5 coarse sand) admixed with water proofing compound conforming to IS : 2645 and approved by Engineer-in-charge to required slope and treating similarly the adjoining walls upto 300 mm height including rounding of junctions of walls and slabs. 
(c) After two days of proper curing applying a second coat of cement slurry using 2.75 kg/ sqm of cement admixed with water proofing compound conforming to IS : 2645 and approved by Engineer-in-charge. 
(d) Finishing the surface with 20 mm thick jointless cement mortar of mix 1:4 (1 cement :4 coarse sand) admixed with water proofing compound conforming to IS : 2645 and approved by Engineer-in-charge including laying glass fibre cloth of approved quality in top layer of plaster and finally finishing the surface with trowel with neat cement slurry and making pattern of 300x300 mm square 3 mm deep.
(e) The whole terrace so finished shall be flooded with water for a minimum period of two weeks for curing and for final test. “All above operations to be done in order and as directed and specified by the Engineer-in-Charge”:
With average thickness of 120 mm and minimum thickness at khurra as 65 mm.</t>
    </r>
  </si>
  <si>
    <t xml:space="preserve">Providing and fixing 18 mm thick gang saw cut, mirror polished, premoulded and prepolished, machine cut for kitchen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of edges to give high gloss finish etc. complete at all levels.
Granite stone slab of colour black, Cherry/Ruby red 
Area of slab upto 0.50 sqm </t>
  </si>
  <si>
    <t xml:space="preserve">Providing and fixing 18 mm thick gang saw cut, mirror polished, premoulded and prepolished, machine cut for kitchen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of edges to give high gloss finish etc. complete at all levels.
Granite stone slab of colour black, Cherry/Ruby red 
Area of slab over 0.50 sqm </t>
  </si>
  <si>
    <t xml:space="preserve">Providing edge moulding to 18 mm thick marble stone counters, Vanities etc., including machine polishing to edge to give high gloss finish etc. complete as per design approved by Engineer-in-Charge. 
Granite work </t>
  </si>
  <si>
    <t xml:space="preserve">Extra for fixing marble /granite stone, over and above corresponding basic item, in facia and drops of width upto 150 mm with epoxy resin based adhesive, including cleaning etc. complete. </t>
  </si>
  <si>
    <t xml:space="preserve">Extra for providing opening of required size &amp; shape for wash basin/ kitchen sink in kitchen platform, vanity counter and similar location in marble/ Granite/ stone work, including necessary holes for pillar taps etc. including moulding, rubbing and polishing of cut edges etc. complete. </t>
  </si>
  <si>
    <t xml:space="preserve">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 </t>
  </si>
  <si>
    <r>
      <t xml:space="preserve">Wiring for circuit/ submain wiring alongwith earth wire with the following sizes of FRLS PVC insulated copper conductor, single core cable in surface/ recessed medium class PVC conduit as required. 
 </t>
    </r>
    <r>
      <rPr>
        <b/>
        <sz val="12"/>
        <color indexed="8"/>
        <rFont val="Arial"/>
        <family val="2"/>
      </rPr>
      <t>2 X 1.5 sq. mm + 1 X 1.5 sq. mm earth wire</t>
    </r>
  </si>
  <si>
    <r>
      <t xml:space="preserve">Wiring for circuit/ submain wiring alongwith earth wire with the following sizes of FRLS PVC insulated copper conductor, single core cable in surface/ recessed medium class PVC conduit as required. 
</t>
    </r>
    <r>
      <rPr>
        <b/>
        <sz val="12"/>
        <color indexed="8"/>
        <rFont val="Arial"/>
        <family val="2"/>
      </rPr>
      <t>2 X 2.5 sq. mm + 1 X 2.5 sq. mm earth wire</t>
    </r>
  </si>
  <si>
    <r>
      <t xml:space="preserve">Wiring for circuit/ submain wiring alongwith earth wire with the following sizes of FRLS PVC insulated copper conductor, single core cable in surface/ recessed medium class PVC conduit as required. 
</t>
    </r>
    <r>
      <rPr>
        <b/>
        <sz val="12"/>
        <color indexed="8"/>
        <rFont val="Arial"/>
        <family val="2"/>
      </rPr>
      <t xml:space="preserve">2 X 4 sq. mm + 1X 4 sq. mm earth wire </t>
    </r>
  </si>
  <si>
    <r>
      <t xml:space="preserve">Wiring for circuit/ submain wiring alongwith earth wire with the following sizes of FRLS PVC insulated copper conductor, single core cable in surface/ recessed medium class PVC conduit as required. 
</t>
    </r>
    <r>
      <rPr>
        <b/>
        <sz val="12"/>
        <color indexed="8"/>
        <rFont val="Arial"/>
        <family val="2"/>
      </rPr>
      <t xml:space="preserve">2 X 6 sq. mm + 1X 6 sq. mm earth wire </t>
    </r>
  </si>
  <si>
    <r>
      <t xml:space="preserve">Supplying and drawing following pair 0.5 mm dia FRLS PVC insulated annealed copper conductor, unarmored telephone cable in the existing surface/ recessed steel/ PVC conduit as required. 
</t>
    </r>
    <r>
      <rPr>
        <b/>
        <sz val="12"/>
        <color indexed="8"/>
        <rFont val="Arial"/>
        <family val="2"/>
      </rPr>
      <t>2 Pair</t>
    </r>
  </si>
  <si>
    <r>
      <t xml:space="preserve">Supplying and fixing following piano type switch/ socket on the existing switch box/ cover including connections etc. as required. 
</t>
    </r>
    <r>
      <rPr>
        <b/>
        <sz val="12"/>
        <color indexed="8"/>
        <rFont val="Arial"/>
        <family val="2"/>
      </rPr>
      <t>Telephone socket outlet</t>
    </r>
  </si>
  <si>
    <r>
      <t xml:space="preserve">Supplying and fixing following modular switch/ socket on the existing modular plate &amp; switch box including connections but excluding modular plate etc. as required. 
</t>
    </r>
    <r>
      <rPr>
        <b/>
        <sz val="12"/>
        <color indexed="8"/>
        <rFont val="Arial"/>
        <family val="2"/>
      </rPr>
      <t>5/6 A switch</t>
    </r>
  </si>
  <si>
    <r>
      <t xml:space="preserve">Supplying and fixing following modular switch/ socket on the existing modular plate &amp; switch box including connections but excluding modular plate etc. as required. 
</t>
    </r>
    <r>
      <rPr>
        <b/>
        <sz val="12"/>
        <color indexed="8"/>
        <rFont val="Arial"/>
        <family val="2"/>
      </rPr>
      <t xml:space="preserve">3 pin 5/6 A socket outlet </t>
    </r>
  </si>
  <si>
    <r>
      <t xml:space="preserve">Supplying and fixing following modular switch/ socket on the existing modular plate &amp; switch box including connections but excluding modular plate etc. as required. 
</t>
    </r>
    <r>
      <rPr>
        <b/>
        <sz val="12"/>
        <color indexed="8"/>
        <rFont val="Arial"/>
        <family val="2"/>
      </rPr>
      <t xml:space="preserve">Telephone socket outlet </t>
    </r>
  </si>
  <si>
    <r>
      <t xml:space="preserve">Supplying and fixing following modular switch/ socket on the existing modular plate &amp; switch box including connections but excluding modular plate etc. as required. 
</t>
    </r>
    <r>
      <rPr>
        <b/>
        <sz val="12"/>
        <color indexed="8"/>
        <rFont val="Arial"/>
        <family val="2"/>
      </rPr>
      <t xml:space="preserve">TV antenna socket outlet </t>
    </r>
  </si>
  <si>
    <r>
      <t xml:space="preserve">Installation of exhaust fan in the existing opening, including making good the damage, connection, testing, commissioning etc. as required. 
</t>
    </r>
    <r>
      <rPr>
        <b/>
        <sz val="12"/>
        <color indexed="8"/>
        <rFont val="Arial"/>
        <family val="2"/>
      </rPr>
      <t>Upto 450 mm sweep</t>
    </r>
  </si>
  <si>
    <r>
      <t xml:space="preserve">Supplying and fixing of following ways surface/ recess mounting, vertical type, 415 V, TPN MCB distribution board of sheet steel, dust protected, duly powder painted, inclusive of 200 A tinned copper bus bar, common neutral link, earth bar,din bar for mounting MCBs (but without MCBs and incomer ) as required . (Note : Vertical type MCB TPDB is normally used where 3 phase outlets are required.):
</t>
    </r>
    <r>
      <rPr>
        <b/>
        <sz val="12"/>
        <color indexed="8"/>
        <rFont val="Arial"/>
        <family val="2"/>
      </rPr>
      <t>4 way (4 + 12), Double door</t>
    </r>
  </si>
  <si>
    <r>
      <t xml:space="preserve">Supplying and fixing 5 A to 32 A rating, 240/415 V, 10 kA, "C" curve, miniature circuit breaker suitable for inductive load of following poles in the existing MCB DB complete with onnections, testing and commissioning etc. as required.:
</t>
    </r>
    <r>
      <rPr>
        <b/>
        <sz val="12"/>
        <color indexed="8"/>
        <rFont val="Arial"/>
        <family val="2"/>
      </rPr>
      <t>Single pole</t>
    </r>
  </si>
  <si>
    <r>
      <t xml:space="preserve">Supplying and fixing 5 A to 32 A rating, 240/415 V, 10 kA, "C" curve, miniature circuit breaker suitable for inductive load of following poles in the existing MCB DB complete with Connections, testing and commissioning etc. as required.:
</t>
    </r>
    <r>
      <rPr>
        <b/>
        <sz val="12"/>
        <color indexed="8"/>
        <rFont val="Arial"/>
        <family val="2"/>
      </rPr>
      <t>Triple pole and neutral</t>
    </r>
  </si>
  <si>
    <r>
      <t xml:space="preserve">Supplying and </t>
    </r>
    <r>
      <rPr>
        <b/>
        <sz val="12"/>
        <rFont val="Verdana"/>
        <family val="2"/>
      </rPr>
      <t>filling in plinth</t>
    </r>
    <r>
      <rPr>
        <sz val="12"/>
        <rFont val="Verdana"/>
        <family val="2"/>
      </rPr>
      <t xml:space="preserve">/below foundation/footpath etc with </t>
    </r>
    <r>
      <rPr>
        <b/>
        <sz val="12"/>
        <rFont val="Verdana"/>
        <family val="2"/>
      </rPr>
      <t>crushed stone sand / river sand</t>
    </r>
    <r>
      <rPr>
        <sz val="12"/>
        <rFont val="Verdana"/>
        <family val="2"/>
      </rPr>
      <t xml:space="preserve"> under floors/below foundation/footpath etc including watering, ramming, consolidating and dressing complete.  </t>
    </r>
  </si>
  <si>
    <r>
      <t xml:space="preserve">Supplying, installation, testing and commissioning of following sizes and core PVC /XLPE insulated PVC sheathed ,heavy duty, armoured electrical cable with aluminium conductor for working voltage upto and including 1100 volts (Powergrid Approved make cables)
</t>
    </r>
    <r>
      <rPr>
        <b/>
        <sz val="12"/>
        <rFont val="Arial"/>
        <family val="2"/>
      </rPr>
      <t>70sq. mm , 3.5 core</t>
    </r>
  </si>
  <si>
    <r>
      <t xml:space="preserve">Supplying, installation, testing and commissioning of following sizes and core PVC /XLPE insulated PVC sheathed ,heavy duty, armoured electrical cable with aluminium conductor for working voltage upto and including 1100 volts(Powergrid Approved make cables)
 </t>
    </r>
    <r>
      <rPr>
        <b/>
        <sz val="12"/>
        <rFont val="Arial"/>
        <family val="2"/>
      </rPr>
      <t>4Cx16 Sq-mm</t>
    </r>
  </si>
  <si>
    <t>03% escalation over DSR schdeule civil items as per circular no DG/Cost Index/10</t>
  </si>
  <si>
    <t>Total of Schedule (CIVIL and E&amp; M) Items as per DSR  after considering 03% escalation over DSR sch civil items, but excluding Rebate</t>
  </si>
  <si>
    <t xml:space="preserve"> Percentage (%) above/below +/- on DSR 2023 Rates excluding GST mentioned above (to be quoted by Bidder)</t>
  </si>
  <si>
    <t>Specification No: Ref: SR-I/C&amp;M/WC-4220/2025/RFx-5002004615 (SR1/T/W-CIVIL/DOM/B00/25/09183)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</si>
</sst>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s>
  <fonts count="66">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sz val="12"/>
      <color theme="1"/>
      <name val="Arial"/>
      <family val="2"/>
    </font>
    <font>
      <sz val="11"/>
      <color theme="1"/>
      <name val="Arial"/>
      <family val="2"/>
    </font>
    <font>
      <b/>
      <sz val="20"/>
      <name val="Book Antiqua"/>
      <family val="1"/>
    </font>
    <font>
      <sz val="12"/>
      <name val="Calibri"/>
      <family val="2"/>
      <scheme val="minor"/>
    </font>
    <font>
      <sz val="10"/>
      <name val="Book Antiqua"/>
    </font>
    <font>
      <sz val="14"/>
      <name val="Arial"/>
      <family val="2"/>
    </font>
    <font>
      <sz val="12"/>
      <name val="Verdana"/>
      <family val="2"/>
    </font>
    <font>
      <b/>
      <sz val="12"/>
      <name val="Verdana"/>
      <family val="2"/>
    </font>
    <font>
      <sz val="12"/>
      <color rgb="FF000000"/>
      <name val="Verdana"/>
    </font>
    <font>
      <b/>
      <sz val="12"/>
      <color rgb="FF000000"/>
      <name val="Verdana"/>
    </font>
    <font>
      <b/>
      <sz val="14"/>
      <name val="Arial"/>
      <family val="2"/>
    </font>
    <font>
      <b/>
      <sz val="12"/>
      <color indexed="8"/>
      <name val="Arial"/>
      <family val="2"/>
    </font>
  </fonts>
  <fills count="14">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9" tint="0.59999389629810485"/>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8" fillId="0" borderId="0" applyFont="0" applyFill="0" applyBorder="0" applyAlignment="0" applyProtection="0"/>
  </cellStyleXfs>
  <cellXfs count="431">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164" fontId="42" fillId="0" borderId="18" xfId="7" applyFont="1" applyBorder="1" applyAlignment="1" applyProtection="1">
      <alignment horizontal="center" vertical="center"/>
    </xf>
    <xf numFmtId="0" fontId="0" fillId="0" borderId="18" xfId="0" applyBorder="1" applyAlignment="1">
      <alignment horizontal="center"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44" xfId="0" applyFont="1" applyBorder="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2" fontId="5" fillId="0" borderId="18" xfId="0" applyNumberFormat="1" applyFont="1" applyBorder="1" applyAlignment="1">
      <alignment horizontal="right"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42" fillId="9" borderId="18" xfId="0" applyFont="1" applyFill="1" applyBorder="1" applyAlignment="1" applyProtection="1">
      <alignment horizontal="center"/>
      <protection locked="0"/>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176"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justify" vertical="top" wrapText="1"/>
    </xf>
    <xf numFmtId="0" fontId="20" fillId="0" borderId="18" xfId="0" applyFont="1" applyBorder="1" applyAlignment="1">
      <alignment horizontal="center" vertical="top" wrapText="1"/>
    </xf>
    <xf numFmtId="176" fontId="7" fillId="7" borderId="18" xfId="7" applyNumberFormat="1" applyFont="1" applyFill="1" applyBorder="1" applyAlignment="1" applyProtection="1">
      <alignment horizontal="center" vertical="center"/>
    </xf>
    <xf numFmtId="164" fontId="5" fillId="0" borderId="18" xfId="7" applyFont="1" applyBorder="1" applyAlignment="1" applyProtection="1">
      <alignment horizontal="center" vertical="center"/>
    </xf>
    <xf numFmtId="164" fontId="7" fillId="7" borderId="18" xfId="7" applyFont="1" applyFill="1" applyBorder="1" applyAlignment="1" applyProtection="1">
      <alignment horizontal="center" vertical="center"/>
    </xf>
    <xf numFmtId="0" fontId="40" fillId="8" borderId="18" xfId="0" applyFont="1" applyFill="1" applyBorder="1" applyAlignment="1">
      <alignment horizontal="center" vertical="center"/>
    </xf>
    <xf numFmtId="0" fontId="5" fillId="8" borderId="44"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43" fillId="8" borderId="14" xfId="0" applyFont="1" applyFill="1" applyBorder="1" applyAlignment="1">
      <alignment horizontal="center" vertical="center" wrapText="1"/>
    </xf>
    <xf numFmtId="0" fontId="6" fillId="8" borderId="18" xfId="0" applyFont="1" applyFill="1" applyBorder="1" applyAlignment="1">
      <alignment horizontal="justify" vertical="center" wrapText="1"/>
    </xf>
    <xf numFmtId="0" fontId="11" fillId="8" borderId="18" xfId="0" applyFont="1" applyFill="1" applyBorder="1" applyAlignment="1">
      <alignment horizontal="center" vertical="center" wrapText="1"/>
    </xf>
    <xf numFmtId="0" fontId="26" fillId="8" borderId="18" xfId="0" applyFont="1" applyFill="1" applyBorder="1" applyAlignment="1">
      <alignment vertical="center" wrapText="1"/>
    </xf>
    <xf numFmtId="0" fontId="5" fillId="8" borderId="14" xfId="0" applyFont="1" applyFill="1" applyBorder="1" applyAlignment="1">
      <alignment horizontal="center" vertical="center"/>
    </xf>
    <xf numFmtId="176" fontId="7" fillId="8" borderId="18" xfId="7" applyNumberFormat="1" applyFont="1" applyFill="1" applyBorder="1" applyAlignment="1" applyProtection="1">
      <alignment horizontal="center" vertical="center"/>
    </xf>
    <xf numFmtId="0" fontId="5" fillId="8" borderId="18" xfId="0" applyFont="1" applyFill="1" applyBorder="1" applyAlignment="1">
      <alignment horizontal="center" vertical="center"/>
    </xf>
    <xf numFmtId="0" fontId="30" fillId="7" borderId="18" xfId="0" applyFont="1" applyFill="1" applyBorder="1" applyAlignment="1">
      <alignment horizontal="center" vertical="center" wrapText="1"/>
    </xf>
    <xf numFmtId="0" fontId="52" fillId="7" borderId="18" xfId="48" applyFont="1" applyFill="1" applyBorder="1" applyAlignment="1">
      <alignment horizontal="center" vertical="center" wrapText="1" readingOrder="1"/>
    </xf>
    <xf numFmtId="0" fontId="52" fillId="7" borderId="18" xfId="34" applyFont="1" applyFill="1" applyBorder="1" applyAlignment="1">
      <alignment horizontal="left" vertical="center" readingOrder="1"/>
    </xf>
    <xf numFmtId="0" fontId="42" fillId="7" borderId="18" xfId="0" applyFont="1" applyFill="1" applyBorder="1" applyAlignment="1">
      <alignment horizontal="center"/>
    </xf>
    <xf numFmtId="9" fontId="42" fillId="7" borderId="18" xfId="0" applyNumberFormat="1" applyFont="1" applyFill="1" applyBorder="1" applyAlignment="1">
      <alignment horizontal="center" vertical="top"/>
    </xf>
    <xf numFmtId="0" fontId="42" fillId="7" borderId="18" xfId="0" applyFont="1" applyFill="1" applyBorder="1"/>
    <xf numFmtId="0" fontId="42" fillId="7" borderId="18" xfId="0" applyFont="1" applyFill="1" applyBorder="1" applyAlignment="1">
      <alignment horizontal="center" vertical="top"/>
    </xf>
    <xf numFmtId="2" fontId="42" fillId="7" borderId="18" xfId="0" applyNumberFormat="1" applyFont="1" applyFill="1" applyBorder="1" applyAlignment="1">
      <alignment vertical="top"/>
    </xf>
    <xf numFmtId="10" fontId="42" fillId="7" borderId="18" xfId="0" applyNumberFormat="1" applyFont="1" applyFill="1" applyBorder="1" applyAlignment="1">
      <alignment vertical="top"/>
    </xf>
    <xf numFmtId="164" fontId="43" fillId="7" borderId="18" xfId="7" applyFont="1" applyFill="1" applyBorder="1" applyAlignment="1" applyProtection="1">
      <alignment vertical="top"/>
    </xf>
    <xf numFmtId="164" fontId="48" fillId="7" borderId="18" xfId="7" applyFont="1" applyFill="1" applyBorder="1" applyAlignment="1" applyProtection="1">
      <alignment horizontal="center" vertical="center" wrapText="1"/>
    </xf>
    <xf numFmtId="0" fontId="55" fillId="0" borderId="18" xfId="34" applyFont="1" applyBorder="1" applyAlignment="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0" fontId="47" fillId="0" borderId="18" xfId="0" applyFont="1" applyBorder="1" applyAlignment="1">
      <alignment horizontal="center" vertical="center"/>
    </xf>
    <xf numFmtId="10" fontId="56" fillId="9" borderId="18" xfId="0" applyNumberFormat="1" applyFont="1" applyFill="1" applyBorder="1" applyAlignment="1" applyProtection="1">
      <alignment vertical="center" wrapText="1"/>
      <protection locked="0"/>
    </xf>
    <xf numFmtId="0" fontId="6" fillId="0" borderId="18" xfId="0" applyFont="1" applyBorder="1" applyAlignment="1">
      <alignment horizontal="justify" vertical="top" wrapText="1"/>
    </xf>
    <xf numFmtId="0" fontId="54" fillId="0" borderId="18" xfId="0" applyFont="1" applyBorder="1" applyAlignment="1">
      <alignment horizontal="center" vertical="center"/>
    </xf>
    <xf numFmtId="0" fontId="57" fillId="10" borderId="18" xfId="0" quotePrefix="1" applyFont="1" applyFill="1" applyBorder="1" applyAlignment="1">
      <alignment horizontal="center" vertical="center" wrapText="1"/>
    </xf>
    <xf numFmtId="2" fontId="57" fillId="10" borderId="18" xfId="0" applyNumberFormat="1" applyFont="1" applyFill="1" applyBorder="1" applyAlignment="1">
      <alignment horizontal="center" vertical="center" wrapText="1"/>
    </xf>
    <xf numFmtId="49" fontId="57" fillId="10" borderId="18" xfId="0" quotePrefix="1" applyNumberFormat="1" applyFont="1" applyFill="1" applyBorder="1" applyAlignment="1">
      <alignment horizontal="center" vertical="center" wrapText="1"/>
    </xf>
    <xf numFmtId="49" fontId="57" fillId="10" borderId="18" xfId="0" applyNumberFormat="1" applyFont="1" applyFill="1" applyBorder="1" applyAlignment="1">
      <alignment horizontal="center" vertical="center" wrapText="1"/>
    </xf>
    <xf numFmtId="0" fontId="11" fillId="0" borderId="18" xfId="0" applyFont="1" applyBorder="1" applyAlignment="1">
      <alignment horizontal="center" vertical="center" wrapText="1"/>
    </xf>
    <xf numFmtId="0" fontId="42" fillId="0" borderId="0" xfId="0" applyFont="1" applyAlignment="1">
      <alignment vertical="center"/>
    </xf>
    <xf numFmtId="43" fontId="42" fillId="0" borderId="0" xfId="0" applyNumberFormat="1" applyFont="1"/>
    <xf numFmtId="2" fontId="5" fillId="0" borderId="18" xfId="0" applyNumberFormat="1" applyFont="1" applyBorder="1" applyAlignment="1" applyProtection="1">
      <alignment horizontal="right" vertical="center"/>
      <protection hidden="1"/>
    </xf>
    <xf numFmtId="9" fontId="53" fillId="0" borderId="18" xfId="52" applyFont="1" applyBorder="1" applyAlignment="1">
      <alignment horizontal="center" vertical="center" wrapText="1"/>
    </xf>
    <xf numFmtId="9" fontId="43" fillId="7" borderId="44" xfId="52" applyFont="1" applyFill="1" applyBorder="1" applyAlignment="1">
      <alignment horizontal="center" vertical="center" wrapText="1"/>
    </xf>
    <xf numFmtId="9" fontId="42" fillId="9" borderId="44" xfId="52" applyFont="1" applyFill="1" applyBorder="1" applyAlignment="1" applyProtection="1">
      <alignment vertical="center"/>
      <protection locked="0"/>
    </xf>
    <xf numFmtId="9" fontId="43" fillId="8" borderId="44" xfId="52" applyFont="1" applyFill="1" applyBorder="1" applyAlignment="1">
      <alignment horizontal="center" vertical="center" wrapText="1"/>
    </xf>
    <xf numFmtId="9" fontId="5" fillId="7" borderId="18" xfId="52" applyFont="1" applyFill="1" applyBorder="1" applyAlignment="1">
      <alignment vertical="center"/>
    </xf>
    <xf numFmtId="9" fontId="0" fillId="0" borderId="0" xfId="52" applyFont="1" applyAlignment="1" applyProtection="1">
      <alignment vertical="center"/>
      <protection hidden="1"/>
    </xf>
    <xf numFmtId="0" fontId="43" fillId="0" borderId="44" xfId="52" applyNumberFormat="1" applyFont="1" applyBorder="1" applyAlignment="1">
      <alignment horizontal="center" vertical="center" wrapText="1"/>
    </xf>
    <xf numFmtId="9" fontId="42" fillId="9" borderId="18" xfId="52" applyFont="1" applyFill="1" applyBorder="1" applyProtection="1">
      <protection locked="0"/>
    </xf>
    <xf numFmtId="9" fontId="42" fillId="8" borderId="18" xfId="52" applyFont="1" applyFill="1" applyBorder="1"/>
    <xf numFmtId="1" fontId="54" fillId="0" borderId="18" xfId="49" applyNumberFormat="1" applyFont="1" applyBorder="1" applyAlignment="1">
      <alignment horizontal="center" vertical="center" wrapText="1"/>
    </xf>
    <xf numFmtId="0" fontId="42" fillId="0" borderId="11" xfId="0" applyFont="1" applyBorder="1" applyAlignment="1">
      <alignment horizontal="center" vertical="center" wrapText="1"/>
    </xf>
    <xf numFmtId="0" fontId="59" fillId="8" borderId="18" xfId="0" applyFont="1" applyFill="1" applyBorder="1" applyAlignment="1">
      <alignment horizontal="justify" vertical="center" wrapText="1"/>
    </xf>
    <xf numFmtId="0" fontId="59" fillId="7" borderId="18" xfId="0" applyFont="1" applyFill="1" applyBorder="1" applyAlignment="1">
      <alignment horizontal="justify" vertical="center" wrapText="1"/>
    </xf>
    <xf numFmtId="43" fontId="3" fillId="0" borderId="0" xfId="0" applyNumberFormat="1" applyFont="1" applyProtection="1">
      <protection hidden="1"/>
    </xf>
    <xf numFmtId="0" fontId="60" fillId="10" borderId="18" xfId="0" applyFont="1" applyFill="1" applyBorder="1" applyAlignment="1">
      <alignment horizontal="justify" vertical="top" wrapText="1"/>
    </xf>
    <xf numFmtId="2" fontId="60" fillId="10" borderId="18" xfId="0" applyNumberFormat="1" applyFont="1" applyFill="1" applyBorder="1" applyAlignment="1">
      <alignment horizontal="right" vertical="center"/>
    </xf>
    <xf numFmtId="2" fontId="61" fillId="10" borderId="18" xfId="0" applyNumberFormat="1" applyFont="1" applyFill="1" applyBorder="1" applyAlignment="1">
      <alignment horizontal="center" vertical="center" wrapText="1"/>
    </xf>
    <xf numFmtId="2" fontId="61" fillId="10" borderId="18" xfId="0" quotePrefix="1" applyNumberFormat="1" applyFont="1" applyFill="1" applyBorder="1" applyAlignment="1">
      <alignment horizontal="center" vertical="center" wrapText="1"/>
    </xf>
    <xf numFmtId="0" fontId="61" fillId="10" borderId="18" xfId="0" quotePrefix="1" applyFont="1" applyFill="1" applyBorder="1" applyAlignment="1">
      <alignment horizontal="center" vertical="center" wrapText="1"/>
    </xf>
    <xf numFmtId="0" fontId="60" fillId="10" borderId="18" xfId="0" applyFont="1" applyFill="1" applyBorder="1" applyAlignment="1">
      <alignment horizontal="center" vertical="center"/>
    </xf>
    <xf numFmtId="0" fontId="62" fillId="10" borderId="18" xfId="0" applyFont="1" applyFill="1" applyBorder="1" applyAlignment="1">
      <alignment horizontal="justify" vertical="top" wrapText="1"/>
    </xf>
    <xf numFmtId="2" fontId="60" fillId="10" borderId="18" xfId="0" applyNumberFormat="1" applyFont="1" applyFill="1" applyBorder="1" applyAlignment="1">
      <alignment horizontal="justify" vertical="top" wrapText="1"/>
    </xf>
    <xf numFmtId="2" fontId="62" fillId="10" borderId="18" xfId="0" applyNumberFormat="1" applyFont="1" applyFill="1" applyBorder="1" applyAlignment="1">
      <alignment horizontal="justify" vertical="top" wrapText="1"/>
    </xf>
    <xf numFmtId="0" fontId="60" fillId="10" borderId="18" xfId="0" applyFont="1" applyFill="1" applyBorder="1" applyAlignment="1">
      <alignment horizontal="center" vertical="center" wrapText="1"/>
    </xf>
    <xf numFmtId="0" fontId="6" fillId="11" borderId="18" xfId="0" applyFont="1" applyFill="1" applyBorder="1" applyAlignment="1">
      <alignment horizontal="justify" vertical="top" wrapText="1"/>
    </xf>
    <xf numFmtId="49" fontId="61" fillId="10" borderId="18" xfId="0" quotePrefix="1" applyNumberFormat="1" applyFont="1" applyFill="1" applyBorder="1" applyAlignment="1">
      <alignment horizontal="center" vertical="center" wrapText="1"/>
    </xf>
    <xf numFmtId="2" fontId="60" fillId="12" borderId="18" xfId="0" applyNumberFormat="1" applyFont="1" applyFill="1" applyBorder="1" applyAlignment="1">
      <alignment horizontal="right" vertical="center"/>
    </xf>
    <xf numFmtId="0" fontId="6" fillId="13" borderId="18" xfId="0" applyFont="1" applyFill="1" applyBorder="1" applyAlignment="1">
      <alignment horizontal="justify" vertical="top" wrapText="1"/>
    </xf>
    <xf numFmtId="0" fontId="43" fillId="7" borderId="18" xfId="0" applyFont="1" applyFill="1" applyBorder="1" applyAlignment="1">
      <alignment horizontal="center"/>
    </xf>
    <xf numFmtId="9" fontId="43" fillId="7" borderId="18" xfId="0" applyNumberFormat="1" applyFont="1" applyFill="1" applyBorder="1" applyAlignment="1">
      <alignment horizontal="center" vertical="top"/>
    </xf>
    <xf numFmtId="9" fontId="43" fillId="7" borderId="18" xfId="52" applyFont="1" applyFill="1" applyBorder="1"/>
    <xf numFmtId="0" fontId="64" fillId="7" borderId="18" xfId="0" applyFont="1" applyFill="1" applyBorder="1" applyAlignment="1">
      <alignment horizontal="justify" vertical="center" wrapText="1"/>
    </xf>
    <xf numFmtId="0" fontId="43" fillId="7" borderId="18" xfId="0" applyFont="1" applyFill="1" applyBorder="1" applyAlignment="1">
      <alignment horizontal="center" vertical="top"/>
    </xf>
    <xf numFmtId="2" fontId="43" fillId="7" borderId="18" xfId="0" applyNumberFormat="1" applyFont="1" applyFill="1" applyBorder="1" applyAlignment="1">
      <alignment vertical="top"/>
    </xf>
    <xf numFmtId="10" fontId="43" fillId="7" borderId="18" xfId="0" applyNumberFormat="1" applyFont="1" applyFill="1" applyBorder="1" applyAlignment="1">
      <alignment vertical="top"/>
    </xf>
    <xf numFmtId="43" fontId="43" fillId="0" borderId="0" xfId="0" applyNumberFormat="1" applyFont="1"/>
    <xf numFmtId="0" fontId="43" fillId="0" borderId="0" xfId="0" applyFont="1"/>
    <xf numFmtId="49" fontId="61" fillId="10" borderId="18" xfId="0" applyNumberFormat="1" applyFont="1" applyFill="1" applyBorder="1" applyAlignment="1">
      <alignment horizontal="center" vertical="center" wrapText="1"/>
    </xf>
    <xf numFmtId="0" fontId="60" fillId="10" borderId="18" xfId="0" applyFont="1" applyFill="1" applyBorder="1" applyAlignment="1">
      <alignment horizontal="justify" vertical="center" wrapText="1"/>
    </xf>
    <xf numFmtId="2" fontId="5" fillId="0" borderId="18" xfId="0" applyNumberFormat="1" applyFont="1" applyBorder="1" applyAlignment="1">
      <alignment horizontal="center" vertical="center"/>
    </xf>
    <xf numFmtId="49" fontId="60" fillId="10" borderId="18" xfId="0" applyNumberFormat="1" applyFont="1" applyFill="1" applyBorder="1" applyAlignment="1">
      <alignment horizontal="center" vertical="center" wrapText="1"/>
    </xf>
    <xf numFmtId="0" fontId="49" fillId="0" borderId="0" xfId="39" applyFont="1" applyAlignment="1">
      <alignment horizontal="center" vertical="center" wrapText="1"/>
    </xf>
    <xf numFmtId="0" fontId="49" fillId="5" borderId="0" xfId="39" applyFont="1" applyFill="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horizontal="justify" vertical="top"/>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0" fontId="5" fillId="0" borderId="0" xfId="25" applyFont="1" applyAlignment="1" applyProtection="1">
      <alignment horizontal="left" vertical="top"/>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7" fillId="0" borderId="0" xfId="25" applyFont="1" applyAlignment="1" applyProtection="1">
      <alignment horizontal="justify"/>
      <protection hidden="1"/>
    </xf>
    <xf numFmtId="0" fontId="5" fillId="0" borderId="0" xfId="25" applyFont="1" applyAlignment="1" applyProtection="1">
      <alignment horizontal="center" vertical="top"/>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43" fillId="0" borderId="0" xfId="0" applyFont="1" applyAlignment="1">
      <alignment horizontal="center" vertical="center" wrapText="1"/>
    </xf>
    <xf numFmtId="0" fontId="50" fillId="0" borderId="19" xfId="0" applyFont="1" applyBorder="1" applyAlignment="1">
      <alignment horizontal="center"/>
    </xf>
    <xf numFmtId="0" fontId="5" fillId="0" borderId="0" xfId="0" applyFont="1" applyAlignment="1">
      <alignment horizontal="left" vertical="center"/>
    </xf>
    <xf numFmtId="0" fontId="5" fillId="0" borderId="0" xfId="0" applyFont="1" applyAlignment="1">
      <alignment vertical="center"/>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7" fillId="5" borderId="38" xfId="0" applyFont="1" applyFill="1" applyBorder="1" applyAlignment="1">
      <alignment horizontal="right" vertical="center" wrapText="1"/>
    </xf>
    <xf numFmtId="0" fontId="7" fillId="5" borderId="3" xfId="0" applyFont="1" applyFill="1" applyBorder="1" applyAlignment="1">
      <alignment horizontal="right" vertical="center" wrapText="1"/>
    </xf>
    <xf numFmtId="0" fontId="7" fillId="5" borderId="11" xfId="0" applyFont="1" applyFill="1" applyBorder="1" applyAlignment="1">
      <alignment horizontal="right" vertical="center" wrapText="1"/>
    </xf>
    <xf numFmtId="0" fontId="7" fillId="5" borderId="38" xfId="0" applyFont="1" applyFill="1" applyBorder="1" applyAlignment="1">
      <alignment horizontal="right" vertical="center"/>
    </xf>
    <xf numFmtId="0" fontId="7" fillId="5" borderId="3" xfId="0" applyFont="1" applyFill="1" applyBorder="1" applyAlignment="1">
      <alignment horizontal="right" vertical="center"/>
    </xf>
    <xf numFmtId="0" fontId="7" fillId="5" borderId="11" xfId="0" applyFont="1" applyFill="1" applyBorder="1" applyAlignment="1">
      <alignment horizontal="right" vertical="center"/>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3" fillId="0" borderId="18" xfId="0" applyFont="1" applyBorder="1" applyAlignment="1" applyProtection="1">
      <alignment horizontal="justify" vertical="center" wrapText="1"/>
      <protection hidden="1"/>
    </xf>
    <xf numFmtId="0" fontId="3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52" xfId="33" applyBorder="1" applyAlignment="1" applyProtection="1">
      <alignment horizontal="left" vertical="center" indent="2"/>
      <protection hidden="1"/>
    </xf>
    <xf numFmtId="0" fontId="8" fillId="0" borderId="0" xfId="33" applyAlignment="1" applyProtection="1">
      <alignment horizontal="left" vertical="center" indent="2"/>
      <protection hidden="1"/>
    </xf>
    <xf numFmtId="0" fontId="8" fillId="0" borderId="52" xfId="33" applyBorder="1" applyAlignment="1" applyProtection="1">
      <alignment horizontal="justify" vertical="center" wrapText="1"/>
      <protection hidden="1"/>
    </xf>
    <xf numFmtId="0" fontId="8" fillId="0" borderId="0" xfId="35" applyFont="1" applyAlignment="1" applyProtection="1">
      <alignment horizontal="justify" vertical="top"/>
      <protection hidden="1"/>
    </xf>
    <xf numFmtId="173" fontId="9" fillId="0" borderId="0" xfId="35" applyNumberFormat="1" applyFont="1" applyAlignment="1" applyProtection="1">
      <alignment horizontal="left" vertical="center" indent="1"/>
      <protection hidden="1"/>
    </xf>
    <xf numFmtId="0" fontId="8" fillId="0" borderId="0" xfId="35" applyFont="1" applyAlignment="1" applyProtection="1">
      <alignment horizontal="left" vertical="top" wrapText="1"/>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row r="12">
          <cell r="B12" t="str">
            <v xml:space="preserve">Printed Name </v>
          </cell>
        </row>
      </sheetData>
      <sheetData sheetId="2"/>
      <sheetData sheetId="3"/>
      <sheetData sheetId="4"/>
      <sheetData sheetId="5"/>
      <sheetData sheetId="6"/>
      <sheetData sheetId="7">
        <row r="9">
          <cell r="G9" t="str">
            <v>Power Grid Corporation of India Ltd.,</v>
          </cell>
        </row>
      </sheetData>
      <sheetData sheetId="8"/>
      <sheetData sheetId="9"/>
      <sheetData sheetId="10"/>
      <sheetData sheetId="11"/>
      <sheetData sheetId="12"/>
      <sheetData sheetId="13">
        <row r="9">
          <cell r="G9" t="str">
            <v>Contracts &amp; Materials Department</v>
          </cell>
        </row>
      </sheetData>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view="pageBreakPreview" zoomScaleNormal="100" zoomScaleSheetLayoutView="100" workbookViewId="0">
      <selection activeCell="M12" sqref="M12"/>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34.5" customHeight="1">
      <c r="A1" s="338" t="s">
        <v>698</v>
      </c>
      <c r="B1" s="338"/>
      <c r="C1" s="338"/>
      <c r="D1" s="124"/>
    </row>
    <row r="2" spans="1:4" ht="45" customHeight="1">
      <c r="A2" s="339" t="s">
        <v>824</v>
      </c>
      <c r="B2" s="339"/>
      <c r="C2" s="339"/>
      <c r="D2" s="123"/>
    </row>
    <row r="3" spans="1:4" ht="20.25" customHeight="1">
      <c r="A3" s="340" t="s">
        <v>0</v>
      </c>
      <c r="B3" s="340"/>
      <c r="C3" s="340"/>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50"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52" t="str">
        <f>IF(COUNTIF(D9:D21,"TRUE"),"False","Sheet OK")</f>
        <v>False</v>
      </c>
    </row>
    <row r="22" spans="1:5" ht="36.75" customHeight="1">
      <c r="C22" s="129" t="str">
        <f>IF(E21="False","ENTER DETAILS","Sheet OK")</f>
        <v>ENTER DETAILS</v>
      </c>
      <c r="D22" s="129"/>
      <c r="E22" s="129"/>
    </row>
  </sheetData>
  <sheetProtection formatColumns="0" formatRows="0"/>
  <customSheetViews>
    <customSheetView guid="{FAE469C4-CC0E-407B-871F-7B3C94956CEC}" showPageBreaks="1" printArea="1" hiddenRows="1" view="pageBreakPreview">
      <selection activeCell="C24" sqref="C24"/>
      <pageMargins left="0" right="0" top="0" bottom="0" header="0" footer="0"/>
      <pageSetup scale="105" orientation="portrait" r:id="rId1"/>
      <headerFooter alignWithMargins="0"/>
    </customSheetView>
    <customSheetView guid="{A60C0BDD-7FB1-4EBA-A0E1-529280DA1A28}" hiddenRows="1" hiddenColumns="1" topLeftCell="B1">
      <selection activeCell="D11" sqref="D11"/>
      <pageMargins left="0" right="0" top="0" bottom="0" header="0" footer="0"/>
      <pageSetup scale="105" orientation="portrait" r:id="rId2"/>
      <headerFooter alignWithMargins="0"/>
    </customSheetView>
    <customSheetView guid="{9CE94B9F-4902-4B08-AE4E-74E93D8E789E}" hiddenRows="1" hiddenColumns="1" topLeftCell="B45">
      <selection activeCell="D30" sqref="D30"/>
      <pageMargins left="0" right="0" top="0" bottom="0" header="0" footer="0"/>
      <pageSetup scale="105" orientation="portrait" r:id="rId3"/>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4"/>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8"/>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9"/>
      <headerFooter alignWithMargins="0"/>
    </customSheetView>
    <customSheetView guid="{DF819C10-7533-4A2E-B278-90B3B38A4AE6}" hiddenRows="1" hiddenColumns="1" topLeftCell="B18">
      <selection activeCell="D30" sqref="D30"/>
      <pageMargins left="0" right="0" top="0" bottom="0" header="0" footer="0"/>
      <pageSetup scale="105" orientation="portrait" r:id="rId10"/>
      <headerFooter alignWithMargins="0"/>
    </customSheetView>
    <customSheetView guid="{6F637C86-117D-4792-B5D4-37E20B1C50B5}" hiddenRows="1" hiddenColumns="1" topLeftCell="B1">
      <selection activeCell="D11" sqref="D11"/>
      <pageMargins left="0" right="0" top="0" bottom="0" header="0" footer="0"/>
      <pageSetup scale="105" orientation="portrait" r:id="rId11"/>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12"/>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13"/>
      <headerFooter alignWithMargins="0"/>
    </customSheetView>
    <customSheetView guid="{F3854C08-3477-4F6D-851C-40DFA3C6F6FE}" showPageBreaks="1" printArea="1" hiddenRows="1" hiddenColumns="1" view="pageBreakPreview">
      <selection activeCell="C5" sqref="C5"/>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0" priority="15" stopIfTrue="1">
      <formula>$A$7="Total Nos. of  Partners in the JV [excluding the Lead Partner]"</formula>
    </cfRule>
  </conditionalFormatting>
  <conditionalFormatting sqref="C8">
    <cfRule type="expression" dxfId="9"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343" t="e">
        <f>#REF!</f>
        <v>#REF!</v>
      </c>
      <c r="B3" s="343"/>
      <c r="C3" s="343"/>
      <c r="D3" s="343"/>
      <c r="E3" s="343"/>
      <c r="F3" s="54"/>
      <c r="G3" s="54"/>
      <c r="H3" s="54"/>
    </row>
    <row r="4" spans="1:9" ht="20.100000000000001" customHeight="1">
      <c r="A4" s="72"/>
      <c r="H4" s="22"/>
      <c r="I4" s="23"/>
    </row>
    <row r="5" spans="1:9" ht="20.100000000000001" customHeight="1">
      <c r="A5" s="344" t="s">
        <v>12</v>
      </c>
      <c r="B5" s="344"/>
      <c r="C5" s="344"/>
      <c r="D5" s="344"/>
      <c r="E5" s="344"/>
      <c r="F5" s="24"/>
      <c r="H5" s="22"/>
      <c r="I5" s="23"/>
    </row>
    <row r="6" spans="1:9" ht="20.100000000000001" customHeight="1">
      <c r="A6" s="76"/>
      <c r="H6" s="22"/>
      <c r="I6" s="23"/>
    </row>
    <row r="7" spans="1:9" ht="20.100000000000001" customHeight="1">
      <c r="A7" s="63" t="s">
        <v>13</v>
      </c>
      <c r="E7" s="65" t="s">
        <v>13</v>
      </c>
      <c r="H7" s="22"/>
      <c r="I7" s="23"/>
    </row>
    <row r="8" spans="1:9" ht="36" customHeight="1">
      <c r="A8" s="345" t="e">
        <f>#REF!</f>
        <v>#REF!</v>
      </c>
      <c r="B8" s="345"/>
      <c r="C8" s="345"/>
      <c r="D8" s="345"/>
      <c r="E8" s="66" t="e">
        <f>#REF!</f>
        <v>#REF!</v>
      </c>
      <c r="H8" s="22"/>
      <c r="I8" s="23"/>
    </row>
    <row r="9" spans="1:9">
      <c r="A9" s="77" t="s">
        <v>14</v>
      </c>
      <c r="B9" s="346" t="e">
        <f>#REF!</f>
        <v>#REF!</v>
      </c>
      <c r="C9" s="346"/>
      <c r="D9" s="346"/>
      <c r="E9" s="66" t="e">
        <f>#REF!</f>
        <v>#REF!</v>
      </c>
      <c r="H9" s="22"/>
      <c r="I9" s="23"/>
    </row>
    <row r="10" spans="1:9">
      <c r="A10" s="77" t="s">
        <v>15</v>
      </c>
      <c r="B10" s="341" t="e">
        <f>#REF!</f>
        <v>#REF!</v>
      </c>
      <c r="C10" s="341"/>
      <c r="D10" s="341"/>
      <c r="E10" s="66" t="e">
        <f>#REF!</f>
        <v>#REF!</v>
      </c>
      <c r="H10" s="22"/>
      <c r="I10" s="23"/>
    </row>
    <row r="11" spans="1:9">
      <c r="B11" s="341" t="e">
        <f>#REF!</f>
        <v>#REF!</v>
      </c>
      <c r="C11" s="341"/>
      <c r="D11" s="341"/>
      <c r="E11" s="66" t="e">
        <f>#REF!</f>
        <v>#REF!</v>
      </c>
    </row>
    <row r="12" spans="1:9">
      <c r="A12" s="76"/>
      <c r="B12" s="341" t="e">
        <f>#REF!</f>
        <v>#REF!</v>
      </c>
      <c r="C12" s="341"/>
      <c r="D12" s="341"/>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342" t="s">
        <v>17</v>
      </c>
      <c r="B16" s="342"/>
      <c r="C16" s="342"/>
      <c r="D16" s="342"/>
      <c r="E16" s="342"/>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AE469C4-CC0E-407B-871F-7B3C94956CEC}"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3854C08-3477-4F6D-851C-40DFA3C6F6FE}"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51" t="s">
        <v>22</v>
      </c>
      <c r="B1" s="352"/>
      <c r="C1" s="352"/>
      <c r="D1" s="352"/>
      <c r="E1" s="352"/>
      <c r="F1" s="352"/>
      <c r="G1" s="352"/>
      <c r="H1" s="352"/>
      <c r="I1" s="353"/>
    </row>
    <row r="2" spans="1:9" ht="31.5" customHeight="1">
      <c r="A2" s="18" t="s">
        <v>23</v>
      </c>
      <c r="B2" s="347" t="s">
        <v>24</v>
      </c>
      <c r="C2" s="347"/>
      <c r="D2" s="347"/>
      <c r="E2" s="347"/>
      <c r="F2" s="347"/>
      <c r="G2" s="347"/>
      <c r="H2" s="347"/>
      <c r="I2" s="348"/>
    </row>
    <row r="3" spans="1:9" ht="36" customHeight="1">
      <c r="A3" s="18" t="s">
        <v>25</v>
      </c>
      <c r="B3" s="347" t="s">
        <v>26</v>
      </c>
      <c r="C3" s="347"/>
      <c r="D3" s="347"/>
      <c r="E3" s="347"/>
      <c r="F3" s="347"/>
      <c r="G3" s="347"/>
      <c r="H3" s="347"/>
      <c r="I3" s="348"/>
    </row>
    <row r="4" spans="1:9" ht="36" customHeight="1">
      <c r="A4" s="18" t="s">
        <v>27</v>
      </c>
      <c r="B4" s="347" t="s">
        <v>28</v>
      </c>
      <c r="C4" s="347"/>
      <c r="D4" s="347"/>
      <c r="E4" s="347"/>
      <c r="F4" s="347"/>
      <c r="G4" s="347"/>
      <c r="H4" s="347"/>
      <c r="I4" s="348"/>
    </row>
    <row r="5" spans="1:9" ht="36" customHeight="1">
      <c r="A5" s="18" t="s">
        <v>29</v>
      </c>
      <c r="B5" s="347" t="s">
        <v>30</v>
      </c>
      <c r="C5" s="347"/>
      <c r="D5" s="347"/>
      <c r="E5" s="347"/>
      <c r="F5" s="347"/>
      <c r="G5" s="347"/>
      <c r="H5" s="347"/>
      <c r="I5" s="348"/>
    </row>
    <row r="6" spans="1:9" ht="19.5" customHeight="1">
      <c r="A6" s="19" t="s">
        <v>31</v>
      </c>
      <c r="B6" s="349" t="s">
        <v>32</v>
      </c>
      <c r="C6" s="349"/>
      <c r="D6" s="349"/>
      <c r="E6" s="349"/>
      <c r="F6" s="349"/>
      <c r="G6" s="349"/>
      <c r="H6" s="349"/>
      <c r="I6" s="350"/>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70" t="s">
        <v>33</v>
      </c>
      <c r="B35" s="370"/>
      <c r="C35" s="370"/>
      <c r="D35" s="370"/>
      <c r="E35" s="370"/>
      <c r="F35" s="370"/>
      <c r="G35" s="370"/>
      <c r="H35" s="370"/>
      <c r="I35" s="370"/>
      <c r="J35" s="1"/>
    </row>
    <row r="36" spans="1:16" ht="15.75">
      <c r="A36" s="363" t="s">
        <v>34</v>
      </c>
      <c r="B36" s="363"/>
      <c r="C36" s="363"/>
      <c r="D36" s="363"/>
      <c r="E36" s="363"/>
      <c r="F36" s="363"/>
      <c r="G36" s="363"/>
      <c r="H36" s="363"/>
      <c r="I36" s="363"/>
      <c r="J36" s="1"/>
      <c r="K36" s="58">
        <f>'Name of Bidder'!C14</f>
        <v>0</v>
      </c>
      <c r="O36" s="55" t="e">
        <f>'Name of Bidder'!#REF!</f>
        <v>#REF!</v>
      </c>
    </row>
    <row r="37" spans="1:16" ht="18.75">
      <c r="A37" s="364" t="s">
        <v>35</v>
      </c>
      <c r="B37" s="364"/>
      <c r="C37" s="364"/>
      <c r="D37" s="364"/>
      <c r="E37" s="364"/>
      <c r="F37" s="364"/>
      <c r="G37" s="364"/>
      <c r="H37" s="364"/>
      <c r="I37" s="364"/>
      <c r="J37" s="1"/>
      <c r="K37" s="58">
        <f>'Name of Bidder'!C15</f>
        <v>0</v>
      </c>
      <c r="O37" s="55" t="e">
        <f>'Name of Bidder'!#REF!</f>
        <v>#REF!</v>
      </c>
    </row>
    <row r="38" spans="1:16" ht="36" customHeight="1">
      <c r="A38" s="365" t="s">
        <v>36</v>
      </c>
      <c r="B38" s="365"/>
      <c r="C38" s="365"/>
      <c r="D38" s="365"/>
      <c r="E38" s="365"/>
      <c r="F38" s="365"/>
      <c r="G38" s="365"/>
      <c r="H38" s="365"/>
      <c r="I38" s="365"/>
      <c r="J38" s="1"/>
      <c r="K38" s="58" t="e">
        <f>'Name of Bidder'!#REF!</f>
        <v>#REF!</v>
      </c>
      <c r="O38" s="55" t="e">
        <f>'Name of Bidder'!#REF!</f>
        <v>#REF!</v>
      </c>
    </row>
    <row r="39" spans="1:16" ht="18.75">
      <c r="A39" s="364" t="s">
        <v>37</v>
      </c>
      <c r="B39" s="364"/>
      <c r="C39" s="364"/>
      <c r="D39" s="364"/>
      <c r="E39" s="364"/>
      <c r="F39" s="364"/>
      <c r="G39" s="364"/>
      <c r="H39" s="364"/>
      <c r="I39" s="364"/>
      <c r="J39" s="1"/>
      <c r="K39" s="58" t="e">
        <f>'Name of Bidder'!#REF!</f>
        <v>#REF!</v>
      </c>
      <c r="O39" s="55" t="e">
        <f>'Name of Bidder'!#REF!</f>
        <v>#REF!</v>
      </c>
    </row>
    <row r="40" spans="1:16" ht="15.75">
      <c r="A40" s="363" t="s">
        <v>38</v>
      </c>
      <c r="B40" s="363"/>
      <c r="C40" s="363"/>
      <c r="D40" s="363"/>
      <c r="E40" s="363"/>
      <c r="F40" s="363"/>
      <c r="G40" s="363"/>
      <c r="H40" s="363"/>
      <c r="I40" s="363"/>
      <c r="J40" s="1"/>
    </row>
    <row r="41" spans="1:16" ht="18.75" customHeight="1">
      <c r="A41" s="369">
        <f>'Name of Bidder'!C9</f>
        <v>0</v>
      </c>
      <c r="B41" s="369"/>
      <c r="C41" s="369"/>
      <c r="D41" s="369"/>
      <c r="E41" s="369"/>
      <c r="F41" s="369"/>
      <c r="G41" s="369"/>
      <c r="H41" s="369"/>
      <c r="I41" s="369"/>
      <c r="J41" s="1"/>
      <c r="K41" s="59" t="e">
        <f>'Name of Bidder'!#REF!</f>
        <v>#REF!</v>
      </c>
      <c r="M41" s="55" t="s">
        <v>39</v>
      </c>
      <c r="P41" s="55" t="s">
        <v>40</v>
      </c>
    </row>
    <row r="42" spans="1:16" ht="15.75" hidden="1">
      <c r="A42" s="363" t="e">
        <f>IF(#REF! = "Individual Firm", " ", " and ")</f>
        <v>#REF!</v>
      </c>
      <c r="B42" s="363"/>
      <c r="C42" s="363"/>
      <c r="D42" s="363"/>
      <c r="E42" s="363"/>
      <c r="F42" s="363"/>
      <c r="G42" s="363"/>
      <c r="H42" s="363"/>
      <c r="I42" s="363"/>
      <c r="J42" s="1"/>
    </row>
    <row r="43" spans="1:16" ht="15.75" hidden="1">
      <c r="A43" s="363" t="e">
        <f xml:space="preserve"> IF(#REF!= "Individual Firm", "",#REF!)</f>
        <v>#REF!</v>
      </c>
      <c r="B43" s="363"/>
      <c r="C43" s="363"/>
      <c r="D43" s="363"/>
      <c r="E43" s="363"/>
      <c r="F43" s="363"/>
      <c r="G43" s="363"/>
      <c r="H43" s="363"/>
      <c r="I43" s="363"/>
      <c r="J43" s="1"/>
    </row>
    <row r="44" spans="1:16" ht="39.950000000000003" hidden="1" customHeight="1">
      <c r="A44" s="365" t="e">
        <f>IF(#REF!= "Sole Bidder", "", "having its Registered Office at "&amp;IF(#REF!=1,#REF!&amp;" "&amp;#REF!&amp;" "&amp;#REF!,IF(#REF!=2,#REF!&amp;" &amp; "&amp;#REF!&amp;" "&amp;#REF!&amp;" and " &amp;#REF!&amp;" &amp; "&amp;#REF!&amp;" "&amp;#REF! &amp;IF(#REF!=2," respectively",""))))</f>
        <v>#REF!</v>
      </c>
      <c r="B44" s="365"/>
      <c r="C44" s="365"/>
      <c r="D44" s="365"/>
      <c r="E44" s="365"/>
      <c r="F44" s="365"/>
      <c r="G44" s="365"/>
      <c r="H44" s="365"/>
      <c r="I44" s="365"/>
      <c r="J44" s="1"/>
    </row>
    <row r="45" spans="1:16" ht="15.75">
      <c r="A45" s="363" t="s">
        <v>41</v>
      </c>
      <c r="B45" s="363"/>
      <c r="C45" s="363"/>
      <c r="D45" s="363"/>
      <c r="E45" s="363"/>
      <c r="F45" s="363"/>
      <c r="G45" s="363"/>
      <c r="H45" s="363"/>
      <c r="I45" s="363"/>
      <c r="J45" s="1"/>
    </row>
    <row r="46" spans="1:16" ht="18.75">
      <c r="A46" s="364" t="s">
        <v>42</v>
      </c>
      <c r="B46" s="364"/>
      <c r="C46" s="364"/>
      <c r="D46" s="364"/>
      <c r="E46" s="364"/>
      <c r="F46" s="364"/>
      <c r="G46" s="364"/>
      <c r="H46" s="364"/>
      <c r="I46" s="364"/>
      <c r="J46" s="1"/>
    </row>
    <row r="47" spans="1:16" ht="18.75">
      <c r="A47" s="364" t="s">
        <v>43</v>
      </c>
      <c r="B47" s="364"/>
      <c r="C47" s="364"/>
      <c r="D47" s="364"/>
      <c r="E47" s="364"/>
      <c r="F47" s="364"/>
      <c r="G47" s="364"/>
      <c r="H47" s="364"/>
      <c r="I47" s="364"/>
      <c r="J47" s="1"/>
    </row>
    <row r="48" spans="1:16" ht="69" customHeight="1">
      <c r="A48" s="367" t="e">
        <f>"POWERGRID intends to award, under laid-down organisational procedures, contract(s) for " &amp;#REF!</f>
        <v>#REF!</v>
      </c>
      <c r="B48" s="367"/>
      <c r="C48" s="367"/>
      <c r="D48" s="367"/>
      <c r="E48" s="367"/>
      <c r="F48" s="367"/>
      <c r="G48" s="367"/>
      <c r="H48" s="367"/>
      <c r="I48" s="367"/>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354" t="s">
        <v>44</v>
      </c>
      <c r="B51" s="354"/>
      <c r="C51" s="354"/>
      <c r="D51" s="354"/>
      <c r="E51" s="361" t="s">
        <v>44</v>
      </c>
      <c r="F51" s="361"/>
      <c r="G51" s="361"/>
      <c r="H51" s="361"/>
      <c r="I51" s="361"/>
      <c r="J51" s="1"/>
    </row>
    <row r="52" spans="1:10" ht="33" customHeight="1">
      <c r="A52" s="359" t="s">
        <v>45</v>
      </c>
      <c r="B52" s="359"/>
      <c r="C52" s="359"/>
      <c r="D52" s="359"/>
      <c r="E52" s="360" t="s">
        <v>46</v>
      </c>
      <c r="F52" s="360"/>
      <c r="G52" s="360"/>
      <c r="H52" s="360"/>
      <c r="I52" s="360"/>
      <c r="J52" s="1"/>
    </row>
    <row r="53" spans="1:10" ht="22.5" customHeight="1">
      <c r="A53" s="56" t="s">
        <v>12</v>
      </c>
      <c r="B53" s="5"/>
      <c r="C53" s="5"/>
      <c r="D53" s="5"/>
      <c r="E53" s="5"/>
      <c r="F53" s="5"/>
      <c r="G53" s="5"/>
      <c r="H53" s="5"/>
      <c r="I53" s="57" t="s">
        <v>47</v>
      </c>
      <c r="J53" s="1"/>
    </row>
    <row r="54" spans="1:10" ht="100.5" customHeight="1">
      <c r="A54" s="368" t="e">
        <f>#REF! &amp; " Package and Specification Number " &amp;#REF! &amp; " POWERGRID values full compliance with all relevant laws and regulations, and the principles of economical use of resources, and of fairness and transparency in its relations with its Bidders/ Contractors."</f>
        <v>#REF!</v>
      </c>
      <c r="B54" s="368"/>
      <c r="C54" s="368"/>
      <c r="D54" s="368"/>
      <c r="E54" s="368"/>
      <c r="F54" s="368"/>
      <c r="G54" s="368"/>
      <c r="H54" s="368"/>
      <c r="I54" s="368"/>
    </row>
    <row r="55" spans="1:10" ht="8.1" customHeight="1">
      <c r="A55" s="7"/>
      <c r="B55" s="8"/>
      <c r="C55" s="8"/>
      <c r="D55" s="8"/>
      <c r="E55" s="8"/>
      <c r="F55" s="8"/>
      <c r="G55" s="8"/>
      <c r="H55" s="8"/>
      <c r="I55" s="8"/>
    </row>
    <row r="56" spans="1:10" ht="35.25" customHeight="1">
      <c r="A56" s="355" t="s">
        <v>48</v>
      </c>
      <c r="B56" s="355"/>
      <c r="C56" s="355"/>
      <c r="D56" s="355"/>
      <c r="E56" s="355"/>
      <c r="F56" s="355"/>
      <c r="G56" s="355"/>
      <c r="H56" s="355"/>
      <c r="I56" s="355"/>
    </row>
    <row r="57" spans="1:10" ht="8.1" customHeight="1">
      <c r="A57" s="9"/>
      <c r="B57" s="8"/>
      <c r="C57" s="8"/>
      <c r="D57" s="8"/>
      <c r="E57" s="8"/>
      <c r="F57" s="8"/>
      <c r="G57" s="8"/>
      <c r="H57" s="8"/>
      <c r="I57" s="8"/>
    </row>
    <row r="58" spans="1:10" ht="15.75">
      <c r="A58" s="366" t="s">
        <v>49</v>
      </c>
      <c r="B58" s="366"/>
      <c r="C58" s="366"/>
      <c r="D58" s="366"/>
      <c r="E58" s="366"/>
      <c r="F58" s="366"/>
      <c r="G58" s="366"/>
      <c r="H58" s="366"/>
      <c r="I58" s="366"/>
    </row>
    <row r="59" spans="1:10" ht="8.1" customHeight="1">
      <c r="A59" s="9"/>
      <c r="B59" s="8"/>
      <c r="C59" s="8"/>
      <c r="D59" s="8"/>
      <c r="E59" s="8"/>
      <c r="F59" s="8"/>
      <c r="G59" s="8"/>
      <c r="H59" s="8"/>
      <c r="I59" s="8"/>
    </row>
    <row r="60" spans="1:10" ht="16.5">
      <c r="A60" s="362" t="s">
        <v>50</v>
      </c>
      <c r="B60" s="362"/>
      <c r="C60" s="362"/>
      <c r="D60" s="362"/>
      <c r="E60" s="362"/>
      <c r="F60" s="362"/>
      <c r="G60" s="362"/>
      <c r="H60" s="362"/>
      <c r="I60" s="362"/>
    </row>
    <row r="61" spans="1:10" ht="8.1" customHeight="1">
      <c r="A61" s="10"/>
      <c r="B61" s="8"/>
      <c r="C61" s="8"/>
      <c r="D61" s="8"/>
      <c r="E61" s="8"/>
      <c r="F61" s="8"/>
      <c r="G61" s="8"/>
      <c r="H61" s="8"/>
      <c r="I61" s="8"/>
    </row>
    <row r="62" spans="1:10" ht="37.5" customHeight="1">
      <c r="A62" s="11" t="s">
        <v>51</v>
      </c>
      <c r="B62" s="354" t="s">
        <v>52</v>
      </c>
      <c r="C62" s="354"/>
      <c r="D62" s="354"/>
      <c r="E62" s="354"/>
      <c r="F62" s="354"/>
      <c r="G62" s="354"/>
      <c r="H62" s="354"/>
      <c r="I62" s="354"/>
    </row>
    <row r="63" spans="1:10" ht="8.1" customHeight="1">
      <c r="A63" s="9"/>
      <c r="B63" s="8"/>
      <c r="C63" s="8"/>
      <c r="D63" s="8"/>
      <c r="E63" s="8"/>
      <c r="F63" s="8"/>
      <c r="G63" s="8"/>
      <c r="H63" s="8"/>
      <c r="I63" s="8"/>
    </row>
    <row r="64" spans="1:10" ht="79.5" customHeight="1">
      <c r="A64" s="8"/>
      <c r="B64" s="11" t="s">
        <v>53</v>
      </c>
      <c r="C64" s="354" t="s">
        <v>54</v>
      </c>
      <c r="D64" s="354"/>
      <c r="E64" s="354"/>
      <c r="F64" s="354"/>
      <c r="G64" s="354"/>
      <c r="H64" s="354"/>
      <c r="I64" s="354"/>
    </row>
    <row r="65" spans="1:10" ht="8.1" customHeight="1">
      <c r="A65" s="8"/>
      <c r="B65" s="11"/>
      <c r="C65" s="4"/>
      <c r="D65" s="4"/>
      <c r="E65" s="4"/>
      <c r="F65" s="4"/>
      <c r="G65" s="4"/>
      <c r="H65" s="4"/>
      <c r="I65" s="4"/>
    </row>
    <row r="66" spans="1:10" ht="109.5" customHeight="1">
      <c r="A66" s="8"/>
      <c r="B66" s="11" t="s">
        <v>55</v>
      </c>
      <c r="C66" s="354" t="s">
        <v>56</v>
      </c>
      <c r="D66" s="354"/>
      <c r="E66" s="354"/>
      <c r="F66" s="354"/>
      <c r="G66" s="354"/>
      <c r="H66" s="354"/>
      <c r="I66" s="354"/>
    </row>
    <row r="67" spans="1:10" ht="8.1" customHeight="1">
      <c r="A67" s="8"/>
      <c r="B67" s="11"/>
      <c r="C67" s="73"/>
      <c r="D67" s="4"/>
      <c r="E67" s="4"/>
      <c r="F67" s="4"/>
      <c r="G67" s="4"/>
      <c r="H67" s="4"/>
      <c r="I67" s="4"/>
    </row>
    <row r="68" spans="1:10" ht="50.25" customHeight="1">
      <c r="A68" s="8"/>
      <c r="B68" s="11" t="s">
        <v>57</v>
      </c>
      <c r="C68" s="354" t="s">
        <v>58</v>
      </c>
      <c r="D68" s="354"/>
      <c r="E68" s="354"/>
      <c r="F68" s="354"/>
      <c r="G68" s="354"/>
      <c r="H68" s="354"/>
      <c r="I68" s="354"/>
    </row>
    <row r="69" spans="1:10" ht="15.75">
      <c r="A69" s="9"/>
      <c r="B69" s="8"/>
      <c r="C69" s="8"/>
      <c r="D69" s="8"/>
      <c r="E69" s="8"/>
      <c r="F69" s="8"/>
      <c r="G69" s="8"/>
      <c r="H69" s="8"/>
      <c r="I69" s="8"/>
    </row>
    <row r="70" spans="1:10" ht="87" customHeight="1">
      <c r="A70" s="11" t="s">
        <v>59</v>
      </c>
      <c r="B70" s="354" t="s">
        <v>60</v>
      </c>
      <c r="C70" s="354"/>
      <c r="D70" s="354"/>
      <c r="E70" s="354"/>
      <c r="F70" s="354"/>
      <c r="G70" s="354"/>
      <c r="H70" s="354"/>
      <c r="I70" s="354"/>
    </row>
    <row r="71" spans="1:10" ht="8.1" customHeight="1">
      <c r="A71" s="10"/>
      <c r="B71" s="8"/>
      <c r="C71" s="8"/>
      <c r="D71" s="8"/>
      <c r="E71" s="8"/>
      <c r="F71" s="8"/>
      <c r="G71" s="8"/>
      <c r="H71" s="8"/>
      <c r="I71" s="8"/>
    </row>
    <row r="72" spans="1:10" ht="16.5">
      <c r="A72" s="362" t="s">
        <v>61</v>
      </c>
      <c r="B72" s="362"/>
      <c r="C72" s="362"/>
      <c r="D72" s="362"/>
      <c r="E72" s="362"/>
      <c r="F72" s="362"/>
      <c r="G72" s="362"/>
      <c r="H72" s="362"/>
      <c r="I72" s="362"/>
    </row>
    <row r="73" spans="1:10" ht="16.5">
      <c r="A73" s="10"/>
      <c r="B73" s="8"/>
      <c r="C73" s="8"/>
      <c r="D73" s="8"/>
      <c r="E73" s="8"/>
      <c r="F73" s="8"/>
      <c r="G73" s="8"/>
      <c r="H73" s="8"/>
      <c r="I73" s="8"/>
    </row>
    <row r="74" spans="1:10" ht="49.5" customHeight="1">
      <c r="A74" s="11" t="s">
        <v>51</v>
      </c>
      <c r="B74" s="354" t="s">
        <v>62</v>
      </c>
      <c r="C74" s="354"/>
      <c r="D74" s="354"/>
      <c r="E74" s="354"/>
      <c r="F74" s="354"/>
      <c r="G74" s="354"/>
      <c r="H74" s="354"/>
      <c r="I74" s="354"/>
    </row>
    <row r="75" spans="1:10" ht="45" customHeight="1">
      <c r="A75" s="4"/>
      <c r="B75" s="5"/>
      <c r="C75" s="5"/>
      <c r="D75" s="5"/>
      <c r="E75" s="5"/>
      <c r="F75" s="4"/>
      <c r="G75" s="5"/>
      <c r="H75" s="5"/>
      <c r="I75" s="5"/>
      <c r="J75" s="1"/>
    </row>
    <row r="76" spans="1:10" ht="21" customHeight="1">
      <c r="A76" s="354" t="s">
        <v>44</v>
      </c>
      <c r="B76" s="354"/>
      <c r="C76" s="354"/>
      <c r="D76" s="354"/>
      <c r="E76" s="361" t="s">
        <v>44</v>
      </c>
      <c r="F76" s="361"/>
      <c r="G76" s="361"/>
      <c r="H76" s="361"/>
      <c r="I76" s="361"/>
      <c r="J76" s="1"/>
    </row>
    <row r="77" spans="1:10" ht="33" customHeight="1">
      <c r="A77" s="359" t="s">
        <v>45</v>
      </c>
      <c r="B77" s="359"/>
      <c r="C77" s="359"/>
      <c r="D77" s="359"/>
      <c r="E77" s="360" t="s">
        <v>46</v>
      </c>
      <c r="F77" s="360"/>
      <c r="G77" s="360"/>
      <c r="H77" s="360"/>
      <c r="I77" s="360"/>
      <c r="J77" s="1"/>
    </row>
    <row r="78" spans="1:10" ht="20.25" customHeight="1">
      <c r="A78" s="56" t="s">
        <v>12</v>
      </c>
      <c r="B78" s="5"/>
      <c r="C78" s="5"/>
      <c r="D78" s="5"/>
      <c r="E78" s="5"/>
      <c r="F78" s="5"/>
      <c r="G78" s="5"/>
      <c r="H78" s="5"/>
      <c r="I78" s="57" t="s">
        <v>63</v>
      </c>
      <c r="J78" s="1"/>
    </row>
    <row r="79" spans="1:10" ht="36" customHeight="1">
      <c r="A79" s="358" t="s">
        <v>64</v>
      </c>
      <c r="B79" s="358"/>
      <c r="C79" s="358"/>
      <c r="D79" s="358"/>
      <c r="E79" s="358"/>
      <c r="F79" s="358"/>
      <c r="G79" s="358"/>
      <c r="H79" s="358"/>
      <c r="I79" s="358"/>
      <c r="J79" s="1"/>
    </row>
    <row r="80" spans="1:10" ht="125.25" customHeight="1">
      <c r="A80" s="8"/>
      <c r="B80" s="11" t="s">
        <v>65</v>
      </c>
      <c r="C80" s="354" t="s">
        <v>66</v>
      </c>
      <c r="D80" s="354"/>
      <c r="E80" s="354"/>
      <c r="F80" s="354"/>
      <c r="G80" s="354"/>
      <c r="H80" s="354"/>
      <c r="I80" s="354"/>
    </row>
    <row r="81" spans="1:10" ht="9.9499999999999993" customHeight="1">
      <c r="A81" s="8"/>
      <c r="B81" s="12"/>
      <c r="C81" s="9"/>
      <c r="D81" s="9"/>
      <c r="E81" s="9"/>
      <c r="F81" s="9"/>
      <c r="G81" s="9"/>
      <c r="H81" s="9"/>
      <c r="I81" s="9"/>
    </row>
    <row r="82" spans="1:10" ht="112.5" customHeight="1">
      <c r="A82" s="8"/>
      <c r="B82" s="11" t="s">
        <v>55</v>
      </c>
      <c r="C82" s="354" t="s">
        <v>67</v>
      </c>
      <c r="D82" s="354"/>
      <c r="E82" s="354"/>
      <c r="F82" s="354"/>
      <c r="G82" s="354"/>
      <c r="H82" s="354"/>
      <c r="I82" s="354"/>
    </row>
    <row r="83" spans="1:10" ht="9.9499999999999993" customHeight="1">
      <c r="A83" s="8"/>
      <c r="B83" s="11"/>
      <c r="C83" s="13"/>
      <c r="D83" s="13"/>
      <c r="E83" s="13"/>
      <c r="F83" s="13"/>
      <c r="G83" s="13"/>
      <c r="H83" s="13"/>
      <c r="I83" s="13"/>
    </row>
    <row r="84" spans="1:10" ht="134.25" customHeight="1">
      <c r="A84" s="8"/>
      <c r="B84" s="11" t="s">
        <v>57</v>
      </c>
      <c r="C84" s="354" t="s">
        <v>68</v>
      </c>
      <c r="D84" s="354"/>
      <c r="E84" s="354"/>
      <c r="F84" s="354"/>
      <c r="G84" s="354"/>
      <c r="H84" s="354"/>
      <c r="I84" s="354"/>
    </row>
    <row r="85" spans="1:10" ht="9.9499999999999993" customHeight="1">
      <c r="A85" s="8"/>
      <c r="B85" s="11"/>
      <c r="C85" s="13"/>
      <c r="D85" s="13"/>
      <c r="E85" s="13"/>
      <c r="F85" s="13"/>
      <c r="G85" s="13"/>
      <c r="H85" s="13"/>
      <c r="I85" s="13"/>
    </row>
    <row r="86" spans="1:10" ht="94.5" customHeight="1">
      <c r="A86" s="8"/>
      <c r="B86" s="11" t="s">
        <v>69</v>
      </c>
      <c r="C86" s="354" t="s">
        <v>70</v>
      </c>
      <c r="D86" s="354"/>
      <c r="E86" s="354"/>
      <c r="F86" s="354"/>
      <c r="G86" s="354"/>
      <c r="H86" s="354"/>
      <c r="I86" s="354"/>
    </row>
    <row r="87" spans="1:10" ht="9.9499999999999993" customHeight="1">
      <c r="A87" s="8"/>
      <c r="B87" s="11"/>
      <c r="C87" s="13"/>
      <c r="D87" s="13"/>
      <c r="E87" s="13"/>
      <c r="F87" s="13"/>
      <c r="G87" s="13"/>
      <c r="H87" s="13"/>
      <c r="I87" s="13"/>
    </row>
    <row r="88" spans="1:10" ht="81.75" customHeight="1">
      <c r="A88" s="8"/>
      <c r="B88" s="11" t="s">
        <v>71</v>
      </c>
      <c r="C88" s="354" t="s">
        <v>72</v>
      </c>
      <c r="D88" s="354"/>
      <c r="E88" s="354"/>
      <c r="F88" s="354"/>
      <c r="G88" s="354"/>
      <c r="H88" s="354"/>
      <c r="I88" s="354"/>
    </row>
    <row r="89" spans="1:10" ht="9.9499999999999993" customHeight="1">
      <c r="A89" s="8"/>
      <c r="B89" s="11"/>
      <c r="C89" s="13"/>
      <c r="D89" s="13"/>
      <c r="E89" s="13"/>
      <c r="F89" s="13"/>
      <c r="G89" s="13"/>
      <c r="H89" s="13"/>
      <c r="I89" s="13"/>
    </row>
    <row r="90" spans="1:10" ht="72" customHeight="1">
      <c r="A90" s="8"/>
      <c r="B90" s="11" t="s">
        <v>73</v>
      </c>
      <c r="C90" s="354" t="s">
        <v>74</v>
      </c>
      <c r="D90" s="354"/>
      <c r="E90" s="354"/>
      <c r="F90" s="354"/>
      <c r="G90" s="354"/>
      <c r="H90" s="354"/>
      <c r="I90" s="354"/>
    </row>
    <row r="91" spans="1:10" ht="8.1" customHeight="1">
      <c r="A91" s="8"/>
      <c r="B91" s="13"/>
      <c r="C91" s="13"/>
      <c r="D91" s="13"/>
      <c r="E91" s="13"/>
      <c r="F91" s="13"/>
      <c r="G91" s="13"/>
      <c r="H91" s="13"/>
      <c r="I91" s="13"/>
    </row>
    <row r="92" spans="1:10" ht="53.25" customHeight="1">
      <c r="A92" s="11" t="s">
        <v>59</v>
      </c>
      <c r="B92" s="354" t="s">
        <v>75</v>
      </c>
      <c r="C92" s="354"/>
      <c r="D92" s="354"/>
      <c r="E92" s="354"/>
      <c r="F92" s="354"/>
      <c r="G92" s="354"/>
      <c r="H92" s="354"/>
      <c r="I92" s="354"/>
    </row>
    <row r="93" spans="1:10" ht="62.25" customHeight="1">
      <c r="A93" s="4"/>
      <c r="B93" s="5"/>
      <c r="C93" s="5"/>
      <c r="D93" s="5"/>
      <c r="E93" s="5"/>
      <c r="F93" s="4"/>
      <c r="G93" s="5"/>
      <c r="H93" s="5"/>
      <c r="I93" s="5"/>
      <c r="J93" s="1"/>
    </row>
    <row r="94" spans="1:10" ht="21" customHeight="1">
      <c r="A94" s="354" t="s">
        <v>44</v>
      </c>
      <c r="B94" s="354"/>
      <c r="C94" s="354"/>
      <c r="D94" s="354"/>
      <c r="E94" s="361" t="s">
        <v>44</v>
      </c>
      <c r="F94" s="361"/>
      <c r="G94" s="361"/>
      <c r="H94" s="361"/>
      <c r="I94" s="361"/>
      <c r="J94" s="1"/>
    </row>
    <row r="95" spans="1:10" ht="33" customHeight="1">
      <c r="A95" s="359" t="s">
        <v>45</v>
      </c>
      <c r="B95" s="359"/>
      <c r="C95" s="359"/>
      <c r="D95" s="359"/>
      <c r="E95" s="360" t="s">
        <v>46</v>
      </c>
      <c r="F95" s="360"/>
      <c r="G95" s="360"/>
      <c r="H95" s="360"/>
      <c r="I95" s="360"/>
      <c r="J95" s="1"/>
    </row>
    <row r="96" spans="1:10" ht="20.25" customHeight="1">
      <c r="A96" s="56" t="s">
        <v>12</v>
      </c>
      <c r="B96" s="5"/>
      <c r="C96" s="5"/>
      <c r="D96" s="5"/>
      <c r="E96" s="5"/>
      <c r="F96" s="5"/>
      <c r="G96" s="5"/>
      <c r="H96" s="5"/>
      <c r="I96" s="57" t="s">
        <v>76</v>
      </c>
      <c r="J96" s="1"/>
    </row>
    <row r="97" spans="1:10" ht="27.75" customHeight="1">
      <c r="A97" s="362" t="s">
        <v>77</v>
      </c>
      <c r="B97" s="362"/>
      <c r="C97" s="362"/>
      <c r="D97" s="362"/>
      <c r="E97" s="362"/>
      <c r="F97" s="362"/>
      <c r="G97" s="362"/>
      <c r="H97" s="362"/>
      <c r="I97" s="362"/>
    </row>
    <row r="98" spans="1:10" ht="21.75" customHeight="1">
      <c r="A98" s="9"/>
      <c r="B98" s="354"/>
      <c r="C98" s="354"/>
      <c r="D98" s="354"/>
      <c r="E98" s="354"/>
      <c r="F98" s="354"/>
      <c r="G98" s="354"/>
      <c r="H98" s="354"/>
      <c r="I98" s="354"/>
    </row>
    <row r="99" spans="1:10" ht="85.5" customHeight="1">
      <c r="A99" s="11" t="s">
        <v>51</v>
      </c>
      <c r="B99" s="354" t="s">
        <v>78</v>
      </c>
      <c r="C99" s="354"/>
      <c r="D99" s="354"/>
      <c r="E99" s="354"/>
      <c r="F99" s="354"/>
      <c r="G99" s="354"/>
      <c r="H99" s="354"/>
      <c r="I99" s="354"/>
    </row>
    <row r="100" spans="1:10" ht="15.75">
      <c r="A100" s="56"/>
      <c r="B100" s="5"/>
      <c r="C100" s="5"/>
      <c r="D100" s="5"/>
      <c r="E100" s="5"/>
      <c r="F100" s="5"/>
      <c r="G100" s="5"/>
      <c r="H100" s="5"/>
      <c r="I100" s="57"/>
      <c r="J100" s="1"/>
    </row>
    <row r="101" spans="1:10" ht="165.75" customHeight="1">
      <c r="A101" s="11" t="s">
        <v>59</v>
      </c>
      <c r="B101" s="354" t="s">
        <v>79</v>
      </c>
      <c r="C101" s="354"/>
      <c r="D101" s="354"/>
      <c r="E101" s="354"/>
      <c r="F101" s="354"/>
      <c r="G101" s="354"/>
      <c r="H101" s="354"/>
      <c r="I101" s="354"/>
    </row>
    <row r="102" spans="1:10" ht="18" customHeight="1">
      <c r="A102" s="11"/>
      <c r="B102" s="9"/>
      <c r="C102" s="9"/>
      <c r="D102" s="9"/>
      <c r="E102" s="9"/>
      <c r="F102" s="9"/>
      <c r="G102" s="9"/>
      <c r="H102" s="9"/>
      <c r="I102" s="9"/>
    </row>
    <row r="103" spans="1:10" ht="62.25" customHeight="1">
      <c r="A103" s="11" t="s">
        <v>80</v>
      </c>
      <c r="B103" s="354" t="s">
        <v>81</v>
      </c>
      <c r="C103" s="354"/>
      <c r="D103" s="354"/>
      <c r="E103" s="354"/>
      <c r="F103" s="354"/>
      <c r="G103" s="354"/>
      <c r="H103" s="354"/>
      <c r="I103" s="354"/>
    </row>
    <row r="104" spans="1:10" ht="15" customHeight="1">
      <c r="A104" s="9"/>
      <c r="B104" s="8"/>
      <c r="C104" s="8"/>
      <c r="D104" s="8"/>
      <c r="E104" s="8"/>
      <c r="F104" s="8"/>
      <c r="G104" s="8"/>
      <c r="H104" s="8"/>
      <c r="I104" s="8"/>
    </row>
    <row r="105" spans="1:10" ht="29.25" customHeight="1">
      <c r="A105" s="362" t="s">
        <v>82</v>
      </c>
      <c r="B105" s="362"/>
      <c r="C105" s="362"/>
      <c r="D105" s="362"/>
      <c r="E105" s="362"/>
      <c r="F105" s="362"/>
      <c r="G105" s="362"/>
      <c r="H105" s="362"/>
      <c r="I105" s="362"/>
    </row>
    <row r="106" spans="1:10" ht="29.25" customHeight="1">
      <c r="A106" s="10"/>
      <c r="B106" s="8"/>
      <c r="C106" s="8"/>
      <c r="D106" s="8"/>
      <c r="E106" s="8"/>
      <c r="F106" s="8"/>
      <c r="G106" s="8"/>
      <c r="H106" s="8"/>
      <c r="I106" s="8"/>
    </row>
    <row r="107" spans="1:10" ht="54.75" customHeight="1">
      <c r="A107" s="11" t="s">
        <v>51</v>
      </c>
      <c r="B107" s="355" t="s">
        <v>83</v>
      </c>
      <c r="C107" s="355"/>
      <c r="D107" s="355"/>
      <c r="E107" s="355"/>
      <c r="F107" s="355"/>
      <c r="G107" s="355"/>
      <c r="H107" s="355"/>
      <c r="I107" s="355"/>
    </row>
    <row r="108" spans="1:10" ht="15" customHeight="1">
      <c r="A108" s="11"/>
      <c r="B108" s="8"/>
      <c r="C108" s="8"/>
      <c r="D108" s="8"/>
      <c r="E108" s="8"/>
      <c r="F108" s="8"/>
      <c r="G108" s="8"/>
      <c r="H108" s="8"/>
      <c r="I108" s="8"/>
    </row>
    <row r="109" spans="1:10" ht="66.75" customHeight="1">
      <c r="A109" s="11" t="s">
        <v>59</v>
      </c>
      <c r="B109" s="355" t="s">
        <v>84</v>
      </c>
      <c r="C109" s="355"/>
      <c r="D109" s="355"/>
      <c r="E109" s="355"/>
      <c r="F109" s="355"/>
      <c r="G109" s="355"/>
      <c r="H109" s="355"/>
      <c r="I109" s="355"/>
    </row>
    <row r="110" spans="1:10" ht="15" customHeight="1">
      <c r="A110" s="9"/>
      <c r="B110" s="8"/>
      <c r="C110" s="8"/>
      <c r="D110" s="8"/>
      <c r="E110" s="8"/>
      <c r="F110" s="8"/>
      <c r="G110" s="8"/>
      <c r="H110" s="8"/>
      <c r="I110" s="8"/>
    </row>
    <row r="111" spans="1:10" ht="25.5" customHeight="1">
      <c r="A111" s="362" t="s">
        <v>85</v>
      </c>
      <c r="B111" s="362"/>
      <c r="C111" s="362"/>
      <c r="D111" s="362"/>
      <c r="E111" s="362"/>
      <c r="F111" s="362"/>
      <c r="G111" s="362"/>
      <c r="H111" s="362"/>
      <c r="I111" s="362"/>
    </row>
    <row r="112" spans="1:10" ht="22.5" customHeight="1">
      <c r="A112" s="10"/>
      <c r="B112" s="8"/>
      <c r="C112" s="8"/>
      <c r="D112" s="8"/>
      <c r="E112" s="8"/>
      <c r="F112" s="8"/>
      <c r="G112" s="8"/>
      <c r="H112" s="8"/>
      <c r="I112" s="8"/>
    </row>
    <row r="113" spans="1:10" ht="58.5" customHeight="1">
      <c r="A113" s="11" t="s">
        <v>51</v>
      </c>
      <c r="B113" s="355" t="s">
        <v>86</v>
      </c>
      <c r="C113" s="355"/>
      <c r="D113" s="355"/>
      <c r="E113" s="355"/>
      <c r="F113" s="355"/>
      <c r="G113" s="355"/>
      <c r="H113" s="355"/>
      <c r="I113" s="355"/>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354" t="s">
        <v>44</v>
      </c>
      <c r="B116" s="354"/>
      <c r="C116" s="354"/>
      <c r="D116" s="354"/>
      <c r="E116" s="361" t="s">
        <v>44</v>
      </c>
      <c r="F116" s="361"/>
      <c r="G116" s="361"/>
      <c r="H116" s="361"/>
      <c r="I116" s="361"/>
      <c r="J116" s="1"/>
    </row>
    <row r="117" spans="1:10" ht="33" customHeight="1">
      <c r="A117" s="359" t="s">
        <v>45</v>
      </c>
      <c r="B117" s="359"/>
      <c r="C117" s="359"/>
      <c r="D117" s="359"/>
      <c r="E117" s="360" t="s">
        <v>46</v>
      </c>
      <c r="F117" s="360"/>
      <c r="G117" s="360"/>
      <c r="H117" s="360"/>
      <c r="I117" s="360"/>
      <c r="J117" s="1"/>
    </row>
    <row r="118" spans="1:10" ht="19.5" customHeight="1">
      <c r="A118" s="56" t="s">
        <v>12</v>
      </c>
      <c r="B118" s="5"/>
      <c r="C118" s="5"/>
      <c r="D118" s="5"/>
      <c r="E118" s="5"/>
      <c r="F118" s="5"/>
      <c r="G118" s="5"/>
      <c r="H118" s="5"/>
      <c r="I118" s="57" t="s">
        <v>87</v>
      </c>
    </row>
    <row r="119" spans="1:10" ht="60.75" customHeight="1">
      <c r="A119" s="11" t="s">
        <v>59</v>
      </c>
      <c r="B119" s="355" t="s">
        <v>88</v>
      </c>
      <c r="C119" s="355"/>
      <c r="D119" s="355"/>
      <c r="E119" s="355"/>
      <c r="F119" s="355"/>
      <c r="G119" s="355"/>
      <c r="H119" s="355"/>
      <c r="I119" s="355"/>
    </row>
    <row r="120" spans="1:10" ht="15.95" customHeight="1">
      <c r="A120" s="9"/>
      <c r="B120" s="8"/>
      <c r="C120" s="8"/>
      <c r="D120" s="8"/>
      <c r="E120" s="8"/>
      <c r="F120" s="8"/>
      <c r="G120" s="8"/>
      <c r="H120" s="8"/>
      <c r="I120" s="8"/>
    </row>
    <row r="121" spans="1:10" ht="26.25" customHeight="1">
      <c r="A121" s="362" t="s">
        <v>89</v>
      </c>
      <c r="B121" s="362"/>
      <c r="C121" s="362"/>
      <c r="D121" s="362"/>
      <c r="E121" s="362"/>
      <c r="F121" s="362"/>
      <c r="G121" s="362"/>
      <c r="H121" s="362"/>
      <c r="I121" s="362"/>
    </row>
    <row r="122" spans="1:10" ht="24.75" customHeight="1">
      <c r="A122" s="9"/>
      <c r="B122" s="8"/>
      <c r="C122" s="8"/>
      <c r="D122" s="8"/>
      <c r="E122" s="8"/>
      <c r="F122" s="8"/>
      <c r="G122" s="8"/>
      <c r="H122" s="8"/>
      <c r="I122" s="8"/>
    </row>
    <row r="123" spans="1:10" ht="39.75" customHeight="1">
      <c r="A123" s="11" t="s">
        <v>51</v>
      </c>
      <c r="B123" s="355" t="s">
        <v>90</v>
      </c>
      <c r="C123" s="355"/>
      <c r="D123" s="355"/>
      <c r="E123" s="355"/>
      <c r="F123" s="355"/>
      <c r="G123" s="355"/>
      <c r="H123" s="355"/>
      <c r="I123" s="355"/>
    </row>
    <row r="124" spans="1:10" ht="25.5" customHeight="1">
      <c r="A124" s="8"/>
      <c r="B124" s="8"/>
      <c r="C124" s="8"/>
      <c r="D124" s="8"/>
      <c r="E124" s="8"/>
      <c r="F124" s="8"/>
      <c r="G124" s="8"/>
      <c r="H124" s="8"/>
      <c r="I124" s="8"/>
      <c r="J124" s="1"/>
    </row>
    <row r="125" spans="1:10" ht="43.5" customHeight="1">
      <c r="A125" s="11" t="s">
        <v>59</v>
      </c>
      <c r="B125" s="355" t="s">
        <v>91</v>
      </c>
      <c r="C125" s="355"/>
      <c r="D125" s="355"/>
      <c r="E125" s="355"/>
      <c r="F125" s="355"/>
      <c r="G125" s="355"/>
      <c r="H125" s="355"/>
      <c r="I125" s="355"/>
    </row>
    <row r="126" spans="1:10" ht="21.75" customHeight="1">
      <c r="A126" s="10"/>
      <c r="B126" s="8"/>
      <c r="C126" s="8"/>
      <c r="D126" s="8"/>
      <c r="E126" s="8"/>
      <c r="F126" s="8"/>
      <c r="G126" s="8"/>
      <c r="H126" s="8"/>
      <c r="I126" s="8"/>
    </row>
    <row r="127" spans="1:10" ht="25.5" customHeight="1">
      <c r="A127" s="362" t="s">
        <v>92</v>
      </c>
      <c r="B127" s="362"/>
      <c r="C127" s="362"/>
      <c r="D127" s="362"/>
      <c r="E127" s="362"/>
      <c r="F127" s="362"/>
      <c r="G127" s="362"/>
      <c r="H127" s="362"/>
      <c r="I127" s="362"/>
    </row>
    <row r="128" spans="1:10" ht="23.25" customHeight="1">
      <c r="A128" s="9"/>
      <c r="B128" s="8"/>
      <c r="C128" s="8"/>
      <c r="D128" s="8"/>
      <c r="E128" s="8"/>
      <c r="F128" s="8"/>
      <c r="G128" s="8"/>
      <c r="H128" s="8"/>
      <c r="I128" s="8"/>
    </row>
    <row r="129" spans="1:10" ht="88.5" customHeight="1">
      <c r="A129" s="355" t="s">
        <v>93</v>
      </c>
      <c r="B129" s="355"/>
      <c r="C129" s="355"/>
      <c r="D129" s="355"/>
      <c r="E129" s="355"/>
      <c r="F129" s="355"/>
      <c r="G129" s="355"/>
      <c r="H129" s="355"/>
      <c r="I129" s="355"/>
    </row>
    <row r="130" spans="1:10" ht="26.25" customHeight="1">
      <c r="A130" s="8"/>
      <c r="B130" s="8"/>
      <c r="C130" s="8"/>
      <c r="D130" s="8"/>
      <c r="E130" s="8"/>
      <c r="F130" s="8"/>
      <c r="G130" s="8"/>
      <c r="H130" s="8"/>
      <c r="I130" s="8"/>
    </row>
    <row r="131" spans="1:10" ht="21.75" customHeight="1">
      <c r="A131" s="362" t="s">
        <v>94</v>
      </c>
      <c r="B131" s="362"/>
      <c r="C131" s="362"/>
      <c r="D131" s="362"/>
      <c r="E131" s="362"/>
      <c r="F131" s="362"/>
      <c r="G131" s="362"/>
      <c r="H131" s="362"/>
      <c r="I131" s="362"/>
    </row>
    <row r="132" spans="1:10" ht="25.5" customHeight="1">
      <c r="A132" s="10"/>
      <c r="B132" s="8"/>
      <c r="C132" s="8"/>
      <c r="D132" s="8"/>
      <c r="E132" s="8"/>
      <c r="F132" s="8"/>
      <c r="G132" s="8"/>
      <c r="H132" s="8"/>
      <c r="I132" s="8"/>
    </row>
    <row r="133" spans="1:10" ht="69" customHeight="1">
      <c r="A133" s="11" t="s">
        <v>51</v>
      </c>
      <c r="B133" s="355" t="s">
        <v>95</v>
      </c>
      <c r="C133" s="355"/>
      <c r="D133" s="355"/>
      <c r="E133" s="355"/>
      <c r="F133" s="355"/>
      <c r="G133" s="355"/>
      <c r="H133" s="355"/>
      <c r="I133" s="355"/>
    </row>
    <row r="134" spans="1:10" ht="21" customHeight="1">
      <c r="A134" s="11"/>
      <c r="B134" s="355"/>
      <c r="C134" s="355"/>
      <c r="D134" s="355"/>
      <c r="E134" s="355"/>
      <c r="F134" s="355"/>
      <c r="G134" s="355"/>
      <c r="H134" s="355"/>
      <c r="I134" s="355"/>
    </row>
    <row r="135" spans="1:10" ht="191.25" customHeight="1">
      <c r="A135" s="11" t="s">
        <v>59</v>
      </c>
      <c r="B135" s="355" t="s">
        <v>96</v>
      </c>
      <c r="C135" s="355"/>
      <c r="D135" s="355"/>
      <c r="E135" s="355"/>
      <c r="F135" s="355"/>
      <c r="G135" s="355"/>
      <c r="H135" s="355"/>
      <c r="I135" s="355"/>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354" t="s">
        <v>44</v>
      </c>
      <c r="B138" s="354"/>
      <c r="C138" s="354"/>
      <c r="D138" s="354"/>
      <c r="E138" s="361" t="s">
        <v>44</v>
      </c>
      <c r="F138" s="361"/>
      <c r="G138" s="361"/>
      <c r="H138" s="361"/>
      <c r="I138" s="361"/>
      <c r="J138" s="1"/>
    </row>
    <row r="139" spans="1:10" ht="37.5" customHeight="1">
      <c r="A139" s="359" t="s">
        <v>45</v>
      </c>
      <c r="B139" s="359"/>
      <c r="C139" s="359"/>
      <c r="D139" s="359"/>
      <c r="E139" s="360" t="s">
        <v>46</v>
      </c>
      <c r="F139" s="360"/>
      <c r="G139" s="360"/>
      <c r="H139" s="360"/>
      <c r="I139" s="360"/>
      <c r="J139" s="1"/>
    </row>
    <row r="140" spans="1:10" ht="20.25" customHeight="1">
      <c r="A140" s="56" t="s">
        <v>12</v>
      </c>
      <c r="B140" s="5"/>
      <c r="C140" s="5"/>
      <c r="D140" s="5"/>
      <c r="E140" s="5"/>
      <c r="F140" s="5"/>
      <c r="G140" s="5"/>
      <c r="H140" s="5"/>
      <c r="I140" s="57" t="s">
        <v>97</v>
      </c>
      <c r="J140" s="1"/>
    </row>
    <row r="141" spans="1:10" ht="70.5" customHeight="1">
      <c r="A141" s="11" t="s">
        <v>80</v>
      </c>
      <c r="B141" s="355" t="s">
        <v>98</v>
      </c>
      <c r="C141" s="355"/>
      <c r="D141" s="355"/>
      <c r="E141" s="355"/>
      <c r="F141" s="355"/>
      <c r="G141" s="355"/>
      <c r="H141" s="355"/>
      <c r="I141" s="355"/>
    </row>
    <row r="142" spans="1:10" ht="31.5" customHeight="1">
      <c r="A142" s="11"/>
      <c r="B142" s="355"/>
      <c r="C142" s="355"/>
      <c r="D142" s="355"/>
      <c r="E142" s="355"/>
      <c r="F142" s="355"/>
      <c r="G142" s="355"/>
      <c r="H142" s="355"/>
      <c r="I142" s="355"/>
    </row>
    <row r="143" spans="1:10" ht="141.75" customHeight="1">
      <c r="A143" s="11" t="s">
        <v>99</v>
      </c>
      <c r="B143" s="355" t="s">
        <v>100</v>
      </c>
      <c r="C143" s="355"/>
      <c r="D143" s="355"/>
      <c r="E143" s="355"/>
      <c r="F143" s="355"/>
      <c r="G143" s="355"/>
      <c r="H143" s="355"/>
      <c r="I143" s="355"/>
    </row>
    <row r="144" spans="1:10" ht="22.5" customHeight="1">
      <c r="A144" s="9"/>
      <c r="B144" s="355"/>
      <c r="C144" s="355"/>
      <c r="D144" s="355"/>
      <c r="E144" s="355"/>
      <c r="F144" s="355"/>
      <c r="G144" s="355"/>
      <c r="H144" s="355"/>
      <c r="I144" s="355"/>
    </row>
    <row r="145" spans="1:10" ht="74.25" customHeight="1">
      <c r="A145" s="11" t="s">
        <v>101</v>
      </c>
      <c r="B145" s="355" t="s">
        <v>102</v>
      </c>
      <c r="C145" s="355"/>
      <c r="D145" s="355"/>
      <c r="E145" s="355"/>
      <c r="F145" s="355"/>
      <c r="G145" s="355"/>
      <c r="H145" s="355"/>
      <c r="I145" s="355"/>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355" t="s">
        <v>104</v>
      </c>
      <c r="C148" s="355"/>
      <c r="D148" s="355"/>
      <c r="E148" s="355"/>
      <c r="F148" s="355"/>
      <c r="G148" s="355"/>
      <c r="H148" s="355"/>
      <c r="I148" s="355"/>
    </row>
    <row r="149" spans="1:10" ht="15.95" customHeight="1">
      <c r="A149" s="11"/>
      <c r="B149" s="355"/>
      <c r="C149" s="355"/>
      <c r="D149" s="355"/>
      <c r="E149" s="355"/>
      <c r="F149" s="355"/>
      <c r="G149" s="355"/>
      <c r="H149" s="355"/>
      <c r="I149" s="355"/>
    </row>
    <row r="150" spans="1:10" ht="90" customHeight="1">
      <c r="A150" s="11" t="s">
        <v>105</v>
      </c>
      <c r="B150" s="355" t="s">
        <v>106</v>
      </c>
      <c r="C150" s="355"/>
      <c r="D150" s="355"/>
      <c r="E150" s="355"/>
      <c r="F150" s="355"/>
      <c r="G150" s="355"/>
      <c r="H150" s="355"/>
      <c r="I150" s="355"/>
    </row>
    <row r="151" spans="1:10" ht="15.95" customHeight="1">
      <c r="A151" s="11"/>
      <c r="B151" s="8"/>
      <c r="C151" s="8"/>
      <c r="D151" s="8"/>
      <c r="E151" s="8"/>
      <c r="F151" s="8"/>
      <c r="G151" s="8"/>
      <c r="H151" s="8"/>
      <c r="I151" s="8"/>
    </row>
    <row r="152" spans="1:10" ht="111.75" customHeight="1">
      <c r="A152" s="11" t="s">
        <v>107</v>
      </c>
      <c r="B152" s="355" t="s">
        <v>108</v>
      </c>
      <c r="C152" s="355"/>
      <c r="D152" s="355"/>
      <c r="E152" s="355"/>
      <c r="F152" s="355"/>
      <c r="G152" s="355"/>
      <c r="H152" s="355"/>
      <c r="I152" s="355"/>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354" t="s">
        <v>44</v>
      </c>
      <c r="B155" s="354"/>
      <c r="C155" s="354"/>
      <c r="D155" s="354"/>
      <c r="E155" s="361" t="s">
        <v>44</v>
      </c>
      <c r="F155" s="361"/>
      <c r="G155" s="361"/>
      <c r="H155" s="361"/>
      <c r="I155" s="361"/>
      <c r="J155" s="1"/>
    </row>
    <row r="156" spans="1:10" ht="33" customHeight="1">
      <c r="A156" s="359" t="s">
        <v>45</v>
      </c>
      <c r="B156" s="359"/>
      <c r="C156" s="359"/>
      <c r="D156" s="359"/>
      <c r="E156" s="360" t="s">
        <v>46</v>
      </c>
      <c r="F156" s="360"/>
      <c r="G156" s="360"/>
      <c r="H156" s="360"/>
      <c r="I156" s="360"/>
      <c r="J156" s="1"/>
    </row>
    <row r="157" spans="1:10" ht="27" customHeight="1">
      <c r="A157" s="56" t="s">
        <v>12</v>
      </c>
      <c r="B157" s="5"/>
      <c r="C157" s="5"/>
      <c r="D157" s="5"/>
      <c r="E157" s="5"/>
      <c r="F157" s="5"/>
      <c r="G157" s="5"/>
      <c r="H157" s="5"/>
      <c r="I157" s="57" t="s">
        <v>109</v>
      </c>
      <c r="J157" s="1"/>
    </row>
    <row r="158" spans="1:10" ht="21" customHeight="1">
      <c r="A158" s="11" t="s">
        <v>110</v>
      </c>
      <c r="B158" s="355" t="s">
        <v>111</v>
      </c>
      <c r="C158" s="355"/>
      <c r="D158" s="355"/>
      <c r="E158" s="355"/>
      <c r="F158" s="355"/>
      <c r="G158" s="355"/>
      <c r="H158" s="355"/>
      <c r="I158" s="355"/>
    </row>
    <row r="159" spans="1:10" ht="30" customHeight="1">
      <c r="A159" s="11"/>
      <c r="B159" s="8"/>
      <c r="C159" s="8"/>
      <c r="D159" s="8"/>
      <c r="E159" s="8"/>
      <c r="F159" s="8"/>
      <c r="G159" s="8"/>
      <c r="H159" s="8"/>
      <c r="I159" s="8"/>
    </row>
    <row r="160" spans="1:10" ht="74.25" customHeight="1">
      <c r="A160" s="11" t="s">
        <v>112</v>
      </c>
      <c r="B160" s="355" t="s">
        <v>113</v>
      </c>
      <c r="C160" s="355"/>
      <c r="D160" s="355"/>
      <c r="E160" s="355"/>
      <c r="F160" s="355"/>
      <c r="G160" s="355"/>
      <c r="H160" s="355"/>
      <c r="I160" s="355"/>
    </row>
    <row r="161" spans="1:10" ht="13.5" customHeight="1">
      <c r="A161" s="9"/>
      <c r="B161" s="8"/>
      <c r="C161" s="8"/>
      <c r="D161" s="8"/>
      <c r="E161" s="8"/>
      <c r="F161" s="8"/>
      <c r="G161" s="8"/>
      <c r="H161" s="8"/>
      <c r="I161" s="8"/>
    </row>
    <row r="162" spans="1:10" ht="16.5">
      <c r="A162" s="362" t="s">
        <v>114</v>
      </c>
      <c r="B162" s="362"/>
      <c r="C162" s="362"/>
      <c r="D162" s="362"/>
      <c r="E162" s="362"/>
      <c r="F162" s="362"/>
      <c r="G162" s="362"/>
      <c r="H162" s="362"/>
      <c r="I162" s="362"/>
    </row>
    <row r="163" spans="1:10" ht="30" customHeight="1">
      <c r="A163" s="9"/>
      <c r="B163" s="8"/>
      <c r="C163" s="8"/>
      <c r="D163" s="8"/>
      <c r="E163" s="8"/>
      <c r="F163" s="8"/>
      <c r="G163" s="8"/>
      <c r="H163" s="8"/>
      <c r="I163" s="8"/>
    </row>
    <row r="164" spans="1:10" ht="60" customHeight="1">
      <c r="A164" s="355" t="s">
        <v>115</v>
      </c>
      <c r="B164" s="355"/>
      <c r="C164" s="355"/>
      <c r="D164" s="355"/>
      <c r="E164" s="355"/>
      <c r="F164" s="355"/>
      <c r="G164" s="355"/>
      <c r="H164" s="355"/>
      <c r="I164" s="355"/>
    </row>
    <row r="165" spans="1:10" ht="11.25" customHeight="1">
      <c r="A165" s="10"/>
      <c r="B165" s="8"/>
      <c r="C165" s="8"/>
      <c r="D165" s="8"/>
      <c r="E165" s="8"/>
      <c r="F165" s="8"/>
      <c r="G165" s="8"/>
      <c r="H165" s="8"/>
      <c r="I165" s="8"/>
    </row>
    <row r="166" spans="1:10" ht="27.75" customHeight="1">
      <c r="A166" s="362" t="s">
        <v>116</v>
      </c>
      <c r="B166" s="362"/>
      <c r="C166" s="362"/>
      <c r="D166" s="362"/>
      <c r="E166" s="362"/>
      <c r="F166" s="362"/>
      <c r="G166" s="362"/>
      <c r="H166" s="362"/>
      <c r="I166" s="362"/>
    </row>
    <row r="167" spans="1:10" ht="12.75" customHeight="1">
      <c r="A167" s="9"/>
      <c r="B167" s="8"/>
      <c r="C167" s="8"/>
      <c r="D167" s="8"/>
      <c r="E167" s="8"/>
      <c r="F167" s="8"/>
      <c r="G167" s="8"/>
      <c r="H167" s="8"/>
      <c r="I167" s="8"/>
    </row>
    <row r="168" spans="1:10" ht="74.25" customHeight="1">
      <c r="A168" s="11" t="s">
        <v>51</v>
      </c>
      <c r="B168" s="355" t="s">
        <v>117</v>
      </c>
      <c r="C168" s="355"/>
      <c r="D168" s="355"/>
      <c r="E168" s="355"/>
      <c r="F168" s="355"/>
      <c r="G168" s="355"/>
      <c r="H168" s="355"/>
      <c r="I168" s="355"/>
    </row>
    <row r="169" spans="1:10" ht="23.25" customHeight="1">
      <c r="A169" s="12"/>
      <c r="B169" s="8"/>
      <c r="C169" s="8"/>
      <c r="D169" s="8"/>
      <c r="E169" s="8"/>
      <c r="F169" s="8"/>
      <c r="G169" s="8"/>
      <c r="H169" s="8"/>
      <c r="I169" s="8"/>
    </row>
    <row r="170" spans="1:10" ht="36" customHeight="1">
      <c r="A170" s="11" t="s">
        <v>59</v>
      </c>
      <c r="B170" s="355" t="s">
        <v>118</v>
      </c>
      <c r="C170" s="355"/>
      <c r="D170" s="355"/>
      <c r="E170" s="355"/>
      <c r="F170" s="355"/>
      <c r="G170" s="355"/>
      <c r="H170" s="355"/>
      <c r="I170" s="355"/>
    </row>
    <row r="171" spans="1:10" ht="21" customHeight="1">
      <c r="J171" s="1"/>
    </row>
    <row r="172" spans="1:10">
      <c r="J172" s="1"/>
    </row>
    <row r="173" spans="1:10" ht="52.5" customHeight="1">
      <c r="A173" s="11" t="s">
        <v>80</v>
      </c>
      <c r="B173" s="355" t="s">
        <v>119</v>
      </c>
      <c r="C173" s="355"/>
      <c r="D173" s="355"/>
      <c r="E173" s="355"/>
      <c r="F173" s="355"/>
      <c r="G173" s="355"/>
      <c r="H173" s="355"/>
      <c r="I173" s="355"/>
    </row>
    <row r="174" spans="1:10" ht="20.25" customHeight="1">
      <c r="A174" s="11"/>
      <c r="B174" s="8"/>
      <c r="C174" s="8"/>
      <c r="D174" s="8"/>
      <c r="E174" s="8"/>
      <c r="F174" s="8"/>
      <c r="G174" s="8"/>
      <c r="H174" s="8"/>
      <c r="I174" s="8"/>
    </row>
    <row r="175" spans="1:10" ht="40.5" customHeight="1">
      <c r="A175" s="11" t="s">
        <v>99</v>
      </c>
      <c r="B175" s="355" t="s">
        <v>120</v>
      </c>
      <c r="C175" s="355"/>
      <c r="D175" s="355"/>
      <c r="E175" s="355"/>
      <c r="F175" s="355"/>
      <c r="G175" s="355"/>
      <c r="H175" s="355"/>
      <c r="I175" s="355"/>
    </row>
    <row r="176" spans="1:10" ht="21.75" customHeight="1">
      <c r="A176" s="11"/>
      <c r="B176" s="8"/>
      <c r="C176" s="8"/>
      <c r="D176" s="8"/>
      <c r="E176" s="8"/>
      <c r="F176" s="8"/>
      <c r="G176" s="8"/>
      <c r="H176" s="8"/>
      <c r="I176" s="8"/>
    </row>
    <row r="177" spans="1:10" ht="88.5" customHeight="1">
      <c r="A177" s="11" t="s">
        <v>101</v>
      </c>
      <c r="B177" s="355" t="s">
        <v>121</v>
      </c>
      <c r="C177" s="355"/>
      <c r="D177" s="355"/>
      <c r="E177" s="355"/>
      <c r="F177" s="355"/>
      <c r="G177" s="355"/>
      <c r="H177" s="355"/>
      <c r="I177" s="355"/>
    </row>
    <row r="178" spans="1:10" ht="18" customHeight="1">
      <c r="A178" s="11"/>
      <c r="B178" s="8"/>
      <c r="C178" s="8"/>
      <c r="D178" s="8"/>
      <c r="E178" s="8"/>
      <c r="F178" s="8"/>
      <c r="G178" s="8"/>
      <c r="H178" s="8"/>
      <c r="I178" s="8"/>
    </row>
    <row r="179" spans="1:10" ht="63" customHeight="1">
      <c r="A179" s="11" t="s">
        <v>122</v>
      </c>
      <c r="B179" s="355" t="s">
        <v>123</v>
      </c>
      <c r="C179" s="355"/>
      <c r="D179" s="355"/>
      <c r="E179" s="355"/>
      <c r="F179" s="355"/>
      <c r="G179" s="355"/>
      <c r="H179" s="355"/>
      <c r="I179" s="355"/>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354" t="s">
        <v>44</v>
      </c>
      <c r="B182" s="354"/>
      <c r="C182" s="354"/>
      <c r="D182" s="354"/>
      <c r="E182" s="361" t="s">
        <v>44</v>
      </c>
      <c r="F182" s="361"/>
      <c r="G182" s="361"/>
      <c r="H182" s="361"/>
      <c r="I182" s="361"/>
      <c r="J182" s="1"/>
    </row>
    <row r="183" spans="1:10" ht="33" customHeight="1">
      <c r="A183" s="359" t="s">
        <v>45</v>
      </c>
      <c r="B183" s="359"/>
      <c r="C183" s="359"/>
      <c r="D183" s="359"/>
      <c r="E183" s="360" t="s">
        <v>46</v>
      </c>
      <c r="F183" s="360"/>
      <c r="G183" s="360"/>
      <c r="H183" s="360"/>
      <c r="I183" s="360"/>
      <c r="J183" s="1"/>
    </row>
    <row r="184" spans="1:10" ht="22.5" customHeight="1">
      <c r="A184" s="56" t="s">
        <v>12</v>
      </c>
      <c r="B184" s="5"/>
      <c r="C184" s="5"/>
      <c r="D184" s="5"/>
      <c r="E184" s="5"/>
      <c r="F184" s="5"/>
      <c r="G184" s="5"/>
      <c r="H184" s="5"/>
      <c r="I184" s="57" t="s">
        <v>124</v>
      </c>
      <c r="J184" s="1"/>
    </row>
    <row r="185" spans="1:10" ht="53.25" customHeight="1">
      <c r="A185" s="11" t="s">
        <v>103</v>
      </c>
      <c r="B185" s="355" t="s">
        <v>125</v>
      </c>
      <c r="C185" s="355"/>
      <c r="D185" s="355"/>
      <c r="E185" s="355"/>
      <c r="F185" s="355"/>
      <c r="G185" s="355"/>
      <c r="H185" s="355"/>
      <c r="I185" s="355"/>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356" t="s">
        <v>45</v>
      </c>
      <c r="C189" s="356"/>
      <c r="D189" s="356"/>
      <c r="E189" s="356"/>
      <c r="F189" s="357" t="s">
        <v>46</v>
      </c>
      <c r="G189" s="356"/>
      <c r="H189" s="356"/>
      <c r="I189" s="356"/>
    </row>
    <row r="190" spans="1:10" ht="21.95" customHeight="1">
      <c r="A190" s="8"/>
      <c r="B190" s="15"/>
      <c r="C190" s="9"/>
      <c r="D190" s="9"/>
      <c r="E190" s="9"/>
      <c r="F190" s="16"/>
      <c r="G190" s="16"/>
      <c r="H190" s="16"/>
      <c r="I190" s="16"/>
    </row>
    <row r="191" spans="1:10" ht="21.95" customHeight="1">
      <c r="A191" s="8"/>
      <c r="B191" s="354" t="s">
        <v>127</v>
      </c>
      <c r="C191" s="354"/>
      <c r="D191" s="354"/>
      <c r="E191" s="354"/>
      <c r="F191" s="354" t="s">
        <v>127</v>
      </c>
      <c r="G191" s="354"/>
      <c r="H191" s="354"/>
      <c r="I191" s="354"/>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358" t="str">
        <f>"Name : "&amp;'Name of Bidder'!C17</f>
        <v xml:space="preserve">Name : </v>
      </c>
      <c r="G194" s="358"/>
      <c r="H194" s="358"/>
      <c r="I194" s="358"/>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354" t="s">
        <v>129</v>
      </c>
      <c r="C197" s="354"/>
      <c r="D197" s="354"/>
      <c r="E197" s="354"/>
      <c r="F197" s="354" t="s">
        <v>129</v>
      </c>
      <c r="G197" s="354"/>
      <c r="H197" s="354"/>
      <c r="I197" s="354"/>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354" t="s">
        <v>130</v>
      </c>
      <c r="C201" s="354"/>
      <c r="D201" s="354"/>
      <c r="E201" s="354"/>
      <c r="F201" s="354" t="s">
        <v>130</v>
      </c>
      <c r="G201" s="354"/>
      <c r="H201" s="354"/>
      <c r="I201" s="354"/>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75">
        <v>155885</v>
      </c>
      <c r="B3" s="376"/>
      <c r="C3" s="32"/>
      <c r="D3" s="33"/>
      <c r="E3" s="32"/>
      <c r="F3" s="375">
        <v>4960</v>
      </c>
      <c r="G3" s="376"/>
      <c r="H3" s="32"/>
      <c r="I3" s="33"/>
      <c r="K3" s="375">
        <v>10352</v>
      </c>
      <c r="L3" s="376"/>
      <c r="M3" s="32"/>
      <c r="N3" s="33"/>
      <c r="P3" s="375">
        <v>691647</v>
      </c>
      <c r="Q3" s="376"/>
      <c r="R3" s="32"/>
      <c r="S3" s="33"/>
      <c r="U3" s="31" t="s">
        <v>133</v>
      </c>
    </row>
    <row r="4" spans="1:27" hidden="1">
      <c r="A4" s="382"/>
      <c r="B4" s="383"/>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77" t="str">
        <f>IF(OR((A3&gt;9999999999),(A3&lt;0)),"Invalid Entry - More than 1000 crore OR -ve value",IF(A3=0, "",+CONCATENATE(U2,B13,D13,B12,D12,B11,D11,B10,D10,B9,D9,B8," Only")))</f>
        <v>USD One Lac Fifty Five Thousand Eight Hundred Eighty Five Only</v>
      </c>
      <c r="B6" s="378"/>
      <c r="C6" s="378"/>
      <c r="D6" s="379"/>
      <c r="E6" s="37"/>
      <c r="F6" s="377" t="str">
        <f>IF(OR((F3&gt;9999999999),(F3&lt;0)),"Invalid Entry - More than 1000 crore OR -ve value",IF(F3=0, "",+CONCATENATE(U3, G13,I13,G12,I12,G11,I11,G10,I10,G9,I9,G8," Only")))</f>
        <v>EURO Four Thousand Nine Hundred Sixty Only</v>
      </c>
      <c r="G6" s="378"/>
      <c r="H6" s="378"/>
      <c r="I6" s="379"/>
      <c r="J6" s="37"/>
      <c r="K6" s="377" t="str">
        <f>IF(OR((K3&gt;9999999999),(K3&lt;0)),"Invalid Entry - More than 1000 crore OR -ve value",IF(K3=0, "",+CONCATENATE(U4, L13,N13,L12,N12,L11,N11,L10,N10,L9,N9,L8," Only")))</f>
        <v>RMB Ten Thousand Three Hundred Fifty Two Only</v>
      </c>
      <c r="L6" s="378"/>
      <c r="M6" s="378"/>
      <c r="N6" s="379"/>
      <c r="P6" s="377" t="str">
        <f>IF(OR((P3&gt;9999999999),(P3&lt;0)),"Invalid Entry - More than 1000 crore OR -ve value",IF(P3=0, "",+CONCATENATE(U5, Q13,S13,Q12,S12,Q11,S11,Q10,S10,Q9,S9,Q8," Only")))</f>
        <v>INR Six Lac Ninety One Thousand Six Hundred Forty Seven Only</v>
      </c>
      <c r="Q6" s="378"/>
      <c r="R6" s="378"/>
      <c r="S6" s="379"/>
      <c r="U6" s="371" t="str">
        <f>VLOOKUP(1,T30:Y45,6,FALSE)</f>
        <v>USD 155885/- + EURO 4960/- + RMB 10352/- + INR 691647/-</v>
      </c>
      <c r="V6" s="371"/>
      <c r="W6" s="371"/>
      <c r="X6" s="371"/>
      <c r="Y6" s="371"/>
      <c r="Z6" s="371"/>
      <c r="AA6" s="371"/>
    </row>
    <row r="7" spans="1:27" ht="70.5" hidden="1" customHeight="1" thickBot="1">
      <c r="A7" s="34"/>
      <c r="B7" s="35"/>
      <c r="C7" s="35"/>
      <c r="D7" s="36"/>
      <c r="E7" s="35"/>
      <c r="F7" s="34"/>
      <c r="G7" s="35"/>
      <c r="H7" s="35"/>
      <c r="I7" s="36"/>
      <c r="K7" s="34"/>
      <c r="L7" s="35"/>
      <c r="M7" s="35"/>
      <c r="N7" s="36"/>
      <c r="P7" s="34"/>
      <c r="Q7" s="35"/>
      <c r="R7" s="35"/>
      <c r="S7" s="36"/>
      <c r="U7" s="372" t="str">
        <f>VLOOKUP(1,T10:Y25,6,FALSE)</f>
        <v>USD One Lac Fifty Five Thousand Eight Hundred Eighty Five Only plus EURO Four Thousand Nine Hundred Sixty Only plus RMB Ten Thousand Three Hundred Fifty Two Only plus INR Six Lac Ninety One Thousand Six Hundred Forty Seven Only</v>
      </c>
      <c r="V7" s="373"/>
      <c r="W7" s="373"/>
      <c r="X7" s="373"/>
      <c r="Y7" s="373"/>
      <c r="Z7" s="373"/>
      <c r="AA7" s="374"/>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80" t="e">
        <f>#REF!</f>
        <v>#REF!</v>
      </c>
      <c r="B124" s="381"/>
      <c r="C124" s="32"/>
      <c r="D124" s="33"/>
    </row>
    <row r="125" spans="1:19">
      <c r="A125" s="382"/>
      <c r="B125" s="383"/>
      <c r="C125" s="32"/>
      <c r="D125" s="33"/>
    </row>
    <row r="126" spans="1:19">
      <c r="A126" s="34"/>
      <c r="B126" s="35"/>
      <c r="C126" s="35"/>
      <c r="D126" s="36"/>
    </row>
    <row r="127" spans="1:19" ht="69" customHeight="1">
      <c r="A127" s="377" t="e">
        <f>IF(OR((A124&gt;9999999999),(A124&lt;0)),"Invalid Entry - More than 1000 crore OR -ve value",IF(A124=0, "",+CONCATENATE(A122," ", U123,B134,D134,B133,D133,B132,D132,B131,D131,B130,D130,B129," Only")))</f>
        <v>#REF!</v>
      </c>
      <c r="B127" s="378"/>
      <c r="C127" s="378"/>
      <c r="D127" s="379"/>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AE469C4-CC0E-407B-871F-7B3C94956CEC}"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3854C08-3477-4F6D-851C-40DFA3C6F6FE}"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Q255"/>
  <sheetViews>
    <sheetView view="pageBreakPreview" zoomScale="90" zoomScaleNormal="90" zoomScaleSheetLayoutView="90" workbookViewId="0">
      <pane ySplit="10" topLeftCell="A211" activePane="bottomLeft" state="frozen"/>
      <selection pane="bottomLeft" activeCell="G211" sqref="G211"/>
    </sheetView>
  </sheetViews>
  <sheetFormatPr defaultRowHeight="15.75"/>
  <cols>
    <col min="1" max="1" width="5" style="136" customWidth="1"/>
    <col min="2" max="2" width="18.85546875" style="136" customWidth="1"/>
    <col min="3" max="3" width="14.42578125" style="137" hidden="1" customWidth="1"/>
    <col min="4" max="4" width="15.28515625" style="138" hidden="1" customWidth="1"/>
    <col min="5" max="5" width="17" style="137" hidden="1" customWidth="1"/>
    <col min="6" max="6" width="12" style="137" customWidth="1"/>
    <col min="7" max="7" width="23.5703125" style="138" customWidth="1"/>
    <col min="8" max="8" width="78" style="138" customWidth="1"/>
    <col min="9" max="9" width="10.5703125" style="138" customWidth="1"/>
    <col min="10" max="10" width="12.42578125" style="138" bestFit="1" customWidth="1"/>
    <col min="11" max="11" width="13.5703125" style="138" customWidth="1"/>
    <col min="12" max="12" width="13" style="138" customWidth="1"/>
    <col min="13" max="13" width="17.85546875" style="138" customWidth="1"/>
    <col min="14" max="14" width="27" style="138" customWidth="1"/>
    <col min="15" max="16" width="26.7109375" style="138" customWidth="1"/>
    <col min="17" max="17" width="10.85546875" style="138" bestFit="1" customWidth="1"/>
    <col min="18" max="16384" width="9.140625" style="138"/>
  </cols>
  <sheetData>
    <row r="1" spans="1:16" ht="43.5" customHeight="1">
      <c r="A1" s="384" t="str">
        <f>'Name of Bidder'!A1:C1</f>
        <v>Construction of Transit Camp Cum Field Hostel at Kurnool-IV Pooling Station</v>
      </c>
      <c r="B1" s="384"/>
      <c r="C1" s="384"/>
      <c r="D1" s="384"/>
      <c r="E1" s="384"/>
      <c r="F1" s="384"/>
      <c r="G1" s="384"/>
      <c r="H1" s="384"/>
      <c r="I1" s="384"/>
      <c r="J1" s="384"/>
      <c r="K1" s="384"/>
      <c r="L1" s="384"/>
      <c r="M1" s="384"/>
      <c r="N1" s="384"/>
      <c r="O1" s="384"/>
    </row>
    <row r="2" spans="1:16" ht="16.5">
      <c r="A2" s="384" t="s">
        <v>241</v>
      </c>
      <c r="B2" s="384"/>
      <c r="C2" s="384"/>
      <c r="D2" s="384"/>
      <c r="E2" s="384"/>
      <c r="F2" s="384"/>
      <c r="G2" s="384"/>
      <c r="H2" s="384"/>
      <c r="I2" s="384"/>
      <c r="J2" s="384"/>
      <c r="K2" s="384"/>
      <c r="L2" s="384"/>
      <c r="M2" s="384"/>
      <c r="N2" s="384"/>
      <c r="O2" s="384"/>
    </row>
    <row r="3" spans="1:16" s="133" customFormat="1" hidden="1">
      <c r="A3" s="130"/>
      <c r="B3" s="131"/>
      <c r="C3" s="386"/>
      <c r="D3" s="386"/>
      <c r="E3" s="386"/>
      <c r="F3" s="386"/>
      <c r="G3" s="386"/>
      <c r="H3" s="386"/>
      <c r="I3" s="386"/>
      <c r="J3" s="386"/>
      <c r="K3" s="387" t="s">
        <v>242</v>
      </c>
      <c r="L3" s="387"/>
      <c r="M3" s="387"/>
    </row>
    <row r="4" spans="1:16" s="133" customFormat="1" hidden="1">
      <c r="A4" s="132" t="s">
        <v>243</v>
      </c>
      <c r="B4" s="134"/>
      <c r="C4" s="386">
        <f>'Name of Bidder'!C9</f>
        <v>0</v>
      </c>
      <c r="D4" s="386"/>
      <c r="E4" s="386"/>
      <c r="F4" s="386"/>
      <c r="G4" s="386"/>
      <c r="H4" s="386"/>
      <c r="I4" s="386"/>
      <c r="J4" s="386"/>
      <c r="K4" s="387" t="s">
        <v>244</v>
      </c>
      <c r="L4" s="387"/>
      <c r="M4" s="387"/>
    </row>
    <row r="5" spans="1:16" s="133" customFormat="1" hidden="1">
      <c r="A5" s="132" t="s">
        <v>15</v>
      </c>
      <c r="B5" s="134"/>
      <c r="C5" s="386">
        <f>'Name of Bidder'!C10</f>
        <v>0</v>
      </c>
      <c r="D5" s="386"/>
      <c r="E5" s="386"/>
      <c r="F5" s="386"/>
      <c r="G5" s="386"/>
      <c r="H5" s="386"/>
      <c r="I5" s="386"/>
      <c r="J5" s="386"/>
      <c r="K5" s="387" t="s">
        <v>245</v>
      </c>
      <c r="L5" s="387"/>
      <c r="M5" s="387"/>
    </row>
    <row r="6" spans="1:16" s="133" customFormat="1" hidden="1">
      <c r="A6" s="132"/>
      <c r="B6" s="134"/>
      <c r="C6" s="386">
        <f>'Name of Bidder'!C11</f>
        <v>0</v>
      </c>
      <c r="D6" s="386"/>
      <c r="E6" s="386"/>
      <c r="F6" s="386"/>
      <c r="G6" s="386"/>
      <c r="H6" s="386"/>
      <c r="I6" s="386"/>
      <c r="J6" s="386"/>
      <c r="K6" s="133" t="s">
        <v>246</v>
      </c>
    </row>
    <row r="7" spans="1:16" s="133" customFormat="1" hidden="1">
      <c r="A7" s="132"/>
      <c r="B7" s="134"/>
      <c r="C7" s="386">
        <f>'Name of Bidder'!C12</f>
        <v>0</v>
      </c>
      <c r="D7" s="386"/>
      <c r="E7" s="386"/>
      <c r="F7" s="386"/>
      <c r="G7" s="386"/>
      <c r="H7" s="386"/>
      <c r="I7" s="386"/>
      <c r="J7" s="386"/>
      <c r="K7" s="133" t="s">
        <v>247</v>
      </c>
    </row>
    <row r="8" spans="1:16">
      <c r="N8" s="385" t="s">
        <v>248</v>
      </c>
      <c r="O8" s="385"/>
    </row>
    <row r="9" spans="1:16" ht="99">
      <c r="A9" s="127" t="s">
        <v>249</v>
      </c>
      <c r="B9" s="127" t="s">
        <v>250</v>
      </c>
      <c r="C9" s="127" t="s">
        <v>251</v>
      </c>
      <c r="D9" s="128" t="s">
        <v>252</v>
      </c>
      <c r="E9" s="139" t="s">
        <v>253</v>
      </c>
      <c r="F9" s="128" t="s">
        <v>254</v>
      </c>
      <c r="G9" s="139" t="s">
        <v>255</v>
      </c>
      <c r="H9" s="140" t="s">
        <v>256</v>
      </c>
      <c r="I9" s="127" t="s">
        <v>257</v>
      </c>
      <c r="J9" s="127" t="s">
        <v>258</v>
      </c>
      <c r="K9" s="127" t="s">
        <v>259</v>
      </c>
      <c r="L9" s="127" t="s">
        <v>260</v>
      </c>
      <c r="M9" s="127" t="s">
        <v>261</v>
      </c>
      <c r="N9" s="127" t="s">
        <v>262</v>
      </c>
      <c r="O9" s="127" t="s">
        <v>263</v>
      </c>
    </row>
    <row r="10" spans="1:16" ht="16.5">
      <c r="A10" s="140">
        <v>1</v>
      </c>
      <c r="B10" s="140">
        <v>2</v>
      </c>
      <c r="C10" s="140">
        <v>3</v>
      </c>
      <c r="D10" s="140">
        <v>4</v>
      </c>
      <c r="E10" s="128">
        <v>5</v>
      </c>
      <c r="F10" s="141">
        <v>3</v>
      </c>
      <c r="G10" s="141">
        <v>4</v>
      </c>
      <c r="H10" s="307">
        <v>5</v>
      </c>
      <c r="I10" s="142">
        <v>6</v>
      </c>
      <c r="J10" s="142">
        <v>7</v>
      </c>
      <c r="K10" s="142">
        <v>8</v>
      </c>
      <c r="L10" s="142">
        <v>9</v>
      </c>
      <c r="M10" s="142" t="s">
        <v>264</v>
      </c>
      <c r="N10" s="142" t="s">
        <v>265</v>
      </c>
      <c r="O10" s="143" t="s">
        <v>266</v>
      </c>
    </row>
    <row r="11" spans="1:16" ht="18.75">
      <c r="A11" s="214"/>
      <c r="B11" s="214"/>
      <c r="C11" s="215"/>
      <c r="D11" s="216"/>
      <c r="E11" s="217"/>
      <c r="F11" s="218"/>
      <c r="G11" s="219"/>
      <c r="H11" s="308" t="s">
        <v>267</v>
      </c>
      <c r="I11" s="220"/>
      <c r="J11" s="220"/>
      <c r="K11" s="221"/>
      <c r="L11" s="222"/>
      <c r="M11" s="221"/>
      <c r="N11" s="221"/>
      <c r="O11" s="220"/>
    </row>
    <row r="12" spans="1:16">
      <c r="A12" s="206"/>
      <c r="B12" s="288"/>
      <c r="C12" s="206"/>
      <c r="D12" s="206"/>
      <c r="E12" s="234"/>
      <c r="F12" s="238"/>
      <c r="G12" s="304"/>
      <c r="H12" s="287" t="s">
        <v>268</v>
      </c>
      <c r="I12" s="240"/>
      <c r="J12" s="145"/>
      <c r="K12" s="145"/>
      <c r="L12" s="144"/>
      <c r="M12" s="145"/>
      <c r="N12" s="145"/>
      <c r="O12" s="146"/>
    </row>
    <row r="13" spans="1:16" ht="60">
      <c r="A13" s="206" t="s">
        <v>269</v>
      </c>
      <c r="B13" s="289" t="s">
        <v>270</v>
      </c>
      <c r="C13" s="206"/>
      <c r="D13" s="206"/>
      <c r="E13" s="234"/>
      <c r="F13" s="238">
        <v>0.18</v>
      </c>
      <c r="G13" s="304"/>
      <c r="H13" s="311" t="s">
        <v>699</v>
      </c>
      <c r="I13" s="284" t="s">
        <v>271</v>
      </c>
      <c r="J13" s="312">
        <v>110</v>
      </c>
      <c r="K13" s="145">
        <v>245.82</v>
      </c>
      <c r="L13" s="144">
        <v>0.18</v>
      </c>
      <c r="M13" s="145">
        <f>ROUND(K13/(1+L13),2)</f>
        <v>208.32</v>
      </c>
      <c r="N13" s="145">
        <f>ROUND(M13*J13,2)</f>
        <v>22915.200000000001</v>
      </c>
      <c r="O13" s="296">
        <f>IF(G13="",N13*F13,N13*G13)</f>
        <v>4124.7359999999999</v>
      </c>
      <c r="P13" s="295">
        <f>0.18*N13</f>
        <v>4124.7359999999999</v>
      </c>
    </row>
    <row r="14" spans="1:16" ht="60">
      <c r="A14" s="206">
        <v>2</v>
      </c>
      <c r="B14" s="290" t="s">
        <v>272</v>
      </c>
      <c r="C14" s="206"/>
      <c r="D14" s="206"/>
      <c r="E14" s="234"/>
      <c r="F14" s="238">
        <v>0.18</v>
      </c>
      <c r="G14" s="304"/>
      <c r="H14" s="311" t="s">
        <v>700</v>
      </c>
      <c r="I14" s="284" t="s">
        <v>271</v>
      </c>
      <c r="J14" s="312">
        <v>182</v>
      </c>
      <c r="K14" s="145">
        <v>393.32</v>
      </c>
      <c r="L14" s="144">
        <v>0.18</v>
      </c>
      <c r="M14" s="145">
        <f t="shared" ref="M14" si="0">ROUND(K14/(1+L14),2)</f>
        <v>333.32</v>
      </c>
      <c r="N14" s="145">
        <f t="shared" ref="N14" si="1">ROUND(M14*J14,2)</f>
        <v>60664.24</v>
      </c>
      <c r="O14" s="296">
        <f>IF(G14="",N14*F14,N14*G14)</f>
        <v>10919.563199999999</v>
      </c>
    </row>
    <row r="15" spans="1:16">
      <c r="A15" s="206"/>
      <c r="B15" s="289"/>
      <c r="C15" s="206"/>
      <c r="D15" s="206"/>
      <c r="E15" s="234"/>
      <c r="F15" s="238"/>
      <c r="G15" s="304"/>
      <c r="H15" s="287" t="s">
        <v>273</v>
      </c>
      <c r="I15" s="284"/>
      <c r="J15" s="145"/>
      <c r="K15" s="145"/>
      <c r="L15" s="144"/>
      <c r="M15" s="145"/>
      <c r="N15" s="145"/>
      <c r="O15" s="296"/>
    </row>
    <row r="16" spans="1:16" ht="90">
      <c r="A16" s="206">
        <v>3</v>
      </c>
      <c r="B16" s="313" t="s">
        <v>274</v>
      </c>
      <c r="C16" s="206"/>
      <c r="D16" s="206"/>
      <c r="E16" s="234"/>
      <c r="F16" s="238">
        <v>0.18</v>
      </c>
      <c r="G16" s="304"/>
      <c r="H16" s="311" t="s">
        <v>702</v>
      </c>
      <c r="I16" s="316" t="s">
        <v>271</v>
      </c>
      <c r="J16" s="145">
        <v>425</v>
      </c>
      <c r="K16" s="145">
        <v>177.5</v>
      </c>
      <c r="L16" s="144">
        <v>0.18</v>
      </c>
      <c r="M16" s="145">
        <f t="shared" ref="M16:M78" si="2">ROUND(K16/(1+L16),2)</f>
        <v>150.41999999999999</v>
      </c>
      <c r="N16" s="145">
        <f t="shared" ref="N16:N78" si="3">ROUND(M16*J16,2)</f>
        <v>63928.5</v>
      </c>
      <c r="O16" s="296">
        <f>IF(G16="",N16*F16,N16*G16)</f>
        <v>11507.13</v>
      </c>
    </row>
    <row r="17" spans="1:15" ht="90">
      <c r="A17" s="206">
        <v>4</v>
      </c>
      <c r="B17" s="313" t="s">
        <v>275</v>
      </c>
      <c r="C17" s="206"/>
      <c r="D17" s="206"/>
      <c r="E17" s="234"/>
      <c r="F17" s="238">
        <v>0.18</v>
      </c>
      <c r="G17" s="304"/>
      <c r="H17" s="311" t="s">
        <v>703</v>
      </c>
      <c r="I17" s="316" t="s">
        <v>271</v>
      </c>
      <c r="J17" s="145">
        <v>122</v>
      </c>
      <c r="K17" s="145">
        <v>498.9</v>
      </c>
      <c r="L17" s="144">
        <v>0.18</v>
      </c>
      <c r="M17" s="145">
        <f t="shared" si="2"/>
        <v>422.8</v>
      </c>
      <c r="N17" s="145">
        <f t="shared" si="3"/>
        <v>51581.599999999999</v>
      </c>
      <c r="O17" s="296">
        <f>IF(G17="",N17*F17,N17*G17)</f>
        <v>9284.6880000000001</v>
      </c>
    </row>
    <row r="18" spans="1:15" ht="90">
      <c r="A18" s="206">
        <v>5</v>
      </c>
      <c r="B18" s="314" t="s">
        <v>701</v>
      </c>
      <c r="C18" s="206"/>
      <c r="D18" s="206"/>
      <c r="E18" s="234"/>
      <c r="F18" s="238">
        <v>0.18</v>
      </c>
      <c r="G18" s="304"/>
      <c r="H18" s="311" t="s">
        <v>704</v>
      </c>
      <c r="I18" s="316" t="s">
        <v>271</v>
      </c>
      <c r="J18" s="145">
        <v>61</v>
      </c>
      <c r="K18" s="145">
        <v>874.4</v>
      </c>
      <c r="L18" s="144">
        <v>0.18</v>
      </c>
      <c r="M18" s="145">
        <f t="shared" si="2"/>
        <v>741.02</v>
      </c>
      <c r="N18" s="145">
        <f t="shared" si="3"/>
        <v>45202.22</v>
      </c>
      <c r="O18" s="296">
        <f>IF(G18="",N18*F18,N18*G18)</f>
        <v>8136.3995999999997</v>
      </c>
    </row>
    <row r="19" spans="1:15" ht="105">
      <c r="A19" s="206">
        <v>6</v>
      </c>
      <c r="B19" s="315" t="s">
        <v>276</v>
      </c>
      <c r="C19" s="206"/>
      <c r="D19" s="206"/>
      <c r="E19" s="234"/>
      <c r="F19" s="238">
        <v>0.18</v>
      </c>
      <c r="G19" s="304"/>
      <c r="H19" s="311" t="s">
        <v>705</v>
      </c>
      <c r="I19" s="316" t="s">
        <v>271</v>
      </c>
      <c r="J19" s="145">
        <v>123</v>
      </c>
      <c r="K19" s="145">
        <v>260.3</v>
      </c>
      <c r="L19" s="144">
        <v>0.18</v>
      </c>
      <c r="M19" s="145">
        <f t="shared" si="2"/>
        <v>220.59</v>
      </c>
      <c r="N19" s="145">
        <f t="shared" si="3"/>
        <v>27132.57</v>
      </c>
      <c r="O19" s="296">
        <f>IF(G19="",N19*F19,N19*G19)</f>
        <v>4883.8625999999995</v>
      </c>
    </row>
    <row r="20" spans="1:15" ht="60">
      <c r="A20" s="206">
        <v>7</v>
      </c>
      <c r="B20" s="315" t="s">
        <v>277</v>
      </c>
      <c r="C20" s="206"/>
      <c r="D20" s="206"/>
      <c r="E20" s="234"/>
      <c r="F20" s="238">
        <v>0.18</v>
      </c>
      <c r="G20" s="304"/>
      <c r="H20" s="311" t="s">
        <v>706</v>
      </c>
      <c r="I20" s="316" t="s">
        <v>271</v>
      </c>
      <c r="J20" s="145">
        <v>110</v>
      </c>
      <c r="K20" s="145">
        <v>196</v>
      </c>
      <c r="L20" s="144">
        <v>0.18</v>
      </c>
      <c r="M20" s="145">
        <f t="shared" si="2"/>
        <v>166.1</v>
      </c>
      <c r="N20" s="145">
        <f t="shared" si="3"/>
        <v>18271</v>
      </c>
      <c r="O20" s="296">
        <f t="shared" ref="O20:O84" si="4">IF(G20="",N20*F20,N20*G20)</f>
        <v>3288.7799999999997</v>
      </c>
    </row>
    <row r="21" spans="1:15" ht="75">
      <c r="A21" s="206">
        <v>8</v>
      </c>
      <c r="B21" s="315" t="s">
        <v>278</v>
      </c>
      <c r="C21" s="206"/>
      <c r="D21" s="206"/>
      <c r="E21" s="234"/>
      <c r="F21" s="238">
        <v>0.18</v>
      </c>
      <c r="G21" s="304"/>
      <c r="H21" s="311" t="s">
        <v>707</v>
      </c>
      <c r="I21" s="316" t="s">
        <v>271</v>
      </c>
      <c r="J21" s="145">
        <v>111</v>
      </c>
      <c r="K21" s="145">
        <v>700.5</v>
      </c>
      <c r="L21" s="144">
        <v>0.18</v>
      </c>
      <c r="M21" s="145">
        <f t="shared" ref="M21" si="5">ROUND(K21/(1+L21),2)</f>
        <v>593.64</v>
      </c>
      <c r="N21" s="145">
        <f t="shared" ref="N21" si="6">ROUND(M21*J21,2)</f>
        <v>65894.039999999994</v>
      </c>
      <c r="O21" s="296">
        <f t="shared" ref="O21" si="7">IF(G21="",N21*F21,N21*G21)</f>
        <v>11860.927199999998</v>
      </c>
    </row>
    <row r="22" spans="1:15" ht="45">
      <c r="A22" s="206">
        <v>8</v>
      </c>
      <c r="B22" s="315" t="s">
        <v>279</v>
      </c>
      <c r="C22" s="206"/>
      <c r="D22" s="206"/>
      <c r="E22" s="234"/>
      <c r="F22" s="238">
        <v>0.18</v>
      </c>
      <c r="G22" s="304"/>
      <c r="H22" s="311" t="s">
        <v>708</v>
      </c>
      <c r="I22" s="316" t="s">
        <v>280</v>
      </c>
      <c r="J22" s="145">
        <v>100</v>
      </c>
      <c r="K22" s="145">
        <v>234.75</v>
      </c>
      <c r="L22" s="144">
        <v>0.18</v>
      </c>
      <c r="M22" s="145">
        <f t="shared" si="2"/>
        <v>198.94</v>
      </c>
      <c r="N22" s="145">
        <f t="shared" si="3"/>
        <v>19894</v>
      </c>
      <c r="O22" s="296">
        <f t="shared" si="4"/>
        <v>3580.92</v>
      </c>
    </row>
    <row r="23" spans="1:15">
      <c r="A23" s="206"/>
      <c r="B23" s="289"/>
      <c r="C23" s="206"/>
      <c r="D23" s="206"/>
      <c r="E23" s="234"/>
      <c r="F23" s="238"/>
      <c r="G23" s="304"/>
      <c r="H23" s="287" t="s">
        <v>281</v>
      </c>
      <c r="I23" s="284"/>
      <c r="J23" s="145"/>
      <c r="K23" s="145"/>
      <c r="L23" s="144">
        <v>0.18</v>
      </c>
      <c r="M23" s="145">
        <f t="shared" si="2"/>
        <v>0</v>
      </c>
      <c r="N23" s="145">
        <f t="shared" si="3"/>
        <v>0</v>
      </c>
      <c r="O23" s="296">
        <f t="shared" si="4"/>
        <v>0</v>
      </c>
    </row>
    <row r="24" spans="1:15" ht="81.75" customHeight="1">
      <c r="A24" s="206">
        <v>9</v>
      </c>
      <c r="B24" s="315" t="s">
        <v>282</v>
      </c>
      <c r="C24" s="206"/>
      <c r="D24" s="206"/>
      <c r="E24" s="234"/>
      <c r="F24" s="238">
        <v>0.18</v>
      </c>
      <c r="G24" s="304"/>
      <c r="H24" s="311" t="s">
        <v>709</v>
      </c>
      <c r="I24" s="316" t="s">
        <v>271</v>
      </c>
      <c r="J24" s="145">
        <v>7</v>
      </c>
      <c r="K24" s="145">
        <v>7878.5</v>
      </c>
      <c r="L24" s="144">
        <v>0.18</v>
      </c>
      <c r="M24" s="145">
        <f t="shared" si="2"/>
        <v>6676.69</v>
      </c>
      <c r="N24" s="145">
        <f t="shared" si="3"/>
        <v>46736.83</v>
      </c>
      <c r="O24" s="296">
        <f t="shared" si="4"/>
        <v>8412.6293999999998</v>
      </c>
    </row>
    <row r="25" spans="1:15" ht="77.25" customHeight="1">
      <c r="A25" s="206">
        <v>10</v>
      </c>
      <c r="B25" s="315" t="s">
        <v>283</v>
      </c>
      <c r="C25" s="206"/>
      <c r="D25" s="206"/>
      <c r="E25" s="234"/>
      <c r="F25" s="238">
        <v>0.18</v>
      </c>
      <c r="G25" s="304"/>
      <c r="H25" s="311" t="s">
        <v>710</v>
      </c>
      <c r="I25" s="316" t="s">
        <v>271</v>
      </c>
      <c r="J25" s="145">
        <v>40</v>
      </c>
      <c r="K25" s="145">
        <v>6812</v>
      </c>
      <c r="L25" s="144">
        <v>0.18</v>
      </c>
      <c r="M25" s="145">
        <f t="shared" si="2"/>
        <v>5772.88</v>
      </c>
      <c r="N25" s="145">
        <f t="shared" si="3"/>
        <v>230915.20000000001</v>
      </c>
      <c r="O25" s="296">
        <f t="shared" si="4"/>
        <v>41564.735999999997</v>
      </c>
    </row>
    <row r="26" spans="1:15" ht="123" customHeight="1">
      <c r="A26" s="206">
        <v>11</v>
      </c>
      <c r="B26" s="315" t="s">
        <v>284</v>
      </c>
      <c r="C26" s="206"/>
      <c r="D26" s="206"/>
      <c r="E26" s="234"/>
      <c r="F26" s="238">
        <v>0.18</v>
      </c>
      <c r="G26" s="304"/>
      <c r="H26" s="317" t="s">
        <v>711</v>
      </c>
      <c r="I26" s="316" t="s">
        <v>285</v>
      </c>
      <c r="J26" s="145">
        <v>3</v>
      </c>
      <c r="K26" s="145">
        <v>9895.2000000000007</v>
      </c>
      <c r="L26" s="144">
        <v>0.18</v>
      </c>
      <c r="M26" s="145">
        <f t="shared" si="2"/>
        <v>8385.76</v>
      </c>
      <c r="N26" s="145">
        <f t="shared" si="3"/>
        <v>25157.279999999999</v>
      </c>
      <c r="O26" s="296">
        <f t="shared" si="4"/>
        <v>4528.3103999999994</v>
      </c>
    </row>
    <row r="27" spans="1:15" ht="45">
      <c r="A27" s="206">
        <v>12</v>
      </c>
      <c r="B27" s="315" t="s">
        <v>286</v>
      </c>
      <c r="C27" s="206"/>
      <c r="D27" s="206"/>
      <c r="E27" s="234"/>
      <c r="F27" s="238">
        <v>0.18</v>
      </c>
      <c r="G27" s="304"/>
      <c r="H27" s="318" t="s">
        <v>712</v>
      </c>
      <c r="I27" s="316" t="s">
        <v>287</v>
      </c>
      <c r="J27" s="145">
        <v>97</v>
      </c>
      <c r="K27" s="145">
        <v>392.15</v>
      </c>
      <c r="L27" s="144">
        <v>0.18</v>
      </c>
      <c r="M27" s="145">
        <f t="shared" si="2"/>
        <v>332.33</v>
      </c>
      <c r="N27" s="145">
        <f t="shared" si="3"/>
        <v>32236.01</v>
      </c>
      <c r="O27" s="296">
        <f t="shared" si="4"/>
        <v>5802.4817999999996</v>
      </c>
    </row>
    <row r="28" spans="1:15" ht="60">
      <c r="A28" s="206">
        <v>13</v>
      </c>
      <c r="B28" s="315" t="s">
        <v>288</v>
      </c>
      <c r="C28" s="206"/>
      <c r="D28" s="206"/>
      <c r="E28" s="234"/>
      <c r="F28" s="238">
        <v>0.18</v>
      </c>
      <c r="G28" s="304"/>
      <c r="H28" s="319" t="s">
        <v>713</v>
      </c>
      <c r="I28" s="316" t="s">
        <v>287</v>
      </c>
      <c r="J28" s="145">
        <v>58</v>
      </c>
      <c r="K28" s="145">
        <v>410.85</v>
      </c>
      <c r="L28" s="144">
        <v>0.18</v>
      </c>
      <c r="M28" s="145">
        <f t="shared" si="2"/>
        <v>348.18</v>
      </c>
      <c r="N28" s="145">
        <f t="shared" si="3"/>
        <v>20194.439999999999</v>
      </c>
      <c r="O28" s="296">
        <f t="shared" si="4"/>
        <v>3634.9991999999997</v>
      </c>
    </row>
    <row r="29" spans="1:15" ht="75">
      <c r="A29" s="206">
        <v>14</v>
      </c>
      <c r="B29" s="315" t="s">
        <v>289</v>
      </c>
      <c r="C29" s="206"/>
      <c r="D29" s="206"/>
      <c r="E29" s="234"/>
      <c r="F29" s="238">
        <v>0.18</v>
      </c>
      <c r="G29" s="304"/>
      <c r="H29" s="319" t="s">
        <v>714</v>
      </c>
      <c r="I29" s="320" t="s">
        <v>290</v>
      </c>
      <c r="J29" s="145">
        <v>15</v>
      </c>
      <c r="K29" s="145">
        <v>18.149999999999999</v>
      </c>
      <c r="L29" s="144">
        <v>0.18</v>
      </c>
      <c r="M29" s="145">
        <f t="shared" si="2"/>
        <v>15.38</v>
      </c>
      <c r="N29" s="145">
        <f t="shared" si="3"/>
        <v>230.7</v>
      </c>
      <c r="O29" s="296">
        <f t="shared" si="4"/>
        <v>41.525999999999996</v>
      </c>
    </row>
    <row r="30" spans="1:15" ht="75">
      <c r="A30" s="206">
        <v>15</v>
      </c>
      <c r="B30" s="315">
        <v>4.13</v>
      </c>
      <c r="C30" s="206"/>
      <c r="D30" s="206"/>
      <c r="E30" s="234"/>
      <c r="F30" s="238">
        <v>0.18</v>
      </c>
      <c r="G30" s="304"/>
      <c r="H30" s="319" t="s">
        <v>715</v>
      </c>
      <c r="I30" s="320" t="s">
        <v>287</v>
      </c>
      <c r="J30" s="145">
        <v>58</v>
      </c>
      <c r="K30" s="145">
        <v>146.15</v>
      </c>
      <c r="L30" s="144">
        <v>0.18</v>
      </c>
      <c r="M30" s="145">
        <f t="shared" si="2"/>
        <v>123.86</v>
      </c>
      <c r="N30" s="145">
        <f t="shared" si="3"/>
        <v>7183.88</v>
      </c>
      <c r="O30" s="296">
        <f t="shared" si="4"/>
        <v>1293.0984000000001</v>
      </c>
    </row>
    <row r="31" spans="1:15" ht="105">
      <c r="A31" s="206">
        <v>16</v>
      </c>
      <c r="B31" s="315">
        <v>4.17</v>
      </c>
      <c r="C31" s="206"/>
      <c r="D31" s="206"/>
      <c r="E31" s="234"/>
      <c r="F31" s="238">
        <v>0.18</v>
      </c>
      <c r="G31" s="304"/>
      <c r="H31" s="319" t="s">
        <v>716</v>
      </c>
      <c r="I31" s="320" t="s">
        <v>287</v>
      </c>
      <c r="J31" s="145">
        <v>90</v>
      </c>
      <c r="K31" s="145">
        <v>749.3</v>
      </c>
      <c r="L31" s="144">
        <v>0.18</v>
      </c>
      <c r="M31" s="145">
        <f t="shared" si="2"/>
        <v>635</v>
      </c>
      <c r="N31" s="145">
        <f t="shared" si="3"/>
        <v>57150</v>
      </c>
      <c r="O31" s="296">
        <f t="shared" si="4"/>
        <v>10287</v>
      </c>
    </row>
    <row r="32" spans="1:15">
      <c r="A32" s="206"/>
      <c r="B32" s="291"/>
      <c r="C32" s="206"/>
      <c r="D32" s="206"/>
      <c r="E32" s="234"/>
      <c r="F32" s="238"/>
      <c r="G32" s="304"/>
      <c r="H32" s="321" t="s">
        <v>291</v>
      </c>
      <c r="I32" s="284"/>
      <c r="J32" s="145"/>
      <c r="K32" s="145"/>
      <c r="L32" s="144"/>
      <c r="M32" s="145"/>
      <c r="N32" s="145"/>
      <c r="O32" s="296"/>
    </row>
    <row r="33" spans="1:15" ht="60">
      <c r="A33" s="206">
        <v>17</v>
      </c>
      <c r="B33" s="315" t="s">
        <v>292</v>
      </c>
      <c r="C33" s="206"/>
      <c r="D33" s="206"/>
      <c r="E33" s="234"/>
      <c r="F33" s="238">
        <v>0.18</v>
      </c>
      <c r="G33" s="304"/>
      <c r="H33" s="311" t="s">
        <v>717</v>
      </c>
      <c r="I33" s="284" t="s">
        <v>287</v>
      </c>
      <c r="J33" s="145">
        <v>106</v>
      </c>
      <c r="K33" s="145">
        <v>392.15</v>
      </c>
      <c r="L33" s="144">
        <v>0.18</v>
      </c>
      <c r="M33" s="145">
        <f t="shared" si="2"/>
        <v>332.33</v>
      </c>
      <c r="N33" s="145">
        <f t="shared" si="3"/>
        <v>35226.980000000003</v>
      </c>
      <c r="O33" s="296">
        <f t="shared" si="4"/>
        <v>6340.8564000000006</v>
      </c>
    </row>
    <row r="34" spans="1:15" ht="60">
      <c r="A34" s="206">
        <v>18</v>
      </c>
      <c r="B34" s="315" t="s">
        <v>293</v>
      </c>
      <c r="C34" s="206"/>
      <c r="D34" s="206"/>
      <c r="E34" s="234"/>
      <c r="F34" s="238">
        <v>0.18</v>
      </c>
      <c r="G34" s="304"/>
      <c r="H34" s="317" t="s">
        <v>718</v>
      </c>
      <c r="I34" s="284" t="s">
        <v>287</v>
      </c>
      <c r="J34" s="145">
        <v>5</v>
      </c>
      <c r="K34" s="145">
        <v>842.5</v>
      </c>
      <c r="L34" s="144">
        <v>0.18</v>
      </c>
      <c r="M34" s="145">
        <f t="shared" si="2"/>
        <v>713.98</v>
      </c>
      <c r="N34" s="145">
        <f t="shared" si="3"/>
        <v>3569.9</v>
      </c>
      <c r="O34" s="296">
        <f t="shared" si="4"/>
        <v>642.58199999999999</v>
      </c>
    </row>
    <row r="35" spans="1:15" ht="60">
      <c r="A35" s="206">
        <v>19</v>
      </c>
      <c r="B35" s="315" t="s">
        <v>294</v>
      </c>
      <c r="C35" s="206"/>
      <c r="D35" s="206"/>
      <c r="E35" s="234"/>
      <c r="F35" s="238">
        <v>0.18</v>
      </c>
      <c r="G35" s="304"/>
      <c r="H35" s="317" t="s">
        <v>719</v>
      </c>
      <c r="I35" s="284" t="s">
        <v>287</v>
      </c>
      <c r="J35" s="145">
        <v>443</v>
      </c>
      <c r="K35" s="145">
        <v>927.25</v>
      </c>
      <c r="L35" s="144">
        <v>0.18</v>
      </c>
      <c r="M35" s="145">
        <f t="shared" si="2"/>
        <v>785.81</v>
      </c>
      <c r="N35" s="145">
        <f t="shared" si="3"/>
        <v>348113.83</v>
      </c>
      <c r="O35" s="296">
        <f t="shared" si="4"/>
        <v>62660.489399999999</v>
      </c>
    </row>
    <row r="36" spans="1:15" ht="60">
      <c r="A36" s="206">
        <v>20</v>
      </c>
      <c r="B36" s="315" t="s">
        <v>295</v>
      </c>
      <c r="C36" s="206"/>
      <c r="D36" s="206"/>
      <c r="E36" s="234"/>
      <c r="F36" s="238">
        <v>0.18</v>
      </c>
      <c r="G36" s="304"/>
      <c r="H36" s="317" t="s">
        <v>720</v>
      </c>
      <c r="I36" s="284" t="s">
        <v>287</v>
      </c>
      <c r="J36" s="145">
        <v>841</v>
      </c>
      <c r="K36" s="145">
        <v>736.4</v>
      </c>
      <c r="L36" s="144">
        <v>0.18</v>
      </c>
      <c r="M36" s="145">
        <f t="shared" si="2"/>
        <v>624.07000000000005</v>
      </c>
      <c r="N36" s="145">
        <f t="shared" si="3"/>
        <v>524842.87</v>
      </c>
      <c r="O36" s="296">
        <f t="shared" si="4"/>
        <v>94471.7166</v>
      </c>
    </row>
    <row r="37" spans="1:15" ht="45">
      <c r="A37" s="206">
        <v>21</v>
      </c>
      <c r="B37" s="315" t="s">
        <v>296</v>
      </c>
      <c r="C37" s="206"/>
      <c r="D37" s="206"/>
      <c r="E37" s="234"/>
      <c r="F37" s="238">
        <v>0.18</v>
      </c>
      <c r="G37" s="304"/>
      <c r="H37" s="317" t="s">
        <v>721</v>
      </c>
      <c r="I37" s="284" t="s">
        <v>287</v>
      </c>
      <c r="J37" s="145">
        <v>461</v>
      </c>
      <c r="K37" s="145">
        <v>961.3</v>
      </c>
      <c r="L37" s="144">
        <v>0.18</v>
      </c>
      <c r="M37" s="145">
        <f t="shared" si="2"/>
        <v>814.66</v>
      </c>
      <c r="N37" s="145">
        <f t="shared" si="3"/>
        <v>375558.26</v>
      </c>
      <c r="O37" s="296">
        <f t="shared" si="4"/>
        <v>67600.486799999999</v>
      </c>
    </row>
    <row r="38" spans="1:15" ht="45">
      <c r="A38" s="206">
        <v>22</v>
      </c>
      <c r="B38" s="315" t="s">
        <v>297</v>
      </c>
      <c r="C38" s="206"/>
      <c r="D38" s="206"/>
      <c r="E38" s="234"/>
      <c r="F38" s="238">
        <v>0.18</v>
      </c>
      <c r="G38" s="304"/>
      <c r="H38" s="317" t="s">
        <v>722</v>
      </c>
      <c r="I38" s="284" t="s">
        <v>287</v>
      </c>
      <c r="J38" s="145">
        <v>24</v>
      </c>
      <c r="K38" s="145">
        <v>764.95</v>
      </c>
      <c r="L38" s="144">
        <v>0.18</v>
      </c>
      <c r="M38" s="145">
        <f t="shared" si="2"/>
        <v>648.26</v>
      </c>
      <c r="N38" s="145">
        <f t="shared" si="3"/>
        <v>15558.24</v>
      </c>
      <c r="O38" s="296">
        <f t="shared" si="4"/>
        <v>2800.4831999999997</v>
      </c>
    </row>
    <row r="39" spans="1:15" ht="75">
      <c r="A39" s="206">
        <v>23</v>
      </c>
      <c r="B39" s="315" t="s">
        <v>298</v>
      </c>
      <c r="C39" s="206"/>
      <c r="D39" s="206"/>
      <c r="E39" s="234"/>
      <c r="F39" s="238">
        <v>0.18</v>
      </c>
      <c r="G39" s="304"/>
      <c r="H39" s="317" t="s">
        <v>723</v>
      </c>
      <c r="I39" s="284" t="s">
        <v>287</v>
      </c>
      <c r="J39" s="145">
        <v>16</v>
      </c>
      <c r="K39" s="145">
        <v>392.15</v>
      </c>
      <c r="L39" s="144">
        <v>0.18</v>
      </c>
      <c r="M39" s="145">
        <f t="shared" si="2"/>
        <v>332.33</v>
      </c>
      <c r="N39" s="145">
        <f t="shared" si="3"/>
        <v>5317.28</v>
      </c>
      <c r="O39" s="296">
        <f t="shared" si="4"/>
        <v>957.11039999999991</v>
      </c>
    </row>
    <row r="40" spans="1:15" ht="60">
      <c r="A40" s="206">
        <v>24</v>
      </c>
      <c r="B40" s="315" t="s">
        <v>299</v>
      </c>
      <c r="C40" s="206"/>
      <c r="D40" s="206"/>
      <c r="E40" s="234"/>
      <c r="F40" s="238">
        <v>0.18</v>
      </c>
      <c r="G40" s="304"/>
      <c r="H40" s="317" t="s">
        <v>724</v>
      </c>
      <c r="I40" s="284" t="s">
        <v>300</v>
      </c>
      <c r="J40" s="145">
        <v>153</v>
      </c>
      <c r="K40" s="145">
        <v>208.55</v>
      </c>
      <c r="L40" s="144">
        <v>0.18</v>
      </c>
      <c r="M40" s="145">
        <f t="shared" si="2"/>
        <v>176.74</v>
      </c>
      <c r="N40" s="145">
        <f t="shared" si="3"/>
        <v>27041.22</v>
      </c>
      <c r="O40" s="296">
        <f t="shared" si="4"/>
        <v>4867.4196000000002</v>
      </c>
    </row>
    <row r="41" spans="1:15" ht="45">
      <c r="A41" s="206">
        <v>25</v>
      </c>
      <c r="B41" s="315" t="s">
        <v>301</v>
      </c>
      <c r="C41" s="206"/>
      <c r="D41" s="206"/>
      <c r="E41" s="234"/>
      <c r="F41" s="238">
        <v>0.18</v>
      </c>
      <c r="G41" s="304"/>
      <c r="H41" s="317" t="s">
        <v>725</v>
      </c>
      <c r="I41" s="284" t="s">
        <v>287</v>
      </c>
      <c r="J41" s="145">
        <v>20</v>
      </c>
      <c r="K41" s="145">
        <v>951.1</v>
      </c>
      <c r="L41" s="144">
        <v>0.18</v>
      </c>
      <c r="M41" s="145">
        <f t="shared" si="2"/>
        <v>806.02</v>
      </c>
      <c r="N41" s="145">
        <f t="shared" si="3"/>
        <v>16120.4</v>
      </c>
      <c r="O41" s="296">
        <f t="shared" si="4"/>
        <v>2901.672</v>
      </c>
    </row>
    <row r="42" spans="1:15" ht="60">
      <c r="A42" s="206">
        <v>26</v>
      </c>
      <c r="B42" s="322" t="s">
        <v>302</v>
      </c>
      <c r="C42" s="206"/>
      <c r="D42" s="206"/>
      <c r="E42" s="234"/>
      <c r="F42" s="238">
        <v>0.18</v>
      </c>
      <c r="G42" s="304"/>
      <c r="H42" s="311" t="s">
        <v>726</v>
      </c>
      <c r="I42" s="284" t="s">
        <v>303</v>
      </c>
      <c r="J42" s="145">
        <v>25472</v>
      </c>
      <c r="K42" s="145">
        <v>107.85</v>
      </c>
      <c r="L42" s="144">
        <v>0.18</v>
      </c>
      <c r="M42" s="145">
        <f t="shared" si="2"/>
        <v>91.4</v>
      </c>
      <c r="N42" s="145">
        <f t="shared" si="3"/>
        <v>2328140.7999999998</v>
      </c>
      <c r="O42" s="296">
        <f t="shared" si="4"/>
        <v>419065.34399999992</v>
      </c>
    </row>
    <row r="43" spans="1:15" ht="315">
      <c r="A43" s="206">
        <v>27</v>
      </c>
      <c r="B43" s="322" t="s">
        <v>304</v>
      </c>
      <c r="C43" s="206"/>
      <c r="D43" s="206"/>
      <c r="E43" s="234"/>
      <c r="F43" s="238">
        <v>0.18</v>
      </c>
      <c r="G43" s="304"/>
      <c r="H43" s="317" t="s">
        <v>727</v>
      </c>
      <c r="I43" s="284" t="s">
        <v>285</v>
      </c>
      <c r="J43" s="145">
        <v>99</v>
      </c>
      <c r="K43" s="145">
        <v>9504.75</v>
      </c>
      <c r="L43" s="144">
        <v>0.18</v>
      </c>
      <c r="M43" s="145">
        <f t="shared" si="2"/>
        <v>8054.87</v>
      </c>
      <c r="N43" s="145">
        <f t="shared" si="3"/>
        <v>797432.13</v>
      </c>
      <c r="O43" s="296">
        <f t="shared" si="4"/>
        <v>143537.78339999999</v>
      </c>
    </row>
    <row r="44" spans="1:15" ht="315">
      <c r="A44" s="206">
        <v>28</v>
      </c>
      <c r="B44" s="322" t="s">
        <v>305</v>
      </c>
      <c r="C44" s="206"/>
      <c r="D44" s="206"/>
      <c r="E44" s="234"/>
      <c r="F44" s="238">
        <v>0.18</v>
      </c>
      <c r="G44" s="304"/>
      <c r="H44" s="317" t="s">
        <v>728</v>
      </c>
      <c r="I44" s="284" t="s">
        <v>285</v>
      </c>
      <c r="J44" s="145">
        <v>177</v>
      </c>
      <c r="K44" s="145">
        <v>9860.4</v>
      </c>
      <c r="L44" s="144">
        <v>0.18</v>
      </c>
      <c r="M44" s="145">
        <f t="shared" si="2"/>
        <v>8356.27</v>
      </c>
      <c r="N44" s="145">
        <f t="shared" si="3"/>
        <v>1479059.79</v>
      </c>
      <c r="O44" s="296">
        <f t="shared" si="4"/>
        <v>266230.7622</v>
      </c>
    </row>
    <row r="45" spans="1:15" ht="30">
      <c r="A45" s="206">
        <v>29</v>
      </c>
      <c r="B45" s="315" t="s">
        <v>306</v>
      </c>
      <c r="C45" s="206"/>
      <c r="D45" s="206"/>
      <c r="E45" s="234"/>
      <c r="F45" s="238">
        <v>0.18</v>
      </c>
      <c r="G45" s="304"/>
      <c r="H45" s="311" t="s">
        <v>729</v>
      </c>
      <c r="I45" s="284" t="s">
        <v>307</v>
      </c>
      <c r="J45" s="145">
        <v>91</v>
      </c>
      <c r="K45" s="145">
        <v>733.5</v>
      </c>
      <c r="L45" s="144">
        <v>0.18</v>
      </c>
      <c r="M45" s="145">
        <f t="shared" si="2"/>
        <v>621.61</v>
      </c>
      <c r="N45" s="145">
        <f t="shared" si="3"/>
        <v>56566.51</v>
      </c>
      <c r="O45" s="296">
        <f t="shared" si="4"/>
        <v>10181.971799999999</v>
      </c>
    </row>
    <row r="46" spans="1:15">
      <c r="A46" s="206"/>
      <c r="B46" s="291"/>
      <c r="C46" s="206"/>
      <c r="D46" s="206"/>
      <c r="E46" s="234"/>
      <c r="F46" s="238"/>
      <c r="G46" s="304"/>
      <c r="H46" s="321" t="s">
        <v>308</v>
      </c>
      <c r="I46" s="284"/>
      <c r="J46" s="145"/>
      <c r="K46" s="145"/>
      <c r="L46" s="144"/>
      <c r="M46" s="145"/>
      <c r="N46" s="145"/>
      <c r="O46" s="296"/>
    </row>
    <row r="47" spans="1:15" ht="30">
      <c r="A47" s="206">
        <v>30</v>
      </c>
      <c r="B47" s="322" t="s">
        <v>309</v>
      </c>
      <c r="C47" s="206"/>
      <c r="D47" s="206"/>
      <c r="E47" s="234"/>
      <c r="F47" s="238">
        <v>0.18</v>
      </c>
      <c r="G47" s="304"/>
      <c r="H47" s="317" t="s">
        <v>730</v>
      </c>
      <c r="I47" s="284" t="s">
        <v>287</v>
      </c>
      <c r="J47" s="145">
        <v>372</v>
      </c>
      <c r="K47" s="145">
        <v>104.8</v>
      </c>
      <c r="L47" s="144">
        <v>0.18</v>
      </c>
      <c r="M47" s="145">
        <f t="shared" si="2"/>
        <v>88.81</v>
      </c>
      <c r="N47" s="145">
        <f t="shared" si="3"/>
        <v>33037.32</v>
      </c>
      <c r="O47" s="296">
        <f t="shared" si="4"/>
        <v>5946.7175999999999</v>
      </c>
    </row>
    <row r="48" spans="1:15">
      <c r="A48" s="206"/>
      <c r="B48" s="291"/>
      <c r="C48" s="206"/>
      <c r="D48" s="206"/>
      <c r="E48" s="234"/>
      <c r="F48" s="238"/>
      <c r="G48" s="304"/>
      <c r="H48" s="321" t="s">
        <v>310</v>
      </c>
      <c r="I48" s="284"/>
      <c r="J48" s="145"/>
      <c r="K48" s="145"/>
      <c r="L48" s="144"/>
      <c r="M48" s="145"/>
      <c r="N48" s="145"/>
      <c r="O48" s="296"/>
    </row>
    <row r="49" spans="1:15" ht="165">
      <c r="A49" s="206">
        <v>31</v>
      </c>
      <c r="B49" s="322" t="s">
        <v>311</v>
      </c>
      <c r="C49" s="206"/>
      <c r="D49" s="206"/>
      <c r="E49" s="234"/>
      <c r="F49" s="238">
        <v>0.18</v>
      </c>
      <c r="G49" s="304"/>
      <c r="H49" s="317" t="s">
        <v>798</v>
      </c>
      <c r="I49" s="284" t="s">
        <v>287</v>
      </c>
      <c r="J49" s="145">
        <v>44</v>
      </c>
      <c r="K49" s="145">
        <v>5413.5</v>
      </c>
      <c r="L49" s="144">
        <v>0.18</v>
      </c>
      <c r="M49" s="145">
        <f t="shared" si="2"/>
        <v>4587.71</v>
      </c>
      <c r="N49" s="145">
        <f t="shared" si="3"/>
        <v>201859.24</v>
      </c>
      <c r="O49" s="296">
        <f t="shared" si="4"/>
        <v>36334.663199999995</v>
      </c>
    </row>
    <row r="50" spans="1:15" ht="165">
      <c r="A50" s="206">
        <v>32</v>
      </c>
      <c r="B50" s="322" t="s">
        <v>312</v>
      </c>
      <c r="C50" s="206"/>
      <c r="D50" s="206"/>
      <c r="E50" s="234"/>
      <c r="F50" s="238">
        <v>0.18</v>
      </c>
      <c r="G50" s="304"/>
      <c r="H50" s="317" t="s">
        <v>799</v>
      </c>
      <c r="I50" s="284" t="s">
        <v>287</v>
      </c>
      <c r="J50" s="145">
        <v>12</v>
      </c>
      <c r="K50" s="145">
        <v>5136.3</v>
      </c>
      <c r="L50" s="144">
        <v>0.18</v>
      </c>
      <c r="M50" s="145">
        <f t="shared" si="2"/>
        <v>4352.8</v>
      </c>
      <c r="N50" s="145">
        <f t="shared" si="3"/>
        <v>52233.599999999999</v>
      </c>
      <c r="O50" s="296">
        <f t="shared" si="4"/>
        <v>9402.0479999999989</v>
      </c>
    </row>
    <row r="51" spans="1:15" ht="75">
      <c r="A51" s="206">
        <v>33</v>
      </c>
      <c r="B51" s="322" t="s">
        <v>313</v>
      </c>
      <c r="C51" s="206"/>
      <c r="D51" s="206"/>
      <c r="E51" s="234"/>
      <c r="F51" s="238">
        <v>0.18</v>
      </c>
      <c r="G51" s="304"/>
      <c r="H51" s="317" t="s">
        <v>800</v>
      </c>
      <c r="I51" s="284" t="s">
        <v>300</v>
      </c>
      <c r="J51" s="145">
        <v>75</v>
      </c>
      <c r="K51" s="145">
        <v>510.95</v>
      </c>
      <c r="L51" s="144">
        <v>0.18</v>
      </c>
      <c r="M51" s="145">
        <f t="shared" si="2"/>
        <v>433.01</v>
      </c>
      <c r="N51" s="145">
        <f t="shared" si="3"/>
        <v>32475.75</v>
      </c>
      <c r="O51" s="296">
        <f t="shared" si="4"/>
        <v>5845.6350000000002</v>
      </c>
    </row>
    <row r="52" spans="1:15" ht="60">
      <c r="A52" s="206">
        <v>34</v>
      </c>
      <c r="B52" s="322" t="s">
        <v>314</v>
      </c>
      <c r="C52" s="206"/>
      <c r="D52" s="206"/>
      <c r="E52" s="234"/>
      <c r="F52" s="238">
        <v>0.18</v>
      </c>
      <c r="G52" s="304"/>
      <c r="H52" s="317" t="s">
        <v>801</v>
      </c>
      <c r="I52" s="284" t="s">
        <v>300</v>
      </c>
      <c r="J52" s="145">
        <v>10</v>
      </c>
      <c r="K52" s="145">
        <v>568.54999999999995</v>
      </c>
      <c r="L52" s="144">
        <v>0.18</v>
      </c>
      <c r="M52" s="145">
        <f t="shared" si="2"/>
        <v>481.82</v>
      </c>
      <c r="N52" s="145">
        <f t="shared" si="3"/>
        <v>4818.2</v>
      </c>
      <c r="O52" s="296">
        <f t="shared" si="4"/>
        <v>867.27599999999995</v>
      </c>
    </row>
    <row r="53" spans="1:15" ht="75">
      <c r="A53" s="206">
        <v>35</v>
      </c>
      <c r="B53" s="322" t="s">
        <v>315</v>
      </c>
      <c r="C53" s="206"/>
      <c r="D53" s="206"/>
      <c r="E53" s="234"/>
      <c r="F53" s="238">
        <v>0.18</v>
      </c>
      <c r="G53" s="304"/>
      <c r="H53" s="317" t="s">
        <v>802</v>
      </c>
      <c r="I53" s="284" t="s">
        <v>316</v>
      </c>
      <c r="J53" s="145">
        <v>1</v>
      </c>
      <c r="K53" s="145">
        <v>978.7</v>
      </c>
      <c r="L53" s="144">
        <v>0.18</v>
      </c>
      <c r="M53" s="145">
        <f t="shared" si="2"/>
        <v>829.41</v>
      </c>
      <c r="N53" s="145">
        <f t="shared" si="3"/>
        <v>829.41</v>
      </c>
      <c r="O53" s="296">
        <f t="shared" si="4"/>
        <v>149.29379999999998</v>
      </c>
    </row>
    <row r="54" spans="1:15" ht="135">
      <c r="A54" s="206">
        <v>36</v>
      </c>
      <c r="B54" s="322" t="s">
        <v>317</v>
      </c>
      <c r="C54" s="206"/>
      <c r="D54" s="206"/>
      <c r="E54" s="234"/>
      <c r="F54" s="238">
        <v>0.18</v>
      </c>
      <c r="G54" s="304"/>
      <c r="H54" s="317" t="s">
        <v>803</v>
      </c>
      <c r="I54" s="284" t="s">
        <v>287</v>
      </c>
      <c r="J54" s="145">
        <v>222</v>
      </c>
      <c r="K54" s="145">
        <v>1267.95</v>
      </c>
      <c r="L54" s="144">
        <v>0.18</v>
      </c>
      <c r="M54" s="145">
        <f t="shared" si="2"/>
        <v>1074.53</v>
      </c>
      <c r="N54" s="145">
        <f t="shared" si="3"/>
        <v>238545.66</v>
      </c>
      <c r="O54" s="296">
        <f t="shared" si="4"/>
        <v>42938.218800000002</v>
      </c>
    </row>
    <row r="55" spans="1:15">
      <c r="A55" s="206"/>
      <c r="B55" s="291"/>
      <c r="C55" s="206"/>
      <c r="D55" s="206"/>
      <c r="E55" s="234"/>
      <c r="F55" s="238"/>
      <c r="G55" s="304"/>
      <c r="H55" s="321" t="s">
        <v>318</v>
      </c>
      <c r="I55" s="284"/>
      <c r="J55" s="145"/>
      <c r="K55" s="145"/>
      <c r="L55" s="144"/>
      <c r="M55" s="145"/>
      <c r="N55" s="145"/>
      <c r="O55" s="296"/>
    </row>
    <row r="56" spans="1:15" ht="90">
      <c r="A56" s="206">
        <v>37</v>
      </c>
      <c r="B56" s="315" t="s">
        <v>319</v>
      </c>
      <c r="C56" s="206"/>
      <c r="D56" s="206"/>
      <c r="E56" s="234"/>
      <c r="F56" s="238">
        <v>0.18</v>
      </c>
      <c r="G56" s="304"/>
      <c r="H56" s="317" t="s">
        <v>731</v>
      </c>
      <c r="I56" s="284" t="s">
        <v>285</v>
      </c>
      <c r="J56" s="145">
        <v>2</v>
      </c>
      <c r="K56" s="145">
        <v>142949.70000000001</v>
      </c>
      <c r="L56" s="144">
        <v>0.18</v>
      </c>
      <c r="M56" s="145">
        <f t="shared" si="2"/>
        <v>121143.81</v>
      </c>
      <c r="N56" s="145">
        <f t="shared" si="3"/>
        <v>242287.62</v>
      </c>
      <c r="O56" s="296">
        <f t="shared" si="4"/>
        <v>43611.7716</v>
      </c>
    </row>
    <row r="57" spans="1:15" ht="120">
      <c r="A57" s="206">
        <v>38</v>
      </c>
      <c r="B57" s="315" t="s">
        <v>320</v>
      </c>
      <c r="C57" s="206"/>
      <c r="D57" s="206"/>
      <c r="E57" s="234"/>
      <c r="F57" s="238">
        <v>0.18</v>
      </c>
      <c r="G57" s="304"/>
      <c r="H57" s="317" t="s">
        <v>732</v>
      </c>
      <c r="I57" s="284" t="s">
        <v>287</v>
      </c>
      <c r="J57" s="145">
        <v>5</v>
      </c>
      <c r="K57" s="145">
        <v>2241.8000000000002</v>
      </c>
      <c r="L57" s="144">
        <v>0.18</v>
      </c>
      <c r="M57" s="145">
        <f t="shared" si="2"/>
        <v>1899.83</v>
      </c>
      <c r="N57" s="145">
        <f t="shared" si="3"/>
        <v>9499.15</v>
      </c>
      <c r="O57" s="296">
        <f t="shared" si="4"/>
        <v>1709.847</v>
      </c>
    </row>
    <row r="58" spans="1:15" ht="135">
      <c r="A58" s="206">
        <v>39</v>
      </c>
      <c r="B58" s="315" t="s">
        <v>321</v>
      </c>
      <c r="C58" s="206"/>
      <c r="D58" s="206"/>
      <c r="E58" s="234"/>
      <c r="F58" s="238">
        <v>0.18</v>
      </c>
      <c r="G58" s="304"/>
      <c r="H58" s="317" t="s">
        <v>733</v>
      </c>
      <c r="I58" s="284" t="s">
        <v>287</v>
      </c>
      <c r="J58" s="145">
        <v>38</v>
      </c>
      <c r="K58" s="145">
        <v>2600.4499999999998</v>
      </c>
      <c r="L58" s="144">
        <v>0.18</v>
      </c>
      <c r="M58" s="145">
        <f t="shared" si="2"/>
        <v>2203.77</v>
      </c>
      <c r="N58" s="145">
        <f t="shared" si="3"/>
        <v>83743.259999999995</v>
      </c>
      <c r="O58" s="296">
        <f t="shared" si="4"/>
        <v>15073.786799999998</v>
      </c>
    </row>
    <row r="59" spans="1:15" ht="135">
      <c r="A59" s="206">
        <v>40</v>
      </c>
      <c r="B59" s="315" t="s">
        <v>322</v>
      </c>
      <c r="C59" s="206"/>
      <c r="D59" s="206"/>
      <c r="E59" s="234"/>
      <c r="F59" s="238">
        <v>0.18</v>
      </c>
      <c r="G59" s="304"/>
      <c r="H59" s="317" t="s">
        <v>734</v>
      </c>
      <c r="I59" s="284" t="s">
        <v>287</v>
      </c>
      <c r="J59" s="145">
        <v>19</v>
      </c>
      <c r="K59" s="145">
        <v>1800.45</v>
      </c>
      <c r="L59" s="144">
        <v>0.18</v>
      </c>
      <c r="M59" s="145">
        <f t="shared" si="2"/>
        <v>1525.81</v>
      </c>
      <c r="N59" s="145">
        <f t="shared" si="3"/>
        <v>28990.39</v>
      </c>
      <c r="O59" s="296">
        <f t="shared" si="4"/>
        <v>5218.2701999999999</v>
      </c>
    </row>
    <row r="60" spans="1:15" ht="90">
      <c r="A60" s="206">
        <v>41</v>
      </c>
      <c r="B60" s="315" t="s">
        <v>323</v>
      </c>
      <c r="C60" s="206"/>
      <c r="D60" s="206"/>
      <c r="E60" s="234"/>
      <c r="F60" s="238">
        <v>0.18</v>
      </c>
      <c r="G60" s="304"/>
      <c r="H60" s="317" t="s">
        <v>735</v>
      </c>
      <c r="I60" s="284" t="s">
        <v>287</v>
      </c>
      <c r="J60" s="145">
        <v>5</v>
      </c>
      <c r="K60" s="145">
        <v>176.4</v>
      </c>
      <c r="L60" s="144">
        <v>0.18</v>
      </c>
      <c r="M60" s="145">
        <f t="shared" si="2"/>
        <v>149.49</v>
      </c>
      <c r="N60" s="145">
        <f t="shared" si="3"/>
        <v>747.45</v>
      </c>
      <c r="O60" s="296">
        <f t="shared" si="4"/>
        <v>134.541</v>
      </c>
    </row>
    <row r="61" spans="1:15" ht="105">
      <c r="A61" s="206">
        <v>42</v>
      </c>
      <c r="B61" s="315" t="s">
        <v>324</v>
      </c>
      <c r="C61" s="206"/>
      <c r="D61" s="206"/>
      <c r="E61" s="234"/>
      <c r="F61" s="238">
        <v>0.18</v>
      </c>
      <c r="G61" s="304"/>
      <c r="H61" s="317" t="s">
        <v>736</v>
      </c>
      <c r="I61" s="284" t="s">
        <v>287</v>
      </c>
      <c r="J61" s="145">
        <v>52</v>
      </c>
      <c r="K61" s="145">
        <v>3473.85</v>
      </c>
      <c r="L61" s="144">
        <v>0.18</v>
      </c>
      <c r="M61" s="145">
        <f t="shared" si="2"/>
        <v>2943.94</v>
      </c>
      <c r="N61" s="145">
        <f t="shared" si="3"/>
        <v>153084.88</v>
      </c>
      <c r="O61" s="296">
        <f t="shared" si="4"/>
        <v>27555.278399999999</v>
      </c>
    </row>
    <row r="62" spans="1:15" ht="45">
      <c r="A62" s="206">
        <v>43</v>
      </c>
      <c r="B62" s="315" t="s">
        <v>325</v>
      </c>
      <c r="C62" s="206"/>
      <c r="D62" s="206"/>
      <c r="E62" s="234"/>
      <c r="F62" s="238">
        <v>0.18</v>
      </c>
      <c r="G62" s="304"/>
      <c r="H62" s="317" t="s">
        <v>737</v>
      </c>
      <c r="I62" s="284" t="s">
        <v>287</v>
      </c>
      <c r="J62" s="145">
        <v>52</v>
      </c>
      <c r="K62" s="145">
        <v>462.35</v>
      </c>
      <c r="L62" s="144">
        <v>0.18</v>
      </c>
      <c r="M62" s="145">
        <f t="shared" si="2"/>
        <v>391.82</v>
      </c>
      <c r="N62" s="145">
        <f t="shared" si="3"/>
        <v>20374.64</v>
      </c>
      <c r="O62" s="296">
        <f t="shared" si="4"/>
        <v>3667.4351999999999</v>
      </c>
    </row>
    <row r="63" spans="1:15" ht="45">
      <c r="A63" s="206">
        <v>44</v>
      </c>
      <c r="B63" s="315" t="s">
        <v>326</v>
      </c>
      <c r="C63" s="206"/>
      <c r="D63" s="206"/>
      <c r="E63" s="234"/>
      <c r="F63" s="238">
        <v>0.18</v>
      </c>
      <c r="G63" s="304"/>
      <c r="H63" s="317" t="s">
        <v>738</v>
      </c>
      <c r="I63" s="284" t="s">
        <v>300</v>
      </c>
      <c r="J63" s="145">
        <v>66</v>
      </c>
      <c r="K63" s="145">
        <v>186.4</v>
      </c>
      <c r="L63" s="144">
        <v>0.18</v>
      </c>
      <c r="M63" s="145">
        <f t="shared" si="2"/>
        <v>157.97</v>
      </c>
      <c r="N63" s="145">
        <f t="shared" si="3"/>
        <v>10426.02</v>
      </c>
      <c r="O63" s="296">
        <f t="shared" si="4"/>
        <v>1876.6836000000001</v>
      </c>
    </row>
    <row r="64" spans="1:15" ht="75">
      <c r="A64" s="206">
        <v>45</v>
      </c>
      <c r="B64" s="315" t="s">
        <v>327</v>
      </c>
      <c r="C64" s="206"/>
      <c r="D64" s="206"/>
      <c r="E64" s="234"/>
      <c r="F64" s="238">
        <v>0.18</v>
      </c>
      <c r="G64" s="304"/>
      <c r="H64" s="317" t="s">
        <v>739</v>
      </c>
      <c r="I64" s="284" t="s">
        <v>328</v>
      </c>
      <c r="J64" s="145">
        <v>300</v>
      </c>
      <c r="K64" s="145">
        <v>238.35</v>
      </c>
      <c r="L64" s="144">
        <v>0.18</v>
      </c>
      <c r="M64" s="145">
        <f t="shared" si="2"/>
        <v>201.99</v>
      </c>
      <c r="N64" s="145">
        <f t="shared" si="3"/>
        <v>60597</v>
      </c>
      <c r="O64" s="296">
        <f t="shared" si="4"/>
        <v>10907.46</v>
      </c>
    </row>
    <row r="65" spans="1:15" ht="90">
      <c r="A65" s="206">
        <v>46</v>
      </c>
      <c r="B65" s="315" t="s">
        <v>329</v>
      </c>
      <c r="C65" s="206"/>
      <c r="D65" s="206"/>
      <c r="E65" s="234"/>
      <c r="F65" s="238">
        <v>0.18</v>
      </c>
      <c r="G65" s="304"/>
      <c r="H65" s="317" t="s">
        <v>740</v>
      </c>
      <c r="I65" s="284" t="s">
        <v>316</v>
      </c>
      <c r="J65" s="145">
        <v>14</v>
      </c>
      <c r="K65" s="145">
        <v>983.15</v>
      </c>
      <c r="L65" s="144">
        <v>0.18</v>
      </c>
      <c r="M65" s="145">
        <f t="shared" si="2"/>
        <v>833.18</v>
      </c>
      <c r="N65" s="145">
        <f t="shared" si="3"/>
        <v>11664.52</v>
      </c>
      <c r="O65" s="296">
        <f t="shared" si="4"/>
        <v>2099.6136000000001</v>
      </c>
    </row>
    <row r="66" spans="1:15" ht="75">
      <c r="A66" s="206">
        <v>47</v>
      </c>
      <c r="B66" s="315" t="s">
        <v>330</v>
      </c>
      <c r="C66" s="206"/>
      <c r="D66" s="206"/>
      <c r="E66" s="234"/>
      <c r="F66" s="238">
        <v>0.18</v>
      </c>
      <c r="G66" s="304"/>
      <c r="H66" s="317" t="s">
        <v>741</v>
      </c>
      <c r="I66" s="284" t="s">
        <v>316</v>
      </c>
      <c r="J66" s="145">
        <v>50</v>
      </c>
      <c r="K66" s="145">
        <v>303.25</v>
      </c>
      <c r="L66" s="144">
        <v>0.18</v>
      </c>
      <c r="M66" s="145">
        <f t="shared" si="2"/>
        <v>256.99</v>
      </c>
      <c r="N66" s="145">
        <f t="shared" si="3"/>
        <v>12849.5</v>
      </c>
      <c r="O66" s="296">
        <f t="shared" si="4"/>
        <v>2312.91</v>
      </c>
    </row>
    <row r="67" spans="1:15" ht="75">
      <c r="A67" s="206">
        <v>48</v>
      </c>
      <c r="B67" s="315" t="s">
        <v>331</v>
      </c>
      <c r="C67" s="206"/>
      <c r="D67" s="206"/>
      <c r="E67" s="234"/>
      <c r="F67" s="238">
        <v>0.18</v>
      </c>
      <c r="G67" s="304"/>
      <c r="H67" s="317" t="s">
        <v>742</v>
      </c>
      <c r="I67" s="284" t="s">
        <v>316</v>
      </c>
      <c r="J67" s="145">
        <v>12</v>
      </c>
      <c r="K67" s="145">
        <v>260.60000000000002</v>
      </c>
      <c r="L67" s="144">
        <v>0.18</v>
      </c>
      <c r="M67" s="145">
        <f t="shared" si="2"/>
        <v>220.85</v>
      </c>
      <c r="N67" s="145">
        <f t="shared" si="3"/>
        <v>2650.2</v>
      </c>
      <c r="O67" s="296">
        <f t="shared" si="4"/>
        <v>477.03599999999994</v>
      </c>
    </row>
    <row r="68" spans="1:15" ht="75">
      <c r="A68" s="206">
        <v>49</v>
      </c>
      <c r="B68" s="315" t="s">
        <v>332</v>
      </c>
      <c r="C68" s="206"/>
      <c r="D68" s="206"/>
      <c r="E68" s="234"/>
      <c r="F68" s="238">
        <v>0.18</v>
      </c>
      <c r="G68" s="304"/>
      <c r="H68" s="317" t="s">
        <v>743</v>
      </c>
      <c r="I68" s="284" t="s">
        <v>316</v>
      </c>
      <c r="J68" s="145">
        <v>38</v>
      </c>
      <c r="K68" s="145">
        <v>130.1</v>
      </c>
      <c r="L68" s="144">
        <v>0.18</v>
      </c>
      <c r="M68" s="145">
        <f t="shared" si="2"/>
        <v>110.25</v>
      </c>
      <c r="N68" s="145">
        <f t="shared" si="3"/>
        <v>4189.5</v>
      </c>
      <c r="O68" s="296">
        <f t="shared" si="4"/>
        <v>754.11</v>
      </c>
    </row>
    <row r="69" spans="1:15" ht="75">
      <c r="A69" s="206">
        <v>50</v>
      </c>
      <c r="B69" s="315" t="s">
        <v>333</v>
      </c>
      <c r="C69" s="206"/>
      <c r="D69" s="206"/>
      <c r="E69" s="234"/>
      <c r="F69" s="238">
        <v>0.18</v>
      </c>
      <c r="G69" s="304"/>
      <c r="H69" s="317" t="s">
        <v>744</v>
      </c>
      <c r="I69" s="284" t="s">
        <v>316</v>
      </c>
      <c r="J69" s="145">
        <v>52</v>
      </c>
      <c r="K69" s="145">
        <v>82.55</v>
      </c>
      <c r="L69" s="144">
        <v>0.18</v>
      </c>
      <c r="M69" s="145">
        <f t="shared" si="2"/>
        <v>69.959999999999994</v>
      </c>
      <c r="N69" s="145">
        <f t="shared" si="3"/>
        <v>3637.92</v>
      </c>
      <c r="O69" s="296">
        <f t="shared" si="4"/>
        <v>654.82560000000001</v>
      </c>
    </row>
    <row r="70" spans="1:15" ht="75">
      <c r="A70" s="206">
        <v>51</v>
      </c>
      <c r="B70" s="315" t="s">
        <v>334</v>
      </c>
      <c r="C70" s="206"/>
      <c r="D70" s="206"/>
      <c r="E70" s="234"/>
      <c r="F70" s="238">
        <v>0.18</v>
      </c>
      <c r="G70" s="304"/>
      <c r="H70" s="317" t="s">
        <v>745</v>
      </c>
      <c r="I70" s="284" t="s">
        <v>316</v>
      </c>
      <c r="J70" s="145">
        <v>96</v>
      </c>
      <c r="K70" s="145">
        <v>66.25</v>
      </c>
      <c r="L70" s="144">
        <v>0.18</v>
      </c>
      <c r="M70" s="145">
        <f t="shared" si="2"/>
        <v>56.14</v>
      </c>
      <c r="N70" s="145">
        <f t="shared" si="3"/>
        <v>5389.44</v>
      </c>
      <c r="O70" s="296">
        <f t="shared" si="4"/>
        <v>970.09919999999988</v>
      </c>
    </row>
    <row r="71" spans="1:15" ht="75">
      <c r="A71" s="206">
        <v>52</v>
      </c>
      <c r="B71" s="315" t="s">
        <v>335</v>
      </c>
      <c r="C71" s="206"/>
      <c r="D71" s="206"/>
      <c r="E71" s="234"/>
      <c r="F71" s="238">
        <v>0.18</v>
      </c>
      <c r="G71" s="304"/>
      <c r="H71" s="317" t="s">
        <v>746</v>
      </c>
      <c r="I71" s="284" t="s">
        <v>316</v>
      </c>
      <c r="J71" s="145">
        <v>38</v>
      </c>
      <c r="K71" s="145">
        <v>72.349999999999994</v>
      </c>
      <c r="L71" s="144">
        <v>0.18</v>
      </c>
      <c r="M71" s="145">
        <f t="shared" si="2"/>
        <v>61.31</v>
      </c>
      <c r="N71" s="145">
        <f t="shared" si="3"/>
        <v>2329.7800000000002</v>
      </c>
      <c r="O71" s="296">
        <f t="shared" si="4"/>
        <v>419.36040000000003</v>
      </c>
    </row>
    <row r="72" spans="1:15" ht="60">
      <c r="A72" s="206">
        <v>53</v>
      </c>
      <c r="B72" s="315" t="s">
        <v>336</v>
      </c>
      <c r="C72" s="206"/>
      <c r="D72" s="206"/>
      <c r="E72" s="234"/>
      <c r="F72" s="238">
        <v>0.18</v>
      </c>
      <c r="G72" s="304"/>
      <c r="H72" s="317" t="s">
        <v>747</v>
      </c>
      <c r="I72" s="284" t="s">
        <v>316</v>
      </c>
      <c r="J72" s="145">
        <v>32</v>
      </c>
      <c r="K72" s="145">
        <v>39.700000000000003</v>
      </c>
      <c r="L72" s="144">
        <v>0.18</v>
      </c>
      <c r="M72" s="145">
        <f t="shared" si="2"/>
        <v>33.64</v>
      </c>
      <c r="N72" s="145">
        <f t="shared" si="3"/>
        <v>1076.48</v>
      </c>
      <c r="O72" s="296">
        <f t="shared" si="4"/>
        <v>193.7664</v>
      </c>
    </row>
    <row r="73" spans="1:15" ht="120">
      <c r="A73" s="206">
        <v>54</v>
      </c>
      <c r="B73" s="315" t="s">
        <v>337</v>
      </c>
      <c r="C73" s="206"/>
      <c r="D73" s="206"/>
      <c r="E73" s="234"/>
      <c r="F73" s="238">
        <v>0.18</v>
      </c>
      <c r="G73" s="304"/>
      <c r="H73" s="317" t="s">
        <v>748</v>
      </c>
      <c r="I73" s="284" t="s">
        <v>287</v>
      </c>
      <c r="J73" s="145">
        <v>4</v>
      </c>
      <c r="K73" s="145">
        <v>2307.35</v>
      </c>
      <c r="L73" s="144">
        <v>0.18</v>
      </c>
      <c r="M73" s="145">
        <f t="shared" si="2"/>
        <v>1955.38</v>
      </c>
      <c r="N73" s="145">
        <f t="shared" si="3"/>
        <v>7821.52</v>
      </c>
      <c r="O73" s="296">
        <f t="shared" si="4"/>
        <v>1407.8736000000001</v>
      </c>
    </row>
    <row r="74" spans="1:15" ht="409.5">
      <c r="A74" s="206">
        <v>55</v>
      </c>
      <c r="B74" s="315" t="s">
        <v>338</v>
      </c>
      <c r="C74" s="206"/>
      <c r="D74" s="206"/>
      <c r="E74" s="234"/>
      <c r="F74" s="238">
        <v>0.18</v>
      </c>
      <c r="G74" s="304"/>
      <c r="H74" s="317" t="s">
        <v>749</v>
      </c>
      <c r="I74" s="284" t="s">
        <v>287</v>
      </c>
      <c r="J74" s="145">
        <v>38</v>
      </c>
      <c r="K74" s="145">
        <v>10874.2</v>
      </c>
      <c r="L74" s="144">
        <v>0.18</v>
      </c>
      <c r="M74" s="145">
        <f t="shared" si="2"/>
        <v>9215.42</v>
      </c>
      <c r="N74" s="145">
        <f t="shared" si="3"/>
        <v>350185.96</v>
      </c>
      <c r="O74" s="296">
        <f t="shared" si="4"/>
        <v>63033.472800000003</v>
      </c>
    </row>
    <row r="75" spans="1:15" ht="409.5">
      <c r="A75" s="206">
        <v>56</v>
      </c>
      <c r="B75" s="315" t="s">
        <v>339</v>
      </c>
      <c r="C75" s="206"/>
      <c r="D75" s="206"/>
      <c r="E75" s="234"/>
      <c r="F75" s="238">
        <v>0.18</v>
      </c>
      <c r="G75" s="304"/>
      <c r="H75" s="317" t="s">
        <v>750</v>
      </c>
      <c r="I75" s="284" t="s">
        <v>287</v>
      </c>
      <c r="J75" s="145">
        <v>5</v>
      </c>
      <c r="K75" s="145">
        <v>7827.75</v>
      </c>
      <c r="L75" s="144">
        <v>0.18</v>
      </c>
      <c r="M75" s="145">
        <f t="shared" si="2"/>
        <v>6633.69</v>
      </c>
      <c r="N75" s="145">
        <f t="shared" si="3"/>
        <v>33168.449999999997</v>
      </c>
      <c r="O75" s="296">
        <f t="shared" si="4"/>
        <v>5970.320999999999</v>
      </c>
    </row>
    <row r="76" spans="1:15">
      <c r="A76" s="206"/>
      <c r="B76" s="292"/>
      <c r="C76" s="206"/>
      <c r="D76" s="206"/>
      <c r="E76" s="234"/>
      <c r="F76" s="238"/>
      <c r="G76" s="304"/>
      <c r="H76" s="321" t="s">
        <v>340</v>
      </c>
      <c r="I76" s="284"/>
      <c r="J76" s="145"/>
      <c r="K76" s="145"/>
      <c r="L76" s="144"/>
      <c r="M76" s="145"/>
      <c r="N76" s="145"/>
      <c r="O76" s="296"/>
    </row>
    <row r="77" spans="1:15" ht="90">
      <c r="A77" s="206">
        <v>57</v>
      </c>
      <c r="B77" s="315" t="s">
        <v>341</v>
      </c>
      <c r="C77" s="206"/>
      <c r="D77" s="206"/>
      <c r="E77" s="234"/>
      <c r="F77" s="238">
        <v>0.18</v>
      </c>
      <c r="G77" s="304"/>
      <c r="H77" s="317" t="s">
        <v>751</v>
      </c>
      <c r="I77" s="284" t="s">
        <v>328</v>
      </c>
      <c r="J77" s="145">
        <v>1298</v>
      </c>
      <c r="K77" s="145">
        <v>172.6</v>
      </c>
      <c r="L77" s="144">
        <v>0.18</v>
      </c>
      <c r="M77" s="145">
        <f t="shared" si="2"/>
        <v>146.27000000000001</v>
      </c>
      <c r="N77" s="145">
        <f t="shared" si="3"/>
        <v>189858.46</v>
      </c>
      <c r="O77" s="296">
        <f t="shared" si="4"/>
        <v>34174.522799999999</v>
      </c>
    </row>
    <row r="78" spans="1:15" ht="165">
      <c r="A78" s="206">
        <v>58</v>
      </c>
      <c r="B78" s="315" t="s">
        <v>342</v>
      </c>
      <c r="C78" s="206"/>
      <c r="D78" s="206"/>
      <c r="E78" s="234"/>
      <c r="F78" s="238">
        <v>0.18</v>
      </c>
      <c r="G78" s="304"/>
      <c r="H78" s="317" t="s">
        <v>752</v>
      </c>
      <c r="I78" s="284" t="s">
        <v>328</v>
      </c>
      <c r="J78" s="145">
        <v>640</v>
      </c>
      <c r="K78" s="145">
        <v>772.4</v>
      </c>
      <c r="L78" s="144">
        <v>0.18</v>
      </c>
      <c r="M78" s="145">
        <f t="shared" si="2"/>
        <v>654.58000000000004</v>
      </c>
      <c r="N78" s="145">
        <f t="shared" si="3"/>
        <v>418931.20000000001</v>
      </c>
      <c r="O78" s="296">
        <f t="shared" si="4"/>
        <v>75407.615999999995</v>
      </c>
    </row>
    <row r="79" spans="1:15">
      <c r="A79" s="206"/>
      <c r="B79" s="291"/>
      <c r="C79" s="206"/>
      <c r="D79" s="206"/>
      <c r="E79" s="234"/>
      <c r="F79" s="238"/>
      <c r="G79" s="304"/>
      <c r="H79" s="321" t="s">
        <v>343</v>
      </c>
      <c r="I79" s="284"/>
      <c r="J79" s="145"/>
      <c r="K79" s="145"/>
      <c r="L79" s="144"/>
      <c r="M79" s="145"/>
      <c r="N79" s="145"/>
      <c r="O79" s="296"/>
    </row>
    <row r="80" spans="1:15" ht="90">
      <c r="A80" s="206">
        <v>59</v>
      </c>
      <c r="B80" s="315" t="s">
        <v>344</v>
      </c>
      <c r="C80" s="206"/>
      <c r="D80" s="206"/>
      <c r="E80" s="234"/>
      <c r="F80" s="238">
        <v>0.18</v>
      </c>
      <c r="G80" s="304"/>
      <c r="H80" s="317" t="s">
        <v>753</v>
      </c>
      <c r="I80" s="284" t="s">
        <v>287</v>
      </c>
      <c r="J80" s="145">
        <v>32</v>
      </c>
      <c r="K80" s="145">
        <v>2428.6</v>
      </c>
      <c r="L80" s="144">
        <v>0.18</v>
      </c>
      <c r="M80" s="145">
        <f t="shared" ref="M80:M133" si="8">ROUND(K80/(1+L80),2)</f>
        <v>2058.14</v>
      </c>
      <c r="N80" s="145">
        <f t="shared" ref="N80:N133" si="9">ROUND(M80*J80,2)</f>
        <v>65860.479999999996</v>
      </c>
      <c r="O80" s="296">
        <f t="shared" si="4"/>
        <v>11854.886399999999</v>
      </c>
    </row>
    <row r="81" spans="1:15" ht="30">
      <c r="A81" s="206">
        <v>60</v>
      </c>
      <c r="B81" s="315" t="s">
        <v>345</v>
      </c>
      <c r="C81" s="206"/>
      <c r="D81" s="206"/>
      <c r="E81" s="234"/>
      <c r="F81" s="238">
        <v>0.18</v>
      </c>
      <c r="G81" s="304"/>
      <c r="H81" s="317" t="s">
        <v>754</v>
      </c>
      <c r="I81" s="284" t="s">
        <v>300</v>
      </c>
      <c r="J81" s="145">
        <v>62</v>
      </c>
      <c r="K81" s="145">
        <v>719.9</v>
      </c>
      <c r="L81" s="144">
        <v>0.18</v>
      </c>
      <c r="M81" s="145">
        <f t="shared" si="8"/>
        <v>610.08000000000004</v>
      </c>
      <c r="N81" s="145">
        <f t="shared" si="9"/>
        <v>37824.959999999999</v>
      </c>
      <c r="O81" s="296">
        <f t="shared" si="4"/>
        <v>6808.4928</v>
      </c>
    </row>
    <row r="82" spans="1:15" ht="30">
      <c r="A82" s="206">
        <v>61</v>
      </c>
      <c r="B82" s="315" t="s">
        <v>346</v>
      </c>
      <c r="C82" s="206"/>
      <c r="D82" s="206"/>
      <c r="E82" s="234"/>
      <c r="F82" s="238">
        <v>0.18</v>
      </c>
      <c r="G82" s="304"/>
      <c r="H82" s="317" t="s">
        <v>755</v>
      </c>
      <c r="I82" s="284" t="s">
        <v>287</v>
      </c>
      <c r="J82" s="145">
        <v>32</v>
      </c>
      <c r="K82" s="145">
        <v>851.8</v>
      </c>
      <c r="L82" s="144">
        <v>0.18</v>
      </c>
      <c r="M82" s="145">
        <f t="shared" si="8"/>
        <v>721.86</v>
      </c>
      <c r="N82" s="145">
        <f t="shared" si="9"/>
        <v>23099.52</v>
      </c>
      <c r="O82" s="296">
        <f t="shared" si="4"/>
        <v>4157.9135999999999</v>
      </c>
    </row>
    <row r="83" spans="1:15" ht="120">
      <c r="A83" s="206">
        <v>62</v>
      </c>
      <c r="B83" s="315" t="s">
        <v>347</v>
      </c>
      <c r="C83" s="206"/>
      <c r="D83" s="206"/>
      <c r="E83" s="234"/>
      <c r="F83" s="238">
        <v>0.18</v>
      </c>
      <c r="G83" s="304"/>
      <c r="H83" s="317" t="s">
        <v>756</v>
      </c>
      <c r="I83" s="284" t="s">
        <v>287</v>
      </c>
      <c r="J83" s="145">
        <v>45</v>
      </c>
      <c r="K83" s="145">
        <v>1096.55</v>
      </c>
      <c r="L83" s="144">
        <v>0.18</v>
      </c>
      <c r="M83" s="145">
        <f t="shared" si="8"/>
        <v>929.28</v>
      </c>
      <c r="N83" s="145">
        <f t="shared" si="9"/>
        <v>41817.599999999999</v>
      </c>
      <c r="O83" s="296">
        <f t="shared" si="4"/>
        <v>7527.1679999999997</v>
      </c>
    </row>
    <row r="84" spans="1:15" ht="195">
      <c r="A84" s="206">
        <v>63</v>
      </c>
      <c r="B84" s="315" t="s">
        <v>348</v>
      </c>
      <c r="C84" s="206"/>
      <c r="D84" s="206"/>
      <c r="E84" s="234"/>
      <c r="F84" s="238">
        <v>0.18</v>
      </c>
      <c r="G84" s="304"/>
      <c r="H84" s="317" t="s">
        <v>757</v>
      </c>
      <c r="I84" s="284" t="s">
        <v>287</v>
      </c>
      <c r="J84" s="145">
        <v>445</v>
      </c>
      <c r="K84" s="145">
        <v>1502.75</v>
      </c>
      <c r="L84" s="144">
        <v>0.18</v>
      </c>
      <c r="M84" s="145">
        <f t="shared" si="8"/>
        <v>1273.52</v>
      </c>
      <c r="N84" s="145">
        <f t="shared" si="9"/>
        <v>566716.4</v>
      </c>
      <c r="O84" s="296">
        <f t="shared" si="4"/>
        <v>102008.952</v>
      </c>
    </row>
    <row r="85" spans="1:15" ht="195">
      <c r="A85" s="206">
        <v>64</v>
      </c>
      <c r="B85" s="315" t="s">
        <v>349</v>
      </c>
      <c r="C85" s="206"/>
      <c r="D85" s="206"/>
      <c r="E85" s="234"/>
      <c r="F85" s="238">
        <v>0.18</v>
      </c>
      <c r="G85" s="304"/>
      <c r="H85" s="317" t="s">
        <v>758</v>
      </c>
      <c r="I85" s="284" t="s">
        <v>287</v>
      </c>
      <c r="J85" s="145">
        <v>58</v>
      </c>
      <c r="K85" s="145">
        <v>1464.85</v>
      </c>
      <c r="L85" s="144">
        <v>0.18</v>
      </c>
      <c r="M85" s="145">
        <f t="shared" si="8"/>
        <v>1241.4000000000001</v>
      </c>
      <c r="N85" s="145">
        <f t="shared" si="9"/>
        <v>72001.2</v>
      </c>
      <c r="O85" s="296">
        <f t="shared" ref="O85:O133" si="10">IF(G85="",N85*F85,N85*G85)</f>
        <v>12960.215999999999</v>
      </c>
    </row>
    <row r="86" spans="1:15" ht="165">
      <c r="A86" s="206">
        <v>65</v>
      </c>
      <c r="B86" s="315" t="s">
        <v>351</v>
      </c>
      <c r="C86" s="206"/>
      <c r="D86" s="206"/>
      <c r="E86" s="234"/>
      <c r="F86" s="238">
        <v>0.18</v>
      </c>
      <c r="G86" s="304"/>
      <c r="H86" s="317" t="s">
        <v>759</v>
      </c>
      <c r="I86" s="284" t="s">
        <v>287</v>
      </c>
      <c r="J86" s="145">
        <v>33</v>
      </c>
      <c r="K86" s="145">
        <v>3186.7</v>
      </c>
      <c r="L86" s="144">
        <v>0.18</v>
      </c>
      <c r="M86" s="145">
        <f t="shared" si="8"/>
        <v>2700.59</v>
      </c>
      <c r="N86" s="145">
        <f t="shared" si="9"/>
        <v>89119.47</v>
      </c>
      <c r="O86" s="296">
        <f t="shared" si="10"/>
        <v>16041.5046</v>
      </c>
    </row>
    <row r="87" spans="1:15">
      <c r="A87" s="206"/>
      <c r="B87" s="291"/>
      <c r="C87" s="206"/>
      <c r="D87" s="206"/>
      <c r="E87" s="234"/>
      <c r="F87" s="238"/>
      <c r="G87" s="304"/>
      <c r="H87" s="321" t="s">
        <v>352</v>
      </c>
      <c r="I87" s="284"/>
      <c r="J87" s="145"/>
      <c r="K87" s="145"/>
      <c r="L87" s="144"/>
      <c r="M87" s="145"/>
      <c r="N87" s="145"/>
      <c r="O87" s="296"/>
    </row>
    <row r="88" spans="1:15" ht="90">
      <c r="A88" s="206">
        <v>66</v>
      </c>
      <c r="B88" s="315" t="s">
        <v>353</v>
      </c>
      <c r="C88" s="206"/>
      <c r="D88" s="206"/>
      <c r="E88" s="234"/>
      <c r="F88" s="238">
        <v>0.18</v>
      </c>
      <c r="G88" s="304"/>
      <c r="H88" s="317" t="s">
        <v>760</v>
      </c>
      <c r="I88" s="284" t="s">
        <v>287</v>
      </c>
      <c r="J88" s="145">
        <v>13</v>
      </c>
      <c r="K88" s="145">
        <v>709.75</v>
      </c>
      <c r="L88" s="144">
        <v>0.18</v>
      </c>
      <c r="M88" s="145">
        <f t="shared" si="8"/>
        <v>601.48</v>
      </c>
      <c r="N88" s="145">
        <f t="shared" si="9"/>
        <v>7819.24</v>
      </c>
      <c r="O88" s="296">
        <f t="shared" si="10"/>
        <v>1407.4631999999999</v>
      </c>
    </row>
    <row r="89" spans="1:15" ht="75">
      <c r="A89" s="206">
        <v>67</v>
      </c>
      <c r="B89" s="315" t="s">
        <v>354</v>
      </c>
      <c r="C89" s="206"/>
      <c r="D89" s="206"/>
      <c r="E89" s="234"/>
      <c r="F89" s="238">
        <v>0.18</v>
      </c>
      <c r="G89" s="304"/>
      <c r="H89" s="317" t="s">
        <v>761</v>
      </c>
      <c r="I89" s="284" t="s">
        <v>300</v>
      </c>
      <c r="J89" s="145">
        <v>143</v>
      </c>
      <c r="K89" s="145">
        <v>305.14999999999998</v>
      </c>
      <c r="L89" s="144">
        <v>0.18</v>
      </c>
      <c r="M89" s="145">
        <f t="shared" si="8"/>
        <v>258.60000000000002</v>
      </c>
      <c r="N89" s="145">
        <f t="shared" si="9"/>
        <v>36979.800000000003</v>
      </c>
      <c r="O89" s="296">
        <f t="shared" si="10"/>
        <v>6656.3640000000005</v>
      </c>
    </row>
    <row r="90" spans="1:15" ht="105">
      <c r="A90" s="206">
        <v>68</v>
      </c>
      <c r="B90" s="315" t="s">
        <v>355</v>
      </c>
      <c r="C90" s="206"/>
      <c r="D90" s="206"/>
      <c r="E90" s="234"/>
      <c r="F90" s="238">
        <v>0.18</v>
      </c>
      <c r="G90" s="304"/>
      <c r="H90" s="317" t="s">
        <v>762</v>
      </c>
      <c r="I90" s="284" t="s">
        <v>316</v>
      </c>
      <c r="J90" s="145">
        <v>8</v>
      </c>
      <c r="K90" s="145">
        <v>298.25</v>
      </c>
      <c r="L90" s="144">
        <v>0.18</v>
      </c>
      <c r="M90" s="145">
        <f t="shared" si="8"/>
        <v>252.75</v>
      </c>
      <c r="N90" s="145">
        <f t="shared" si="9"/>
        <v>2022</v>
      </c>
      <c r="O90" s="296">
        <f t="shared" si="10"/>
        <v>363.96</v>
      </c>
    </row>
    <row r="91" spans="1:15" ht="75">
      <c r="A91" s="206">
        <v>69</v>
      </c>
      <c r="B91" s="322" t="s">
        <v>356</v>
      </c>
      <c r="C91" s="206"/>
      <c r="D91" s="206"/>
      <c r="E91" s="234"/>
      <c r="F91" s="238">
        <v>0.18</v>
      </c>
      <c r="G91" s="304"/>
      <c r="H91" s="311" t="s">
        <v>763</v>
      </c>
      <c r="I91" s="284" t="s">
        <v>300</v>
      </c>
      <c r="J91" s="145">
        <v>63</v>
      </c>
      <c r="K91" s="145">
        <v>377.4</v>
      </c>
      <c r="L91" s="144">
        <v>0.18</v>
      </c>
      <c r="M91" s="145">
        <f t="shared" si="8"/>
        <v>319.83</v>
      </c>
      <c r="N91" s="145">
        <f t="shared" si="9"/>
        <v>20149.29</v>
      </c>
      <c r="O91" s="296">
        <f t="shared" si="10"/>
        <v>3626.8722000000002</v>
      </c>
    </row>
    <row r="92" spans="1:15" ht="105">
      <c r="A92" s="206">
        <v>70</v>
      </c>
      <c r="B92" s="322" t="s">
        <v>357</v>
      </c>
      <c r="C92" s="206"/>
      <c r="D92" s="206"/>
      <c r="E92" s="234"/>
      <c r="F92" s="238">
        <v>0.18</v>
      </c>
      <c r="G92" s="304"/>
      <c r="H92" s="317" t="s">
        <v>764</v>
      </c>
      <c r="I92" s="284" t="s">
        <v>316</v>
      </c>
      <c r="J92" s="145">
        <v>17</v>
      </c>
      <c r="K92" s="145">
        <v>136.15</v>
      </c>
      <c r="L92" s="144">
        <v>0.18</v>
      </c>
      <c r="M92" s="145">
        <f t="shared" si="8"/>
        <v>115.38</v>
      </c>
      <c r="N92" s="145">
        <f t="shared" si="9"/>
        <v>1961.46</v>
      </c>
      <c r="O92" s="296">
        <f t="shared" si="10"/>
        <v>353.06279999999998</v>
      </c>
    </row>
    <row r="93" spans="1:15" ht="105">
      <c r="A93" s="206">
        <v>71</v>
      </c>
      <c r="B93" s="322" t="s">
        <v>358</v>
      </c>
      <c r="C93" s="206"/>
      <c r="D93" s="206"/>
      <c r="E93" s="234"/>
      <c r="F93" s="238">
        <v>0.18</v>
      </c>
      <c r="G93" s="304"/>
      <c r="H93" s="317" t="s">
        <v>765</v>
      </c>
      <c r="I93" s="284" t="s">
        <v>316</v>
      </c>
      <c r="J93" s="145">
        <v>9</v>
      </c>
      <c r="K93" s="145">
        <v>234.15</v>
      </c>
      <c r="L93" s="144">
        <v>0.18</v>
      </c>
      <c r="M93" s="145">
        <f t="shared" si="8"/>
        <v>198.43</v>
      </c>
      <c r="N93" s="145">
        <f t="shared" si="9"/>
        <v>1785.87</v>
      </c>
      <c r="O93" s="296">
        <f t="shared" si="10"/>
        <v>321.45659999999998</v>
      </c>
    </row>
    <row r="94" spans="1:15" ht="105">
      <c r="A94" s="206">
        <v>72</v>
      </c>
      <c r="B94" s="322" t="s">
        <v>359</v>
      </c>
      <c r="C94" s="206"/>
      <c r="D94" s="206"/>
      <c r="E94" s="234"/>
      <c r="F94" s="238">
        <v>0.18</v>
      </c>
      <c r="G94" s="304"/>
      <c r="H94" s="317" t="s">
        <v>766</v>
      </c>
      <c r="I94" s="284" t="s">
        <v>316</v>
      </c>
      <c r="J94" s="145">
        <v>10</v>
      </c>
      <c r="K94" s="145">
        <v>150.35</v>
      </c>
      <c r="L94" s="144">
        <v>0.18</v>
      </c>
      <c r="M94" s="145">
        <f t="shared" si="8"/>
        <v>127.42</v>
      </c>
      <c r="N94" s="145">
        <f t="shared" si="9"/>
        <v>1274.2</v>
      </c>
      <c r="O94" s="296">
        <f t="shared" si="10"/>
        <v>229.35599999999999</v>
      </c>
    </row>
    <row r="95" spans="1:15" ht="105">
      <c r="A95" s="206">
        <v>73</v>
      </c>
      <c r="B95" s="322" t="s">
        <v>360</v>
      </c>
      <c r="C95" s="206"/>
      <c r="D95" s="206"/>
      <c r="E95" s="234"/>
      <c r="F95" s="238">
        <v>0.18</v>
      </c>
      <c r="G95" s="304"/>
      <c r="H95" s="317" t="s">
        <v>767</v>
      </c>
      <c r="I95" s="284" t="s">
        <v>316</v>
      </c>
      <c r="J95" s="145">
        <v>10</v>
      </c>
      <c r="K95" s="145">
        <v>131.85</v>
      </c>
      <c r="L95" s="144">
        <v>0.18</v>
      </c>
      <c r="M95" s="145">
        <f t="shared" si="8"/>
        <v>111.74</v>
      </c>
      <c r="N95" s="145">
        <f t="shared" si="9"/>
        <v>1117.4000000000001</v>
      </c>
      <c r="O95" s="296">
        <f t="shared" si="10"/>
        <v>201.13200000000001</v>
      </c>
    </row>
    <row r="96" spans="1:15" ht="105">
      <c r="A96" s="206">
        <v>74</v>
      </c>
      <c r="B96" s="322" t="s">
        <v>361</v>
      </c>
      <c r="C96" s="206"/>
      <c r="D96" s="206"/>
      <c r="E96" s="234"/>
      <c r="F96" s="238">
        <v>0.18</v>
      </c>
      <c r="G96" s="304"/>
      <c r="H96" s="317" t="s">
        <v>768</v>
      </c>
      <c r="I96" s="284" t="s">
        <v>316</v>
      </c>
      <c r="J96" s="145">
        <v>45</v>
      </c>
      <c r="K96" s="145">
        <v>371.3</v>
      </c>
      <c r="L96" s="144">
        <v>0.18</v>
      </c>
      <c r="M96" s="145">
        <f t="shared" si="8"/>
        <v>314.66000000000003</v>
      </c>
      <c r="N96" s="145">
        <f t="shared" si="9"/>
        <v>14159.7</v>
      </c>
      <c r="O96" s="296">
        <f t="shared" si="10"/>
        <v>2548.7460000000001</v>
      </c>
    </row>
    <row r="97" spans="1:15" ht="45">
      <c r="A97" s="206">
        <v>75</v>
      </c>
      <c r="B97" s="322" t="s">
        <v>362</v>
      </c>
      <c r="C97" s="206"/>
      <c r="D97" s="206"/>
      <c r="E97" s="234"/>
      <c r="F97" s="238">
        <v>0.18</v>
      </c>
      <c r="G97" s="304"/>
      <c r="H97" s="317" t="s">
        <v>769</v>
      </c>
      <c r="I97" s="284" t="s">
        <v>316</v>
      </c>
      <c r="J97" s="145">
        <v>10</v>
      </c>
      <c r="K97" s="145">
        <v>54.7</v>
      </c>
      <c r="L97" s="144">
        <v>0.18</v>
      </c>
      <c r="M97" s="145">
        <f t="shared" si="8"/>
        <v>46.36</v>
      </c>
      <c r="N97" s="145">
        <f t="shared" si="9"/>
        <v>463.6</v>
      </c>
      <c r="O97" s="296">
        <f t="shared" si="10"/>
        <v>83.448000000000008</v>
      </c>
    </row>
    <row r="98" spans="1:15">
      <c r="A98" s="206"/>
      <c r="B98" s="291"/>
      <c r="C98" s="206"/>
      <c r="D98" s="206"/>
      <c r="E98" s="234"/>
      <c r="F98" s="238"/>
      <c r="G98" s="304"/>
      <c r="H98" s="321" t="s">
        <v>363</v>
      </c>
      <c r="I98" s="284"/>
      <c r="J98" s="145"/>
      <c r="K98" s="145"/>
      <c r="L98" s="144"/>
      <c r="M98" s="145"/>
      <c r="N98" s="145"/>
      <c r="O98" s="296"/>
    </row>
    <row r="99" spans="1:15">
      <c r="A99" s="206">
        <v>76</v>
      </c>
      <c r="B99" s="322" t="s">
        <v>364</v>
      </c>
      <c r="C99" s="206"/>
      <c r="D99" s="206"/>
      <c r="E99" s="234"/>
      <c r="F99" s="238">
        <v>0.18</v>
      </c>
      <c r="G99" s="304"/>
      <c r="H99" s="317" t="s">
        <v>770</v>
      </c>
      <c r="I99" s="284" t="s">
        <v>287</v>
      </c>
      <c r="J99" s="145">
        <v>860</v>
      </c>
      <c r="K99" s="145">
        <v>343.65</v>
      </c>
      <c r="L99" s="144">
        <v>0.18</v>
      </c>
      <c r="M99" s="145">
        <f t="shared" si="8"/>
        <v>291.23</v>
      </c>
      <c r="N99" s="145">
        <f t="shared" si="9"/>
        <v>250457.8</v>
      </c>
      <c r="O99" s="296">
        <f t="shared" si="10"/>
        <v>45082.403999999995</v>
      </c>
    </row>
    <row r="100" spans="1:15" ht="30">
      <c r="A100" s="206">
        <v>77</v>
      </c>
      <c r="B100" s="322" t="s">
        <v>365</v>
      </c>
      <c r="C100" s="206"/>
      <c r="D100" s="206"/>
      <c r="E100" s="234"/>
      <c r="F100" s="238">
        <v>0.18</v>
      </c>
      <c r="G100" s="304"/>
      <c r="H100" s="317" t="s">
        <v>771</v>
      </c>
      <c r="I100" s="284" t="s">
        <v>287</v>
      </c>
      <c r="J100" s="145">
        <v>376</v>
      </c>
      <c r="K100" s="145">
        <v>395.35</v>
      </c>
      <c r="L100" s="144">
        <v>0.18</v>
      </c>
      <c r="M100" s="145">
        <f t="shared" si="8"/>
        <v>335.04</v>
      </c>
      <c r="N100" s="145">
        <f t="shared" si="9"/>
        <v>125975.03999999999</v>
      </c>
      <c r="O100" s="296">
        <f t="shared" si="10"/>
        <v>22675.507199999996</v>
      </c>
    </row>
    <row r="101" spans="1:15" ht="30">
      <c r="A101" s="206">
        <v>78</v>
      </c>
      <c r="B101" s="322" t="s">
        <v>366</v>
      </c>
      <c r="C101" s="206"/>
      <c r="D101" s="206"/>
      <c r="E101" s="234"/>
      <c r="F101" s="238">
        <v>0.18</v>
      </c>
      <c r="G101" s="304"/>
      <c r="H101" s="317" t="s">
        <v>772</v>
      </c>
      <c r="I101" s="284" t="s">
        <v>287</v>
      </c>
      <c r="J101" s="145">
        <v>221</v>
      </c>
      <c r="K101" s="145">
        <v>449.55</v>
      </c>
      <c r="L101" s="144">
        <v>0.18</v>
      </c>
      <c r="M101" s="145">
        <f t="shared" si="8"/>
        <v>380.97</v>
      </c>
      <c r="N101" s="145">
        <f t="shared" si="9"/>
        <v>84194.37</v>
      </c>
      <c r="O101" s="296">
        <f t="shared" si="10"/>
        <v>15154.986599999998</v>
      </c>
    </row>
    <row r="102" spans="1:15" ht="60">
      <c r="A102" s="206">
        <v>79</v>
      </c>
      <c r="B102" s="322" t="s">
        <v>367</v>
      </c>
      <c r="C102" s="206"/>
      <c r="D102" s="206"/>
      <c r="E102" s="234"/>
      <c r="F102" s="238">
        <v>0.18</v>
      </c>
      <c r="G102" s="304"/>
      <c r="H102" s="317" t="s">
        <v>773</v>
      </c>
      <c r="I102" s="284" t="s">
        <v>287</v>
      </c>
      <c r="J102" s="145">
        <v>1401</v>
      </c>
      <c r="K102" s="145">
        <v>518.54999999999995</v>
      </c>
      <c r="L102" s="144">
        <v>0.18</v>
      </c>
      <c r="M102" s="145">
        <f t="shared" si="8"/>
        <v>439.45</v>
      </c>
      <c r="N102" s="145">
        <f t="shared" si="9"/>
        <v>615669.44999999995</v>
      </c>
      <c r="O102" s="296">
        <f t="shared" si="10"/>
        <v>110820.50099999999</v>
      </c>
    </row>
    <row r="103" spans="1:15">
      <c r="A103" s="206">
        <v>80</v>
      </c>
      <c r="B103" s="322" t="s">
        <v>368</v>
      </c>
      <c r="C103" s="206"/>
      <c r="D103" s="206"/>
      <c r="E103" s="234"/>
      <c r="F103" s="238">
        <v>0.18</v>
      </c>
      <c r="G103" s="304"/>
      <c r="H103" s="317" t="s">
        <v>774</v>
      </c>
      <c r="I103" s="284" t="s">
        <v>287</v>
      </c>
      <c r="J103" s="145">
        <v>561</v>
      </c>
      <c r="K103" s="145">
        <v>300.45</v>
      </c>
      <c r="L103" s="144">
        <v>0.18</v>
      </c>
      <c r="M103" s="145">
        <f t="shared" si="8"/>
        <v>254.62</v>
      </c>
      <c r="N103" s="145">
        <f t="shared" si="9"/>
        <v>142841.82</v>
      </c>
      <c r="O103" s="296">
        <f t="shared" si="10"/>
        <v>25711.527600000001</v>
      </c>
    </row>
    <row r="104" spans="1:15" ht="75">
      <c r="A104" s="206">
        <v>81</v>
      </c>
      <c r="B104" s="322" t="s">
        <v>369</v>
      </c>
      <c r="C104" s="206"/>
      <c r="D104" s="206"/>
      <c r="E104" s="234"/>
      <c r="F104" s="238">
        <v>0.18</v>
      </c>
      <c r="G104" s="304"/>
      <c r="H104" s="317" t="s">
        <v>775</v>
      </c>
      <c r="I104" s="284" t="s">
        <v>370</v>
      </c>
      <c r="J104" s="145">
        <v>176</v>
      </c>
      <c r="K104" s="145">
        <v>22.1</v>
      </c>
      <c r="L104" s="144">
        <v>0.18</v>
      </c>
      <c r="M104" s="145">
        <f t="shared" si="8"/>
        <v>18.73</v>
      </c>
      <c r="N104" s="145">
        <f t="shared" si="9"/>
        <v>3296.48</v>
      </c>
      <c r="O104" s="296">
        <f t="shared" si="10"/>
        <v>593.3664</v>
      </c>
    </row>
    <row r="105" spans="1:15" ht="75">
      <c r="A105" s="206">
        <v>82</v>
      </c>
      <c r="B105" s="322" t="s">
        <v>371</v>
      </c>
      <c r="C105" s="206"/>
      <c r="D105" s="206"/>
      <c r="E105" s="234"/>
      <c r="F105" s="238">
        <v>0.18</v>
      </c>
      <c r="G105" s="304"/>
      <c r="H105" s="311" t="s">
        <v>776</v>
      </c>
      <c r="I105" s="284" t="s">
        <v>372</v>
      </c>
      <c r="J105" s="145">
        <v>1401</v>
      </c>
      <c r="K105" s="145">
        <v>160.6</v>
      </c>
      <c r="L105" s="144">
        <v>0.18</v>
      </c>
      <c r="M105" s="145">
        <f t="shared" si="8"/>
        <v>136.1</v>
      </c>
      <c r="N105" s="145">
        <f t="shared" si="9"/>
        <v>190676.1</v>
      </c>
      <c r="O105" s="296">
        <f t="shared" si="10"/>
        <v>34321.697999999997</v>
      </c>
    </row>
    <row r="106" spans="1:15" ht="60">
      <c r="A106" s="206">
        <v>83</v>
      </c>
      <c r="B106" s="322" t="s">
        <v>373</v>
      </c>
      <c r="C106" s="206"/>
      <c r="D106" s="206"/>
      <c r="E106" s="234"/>
      <c r="F106" s="238">
        <v>0.18</v>
      </c>
      <c r="G106" s="304"/>
      <c r="H106" s="317" t="s">
        <v>777</v>
      </c>
      <c r="I106" s="284" t="s">
        <v>287</v>
      </c>
      <c r="J106" s="145">
        <v>37</v>
      </c>
      <c r="K106" s="145">
        <v>226.25</v>
      </c>
      <c r="L106" s="144">
        <v>0.18</v>
      </c>
      <c r="M106" s="145">
        <f t="shared" si="8"/>
        <v>191.74</v>
      </c>
      <c r="N106" s="145">
        <f t="shared" si="9"/>
        <v>7094.38</v>
      </c>
      <c r="O106" s="296">
        <f t="shared" si="10"/>
        <v>1276.9884</v>
      </c>
    </row>
    <row r="107" spans="1:15" ht="60">
      <c r="A107" s="206">
        <v>84</v>
      </c>
      <c r="B107" s="322" t="s">
        <v>374</v>
      </c>
      <c r="C107" s="206"/>
      <c r="D107" s="206"/>
      <c r="E107" s="234"/>
      <c r="F107" s="238">
        <v>0.18</v>
      </c>
      <c r="G107" s="304"/>
      <c r="H107" s="317" t="s">
        <v>778</v>
      </c>
      <c r="I107" s="284" t="s">
        <v>287</v>
      </c>
      <c r="J107" s="145">
        <v>1745</v>
      </c>
      <c r="K107" s="145">
        <v>156.05000000000001</v>
      </c>
      <c r="L107" s="144">
        <v>0.18</v>
      </c>
      <c r="M107" s="145">
        <f t="shared" si="8"/>
        <v>132.25</v>
      </c>
      <c r="N107" s="145">
        <f t="shared" si="9"/>
        <v>230776.25</v>
      </c>
      <c r="O107" s="296">
        <f t="shared" si="10"/>
        <v>41539.724999999999</v>
      </c>
    </row>
    <row r="108" spans="1:15" ht="90">
      <c r="A108" s="206">
        <v>85</v>
      </c>
      <c r="B108" s="322" t="s">
        <v>375</v>
      </c>
      <c r="C108" s="206"/>
      <c r="D108" s="206"/>
      <c r="E108" s="234"/>
      <c r="F108" s="238">
        <v>0.18</v>
      </c>
      <c r="G108" s="304"/>
      <c r="H108" s="317" t="s">
        <v>779</v>
      </c>
      <c r="I108" s="284" t="s">
        <v>287</v>
      </c>
      <c r="J108" s="145">
        <v>1745</v>
      </c>
      <c r="K108" s="145">
        <v>137.44999999999999</v>
      </c>
      <c r="L108" s="144">
        <v>0.18</v>
      </c>
      <c r="M108" s="145">
        <f t="shared" si="8"/>
        <v>116.48</v>
      </c>
      <c r="N108" s="145">
        <f t="shared" si="9"/>
        <v>203257.60000000001</v>
      </c>
      <c r="O108" s="296">
        <f t="shared" si="10"/>
        <v>36586.368000000002</v>
      </c>
    </row>
    <row r="109" spans="1:15" ht="75">
      <c r="A109" s="206">
        <v>86</v>
      </c>
      <c r="B109" s="322" t="s">
        <v>376</v>
      </c>
      <c r="C109" s="206"/>
      <c r="D109" s="206"/>
      <c r="E109" s="234"/>
      <c r="F109" s="238">
        <v>0.18</v>
      </c>
      <c r="G109" s="304"/>
      <c r="H109" s="317" t="s">
        <v>780</v>
      </c>
      <c r="I109" s="284" t="s">
        <v>287</v>
      </c>
      <c r="J109" s="145">
        <v>100</v>
      </c>
      <c r="K109" s="145">
        <v>70.349999999999994</v>
      </c>
      <c r="L109" s="144">
        <v>0.18</v>
      </c>
      <c r="M109" s="145">
        <f t="shared" si="8"/>
        <v>59.62</v>
      </c>
      <c r="N109" s="145">
        <f t="shared" si="9"/>
        <v>5962</v>
      </c>
      <c r="O109" s="296">
        <f t="shared" si="10"/>
        <v>1073.1599999999999</v>
      </c>
    </row>
    <row r="110" spans="1:15" ht="75">
      <c r="A110" s="206">
        <v>87</v>
      </c>
      <c r="B110" s="322" t="s">
        <v>377</v>
      </c>
      <c r="C110" s="206"/>
      <c r="D110" s="206"/>
      <c r="E110" s="234"/>
      <c r="F110" s="238">
        <v>0.18</v>
      </c>
      <c r="G110" s="304"/>
      <c r="H110" s="317" t="s">
        <v>781</v>
      </c>
      <c r="I110" s="284" t="s">
        <v>287</v>
      </c>
      <c r="J110" s="145">
        <v>1745</v>
      </c>
      <c r="K110" s="145">
        <v>73.95</v>
      </c>
      <c r="L110" s="144">
        <v>0.18</v>
      </c>
      <c r="M110" s="145">
        <f t="shared" si="8"/>
        <v>62.67</v>
      </c>
      <c r="N110" s="145">
        <f t="shared" si="9"/>
        <v>109359.15</v>
      </c>
      <c r="O110" s="296">
        <f t="shared" si="10"/>
        <v>19684.646999999997</v>
      </c>
    </row>
    <row r="111" spans="1:15">
      <c r="A111" s="206">
        <v>88</v>
      </c>
      <c r="B111" s="322" t="s">
        <v>378</v>
      </c>
      <c r="C111" s="206"/>
      <c r="D111" s="206"/>
      <c r="E111" s="234"/>
      <c r="F111" s="238">
        <v>0.18</v>
      </c>
      <c r="G111" s="304"/>
      <c r="H111" s="311" t="s">
        <v>379</v>
      </c>
      <c r="I111" s="284" t="s">
        <v>287</v>
      </c>
      <c r="J111" s="145">
        <v>170</v>
      </c>
      <c r="K111" s="145">
        <v>138.1</v>
      </c>
      <c r="L111" s="144">
        <v>0.18</v>
      </c>
      <c r="M111" s="145">
        <f t="shared" si="8"/>
        <v>117.03</v>
      </c>
      <c r="N111" s="145">
        <f t="shared" si="9"/>
        <v>19895.099999999999</v>
      </c>
      <c r="O111" s="296">
        <f t="shared" si="10"/>
        <v>3581.1179999999995</v>
      </c>
    </row>
    <row r="112" spans="1:15">
      <c r="A112" s="206"/>
      <c r="B112" s="291"/>
      <c r="C112" s="206"/>
      <c r="D112" s="206"/>
      <c r="E112" s="234"/>
      <c r="F112" s="238"/>
      <c r="G112" s="304"/>
      <c r="H112" s="321" t="s">
        <v>380</v>
      </c>
      <c r="I112" s="284"/>
      <c r="J112" s="145"/>
      <c r="K112" s="145"/>
      <c r="L112" s="144"/>
      <c r="M112" s="145"/>
      <c r="N112" s="145"/>
      <c r="O112" s="296"/>
    </row>
    <row r="113" spans="1:15" ht="90">
      <c r="A113" s="206">
        <v>89</v>
      </c>
      <c r="B113" s="322" t="s">
        <v>381</v>
      </c>
      <c r="C113" s="206"/>
      <c r="D113" s="206"/>
      <c r="E113" s="234"/>
      <c r="F113" s="238">
        <v>0.18</v>
      </c>
      <c r="G113" s="304"/>
      <c r="H113" s="317" t="s">
        <v>782</v>
      </c>
      <c r="I113" s="284" t="s">
        <v>287</v>
      </c>
      <c r="J113" s="145">
        <v>75</v>
      </c>
      <c r="K113" s="323">
        <v>218.9</v>
      </c>
      <c r="L113" s="144">
        <v>0.18</v>
      </c>
      <c r="M113" s="145">
        <f t="shared" si="8"/>
        <v>185.51</v>
      </c>
      <c r="N113" s="145">
        <f t="shared" si="9"/>
        <v>13913.25</v>
      </c>
      <c r="O113" s="296">
        <f t="shared" si="10"/>
        <v>2504.3849999999998</v>
      </c>
    </row>
    <row r="114" spans="1:15" ht="135">
      <c r="A114" s="206">
        <v>90</v>
      </c>
      <c r="B114" s="322">
        <v>16.45</v>
      </c>
      <c r="C114" s="206"/>
      <c r="D114" s="206"/>
      <c r="E114" s="234"/>
      <c r="F114" s="238">
        <v>0.18</v>
      </c>
      <c r="G114" s="304"/>
      <c r="H114" s="317" t="s">
        <v>783</v>
      </c>
      <c r="I114" s="284" t="s">
        <v>382</v>
      </c>
      <c r="J114" s="145">
        <v>135</v>
      </c>
      <c r="K114" s="323">
        <v>5.3</v>
      </c>
      <c r="L114" s="144">
        <v>0.18</v>
      </c>
      <c r="M114" s="145">
        <f t="shared" si="8"/>
        <v>4.49</v>
      </c>
      <c r="N114" s="145">
        <f t="shared" si="9"/>
        <v>606.15</v>
      </c>
      <c r="O114" s="296">
        <f t="shared" si="10"/>
        <v>109.10699999999999</v>
      </c>
    </row>
    <row r="115" spans="1:15" ht="150">
      <c r="A115" s="206">
        <v>91</v>
      </c>
      <c r="B115" s="322">
        <v>16.75</v>
      </c>
      <c r="C115" s="206"/>
      <c r="D115" s="206"/>
      <c r="E115" s="234"/>
      <c r="F115" s="238">
        <v>0.18</v>
      </c>
      <c r="G115" s="304"/>
      <c r="H115" s="317" t="s">
        <v>784</v>
      </c>
      <c r="I115" s="284" t="s">
        <v>271</v>
      </c>
      <c r="J115" s="145">
        <v>8</v>
      </c>
      <c r="K115" s="323">
        <v>9823.7999999999993</v>
      </c>
      <c r="L115" s="144">
        <v>0.18</v>
      </c>
      <c r="M115" s="145">
        <f t="shared" si="8"/>
        <v>8325.25</v>
      </c>
      <c r="N115" s="145">
        <f t="shared" si="9"/>
        <v>66602</v>
      </c>
      <c r="O115" s="296">
        <f t="shared" si="10"/>
        <v>11988.359999999999</v>
      </c>
    </row>
    <row r="116" spans="1:15">
      <c r="A116" s="206"/>
      <c r="B116" s="292"/>
      <c r="C116" s="206"/>
      <c r="D116" s="206"/>
      <c r="E116" s="234"/>
      <c r="F116" s="238"/>
      <c r="G116" s="304"/>
      <c r="H116" s="321" t="s">
        <v>383</v>
      </c>
      <c r="I116" s="284"/>
      <c r="J116" s="145"/>
      <c r="K116" s="145"/>
      <c r="L116" s="144"/>
      <c r="M116" s="145"/>
      <c r="N116" s="145"/>
      <c r="O116" s="296"/>
    </row>
    <row r="117" spans="1:15" ht="120">
      <c r="A117" s="206">
        <v>92</v>
      </c>
      <c r="B117" s="322" t="s">
        <v>384</v>
      </c>
      <c r="C117" s="206"/>
      <c r="D117" s="206"/>
      <c r="E117" s="234"/>
      <c r="F117" s="238">
        <v>0.18</v>
      </c>
      <c r="G117" s="304"/>
      <c r="H117" s="317" t="s">
        <v>785</v>
      </c>
      <c r="I117" s="284" t="s">
        <v>316</v>
      </c>
      <c r="J117" s="145">
        <v>6</v>
      </c>
      <c r="K117" s="145">
        <v>6515.55</v>
      </c>
      <c r="L117" s="144">
        <v>0.18</v>
      </c>
      <c r="M117" s="145">
        <f t="shared" si="8"/>
        <v>5521.65</v>
      </c>
      <c r="N117" s="145">
        <f t="shared" si="9"/>
        <v>33129.9</v>
      </c>
      <c r="O117" s="296">
        <f t="shared" si="10"/>
        <v>5963.3819999999996</v>
      </c>
    </row>
    <row r="118" spans="1:15" ht="135">
      <c r="A118" s="206">
        <v>93</v>
      </c>
      <c r="B118" s="322" t="s">
        <v>385</v>
      </c>
      <c r="C118" s="206"/>
      <c r="D118" s="206"/>
      <c r="E118" s="234"/>
      <c r="F118" s="238">
        <v>0.18</v>
      </c>
      <c r="G118" s="304"/>
      <c r="H118" s="317" t="s">
        <v>786</v>
      </c>
      <c r="I118" s="284" t="s">
        <v>316</v>
      </c>
      <c r="J118" s="145">
        <v>5</v>
      </c>
      <c r="K118" s="145">
        <v>8006.6</v>
      </c>
      <c r="L118" s="144">
        <v>0.18</v>
      </c>
      <c r="M118" s="145">
        <f t="shared" si="8"/>
        <v>6785.25</v>
      </c>
      <c r="N118" s="145">
        <f t="shared" si="9"/>
        <v>33926.25</v>
      </c>
      <c r="O118" s="296">
        <f t="shared" si="10"/>
        <v>6106.7249999999995</v>
      </c>
    </row>
    <row r="119" spans="1:15" ht="90">
      <c r="A119" s="206">
        <v>94</v>
      </c>
      <c r="B119" s="322" t="s">
        <v>386</v>
      </c>
      <c r="C119" s="206"/>
      <c r="D119" s="206"/>
      <c r="E119" s="234"/>
      <c r="F119" s="238">
        <v>0.18</v>
      </c>
      <c r="G119" s="304"/>
      <c r="H119" s="317" t="s">
        <v>787</v>
      </c>
      <c r="I119" s="284" t="s">
        <v>316</v>
      </c>
      <c r="J119" s="145">
        <v>11</v>
      </c>
      <c r="K119" s="145">
        <v>1879.2</v>
      </c>
      <c r="L119" s="144">
        <v>0.18</v>
      </c>
      <c r="M119" s="145">
        <f t="shared" si="8"/>
        <v>1592.54</v>
      </c>
      <c r="N119" s="145">
        <f t="shared" si="9"/>
        <v>17517.939999999999</v>
      </c>
      <c r="O119" s="296">
        <f t="shared" si="10"/>
        <v>3153.2291999999998</v>
      </c>
    </row>
    <row r="120" spans="1:15" ht="45">
      <c r="A120" s="206">
        <v>95</v>
      </c>
      <c r="B120" s="322" t="s">
        <v>387</v>
      </c>
      <c r="C120" s="206"/>
      <c r="D120" s="206"/>
      <c r="E120" s="234"/>
      <c r="F120" s="238">
        <v>0.18</v>
      </c>
      <c r="G120" s="304"/>
      <c r="H120" s="317" t="s">
        <v>788</v>
      </c>
      <c r="I120" s="284" t="s">
        <v>316</v>
      </c>
      <c r="J120" s="145">
        <v>5</v>
      </c>
      <c r="K120" s="145">
        <v>1683.35</v>
      </c>
      <c r="L120" s="144">
        <v>0.18</v>
      </c>
      <c r="M120" s="145">
        <f t="shared" si="8"/>
        <v>1426.57</v>
      </c>
      <c r="N120" s="145">
        <f t="shared" si="9"/>
        <v>7132.85</v>
      </c>
      <c r="O120" s="296">
        <f t="shared" si="10"/>
        <v>1283.913</v>
      </c>
    </row>
    <row r="121" spans="1:15" ht="90">
      <c r="A121" s="206">
        <v>96</v>
      </c>
      <c r="B121" s="322" t="s">
        <v>388</v>
      </c>
      <c r="C121" s="206"/>
      <c r="D121" s="206"/>
      <c r="E121" s="234"/>
      <c r="F121" s="238">
        <v>0.18</v>
      </c>
      <c r="G121" s="304"/>
      <c r="H121" s="317" t="s">
        <v>789</v>
      </c>
      <c r="I121" s="284" t="s">
        <v>316</v>
      </c>
      <c r="J121" s="145">
        <v>1</v>
      </c>
      <c r="K121" s="145">
        <v>6945.6</v>
      </c>
      <c r="L121" s="144">
        <v>0.18</v>
      </c>
      <c r="M121" s="145">
        <f t="shared" si="8"/>
        <v>5886.1</v>
      </c>
      <c r="N121" s="145">
        <f t="shared" si="9"/>
        <v>5886.1</v>
      </c>
      <c r="O121" s="296">
        <f t="shared" si="10"/>
        <v>1059.498</v>
      </c>
    </row>
    <row r="122" spans="1:15" ht="45">
      <c r="A122" s="206">
        <v>97</v>
      </c>
      <c r="B122" s="322" t="s">
        <v>389</v>
      </c>
      <c r="C122" s="206"/>
      <c r="D122" s="206"/>
      <c r="E122" s="234"/>
      <c r="F122" s="238">
        <v>0.18</v>
      </c>
      <c r="G122" s="304"/>
      <c r="H122" s="317" t="s">
        <v>790</v>
      </c>
      <c r="I122" s="284" t="s">
        <v>316</v>
      </c>
      <c r="J122" s="145">
        <v>5</v>
      </c>
      <c r="K122" s="145">
        <v>1034.8</v>
      </c>
      <c r="L122" s="144">
        <v>0.18</v>
      </c>
      <c r="M122" s="145">
        <f t="shared" si="8"/>
        <v>876.95</v>
      </c>
      <c r="N122" s="145">
        <f t="shared" si="9"/>
        <v>4384.75</v>
      </c>
      <c r="O122" s="296">
        <f t="shared" si="10"/>
        <v>789.255</v>
      </c>
    </row>
    <row r="123" spans="1:15" ht="60">
      <c r="A123" s="206">
        <v>98</v>
      </c>
      <c r="B123" s="322" t="s">
        <v>390</v>
      </c>
      <c r="C123" s="206"/>
      <c r="D123" s="206"/>
      <c r="E123" s="234"/>
      <c r="F123" s="238">
        <v>0.18</v>
      </c>
      <c r="G123" s="304"/>
      <c r="H123" s="317" t="s">
        <v>791</v>
      </c>
      <c r="I123" s="284" t="s">
        <v>391</v>
      </c>
      <c r="J123" s="145">
        <v>6</v>
      </c>
      <c r="K123" s="145">
        <v>103.9</v>
      </c>
      <c r="L123" s="144">
        <v>0.18</v>
      </c>
      <c r="M123" s="145">
        <f t="shared" si="8"/>
        <v>88.05</v>
      </c>
      <c r="N123" s="145">
        <f t="shared" si="9"/>
        <v>528.29999999999995</v>
      </c>
      <c r="O123" s="296">
        <f t="shared" si="10"/>
        <v>95.093999999999994</v>
      </c>
    </row>
    <row r="124" spans="1:15" ht="60">
      <c r="A124" s="206">
        <v>99</v>
      </c>
      <c r="B124" s="322" t="s">
        <v>392</v>
      </c>
      <c r="C124" s="206"/>
      <c r="D124" s="206"/>
      <c r="E124" s="234"/>
      <c r="F124" s="238">
        <v>0.18</v>
      </c>
      <c r="G124" s="304"/>
      <c r="H124" s="317" t="s">
        <v>792</v>
      </c>
      <c r="I124" s="284" t="s">
        <v>391</v>
      </c>
      <c r="J124" s="145">
        <v>1</v>
      </c>
      <c r="K124" s="145">
        <v>116.7</v>
      </c>
      <c r="L124" s="144">
        <v>0.18</v>
      </c>
      <c r="M124" s="145">
        <f t="shared" si="8"/>
        <v>98.9</v>
      </c>
      <c r="N124" s="145">
        <f t="shared" si="9"/>
        <v>98.9</v>
      </c>
      <c r="O124" s="296">
        <f t="shared" si="10"/>
        <v>17.802</v>
      </c>
    </row>
    <row r="125" spans="1:15" ht="60">
      <c r="A125" s="206">
        <v>100</v>
      </c>
      <c r="B125" s="322" t="s">
        <v>393</v>
      </c>
      <c r="C125" s="206"/>
      <c r="D125" s="206"/>
      <c r="E125" s="234"/>
      <c r="F125" s="238">
        <v>0.18</v>
      </c>
      <c r="G125" s="304"/>
      <c r="H125" s="317" t="s">
        <v>793</v>
      </c>
      <c r="I125" s="284" t="s">
        <v>316</v>
      </c>
      <c r="J125" s="145">
        <v>10</v>
      </c>
      <c r="K125" s="145">
        <v>1607.95</v>
      </c>
      <c r="L125" s="144">
        <v>0.18</v>
      </c>
      <c r="M125" s="145">
        <f t="shared" si="8"/>
        <v>1362.67</v>
      </c>
      <c r="N125" s="145">
        <f t="shared" si="9"/>
        <v>13626.7</v>
      </c>
      <c r="O125" s="296">
        <f t="shared" si="10"/>
        <v>2452.806</v>
      </c>
    </row>
    <row r="126" spans="1:15" ht="75">
      <c r="A126" s="206">
        <v>101</v>
      </c>
      <c r="B126" s="322" t="s">
        <v>394</v>
      </c>
      <c r="C126" s="206"/>
      <c r="D126" s="206"/>
      <c r="E126" s="234"/>
      <c r="F126" s="238">
        <v>0.18</v>
      </c>
      <c r="G126" s="304"/>
      <c r="H126" s="317" t="s">
        <v>794</v>
      </c>
      <c r="I126" s="284" t="s">
        <v>391</v>
      </c>
      <c r="J126" s="145">
        <v>2</v>
      </c>
      <c r="K126" s="145">
        <v>1361.8</v>
      </c>
      <c r="L126" s="144">
        <v>0.18</v>
      </c>
      <c r="M126" s="145">
        <f t="shared" si="8"/>
        <v>1154.07</v>
      </c>
      <c r="N126" s="145">
        <f t="shared" si="9"/>
        <v>2308.14</v>
      </c>
      <c r="O126" s="296">
        <f t="shared" si="10"/>
        <v>415.46519999999998</v>
      </c>
    </row>
    <row r="127" spans="1:15" ht="60">
      <c r="A127" s="206">
        <v>102</v>
      </c>
      <c r="B127" s="322" t="s">
        <v>395</v>
      </c>
      <c r="C127" s="206"/>
      <c r="D127" s="206"/>
      <c r="E127" s="234"/>
      <c r="F127" s="238">
        <v>0.18</v>
      </c>
      <c r="G127" s="304"/>
      <c r="H127" s="317" t="s">
        <v>795</v>
      </c>
      <c r="I127" s="284" t="s">
        <v>316</v>
      </c>
      <c r="J127" s="145">
        <v>10</v>
      </c>
      <c r="K127" s="145">
        <v>1083.5</v>
      </c>
      <c r="L127" s="144">
        <v>0.18</v>
      </c>
      <c r="M127" s="145">
        <f t="shared" si="8"/>
        <v>918.22</v>
      </c>
      <c r="N127" s="145">
        <f t="shared" si="9"/>
        <v>9182.2000000000007</v>
      </c>
      <c r="O127" s="296">
        <f t="shared" si="10"/>
        <v>1652.796</v>
      </c>
    </row>
    <row r="128" spans="1:15" ht="30">
      <c r="A128" s="206">
        <v>103</v>
      </c>
      <c r="B128" s="322" t="s">
        <v>396</v>
      </c>
      <c r="C128" s="206"/>
      <c r="D128" s="206"/>
      <c r="E128" s="234"/>
      <c r="F128" s="238">
        <v>0.18</v>
      </c>
      <c r="G128" s="304"/>
      <c r="H128" s="317" t="s">
        <v>796</v>
      </c>
      <c r="I128" s="284" t="s">
        <v>316</v>
      </c>
      <c r="J128" s="145">
        <v>12</v>
      </c>
      <c r="K128" s="145">
        <v>803.7</v>
      </c>
      <c r="L128" s="144">
        <v>0.18</v>
      </c>
      <c r="M128" s="145">
        <f t="shared" si="8"/>
        <v>681.1</v>
      </c>
      <c r="N128" s="145">
        <f t="shared" si="9"/>
        <v>8173.2</v>
      </c>
      <c r="O128" s="296">
        <f t="shared" si="10"/>
        <v>1471.1759999999999</v>
      </c>
    </row>
    <row r="129" spans="1:17">
      <c r="A129" s="206"/>
      <c r="B129" s="291"/>
      <c r="C129" s="206"/>
      <c r="D129" s="206"/>
      <c r="E129" s="234"/>
      <c r="F129" s="238"/>
      <c r="G129" s="304"/>
      <c r="H129" s="324" t="s">
        <v>397</v>
      </c>
      <c r="I129" s="284"/>
      <c r="J129" s="145"/>
      <c r="K129" s="145"/>
      <c r="L129" s="144"/>
      <c r="M129" s="145"/>
      <c r="N129" s="145"/>
      <c r="O129" s="296"/>
    </row>
    <row r="130" spans="1:17" ht="120">
      <c r="A130" s="206">
        <v>104</v>
      </c>
      <c r="B130" s="322" t="s">
        <v>398</v>
      </c>
      <c r="C130" s="206"/>
      <c r="D130" s="206"/>
      <c r="E130" s="234"/>
      <c r="F130" s="238">
        <v>0.18</v>
      </c>
      <c r="G130" s="304"/>
      <c r="H130" s="239" t="s">
        <v>399</v>
      </c>
      <c r="I130" s="284" t="s">
        <v>300</v>
      </c>
      <c r="J130" s="145">
        <v>20</v>
      </c>
      <c r="K130" s="145">
        <v>401.55</v>
      </c>
      <c r="L130" s="144">
        <v>0.18</v>
      </c>
      <c r="M130" s="145">
        <f t="shared" si="8"/>
        <v>340.3</v>
      </c>
      <c r="N130" s="145">
        <f t="shared" si="9"/>
        <v>6806</v>
      </c>
      <c r="O130" s="296">
        <f t="shared" si="10"/>
        <v>1225.08</v>
      </c>
    </row>
    <row r="131" spans="1:17" ht="120">
      <c r="A131" s="206">
        <v>105</v>
      </c>
      <c r="B131" s="322" t="s">
        <v>400</v>
      </c>
      <c r="C131" s="206"/>
      <c r="D131" s="206"/>
      <c r="E131" s="234"/>
      <c r="F131" s="238">
        <v>0.18</v>
      </c>
      <c r="G131" s="304"/>
      <c r="H131" s="239" t="s">
        <v>401</v>
      </c>
      <c r="I131" s="284" t="s">
        <v>300</v>
      </c>
      <c r="J131" s="145">
        <v>20</v>
      </c>
      <c r="K131" s="145">
        <v>518.75</v>
      </c>
      <c r="L131" s="144">
        <v>0.18</v>
      </c>
      <c r="M131" s="145">
        <f t="shared" si="8"/>
        <v>439.62</v>
      </c>
      <c r="N131" s="145">
        <f t="shared" si="9"/>
        <v>8792.4</v>
      </c>
      <c r="O131" s="296">
        <f t="shared" si="10"/>
        <v>1582.6319999999998</v>
      </c>
    </row>
    <row r="132" spans="1:17" ht="120">
      <c r="A132" s="206">
        <v>106</v>
      </c>
      <c r="B132" s="322" t="s">
        <v>402</v>
      </c>
      <c r="C132" s="206"/>
      <c r="D132" s="206"/>
      <c r="E132" s="234"/>
      <c r="F132" s="238">
        <v>0.18</v>
      </c>
      <c r="G132" s="304"/>
      <c r="H132" s="239" t="s">
        <v>403</v>
      </c>
      <c r="I132" s="284" t="s">
        <v>300</v>
      </c>
      <c r="J132" s="145">
        <v>50</v>
      </c>
      <c r="K132" s="145">
        <v>702.95</v>
      </c>
      <c r="L132" s="144">
        <v>0.18</v>
      </c>
      <c r="M132" s="145">
        <f t="shared" si="8"/>
        <v>595.72</v>
      </c>
      <c r="N132" s="145">
        <f t="shared" si="9"/>
        <v>29786</v>
      </c>
      <c r="O132" s="296">
        <f t="shared" si="10"/>
        <v>5361.48</v>
      </c>
    </row>
    <row r="133" spans="1:17" ht="120">
      <c r="A133" s="206">
        <v>107</v>
      </c>
      <c r="B133" s="322" t="s">
        <v>404</v>
      </c>
      <c r="C133" s="206"/>
      <c r="D133" s="206"/>
      <c r="E133" s="234"/>
      <c r="F133" s="238">
        <v>0.18</v>
      </c>
      <c r="G133" s="304"/>
      <c r="H133" s="239" t="s">
        <v>405</v>
      </c>
      <c r="I133" s="284" t="s">
        <v>300</v>
      </c>
      <c r="J133" s="145">
        <v>12</v>
      </c>
      <c r="K133" s="145">
        <v>497.8</v>
      </c>
      <c r="L133" s="144">
        <v>0.18</v>
      </c>
      <c r="M133" s="145">
        <f t="shared" si="8"/>
        <v>421.86</v>
      </c>
      <c r="N133" s="145">
        <f t="shared" si="9"/>
        <v>5062.32</v>
      </c>
      <c r="O133" s="296">
        <f t="shared" si="10"/>
        <v>911.21759999999995</v>
      </c>
      <c r="Q133" s="295"/>
    </row>
    <row r="134" spans="1:17" ht="120">
      <c r="A134" s="206">
        <v>108</v>
      </c>
      <c r="B134" s="322" t="s">
        <v>406</v>
      </c>
      <c r="C134" s="206"/>
      <c r="D134" s="206"/>
      <c r="E134" s="234"/>
      <c r="F134" s="238">
        <v>0.18</v>
      </c>
      <c r="G134" s="304"/>
      <c r="H134" s="239" t="s">
        <v>407</v>
      </c>
      <c r="I134" s="284" t="s">
        <v>300</v>
      </c>
      <c r="J134" s="145">
        <v>120</v>
      </c>
      <c r="K134" s="145">
        <v>537.6</v>
      </c>
      <c r="L134" s="144">
        <v>0.18</v>
      </c>
      <c r="M134" s="145">
        <f t="shared" ref="M134:M156" si="11">ROUND(K134/(1+L134),2)</f>
        <v>455.59</v>
      </c>
      <c r="N134" s="145">
        <f t="shared" ref="N134:N156" si="12">ROUND(M134*J134,2)</f>
        <v>54670.8</v>
      </c>
      <c r="O134" s="296">
        <f t="shared" ref="O134:O156" si="13">IF(G134="",N134*F134,N134*G134)</f>
        <v>9840.7440000000006</v>
      </c>
      <c r="Q134" s="295"/>
    </row>
    <row r="135" spans="1:17" ht="120">
      <c r="A135" s="206">
        <v>109</v>
      </c>
      <c r="B135" s="322" t="s">
        <v>408</v>
      </c>
      <c r="C135" s="206"/>
      <c r="D135" s="206"/>
      <c r="E135" s="234"/>
      <c r="F135" s="238">
        <v>0.18</v>
      </c>
      <c r="G135" s="304"/>
      <c r="H135" s="239" t="s">
        <v>409</v>
      </c>
      <c r="I135" s="284" t="s">
        <v>300</v>
      </c>
      <c r="J135" s="145">
        <v>12</v>
      </c>
      <c r="K135" s="145">
        <v>627.25</v>
      </c>
      <c r="L135" s="144">
        <v>0.18</v>
      </c>
      <c r="M135" s="145">
        <f t="shared" si="11"/>
        <v>531.57000000000005</v>
      </c>
      <c r="N135" s="145">
        <f t="shared" si="12"/>
        <v>6378.84</v>
      </c>
      <c r="O135" s="296">
        <f t="shared" si="13"/>
        <v>1148.1912</v>
      </c>
      <c r="Q135" s="295"/>
    </row>
    <row r="136" spans="1:17" ht="60">
      <c r="A136" s="206">
        <v>110</v>
      </c>
      <c r="B136" s="322" t="s">
        <v>410</v>
      </c>
      <c r="C136" s="206"/>
      <c r="D136" s="206"/>
      <c r="E136" s="234"/>
      <c r="F136" s="238">
        <v>0.18</v>
      </c>
      <c r="G136" s="304"/>
      <c r="H136" s="239" t="s">
        <v>411</v>
      </c>
      <c r="I136" s="284" t="s">
        <v>316</v>
      </c>
      <c r="J136" s="145">
        <v>2</v>
      </c>
      <c r="K136" s="145">
        <v>911.9</v>
      </c>
      <c r="L136" s="144">
        <v>0.18</v>
      </c>
      <c r="M136" s="145">
        <f t="shared" si="11"/>
        <v>772.8</v>
      </c>
      <c r="N136" s="145">
        <f t="shared" si="12"/>
        <v>1545.6</v>
      </c>
      <c r="O136" s="296">
        <f t="shared" si="13"/>
        <v>278.20799999999997</v>
      </c>
      <c r="Q136" s="295"/>
    </row>
    <row r="137" spans="1:17" ht="60">
      <c r="A137" s="206">
        <v>111</v>
      </c>
      <c r="B137" s="322" t="s">
        <v>412</v>
      </c>
      <c r="C137" s="206"/>
      <c r="D137" s="206"/>
      <c r="E137" s="234"/>
      <c r="F137" s="238">
        <v>0.18</v>
      </c>
      <c r="G137" s="304"/>
      <c r="H137" s="239" t="s">
        <v>413</v>
      </c>
      <c r="I137" s="284" t="s">
        <v>316</v>
      </c>
      <c r="J137" s="145">
        <v>2</v>
      </c>
      <c r="K137" s="145">
        <v>1785.35</v>
      </c>
      <c r="L137" s="144">
        <v>0.18</v>
      </c>
      <c r="M137" s="145">
        <f t="shared" si="11"/>
        <v>1513.01</v>
      </c>
      <c r="N137" s="145">
        <f t="shared" si="12"/>
        <v>3026.02</v>
      </c>
      <c r="O137" s="296">
        <f t="shared" si="13"/>
        <v>544.68359999999996</v>
      </c>
      <c r="Q137" s="295"/>
    </row>
    <row r="138" spans="1:17" ht="45">
      <c r="A138" s="206">
        <v>112</v>
      </c>
      <c r="B138" s="322" t="s">
        <v>414</v>
      </c>
      <c r="C138" s="206"/>
      <c r="D138" s="206"/>
      <c r="E138" s="234"/>
      <c r="F138" s="238">
        <v>0.18</v>
      </c>
      <c r="G138" s="304"/>
      <c r="H138" s="239" t="s">
        <v>415</v>
      </c>
      <c r="I138" s="284" t="s">
        <v>316</v>
      </c>
      <c r="J138" s="145">
        <v>4</v>
      </c>
      <c r="K138" s="145">
        <v>1026.6500000000001</v>
      </c>
      <c r="L138" s="144">
        <v>0.18</v>
      </c>
      <c r="M138" s="145">
        <f t="shared" si="11"/>
        <v>870.04</v>
      </c>
      <c r="N138" s="145">
        <f t="shared" si="12"/>
        <v>3480.16</v>
      </c>
      <c r="O138" s="296">
        <f t="shared" si="13"/>
        <v>626.42879999999991</v>
      </c>
      <c r="Q138" s="295"/>
    </row>
    <row r="139" spans="1:17" ht="45">
      <c r="A139" s="206">
        <v>113</v>
      </c>
      <c r="B139" s="322" t="s">
        <v>416</v>
      </c>
      <c r="C139" s="206"/>
      <c r="D139" s="206"/>
      <c r="E139" s="234"/>
      <c r="F139" s="238">
        <v>0.18</v>
      </c>
      <c r="G139" s="304"/>
      <c r="H139" s="239" t="s">
        <v>417</v>
      </c>
      <c r="I139" s="284" t="s">
        <v>316</v>
      </c>
      <c r="J139" s="145">
        <v>3</v>
      </c>
      <c r="K139" s="145">
        <v>464.05</v>
      </c>
      <c r="L139" s="144">
        <v>0.18</v>
      </c>
      <c r="M139" s="145">
        <f t="shared" si="11"/>
        <v>393.26</v>
      </c>
      <c r="N139" s="145">
        <f t="shared" si="12"/>
        <v>1179.78</v>
      </c>
      <c r="O139" s="296">
        <f t="shared" si="13"/>
        <v>212.3604</v>
      </c>
      <c r="Q139" s="295"/>
    </row>
    <row r="140" spans="1:17" ht="30">
      <c r="A140" s="206">
        <v>114</v>
      </c>
      <c r="B140" s="322" t="s">
        <v>418</v>
      </c>
      <c r="C140" s="206"/>
      <c r="D140" s="206"/>
      <c r="E140" s="234"/>
      <c r="F140" s="238">
        <v>0.18</v>
      </c>
      <c r="G140" s="304"/>
      <c r="H140" s="239" t="s">
        <v>419</v>
      </c>
      <c r="I140" s="284" t="s">
        <v>316</v>
      </c>
      <c r="J140" s="145">
        <v>12</v>
      </c>
      <c r="K140" s="145">
        <v>222.35</v>
      </c>
      <c r="L140" s="144">
        <v>0.18</v>
      </c>
      <c r="M140" s="145">
        <f t="shared" si="11"/>
        <v>188.43</v>
      </c>
      <c r="N140" s="145">
        <f t="shared" si="12"/>
        <v>2261.16</v>
      </c>
      <c r="O140" s="296">
        <f t="shared" si="13"/>
        <v>407.00879999999995</v>
      </c>
      <c r="Q140" s="295"/>
    </row>
    <row r="141" spans="1:17" ht="60">
      <c r="A141" s="206">
        <v>115</v>
      </c>
      <c r="B141" s="322" t="s">
        <v>420</v>
      </c>
      <c r="C141" s="206"/>
      <c r="D141" s="206"/>
      <c r="E141" s="234"/>
      <c r="F141" s="238">
        <v>0.18</v>
      </c>
      <c r="G141" s="304"/>
      <c r="H141" s="239" t="s">
        <v>421</v>
      </c>
      <c r="I141" s="284" t="s">
        <v>422</v>
      </c>
      <c r="J141" s="145">
        <v>6000</v>
      </c>
      <c r="K141" s="145">
        <v>11</v>
      </c>
      <c r="L141" s="144">
        <v>0.18</v>
      </c>
      <c r="M141" s="145">
        <f t="shared" si="11"/>
        <v>9.32</v>
      </c>
      <c r="N141" s="145">
        <f t="shared" si="12"/>
        <v>55920</v>
      </c>
      <c r="O141" s="296">
        <f t="shared" si="13"/>
        <v>10065.6</v>
      </c>
      <c r="Q141" s="295"/>
    </row>
    <row r="142" spans="1:17" ht="45">
      <c r="A142" s="206">
        <v>116</v>
      </c>
      <c r="B142" s="322" t="s">
        <v>423</v>
      </c>
      <c r="C142" s="206"/>
      <c r="D142" s="206"/>
      <c r="E142" s="234"/>
      <c r="F142" s="238">
        <v>0.18</v>
      </c>
      <c r="G142" s="304"/>
      <c r="H142" s="239" t="s">
        <v>424</v>
      </c>
      <c r="I142" s="284" t="s">
        <v>316</v>
      </c>
      <c r="J142" s="145">
        <v>1</v>
      </c>
      <c r="K142" s="145">
        <v>798.95</v>
      </c>
      <c r="L142" s="144">
        <v>0.18</v>
      </c>
      <c r="M142" s="145">
        <f t="shared" si="11"/>
        <v>677.08</v>
      </c>
      <c r="N142" s="145">
        <f t="shared" si="12"/>
        <v>677.08</v>
      </c>
      <c r="O142" s="296">
        <f t="shared" si="13"/>
        <v>121.87440000000001</v>
      </c>
      <c r="Q142" s="295"/>
    </row>
    <row r="143" spans="1:17" ht="30">
      <c r="A143" s="206">
        <v>117</v>
      </c>
      <c r="B143" s="322" t="s">
        <v>425</v>
      </c>
      <c r="C143" s="206"/>
      <c r="D143" s="206"/>
      <c r="E143" s="234"/>
      <c r="F143" s="238">
        <v>0.18</v>
      </c>
      <c r="G143" s="304"/>
      <c r="H143" s="239" t="s">
        <v>426</v>
      </c>
      <c r="I143" s="284" t="s">
        <v>316</v>
      </c>
      <c r="J143" s="145">
        <v>12</v>
      </c>
      <c r="K143" s="145">
        <v>670.45</v>
      </c>
      <c r="L143" s="144">
        <v>0.18</v>
      </c>
      <c r="M143" s="145">
        <f t="shared" si="11"/>
        <v>568.17999999999995</v>
      </c>
      <c r="N143" s="145">
        <f t="shared" si="12"/>
        <v>6818.16</v>
      </c>
      <c r="O143" s="296">
        <f t="shared" si="13"/>
        <v>1227.2687999999998</v>
      </c>
      <c r="Q143" s="295"/>
    </row>
    <row r="144" spans="1:17" ht="45">
      <c r="A144" s="206">
        <v>118</v>
      </c>
      <c r="B144" s="322" t="s">
        <v>427</v>
      </c>
      <c r="C144" s="206"/>
      <c r="D144" s="206"/>
      <c r="E144" s="234"/>
      <c r="F144" s="238">
        <v>0.18</v>
      </c>
      <c r="G144" s="304"/>
      <c r="H144" s="239" t="s">
        <v>428</v>
      </c>
      <c r="I144" s="284" t="s">
        <v>316</v>
      </c>
      <c r="J144" s="145">
        <v>48</v>
      </c>
      <c r="K144" s="145">
        <v>574.29999999999995</v>
      </c>
      <c r="L144" s="144">
        <v>0.18</v>
      </c>
      <c r="M144" s="145">
        <f t="shared" si="11"/>
        <v>486.69</v>
      </c>
      <c r="N144" s="145">
        <f t="shared" si="12"/>
        <v>23361.119999999999</v>
      </c>
      <c r="O144" s="296">
        <f t="shared" si="13"/>
        <v>4205.0015999999996</v>
      </c>
      <c r="Q144" s="295"/>
    </row>
    <row r="145" spans="1:17" ht="30">
      <c r="A145" s="206">
        <v>119</v>
      </c>
      <c r="B145" s="322" t="s">
        <v>429</v>
      </c>
      <c r="C145" s="206"/>
      <c r="D145" s="206"/>
      <c r="E145" s="234"/>
      <c r="F145" s="238">
        <v>0.18</v>
      </c>
      <c r="G145" s="304"/>
      <c r="H145" s="239" t="s">
        <v>430</v>
      </c>
      <c r="I145" s="284" t="s">
        <v>316</v>
      </c>
      <c r="J145" s="145">
        <v>60</v>
      </c>
      <c r="K145" s="145">
        <v>74.8</v>
      </c>
      <c r="L145" s="144">
        <v>0.18</v>
      </c>
      <c r="M145" s="145">
        <f t="shared" si="11"/>
        <v>63.39</v>
      </c>
      <c r="N145" s="145">
        <f t="shared" si="12"/>
        <v>3803.4</v>
      </c>
      <c r="O145" s="296">
        <f t="shared" si="13"/>
        <v>684.61199999999997</v>
      </c>
      <c r="Q145" s="295"/>
    </row>
    <row r="146" spans="1:17" ht="60">
      <c r="A146" s="206">
        <v>120</v>
      </c>
      <c r="B146" s="322" t="s">
        <v>431</v>
      </c>
      <c r="C146" s="206"/>
      <c r="D146" s="206"/>
      <c r="E146" s="234"/>
      <c r="F146" s="238">
        <v>0.18</v>
      </c>
      <c r="G146" s="304"/>
      <c r="H146" s="239" t="s">
        <v>432</v>
      </c>
      <c r="I146" s="284" t="s">
        <v>316</v>
      </c>
      <c r="J146" s="145">
        <v>10</v>
      </c>
      <c r="K146" s="145">
        <v>452</v>
      </c>
      <c r="L146" s="144">
        <v>0.18</v>
      </c>
      <c r="M146" s="145">
        <f t="shared" si="11"/>
        <v>383.05</v>
      </c>
      <c r="N146" s="145">
        <f t="shared" si="12"/>
        <v>3830.5</v>
      </c>
      <c r="O146" s="296">
        <f t="shared" si="13"/>
        <v>689.49</v>
      </c>
      <c r="Q146" s="295"/>
    </row>
    <row r="147" spans="1:17">
      <c r="A147" s="206"/>
      <c r="B147" s="291"/>
      <c r="C147" s="206"/>
      <c r="D147" s="206"/>
      <c r="E147" s="234"/>
      <c r="F147" s="238"/>
      <c r="G147" s="304"/>
      <c r="H147" s="324" t="s">
        <v>433</v>
      </c>
      <c r="I147" s="284"/>
      <c r="J147" s="145"/>
      <c r="K147" s="145"/>
      <c r="L147" s="144"/>
      <c r="M147" s="145"/>
      <c r="N147" s="145"/>
      <c r="O147" s="296"/>
      <c r="Q147" s="295"/>
    </row>
    <row r="148" spans="1:17" ht="60">
      <c r="A148" s="206">
        <v>121</v>
      </c>
      <c r="B148" s="322" t="s">
        <v>434</v>
      </c>
      <c r="C148" s="206"/>
      <c r="D148" s="206"/>
      <c r="E148" s="234"/>
      <c r="F148" s="238">
        <v>0.18</v>
      </c>
      <c r="G148" s="304"/>
      <c r="H148" s="239" t="s">
        <v>435</v>
      </c>
      <c r="I148" s="284" t="s">
        <v>300</v>
      </c>
      <c r="J148" s="145">
        <v>50</v>
      </c>
      <c r="K148" s="145">
        <v>1179.8499999999999</v>
      </c>
      <c r="L148" s="144">
        <v>0.18</v>
      </c>
      <c r="M148" s="145">
        <f t="shared" si="11"/>
        <v>999.87</v>
      </c>
      <c r="N148" s="145">
        <f t="shared" si="12"/>
        <v>49993.5</v>
      </c>
      <c r="O148" s="296">
        <f t="shared" si="13"/>
        <v>8998.83</v>
      </c>
      <c r="Q148" s="295"/>
    </row>
    <row r="149" spans="1:17" ht="105">
      <c r="A149" s="206">
        <v>122</v>
      </c>
      <c r="B149" s="322" t="s">
        <v>436</v>
      </c>
      <c r="C149" s="206"/>
      <c r="D149" s="206"/>
      <c r="E149" s="234"/>
      <c r="F149" s="238">
        <v>0.18</v>
      </c>
      <c r="G149" s="304"/>
      <c r="H149" s="239" t="s">
        <v>437</v>
      </c>
      <c r="I149" s="284" t="s">
        <v>316</v>
      </c>
      <c r="J149" s="145">
        <v>5</v>
      </c>
      <c r="K149" s="145">
        <v>2707.65</v>
      </c>
      <c r="L149" s="144">
        <v>0.18</v>
      </c>
      <c r="M149" s="145">
        <f t="shared" si="11"/>
        <v>2294.62</v>
      </c>
      <c r="N149" s="145">
        <f t="shared" si="12"/>
        <v>11473.1</v>
      </c>
      <c r="O149" s="296">
        <f t="shared" si="13"/>
        <v>2065.1579999999999</v>
      </c>
      <c r="Q149" s="295"/>
    </row>
    <row r="150" spans="1:17" ht="60">
      <c r="A150" s="206">
        <v>123</v>
      </c>
      <c r="B150" s="322" t="s">
        <v>438</v>
      </c>
      <c r="C150" s="206"/>
      <c r="D150" s="206"/>
      <c r="E150" s="234"/>
      <c r="F150" s="238">
        <v>0.18</v>
      </c>
      <c r="G150" s="304"/>
      <c r="H150" s="239" t="s">
        <v>439</v>
      </c>
      <c r="I150" s="284" t="s">
        <v>300</v>
      </c>
      <c r="J150" s="145">
        <v>50</v>
      </c>
      <c r="K150" s="145">
        <v>556.45000000000005</v>
      </c>
      <c r="L150" s="144">
        <v>0.18</v>
      </c>
      <c r="M150" s="145">
        <f t="shared" si="11"/>
        <v>471.57</v>
      </c>
      <c r="N150" s="145">
        <f t="shared" si="12"/>
        <v>23578.5</v>
      </c>
      <c r="O150" s="296">
        <f t="shared" si="13"/>
        <v>4244.13</v>
      </c>
      <c r="Q150" s="295"/>
    </row>
    <row r="151" spans="1:17" ht="60">
      <c r="A151" s="206">
        <v>124</v>
      </c>
      <c r="B151" s="322" t="s">
        <v>440</v>
      </c>
      <c r="C151" s="206"/>
      <c r="D151" s="206"/>
      <c r="E151" s="234"/>
      <c r="F151" s="238">
        <v>0.18</v>
      </c>
      <c r="G151" s="304"/>
      <c r="H151" s="239" t="s">
        <v>441</v>
      </c>
      <c r="I151" s="284" t="s">
        <v>300</v>
      </c>
      <c r="J151" s="145">
        <v>10</v>
      </c>
      <c r="K151" s="145">
        <v>994.3</v>
      </c>
      <c r="L151" s="144">
        <v>0.18</v>
      </c>
      <c r="M151" s="145">
        <f t="shared" si="11"/>
        <v>842.63</v>
      </c>
      <c r="N151" s="145">
        <f t="shared" si="12"/>
        <v>8426.2999999999993</v>
      </c>
      <c r="O151" s="296">
        <f t="shared" si="13"/>
        <v>1516.7339999999999</v>
      </c>
      <c r="Q151" s="295"/>
    </row>
    <row r="152" spans="1:17" ht="210">
      <c r="A152" s="206">
        <v>125</v>
      </c>
      <c r="B152" s="322" t="s">
        <v>442</v>
      </c>
      <c r="C152" s="206"/>
      <c r="D152" s="206"/>
      <c r="E152" s="234"/>
      <c r="F152" s="238">
        <v>0.18</v>
      </c>
      <c r="G152" s="304"/>
      <c r="H152" s="239" t="s">
        <v>443</v>
      </c>
      <c r="I152" s="284" t="s">
        <v>316</v>
      </c>
      <c r="J152" s="145">
        <v>7</v>
      </c>
      <c r="K152" s="145">
        <v>12770.55</v>
      </c>
      <c r="L152" s="144">
        <v>0.18</v>
      </c>
      <c r="M152" s="145">
        <f t="shared" si="11"/>
        <v>10822.5</v>
      </c>
      <c r="N152" s="145">
        <f t="shared" si="12"/>
        <v>75757.5</v>
      </c>
      <c r="O152" s="296">
        <f t="shared" si="13"/>
        <v>13636.35</v>
      </c>
      <c r="Q152" s="295"/>
    </row>
    <row r="153" spans="1:17" ht="60">
      <c r="A153" s="206">
        <v>126</v>
      </c>
      <c r="B153" s="322" t="s">
        <v>444</v>
      </c>
      <c r="C153" s="206"/>
      <c r="D153" s="206"/>
      <c r="E153" s="234"/>
      <c r="F153" s="238">
        <v>0.18</v>
      </c>
      <c r="G153" s="304"/>
      <c r="H153" s="239" t="s">
        <v>445</v>
      </c>
      <c r="I153" s="284" t="s">
        <v>300</v>
      </c>
      <c r="J153" s="145">
        <v>2</v>
      </c>
      <c r="K153" s="145">
        <v>8825.4</v>
      </c>
      <c r="L153" s="144">
        <v>0.18</v>
      </c>
      <c r="M153" s="145">
        <f t="shared" si="11"/>
        <v>7479.15</v>
      </c>
      <c r="N153" s="145">
        <f t="shared" si="12"/>
        <v>14958.3</v>
      </c>
      <c r="O153" s="296">
        <f t="shared" si="13"/>
        <v>2692.4939999999997</v>
      </c>
      <c r="Q153" s="295"/>
    </row>
    <row r="154" spans="1:17" ht="75">
      <c r="A154" s="206">
        <v>127</v>
      </c>
      <c r="B154" s="322" t="s">
        <v>446</v>
      </c>
      <c r="C154" s="206"/>
      <c r="D154" s="206"/>
      <c r="E154" s="234"/>
      <c r="F154" s="238">
        <v>0.18</v>
      </c>
      <c r="G154" s="304"/>
      <c r="H154" s="239" t="s">
        <v>447</v>
      </c>
      <c r="I154" s="284" t="s">
        <v>316</v>
      </c>
      <c r="J154" s="145">
        <v>2</v>
      </c>
      <c r="K154" s="145">
        <v>26861.9</v>
      </c>
      <c r="L154" s="144">
        <v>0.18</v>
      </c>
      <c r="M154" s="145">
        <f t="shared" si="11"/>
        <v>22764.32</v>
      </c>
      <c r="N154" s="145">
        <f t="shared" si="12"/>
        <v>45528.639999999999</v>
      </c>
      <c r="O154" s="296">
        <f t="shared" si="13"/>
        <v>8195.1551999999992</v>
      </c>
      <c r="Q154" s="295"/>
    </row>
    <row r="155" spans="1:17">
      <c r="A155" s="206"/>
      <c r="B155" s="291"/>
      <c r="C155" s="206"/>
      <c r="D155" s="206"/>
      <c r="E155" s="234"/>
      <c r="F155" s="238"/>
      <c r="G155" s="304"/>
      <c r="H155" s="324" t="s">
        <v>448</v>
      </c>
      <c r="I155" s="284"/>
      <c r="J155" s="145"/>
      <c r="K155" s="145"/>
      <c r="L155" s="144"/>
      <c r="M155" s="145"/>
      <c r="N155" s="145"/>
      <c r="O155" s="296"/>
      <c r="Q155" s="295"/>
    </row>
    <row r="156" spans="1:17" ht="409.5">
      <c r="A156" s="206">
        <v>128</v>
      </c>
      <c r="B156" s="322" t="s">
        <v>449</v>
      </c>
      <c r="C156" s="206"/>
      <c r="D156" s="206"/>
      <c r="E156" s="234"/>
      <c r="F156" s="238">
        <v>0.18</v>
      </c>
      <c r="G156" s="304"/>
      <c r="H156" s="317" t="s">
        <v>797</v>
      </c>
      <c r="I156" s="284" t="s">
        <v>287</v>
      </c>
      <c r="J156" s="145">
        <v>253</v>
      </c>
      <c r="K156" s="145">
        <v>1684.6</v>
      </c>
      <c r="L156" s="144">
        <v>0.18</v>
      </c>
      <c r="M156" s="145">
        <f t="shared" si="11"/>
        <v>1427.63</v>
      </c>
      <c r="N156" s="145">
        <f t="shared" si="12"/>
        <v>361190.39</v>
      </c>
      <c r="O156" s="296">
        <f t="shared" si="13"/>
        <v>65014.270199999999</v>
      </c>
      <c r="Q156" s="295"/>
    </row>
    <row r="157" spans="1:17" s="333" customFormat="1" ht="18.75">
      <c r="A157" s="254"/>
      <c r="B157" s="254"/>
      <c r="C157" s="255"/>
      <c r="D157" s="256"/>
      <c r="E157" s="325"/>
      <c r="F157" s="326"/>
      <c r="G157" s="327"/>
      <c r="H157" s="328" t="s">
        <v>450</v>
      </c>
      <c r="I157" s="329"/>
      <c r="J157" s="329"/>
      <c r="K157" s="330"/>
      <c r="L157" s="331"/>
      <c r="M157" s="330"/>
      <c r="N157" s="263">
        <f>SUM(N12:N156)</f>
        <v>13024088.369999999</v>
      </c>
      <c r="O157" s="263">
        <f>SUM(O12:O156)</f>
        <v>2344335.9066000013</v>
      </c>
      <c r="P157" s="332">
        <f>N157+O157</f>
        <v>15368424.2766</v>
      </c>
    </row>
    <row r="158" spans="1:17" ht="18.75">
      <c r="A158" s="214"/>
      <c r="B158" s="214" t="s">
        <v>451</v>
      </c>
      <c r="C158" s="215"/>
      <c r="D158" s="216"/>
      <c r="E158" s="217"/>
      <c r="F158" s="218"/>
      <c r="G158" s="305"/>
      <c r="H158" s="308" t="s">
        <v>452</v>
      </c>
      <c r="I158" s="220"/>
      <c r="J158" s="220"/>
      <c r="K158" s="221"/>
      <c r="L158" s="222"/>
      <c r="M158" s="221"/>
      <c r="N158" s="221"/>
      <c r="O158" s="220"/>
    </row>
    <row r="159" spans="1:17" ht="120">
      <c r="A159" s="293">
        <v>1</v>
      </c>
      <c r="B159" s="334" t="s">
        <v>453</v>
      </c>
      <c r="C159" s="147"/>
      <c r="D159" s="147"/>
      <c r="E159" s="234"/>
      <c r="F159" s="238">
        <v>0.18</v>
      </c>
      <c r="G159" s="304"/>
      <c r="H159" s="335" t="s">
        <v>454</v>
      </c>
      <c r="I159" s="284" t="s">
        <v>455</v>
      </c>
      <c r="J159" s="145">
        <v>42</v>
      </c>
      <c r="K159" s="145">
        <v>993</v>
      </c>
      <c r="L159" s="144">
        <v>0.12</v>
      </c>
      <c r="M159" s="145">
        <f t="shared" ref="M159" si="14">ROUND(K159/(1+L159),2)</f>
        <v>886.61</v>
      </c>
      <c r="N159" s="145">
        <f t="shared" ref="N159" si="15">ROUND(M159*J159,2)</f>
        <v>37237.620000000003</v>
      </c>
      <c r="O159" s="296">
        <f t="shared" ref="O159" si="16">IF(G159="",N159*F159,N159*G159)</f>
        <v>6702.7716</v>
      </c>
    </row>
    <row r="160" spans="1:17" ht="105">
      <c r="A160" s="293">
        <v>2</v>
      </c>
      <c r="B160" s="334">
        <v>1.9</v>
      </c>
      <c r="C160" s="147"/>
      <c r="D160" s="147"/>
      <c r="E160" s="234"/>
      <c r="F160" s="238">
        <v>0.18</v>
      </c>
      <c r="G160" s="304"/>
      <c r="H160" s="335" t="s">
        <v>456</v>
      </c>
      <c r="I160" s="284" t="s">
        <v>455</v>
      </c>
      <c r="J160" s="145">
        <v>4</v>
      </c>
      <c r="K160" s="145">
        <v>1457</v>
      </c>
      <c r="L160" s="144">
        <v>0.12</v>
      </c>
      <c r="M160" s="145">
        <f t="shared" ref="M160:M182" si="17">ROUND(K160/(1+L160),2)</f>
        <v>1300.8900000000001</v>
      </c>
      <c r="N160" s="145">
        <f t="shared" ref="N160:N182" si="18">ROUND(M160*J160,2)</f>
        <v>5203.5600000000004</v>
      </c>
      <c r="O160" s="296">
        <f t="shared" ref="O160:O182" si="19">IF(G160="",N160*F160,N160*G160)</f>
        <v>936.64080000000001</v>
      </c>
    </row>
    <row r="161" spans="1:15" ht="120">
      <c r="A161" s="293">
        <v>3</v>
      </c>
      <c r="B161" s="334" t="s">
        <v>457</v>
      </c>
      <c r="C161" s="147"/>
      <c r="D161" s="147"/>
      <c r="E161" s="234"/>
      <c r="F161" s="238">
        <v>0.18</v>
      </c>
      <c r="G161" s="304"/>
      <c r="H161" s="335" t="s">
        <v>458</v>
      </c>
      <c r="I161" s="284" t="s">
        <v>459</v>
      </c>
      <c r="J161" s="145">
        <v>240</v>
      </c>
      <c r="K161" s="145">
        <v>1467</v>
      </c>
      <c r="L161" s="144">
        <v>0.12</v>
      </c>
      <c r="M161" s="145">
        <f t="shared" si="17"/>
        <v>1309.82</v>
      </c>
      <c r="N161" s="145">
        <f t="shared" si="18"/>
        <v>314356.8</v>
      </c>
      <c r="O161" s="296">
        <f t="shared" si="19"/>
        <v>56584.223999999995</v>
      </c>
    </row>
    <row r="162" spans="1:15" ht="90">
      <c r="A162" s="293">
        <v>4</v>
      </c>
      <c r="B162" s="334">
        <v>1.1100000000000001</v>
      </c>
      <c r="C162" s="147"/>
      <c r="D162" s="147"/>
      <c r="E162" s="234"/>
      <c r="F162" s="238">
        <v>0.18</v>
      </c>
      <c r="G162" s="304"/>
      <c r="H162" s="335" t="s">
        <v>460</v>
      </c>
      <c r="I162" s="284" t="s">
        <v>459</v>
      </c>
      <c r="J162" s="145">
        <v>75</v>
      </c>
      <c r="K162" s="145">
        <v>1562</v>
      </c>
      <c r="L162" s="144">
        <v>0.12</v>
      </c>
      <c r="M162" s="145">
        <f t="shared" si="17"/>
        <v>1394.64</v>
      </c>
      <c r="N162" s="145">
        <f t="shared" si="18"/>
        <v>104598</v>
      </c>
      <c r="O162" s="296">
        <f t="shared" si="19"/>
        <v>18827.64</v>
      </c>
    </row>
    <row r="163" spans="1:15" ht="75.75">
      <c r="A163" s="293">
        <v>5</v>
      </c>
      <c r="B163" s="334" t="s">
        <v>461</v>
      </c>
      <c r="C163" s="147"/>
      <c r="D163" s="147"/>
      <c r="E163" s="234"/>
      <c r="F163" s="238">
        <v>0.18</v>
      </c>
      <c r="G163" s="304"/>
      <c r="H163" s="335" t="s">
        <v>804</v>
      </c>
      <c r="I163" s="284" t="s">
        <v>300</v>
      </c>
      <c r="J163" s="145">
        <v>200</v>
      </c>
      <c r="K163" s="145">
        <v>233</v>
      </c>
      <c r="L163" s="144">
        <v>0.12</v>
      </c>
      <c r="M163" s="145">
        <f t="shared" si="17"/>
        <v>208.04</v>
      </c>
      <c r="N163" s="145">
        <f t="shared" si="18"/>
        <v>41608</v>
      </c>
      <c r="O163" s="296">
        <f t="shared" si="19"/>
        <v>7489.44</v>
      </c>
    </row>
    <row r="164" spans="1:15" ht="75.75">
      <c r="A164" s="293">
        <v>6</v>
      </c>
      <c r="B164" s="334" t="s">
        <v>462</v>
      </c>
      <c r="C164" s="147"/>
      <c r="D164" s="147"/>
      <c r="E164" s="234"/>
      <c r="F164" s="238">
        <v>0.18</v>
      </c>
      <c r="G164" s="304"/>
      <c r="H164" s="335" t="s">
        <v>805</v>
      </c>
      <c r="I164" s="284" t="s">
        <v>300</v>
      </c>
      <c r="J164" s="145">
        <v>1350</v>
      </c>
      <c r="K164" s="145">
        <v>275</v>
      </c>
      <c r="L164" s="144">
        <v>0.12</v>
      </c>
      <c r="M164" s="145">
        <f t="shared" si="17"/>
        <v>245.54</v>
      </c>
      <c r="N164" s="145">
        <f t="shared" si="18"/>
        <v>331479</v>
      </c>
      <c r="O164" s="296">
        <f t="shared" si="19"/>
        <v>59666.22</v>
      </c>
    </row>
    <row r="165" spans="1:15" ht="75.75">
      <c r="A165" s="293">
        <v>7</v>
      </c>
      <c r="B165" s="334" t="s">
        <v>463</v>
      </c>
      <c r="C165" s="147"/>
      <c r="D165" s="147"/>
      <c r="E165" s="234"/>
      <c r="F165" s="238">
        <v>0.18</v>
      </c>
      <c r="G165" s="304"/>
      <c r="H165" s="335" t="s">
        <v>806</v>
      </c>
      <c r="I165" s="284" t="s">
        <v>300</v>
      </c>
      <c r="J165" s="145">
        <v>640</v>
      </c>
      <c r="K165" s="145">
        <v>334</v>
      </c>
      <c r="L165" s="144">
        <v>0.12</v>
      </c>
      <c r="M165" s="145">
        <f t="shared" si="17"/>
        <v>298.20999999999998</v>
      </c>
      <c r="N165" s="145">
        <f t="shared" si="18"/>
        <v>190854.39999999999</v>
      </c>
      <c r="O165" s="296">
        <f t="shared" si="19"/>
        <v>34353.792000000001</v>
      </c>
    </row>
    <row r="166" spans="1:15" ht="75.75">
      <c r="A166" s="293">
        <v>8</v>
      </c>
      <c r="B166" s="334" t="s">
        <v>464</v>
      </c>
      <c r="C166" s="147"/>
      <c r="D166" s="147"/>
      <c r="E166" s="234"/>
      <c r="F166" s="238">
        <v>0.18</v>
      </c>
      <c r="G166" s="304"/>
      <c r="H166" s="335" t="s">
        <v>807</v>
      </c>
      <c r="I166" s="284" t="s">
        <v>300</v>
      </c>
      <c r="J166" s="145">
        <v>4</v>
      </c>
      <c r="K166" s="145">
        <v>439</v>
      </c>
      <c r="L166" s="144">
        <v>0.12</v>
      </c>
      <c r="M166" s="145">
        <f t="shared" si="17"/>
        <v>391.96</v>
      </c>
      <c r="N166" s="145">
        <f t="shared" si="18"/>
        <v>1567.84</v>
      </c>
      <c r="O166" s="296">
        <f t="shared" si="19"/>
        <v>282.21119999999996</v>
      </c>
    </row>
    <row r="167" spans="1:15" ht="75.75">
      <c r="A167" s="293">
        <v>9</v>
      </c>
      <c r="B167" s="334" t="s">
        <v>465</v>
      </c>
      <c r="C167" s="147"/>
      <c r="D167" s="147"/>
      <c r="E167" s="234"/>
      <c r="F167" s="238">
        <v>0.18</v>
      </c>
      <c r="G167" s="304"/>
      <c r="H167" s="335" t="s">
        <v>808</v>
      </c>
      <c r="I167" s="284" t="s">
        <v>300</v>
      </c>
      <c r="J167" s="145">
        <v>180</v>
      </c>
      <c r="K167" s="145">
        <v>38</v>
      </c>
      <c r="L167" s="144">
        <v>0.12</v>
      </c>
      <c r="M167" s="145">
        <f t="shared" si="17"/>
        <v>33.93</v>
      </c>
      <c r="N167" s="145">
        <f t="shared" si="18"/>
        <v>6107.4</v>
      </c>
      <c r="O167" s="296">
        <f t="shared" si="19"/>
        <v>1099.3319999999999</v>
      </c>
    </row>
    <row r="168" spans="1:15" ht="60">
      <c r="A168" s="293">
        <v>10</v>
      </c>
      <c r="B168" s="334">
        <v>1.19</v>
      </c>
      <c r="C168" s="147"/>
      <c r="D168" s="147"/>
      <c r="E168" s="234"/>
      <c r="F168" s="238">
        <v>0.18</v>
      </c>
      <c r="G168" s="304"/>
      <c r="H168" s="335" t="s">
        <v>466</v>
      </c>
      <c r="I168" s="284" t="s">
        <v>300</v>
      </c>
      <c r="J168" s="145">
        <v>250</v>
      </c>
      <c r="K168" s="145">
        <v>47</v>
      </c>
      <c r="L168" s="144">
        <v>0.12</v>
      </c>
      <c r="M168" s="145">
        <f t="shared" si="17"/>
        <v>41.96</v>
      </c>
      <c r="N168" s="145">
        <f t="shared" si="18"/>
        <v>10490</v>
      </c>
      <c r="O168" s="296">
        <f t="shared" si="19"/>
        <v>1888.1999999999998</v>
      </c>
    </row>
    <row r="169" spans="1:15" ht="75">
      <c r="A169" s="293">
        <v>11</v>
      </c>
      <c r="B169" s="334" t="s">
        <v>467</v>
      </c>
      <c r="C169" s="147"/>
      <c r="D169" s="147"/>
      <c r="E169" s="234"/>
      <c r="F169" s="238">
        <v>0.18</v>
      </c>
      <c r="G169" s="304"/>
      <c r="H169" s="335" t="s">
        <v>468</v>
      </c>
      <c r="I169" s="284" t="s">
        <v>300</v>
      </c>
      <c r="J169" s="145">
        <v>4</v>
      </c>
      <c r="K169" s="145">
        <v>128</v>
      </c>
      <c r="L169" s="144">
        <v>0.12</v>
      </c>
      <c r="M169" s="145">
        <f t="shared" si="17"/>
        <v>114.29</v>
      </c>
      <c r="N169" s="145">
        <f t="shared" si="18"/>
        <v>457.16</v>
      </c>
      <c r="O169" s="296">
        <f t="shared" si="19"/>
        <v>82.288799999999995</v>
      </c>
    </row>
    <row r="170" spans="1:15" ht="75">
      <c r="A170" s="293">
        <v>12</v>
      </c>
      <c r="B170" s="334" t="s">
        <v>469</v>
      </c>
      <c r="C170" s="147"/>
      <c r="D170" s="147"/>
      <c r="E170" s="234"/>
      <c r="F170" s="238">
        <v>0.18</v>
      </c>
      <c r="G170" s="304"/>
      <c r="H170" s="335" t="s">
        <v>470</v>
      </c>
      <c r="I170" s="284" t="s">
        <v>300</v>
      </c>
      <c r="J170" s="145">
        <v>1200</v>
      </c>
      <c r="K170" s="145">
        <v>145</v>
      </c>
      <c r="L170" s="144">
        <v>0.12</v>
      </c>
      <c r="M170" s="145">
        <f t="shared" si="17"/>
        <v>129.46</v>
      </c>
      <c r="N170" s="145">
        <f t="shared" si="18"/>
        <v>155352</v>
      </c>
      <c r="O170" s="296">
        <f t="shared" si="19"/>
        <v>27963.360000000001</v>
      </c>
    </row>
    <row r="171" spans="1:15" ht="75">
      <c r="A171" s="293">
        <v>13</v>
      </c>
      <c r="B171" s="334" t="s">
        <v>471</v>
      </c>
      <c r="C171" s="147"/>
      <c r="D171" s="147"/>
      <c r="E171" s="234"/>
      <c r="F171" s="238">
        <v>0.18</v>
      </c>
      <c r="G171" s="304"/>
      <c r="H171" s="335" t="s">
        <v>472</v>
      </c>
      <c r="I171" s="284" t="s">
        <v>300</v>
      </c>
      <c r="J171" s="145">
        <v>4</v>
      </c>
      <c r="K171" s="145">
        <v>184</v>
      </c>
      <c r="L171" s="144">
        <v>0.12</v>
      </c>
      <c r="M171" s="145">
        <f t="shared" si="17"/>
        <v>164.29</v>
      </c>
      <c r="N171" s="145">
        <f t="shared" si="18"/>
        <v>657.16</v>
      </c>
      <c r="O171" s="296">
        <f t="shared" si="19"/>
        <v>118.28879999999999</v>
      </c>
    </row>
    <row r="172" spans="1:15" ht="75">
      <c r="A172" s="293">
        <v>14</v>
      </c>
      <c r="B172" s="334" t="s">
        <v>473</v>
      </c>
      <c r="C172" s="147"/>
      <c r="D172" s="147"/>
      <c r="E172" s="234"/>
      <c r="F172" s="238">
        <v>0.18</v>
      </c>
      <c r="G172" s="304"/>
      <c r="H172" s="335" t="s">
        <v>474</v>
      </c>
      <c r="I172" s="284" t="s">
        <v>300</v>
      </c>
      <c r="J172" s="145">
        <v>4</v>
      </c>
      <c r="K172" s="145">
        <v>228</v>
      </c>
      <c r="L172" s="144">
        <v>0.12</v>
      </c>
      <c r="M172" s="145">
        <f t="shared" si="17"/>
        <v>203.57</v>
      </c>
      <c r="N172" s="145">
        <f t="shared" si="18"/>
        <v>814.28</v>
      </c>
      <c r="O172" s="296">
        <f t="shared" si="19"/>
        <v>146.57039999999998</v>
      </c>
    </row>
    <row r="173" spans="1:15" ht="75">
      <c r="A173" s="293">
        <v>15</v>
      </c>
      <c r="B173" s="334" t="s">
        <v>475</v>
      </c>
      <c r="C173" s="147"/>
      <c r="D173" s="147"/>
      <c r="E173" s="234"/>
      <c r="F173" s="238">
        <v>0.18</v>
      </c>
      <c r="G173" s="304"/>
      <c r="H173" s="335" t="s">
        <v>476</v>
      </c>
      <c r="I173" s="284" t="s">
        <v>300</v>
      </c>
      <c r="J173" s="145">
        <v>4</v>
      </c>
      <c r="K173" s="145">
        <v>284</v>
      </c>
      <c r="L173" s="144">
        <v>0.12</v>
      </c>
      <c r="M173" s="145">
        <f t="shared" si="17"/>
        <v>253.57</v>
      </c>
      <c r="N173" s="145">
        <f t="shared" si="18"/>
        <v>1014.28</v>
      </c>
      <c r="O173" s="296">
        <f t="shared" si="19"/>
        <v>182.57039999999998</v>
      </c>
    </row>
    <row r="174" spans="1:15" ht="60.75">
      <c r="A174" s="293">
        <v>16</v>
      </c>
      <c r="B174" s="334" t="s">
        <v>477</v>
      </c>
      <c r="C174" s="147"/>
      <c r="D174" s="147"/>
      <c r="E174" s="234"/>
      <c r="F174" s="238">
        <v>0.18</v>
      </c>
      <c r="G174" s="304"/>
      <c r="H174" s="335" t="s">
        <v>809</v>
      </c>
      <c r="I174" s="284" t="s">
        <v>316</v>
      </c>
      <c r="J174" s="145">
        <v>1</v>
      </c>
      <c r="K174" s="145">
        <v>109</v>
      </c>
      <c r="L174" s="144">
        <v>0.12</v>
      </c>
      <c r="M174" s="145">
        <f t="shared" si="17"/>
        <v>97.32</v>
      </c>
      <c r="N174" s="145">
        <f t="shared" si="18"/>
        <v>97.32</v>
      </c>
      <c r="O174" s="296">
        <f t="shared" si="19"/>
        <v>17.517599999999998</v>
      </c>
    </row>
    <row r="175" spans="1:15" ht="60.75">
      <c r="A175" s="293">
        <v>17</v>
      </c>
      <c r="B175" s="334" t="s">
        <v>478</v>
      </c>
      <c r="C175" s="147"/>
      <c r="D175" s="147"/>
      <c r="E175" s="234"/>
      <c r="F175" s="238">
        <v>0.18</v>
      </c>
      <c r="G175" s="304"/>
      <c r="H175" s="335" t="s">
        <v>810</v>
      </c>
      <c r="I175" s="284" t="s">
        <v>316</v>
      </c>
      <c r="J175" s="145">
        <v>36</v>
      </c>
      <c r="K175" s="145">
        <v>103</v>
      </c>
      <c r="L175" s="144">
        <v>0.12</v>
      </c>
      <c r="M175" s="145">
        <f t="shared" si="17"/>
        <v>91.96</v>
      </c>
      <c r="N175" s="145">
        <f t="shared" si="18"/>
        <v>3310.56</v>
      </c>
      <c r="O175" s="296">
        <f t="shared" si="19"/>
        <v>595.9008</v>
      </c>
    </row>
    <row r="176" spans="1:15" ht="60.75">
      <c r="A176" s="293">
        <v>18</v>
      </c>
      <c r="B176" s="334" t="s">
        <v>479</v>
      </c>
      <c r="C176" s="147"/>
      <c r="D176" s="147"/>
      <c r="E176" s="234"/>
      <c r="F176" s="238">
        <v>0.18</v>
      </c>
      <c r="G176" s="304"/>
      <c r="H176" s="335" t="s">
        <v>811</v>
      </c>
      <c r="I176" s="284" t="s">
        <v>316</v>
      </c>
      <c r="J176" s="145">
        <v>86</v>
      </c>
      <c r="K176" s="145">
        <v>122</v>
      </c>
      <c r="L176" s="144">
        <v>0.12</v>
      </c>
      <c r="M176" s="145">
        <f t="shared" si="17"/>
        <v>108.93</v>
      </c>
      <c r="N176" s="145">
        <f t="shared" si="18"/>
        <v>9367.98</v>
      </c>
      <c r="O176" s="296">
        <f t="shared" si="19"/>
        <v>1686.2363999999998</v>
      </c>
    </row>
    <row r="177" spans="1:15" ht="60.75">
      <c r="A177" s="293">
        <v>19</v>
      </c>
      <c r="B177" s="334" t="s">
        <v>480</v>
      </c>
      <c r="C177" s="147"/>
      <c r="D177" s="147"/>
      <c r="E177" s="234"/>
      <c r="F177" s="238">
        <v>0.18</v>
      </c>
      <c r="G177" s="304"/>
      <c r="H177" s="335" t="s">
        <v>812</v>
      </c>
      <c r="I177" s="284" t="s">
        <v>316</v>
      </c>
      <c r="J177" s="145">
        <v>10</v>
      </c>
      <c r="K177" s="145">
        <v>148</v>
      </c>
      <c r="L177" s="144">
        <v>0.12</v>
      </c>
      <c r="M177" s="145">
        <f t="shared" si="17"/>
        <v>132.13999999999999</v>
      </c>
      <c r="N177" s="145">
        <f t="shared" si="18"/>
        <v>1321.4</v>
      </c>
      <c r="O177" s="296">
        <f t="shared" si="19"/>
        <v>237.852</v>
      </c>
    </row>
    <row r="178" spans="1:15" ht="60.75">
      <c r="A178" s="293">
        <v>20</v>
      </c>
      <c r="B178" s="334" t="s">
        <v>481</v>
      </c>
      <c r="C178" s="147"/>
      <c r="D178" s="147"/>
      <c r="E178" s="234"/>
      <c r="F178" s="238">
        <v>0.18</v>
      </c>
      <c r="G178" s="304"/>
      <c r="H178" s="335" t="s">
        <v>813</v>
      </c>
      <c r="I178" s="284" t="s">
        <v>316</v>
      </c>
      <c r="J178" s="145">
        <v>12</v>
      </c>
      <c r="K178" s="145">
        <v>148</v>
      </c>
      <c r="L178" s="144">
        <v>0.12</v>
      </c>
      <c r="M178" s="145">
        <f t="shared" si="17"/>
        <v>132.13999999999999</v>
      </c>
      <c r="N178" s="145">
        <f t="shared" si="18"/>
        <v>1585.68</v>
      </c>
      <c r="O178" s="296">
        <f t="shared" si="19"/>
        <v>285.42239999999998</v>
      </c>
    </row>
    <row r="179" spans="1:15" ht="45">
      <c r="A179" s="293">
        <v>21</v>
      </c>
      <c r="B179" s="334">
        <v>1.25</v>
      </c>
      <c r="C179" s="147"/>
      <c r="D179" s="147"/>
      <c r="E179" s="234"/>
      <c r="F179" s="238">
        <v>0.18</v>
      </c>
      <c r="G179" s="304"/>
      <c r="H179" s="335" t="s">
        <v>482</v>
      </c>
      <c r="I179" s="284" t="s">
        <v>316</v>
      </c>
      <c r="J179" s="145">
        <v>46</v>
      </c>
      <c r="K179" s="145">
        <v>369</v>
      </c>
      <c r="L179" s="144">
        <v>0.12</v>
      </c>
      <c r="M179" s="145">
        <f t="shared" si="17"/>
        <v>329.46</v>
      </c>
      <c r="N179" s="145">
        <f t="shared" si="18"/>
        <v>15155.16</v>
      </c>
      <c r="O179" s="296">
        <f t="shared" si="19"/>
        <v>2727.9287999999997</v>
      </c>
    </row>
    <row r="180" spans="1:15" ht="45">
      <c r="A180" s="293">
        <v>22</v>
      </c>
      <c r="B180" s="334">
        <v>1.26</v>
      </c>
      <c r="C180" s="147"/>
      <c r="D180" s="147"/>
      <c r="E180" s="234"/>
      <c r="F180" s="238">
        <v>0.18</v>
      </c>
      <c r="G180" s="304"/>
      <c r="H180" s="335" t="s">
        <v>483</v>
      </c>
      <c r="I180" s="284" t="s">
        <v>316</v>
      </c>
      <c r="J180" s="145">
        <v>50</v>
      </c>
      <c r="K180" s="145">
        <v>40</v>
      </c>
      <c r="L180" s="144">
        <v>0.12</v>
      </c>
      <c r="M180" s="145">
        <f t="shared" si="17"/>
        <v>35.71</v>
      </c>
      <c r="N180" s="145">
        <f t="shared" si="18"/>
        <v>1785.5</v>
      </c>
      <c r="O180" s="296">
        <f t="shared" si="19"/>
        <v>321.39</v>
      </c>
    </row>
    <row r="181" spans="1:15" ht="60">
      <c r="A181" s="293">
        <v>23</v>
      </c>
      <c r="B181" s="334" t="s">
        <v>484</v>
      </c>
      <c r="C181" s="147"/>
      <c r="D181" s="147"/>
      <c r="E181" s="234"/>
      <c r="F181" s="238">
        <v>0.18</v>
      </c>
      <c r="G181" s="304"/>
      <c r="H181" s="335" t="s">
        <v>485</v>
      </c>
      <c r="I181" s="284" t="s">
        <v>316</v>
      </c>
      <c r="J181" s="145">
        <v>48</v>
      </c>
      <c r="K181" s="145">
        <v>298</v>
      </c>
      <c r="L181" s="144">
        <v>0.12</v>
      </c>
      <c r="M181" s="145">
        <f t="shared" si="17"/>
        <v>266.07</v>
      </c>
      <c r="N181" s="145">
        <f t="shared" si="18"/>
        <v>12771.36</v>
      </c>
      <c r="O181" s="296">
        <f t="shared" si="19"/>
        <v>2298.8447999999999</v>
      </c>
    </row>
    <row r="182" spans="1:15" ht="60">
      <c r="A182" s="293">
        <v>24</v>
      </c>
      <c r="B182" s="334" t="s">
        <v>486</v>
      </c>
      <c r="C182" s="147"/>
      <c r="D182" s="147"/>
      <c r="E182" s="234"/>
      <c r="F182" s="238">
        <v>0.18</v>
      </c>
      <c r="G182" s="304"/>
      <c r="H182" s="335" t="s">
        <v>487</v>
      </c>
      <c r="I182" s="284" t="s">
        <v>316</v>
      </c>
      <c r="J182" s="145">
        <v>40</v>
      </c>
      <c r="K182" s="145">
        <v>327</v>
      </c>
      <c r="L182" s="144">
        <v>0.12</v>
      </c>
      <c r="M182" s="145">
        <f t="shared" si="17"/>
        <v>291.95999999999998</v>
      </c>
      <c r="N182" s="145">
        <f t="shared" si="18"/>
        <v>11678.4</v>
      </c>
      <c r="O182" s="296">
        <f t="shared" si="19"/>
        <v>2102.1120000000001</v>
      </c>
    </row>
    <row r="183" spans="1:15" ht="60">
      <c r="A183" s="293">
        <v>25</v>
      </c>
      <c r="B183" s="334" t="s">
        <v>488</v>
      </c>
      <c r="C183" s="147"/>
      <c r="D183" s="147"/>
      <c r="E183" s="234"/>
      <c r="F183" s="238">
        <v>0.18</v>
      </c>
      <c r="G183" s="304"/>
      <c r="H183" s="335" t="s">
        <v>489</v>
      </c>
      <c r="I183" s="284" t="s">
        <v>316</v>
      </c>
      <c r="J183" s="145">
        <v>14</v>
      </c>
      <c r="K183" s="145">
        <v>343</v>
      </c>
      <c r="L183" s="144">
        <v>0.12</v>
      </c>
      <c r="M183" s="145">
        <f t="shared" ref="M183:M213" si="20">ROUND(K183/(1+L183),2)</f>
        <v>306.25</v>
      </c>
      <c r="N183" s="145">
        <f t="shared" ref="N183:N213" si="21">ROUND(M183*J183,2)</f>
        <v>4287.5</v>
      </c>
      <c r="O183" s="296">
        <f t="shared" ref="O183:O213" si="22">IF(G183="",N183*F183,N183*G183)</f>
        <v>771.75</v>
      </c>
    </row>
    <row r="184" spans="1:15" ht="60">
      <c r="A184" s="293">
        <v>26</v>
      </c>
      <c r="B184" s="334" t="s">
        <v>490</v>
      </c>
      <c r="C184" s="147"/>
      <c r="D184" s="147"/>
      <c r="E184" s="234"/>
      <c r="F184" s="238">
        <v>0.18</v>
      </c>
      <c r="G184" s="304"/>
      <c r="H184" s="335" t="s">
        <v>491</v>
      </c>
      <c r="I184" s="284" t="s">
        <v>316</v>
      </c>
      <c r="J184" s="145">
        <v>35</v>
      </c>
      <c r="K184" s="145">
        <v>402</v>
      </c>
      <c r="L184" s="144">
        <v>0.12</v>
      </c>
      <c r="M184" s="145">
        <f t="shared" si="20"/>
        <v>358.93</v>
      </c>
      <c r="N184" s="145">
        <f t="shared" si="21"/>
        <v>12562.55</v>
      </c>
      <c r="O184" s="296">
        <f t="shared" si="22"/>
        <v>2261.2589999999996</v>
      </c>
    </row>
    <row r="185" spans="1:15" ht="60">
      <c r="A185" s="293">
        <v>27</v>
      </c>
      <c r="B185" s="334" t="s">
        <v>492</v>
      </c>
      <c r="C185" s="147"/>
      <c r="D185" s="147"/>
      <c r="E185" s="234"/>
      <c r="F185" s="238">
        <v>0.18</v>
      </c>
      <c r="G185" s="304"/>
      <c r="H185" s="335" t="s">
        <v>493</v>
      </c>
      <c r="I185" s="284" t="s">
        <v>316</v>
      </c>
      <c r="J185" s="145">
        <v>25</v>
      </c>
      <c r="K185" s="145">
        <v>454</v>
      </c>
      <c r="L185" s="144">
        <v>0.12</v>
      </c>
      <c r="M185" s="145">
        <f t="shared" si="20"/>
        <v>405.36</v>
      </c>
      <c r="N185" s="145">
        <f t="shared" si="21"/>
        <v>10134</v>
      </c>
      <c r="O185" s="296">
        <f t="shared" si="22"/>
        <v>1824.12</v>
      </c>
    </row>
    <row r="186" spans="1:15" ht="60">
      <c r="A186" s="293">
        <v>28</v>
      </c>
      <c r="B186" s="334">
        <v>1.31</v>
      </c>
      <c r="C186" s="147"/>
      <c r="D186" s="147"/>
      <c r="E186" s="234"/>
      <c r="F186" s="238">
        <v>0.18</v>
      </c>
      <c r="G186" s="304"/>
      <c r="H186" s="335" t="s">
        <v>494</v>
      </c>
      <c r="I186" s="284" t="s">
        <v>316</v>
      </c>
      <c r="J186" s="145">
        <v>50</v>
      </c>
      <c r="K186" s="145">
        <v>477</v>
      </c>
      <c r="L186" s="144">
        <v>0.12</v>
      </c>
      <c r="M186" s="145">
        <f t="shared" si="20"/>
        <v>425.89</v>
      </c>
      <c r="N186" s="145">
        <f t="shared" si="21"/>
        <v>21294.5</v>
      </c>
      <c r="O186" s="296">
        <f t="shared" si="22"/>
        <v>3833.0099999999998</v>
      </c>
    </row>
    <row r="187" spans="1:15" ht="60">
      <c r="A187" s="293">
        <v>29</v>
      </c>
      <c r="B187" s="334">
        <v>1.32</v>
      </c>
      <c r="C187" s="147"/>
      <c r="D187" s="147"/>
      <c r="E187" s="234"/>
      <c r="F187" s="238">
        <v>0.18</v>
      </c>
      <c r="G187" s="304"/>
      <c r="H187" s="335" t="s">
        <v>495</v>
      </c>
      <c r="I187" s="284" t="s">
        <v>316</v>
      </c>
      <c r="J187" s="145">
        <v>73</v>
      </c>
      <c r="K187" s="145">
        <v>586</v>
      </c>
      <c r="L187" s="144">
        <v>0.12</v>
      </c>
      <c r="M187" s="145">
        <f t="shared" si="20"/>
        <v>523.21</v>
      </c>
      <c r="N187" s="145">
        <f t="shared" si="21"/>
        <v>38194.33</v>
      </c>
      <c r="O187" s="296">
        <f t="shared" si="22"/>
        <v>6874.9794000000002</v>
      </c>
    </row>
    <row r="188" spans="1:15" ht="45">
      <c r="A188" s="293">
        <v>30</v>
      </c>
      <c r="B188" s="334">
        <v>1.33</v>
      </c>
      <c r="C188" s="147"/>
      <c r="D188" s="147"/>
      <c r="E188" s="234"/>
      <c r="F188" s="238">
        <v>0.18</v>
      </c>
      <c r="G188" s="304"/>
      <c r="H188" s="335" t="s">
        <v>496</v>
      </c>
      <c r="I188" s="284" t="s">
        <v>316</v>
      </c>
      <c r="J188" s="145">
        <v>90</v>
      </c>
      <c r="K188" s="145">
        <v>87</v>
      </c>
      <c r="L188" s="144">
        <v>0.12</v>
      </c>
      <c r="M188" s="145">
        <f t="shared" si="20"/>
        <v>77.680000000000007</v>
      </c>
      <c r="N188" s="145">
        <f t="shared" si="21"/>
        <v>6991.2</v>
      </c>
      <c r="O188" s="296">
        <f t="shared" si="22"/>
        <v>1258.4159999999999</v>
      </c>
    </row>
    <row r="189" spans="1:15" ht="30">
      <c r="A189" s="293">
        <v>31</v>
      </c>
      <c r="B189" s="334">
        <v>1.38</v>
      </c>
      <c r="C189" s="147"/>
      <c r="D189" s="147"/>
      <c r="E189" s="234"/>
      <c r="F189" s="238">
        <v>0.18</v>
      </c>
      <c r="G189" s="304"/>
      <c r="H189" s="335" t="s">
        <v>497</v>
      </c>
      <c r="I189" s="284" t="s">
        <v>316</v>
      </c>
      <c r="J189" s="145">
        <v>10</v>
      </c>
      <c r="K189" s="145">
        <v>99</v>
      </c>
      <c r="L189" s="144">
        <v>0.12</v>
      </c>
      <c r="M189" s="145">
        <f t="shared" si="20"/>
        <v>88.39</v>
      </c>
      <c r="N189" s="145">
        <f t="shared" si="21"/>
        <v>883.9</v>
      </c>
      <c r="O189" s="296">
        <f t="shared" si="22"/>
        <v>159.102</v>
      </c>
    </row>
    <row r="190" spans="1:15" ht="90">
      <c r="A190" s="293">
        <v>32</v>
      </c>
      <c r="B190" s="334">
        <v>1.41</v>
      </c>
      <c r="C190" s="147"/>
      <c r="D190" s="147"/>
      <c r="E190" s="234"/>
      <c r="F190" s="238">
        <v>0.18</v>
      </c>
      <c r="G190" s="304"/>
      <c r="H190" s="335" t="s">
        <v>498</v>
      </c>
      <c r="I190" s="284" t="s">
        <v>316</v>
      </c>
      <c r="J190" s="145">
        <v>32</v>
      </c>
      <c r="K190" s="145">
        <v>206</v>
      </c>
      <c r="L190" s="144">
        <v>0.12</v>
      </c>
      <c r="M190" s="145">
        <f t="shared" si="20"/>
        <v>183.93</v>
      </c>
      <c r="N190" s="145">
        <f t="shared" si="21"/>
        <v>5885.76</v>
      </c>
      <c r="O190" s="296">
        <f t="shared" si="22"/>
        <v>1059.4367999999999</v>
      </c>
    </row>
    <row r="191" spans="1:15" ht="60">
      <c r="A191" s="293">
        <v>33</v>
      </c>
      <c r="B191" s="334">
        <v>1.44</v>
      </c>
      <c r="C191" s="147"/>
      <c r="D191" s="147"/>
      <c r="E191" s="234"/>
      <c r="F191" s="238">
        <v>0.18</v>
      </c>
      <c r="G191" s="304"/>
      <c r="H191" s="335" t="s">
        <v>499</v>
      </c>
      <c r="I191" s="284" t="s">
        <v>316</v>
      </c>
      <c r="J191" s="145">
        <v>1</v>
      </c>
      <c r="K191" s="145">
        <v>213</v>
      </c>
      <c r="L191" s="144">
        <v>0.12</v>
      </c>
      <c r="M191" s="145">
        <f t="shared" si="20"/>
        <v>190.18</v>
      </c>
      <c r="N191" s="145">
        <f t="shared" si="21"/>
        <v>190.18</v>
      </c>
      <c r="O191" s="296">
        <f t="shared" si="22"/>
        <v>34.232399999999998</v>
      </c>
    </row>
    <row r="192" spans="1:15" ht="90">
      <c r="A192" s="293">
        <v>34</v>
      </c>
      <c r="B192" s="334">
        <v>1.45</v>
      </c>
      <c r="C192" s="147"/>
      <c r="D192" s="147"/>
      <c r="E192" s="234"/>
      <c r="F192" s="238">
        <v>0.18</v>
      </c>
      <c r="G192" s="304"/>
      <c r="H192" s="335" t="s">
        <v>500</v>
      </c>
      <c r="I192" s="284" t="s">
        <v>316</v>
      </c>
      <c r="J192" s="145">
        <v>1</v>
      </c>
      <c r="K192" s="145">
        <v>339</v>
      </c>
      <c r="L192" s="144">
        <v>0.12</v>
      </c>
      <c r="M192" s="145">
        <f t="shared" si="20"/>
        <v>302.68</v>
      </c>
      <c r="N192" s="145">
        <f t="shared" si="21"/>
        <v>302.68</v>
      </c>
      <c r="O192" s="296">
        <f t="shared" si="22"/>
        <v>54.482399999999998</v>
      </c>
    </row>
    <row r="193" spans="1:15" ht="60.75">
      <c r="A193" s="293">
        <v>35</v>
      </c>
      <c r="B193" s="334" t="s">
        <v>501</v>
      </c>
      <c r="C193" s="147"/>
      <c r="D193" s="147"/>
      <c r="E193" s="234"/>
      <c r="F193" s="238">
        <v>0.18</v>
      </c>
      <c r="G193" s="304"/>
      <c r="H193" s="335" t="s">
        <v>814</v>
      </c>
      <c r="I193" s="284" t="s">
        <v>316</v>
      </c>
      <c r="J193" s="145">
        <v>6</v>
      </c>
      <c r="K193" s="145">
        <v>450</v>
      </c>
      <c r="L193" s="144">
        <v>0.12</v>
      </c>
      <c r="M193" s="145">
        <f t="shared" si="20"/>
        <v>401.79</v>
      </c>
      <c r="N193" s="145">
        <f t="shared" si="21"/>
        <v>2410.7399999999998</v>
      </c>
      <c r="O193" s="296">
        <f t="shared" si="22"/>
        <v>433.93319999999994</v>
      </c>
    </row>
    <row r="194" spans="1:15" ht="30">
      <c r="A194" s="293">
        <v>36</v>
      </c>
      <c r="B194" s="334">
        <v>1.51</v>
      </c>
      <c r="C194" s="147"/>
      <c r="D194" s="147"/>
      <c r="E194" s="234"/>
      <c r="F194" s="238">
        <v>0.18</v>
      </c>
      <c r="G194" s="304"/>
      <c r="H194" s="335" t="s">
        <v>502</v>
      </c>
      <c r="I194" s="284" t="s">
        <v>316</v>
      </c>
      <c r="J194" s="145">
        <v>6</v>
      </c>
      <c r="K194" s="145">
        <v>207</v>
      </c>
      <c r="L194" s="144">
        <v>0.12</v>
      </c>
      <c r="M194" s="145">
        <f t="shared" si="20"/>
        <v>184.82</v>
      </c>
      <c r="N194" s="145">
        <f t="shared" si="21"/>
        <v>1108.92</v>
      </c>
      <c r="O194" s="296">
        <f t="shared" si="22"/>
        <v>199.60560000000001</v>
      </c>
    </row>
    <row r="195" spans="1:15" ht="105">
      <c r="A195" s="293">
        <v>37</v>
      </c>
      <c r="B195" s="334" t="s">
        <v>503</v>
      </c>
      <c r="C195" s="147"/>
      <c r="D195" s="147"/>
      <c r="E195" s="234"/>
      <c r="F195" s="238">
        <v>0.18</v>
      </c>
      <c r="G195" s="304"/>
      <c r="H195" s="335" t="s">
        <v>504</v>
      </c>
      <c r="I195" s="284" t="s">
        <v>316</v>
      </c>
      <c r="J195" s="145">
        <v>4</v>
      </c>
      <c r="K195" s="145">
        <v>4091</v>
      </c>
      <c r="L195" s="144">
        <v>0.12</v>
      </c>
      <c r="M195" s="145">
        <f t="shared" si="20"/>
        <v>3652.68</v>
      </c>
      <c r="N195" s="145">
        <f t="shared" si="21"/>
        <v>14610.72</v>
      </c>
      <c r="O195" s="296">
        <f t="shared" si="22"/>
        <v>2629.9295999999999</v>
      </c>
    </row>
    <row r="196" spans="1:15" ht="120.75">
      <c r="A196" s="293">
        <v>38</v>
      </c>
      <c r="B196" s="334" t="s">
        <v>505</v>
      </c>
      <c r="C196" s="147"/>
      <c r="D196" s="147"/>
      <c r="E196" s="234"/>
      <c r="F196" s="238">
        <v>0.18</v>
      </c>
      <c r="G196" s="304"/>
      <c r="H196" s="335" t="s">
        <v>815</v>
      </c>
      <c r="I196" s="284" t="s">
        <v>316</v>
      </c>
      <c r="J196" s="145">
        <v>2</v>
      </c>
      <c r="K196" s="145">
        <v>7512</v>
      </c>
      <c r="L196" s="144">
        <v>0.12</v>
      </c>
      <c r="M196" s="145">
        <f t="shared" si="20"/>
        <v>6707.14</v>
      </c>
      <c r="N196" s="145">
        <f t="shared" si="21"/>
        <v>13414.28</v>
      </c>
      <c r="O196" s="296">
        <f t="shared" si="22"/>
        <v>2414.5704000000001</v>
      </c>
    </row>
    <row r="197" spans="1:15" ht="75.75">
      <c r="A197" s="293">
        <v>39</v>
      </c>
      <c r="B197" s="334" t="s">
        <v>506</v>
      </c>
      <c r="C197" s="147"/>
      <c r="D197" s="147"/>
      <c r="E197" s="234"/>
      <c r="F197" s="238">
        <v>0.18</v>
      </c>
      <c r="G197" s="304"/>
      <c r="H197" s="335" t="s">
        <v>816</v>
      </c>
      <c r="I197" s="284" t="s">
        <v>316</v>
      </c>
      <c r="J197" s="145">
        <v>159</v>
      </c>
      <c r="K197" s="145">
        <v>256</v>
      </c>
      <c r="L197" s="144">
        <v>0.12</v>
      </c>
      <c r="M197" s="145">
        <f t="shared" si="20"/>
        <v>228.57</v>
      </c>
      <c r="N197" s="145">
        <f t="shared" si="21"/>
        <v>36342.629999999997</v>
      </c>
      <c r="O197" s="296">
        <f t="shared" si="22"/>
        <v>6541.6733999999997</v>
      </c>
    </row>
    <row r="198" spans="1:15" ht="75.75">
      <c r="A198" s="293">
        <v>40</v>
      </c>
      <c r="B198" s="334" t="s">
        <v>507</v>
      </c>
      <c r="C198" s="147"/>
      <c r="D198" s="147"/>
      <c r="E198" s="234"/>
      <c r="F198" s="238">
        <v>0.18</v>
      </c>
      <c r="G198" s="304"/>
      <c r="H198" s="335" t="s">
        <v>817</v>
      </c>
      <c r="I198" s="284" t="s">
        <v>316</v>
      </c>
      <c r="J198" s="145">
        <v>3</v>
      </c>
      <c r="K198" s="145">
        <v>1228</v>
      </c>
      <c r="L198" s="144">
        <v>0.12</v>
      </c>
      <c r="M198" s="145">
        <f t="shared" si="20"/>
        <v>1096.43</v>
      </c>
      <c r="N198" s="145">
        <f t="shared" si="21"/>
        <v>3289.29</v>
      </c>
      <c r="O198" s="296">
        <f t="shared" si="22"/>
        <v>592.07219999999995</v>
      </c>
    </row>
    <row r="199" spans="1:15" ht="60">
      <c r="A199" s="293">
        <v>41</v>
      </c>
      <c r="B199" s="334" t="s">
        <v>508</v>
      </c>
      <c r="C199" s="147"/>
      <c r="D199" s="147"/>
      <c r="E199" s="234"/>
      <c r="F199" s="238">
        <v>0.18</v>
      </c>
      <c r="G199" s="304"/>
      <c r="H199" s="335" t="s">
        <v>509</v>
      </c>
      <c r="I199" s="284" t="s">
        <v>316</v>
      </c>
      <c r="J199" s="145">
        <v>12</v>
      </c>
      <c r="K199" s="145">
        <v>970</v>
      </c>
      <c r="L199" s="144">
        <v>0.12</v>
      </c>
      <c r="M199" s="145">
        <f t="shared" si="20"/>
        <v>866.07</v>
      </c>
      <c r="N199" s="145">
        <f t="shared" si="21"/>
        <v>10392.84</v>
      </c>
      <c r="O199" s="296">
        <f t="shared" si="22"/>
        <v>1870.7112</v>
      </c>
    </row>
    <row r="200" spans="1:15" ht="60">
      <c r="A200" s="293">
        <v>42</v>
      </c>
      <c r="B200" s="334" t="s">
        <v>510</v>
      </c>
      <c r="C200" s="147"/>
      <c r="D200" s="147"/>
      <c r="E200" s="234"/>
      <c r="F200" s="238">
        <v>0.18</v>
      </c>
      <c r="G200" s="304"/>
      <c r="H200" s="335" t="s">
        <v>511</v>
      </c>
      <c r="I200" s="284" t="s">
        <v>316</v>
      </c>
      <c r="J200" s="145">
        <v>1</v>
      </c>
      <c r="K200" s="145">
        <v>1034</v>
      </c>
      <c r="L200" s="144">
        <v>0.12</v>
      </c>
      <c r="M200" s="145">
        <f t="shared" si="20"/>
        <v>923.21</v>
      </c>
      <c r="N200" s="145">
        <f t="shared" si="21"/>
        <v>923.21</v>
      </c>
      <c r="O200" s="296">
        <f t="shared" si="22"/>
        <v>166.17779999999999</v>
      </c>
    </row>
    <row r="201" spans="1:15" ht="90">
      <c r="A201" s="293">
        <v>43</v>
      </c>
      <c r="B201" s="334">
        <v>2.1800000000000002</v>
      </c>
      <c r="C201" s="147"/>
      <c r="D201" s="147"/>
      <c r="E201" s="234"/>
      <c r="F201" s="238">
        <v>0.18</v>
      </c>
      <c r="G201" s="304"/>
      <c r="H201" s="335" t="s">
        <v>512</v>
      </c>
      <c r="I201" s="284" t="s">
        <v>316</v>
      </c>
      <c r="J201" s="145">
        <v>135</v>
      </c>
      <c r="K201" s="145">
        <v>1621</v>
      </c>
      <c r="L201" s="144">
        <v>0.12</v>
      </c>
      <c r="M201" s="145">
        <f t="shared" si="20"/>
        <v>1447.32</v>
      </c>
      <c r="N201" s="145">
        <f t="shared" si="21"/>
        <v>195388.2</v>
      </c>
      <c r="O201" s="296">
        <f t="shared" si="22"/>
        <v>35169.876000000004</v>
      </c>
    </row>
    <row r="202" spans="1:15" ht="60">
      <c r="A202" s="293">
        <v>44</v>
      </c>
      <c r="B202" s="334">
        <v>2.21</v>
      </c>
      <c r="C202" s="147"/>
      <c r="D202" s="147"/>
      <c r="E202" s="234"/>
      <c r="F202" s="238">
        <v>0.18</v>
      </c>
      <c r="G202" s="304"/>
      <c r="H202" s="335" t="s">
        <v>513</v>
      </c>
      <c r="I202" s="284" t="s">
        <v>316</v>
      </c>
      <c r="J202" s="145">
        <v>6</v>
      </c>
      <c r="K202" s="145">
        <v>269</v>
      </c>
      <c r="L202" s="144">
        <v>0.12</v>
      </c>
      <c r="M202" s="145">
        <f t="shared" si="20"/>
        <v>240.18</v>
      </c>
      <c r="N202" s="145">
        <f t="shared" si="21"/>
        <v>1441.08</v>
      </c>
      <c r="O202" s="296">
        <f t="shared" si="22"/>
        <v>259.39439999999996</v>
      </c>
    </row>
    <row r="203" spans="1:15" ht="75">
      <c r="A203" s="293">
        <v>45</v>
      </c>
      <c r="B203" s="334">
        <v>5.6</v>
      </c>
      <c r="C203" s="147"/>
      <c r="D203" s="147"/>
      <c r="E203" s="234"/>
      <c r="F203" s="238">
        <v>0.18</v>
      </c>
      <c r="G203" s="304"/>
      <c r="H203" s="335" t="s">
        <v>515</v>
      </c>
      <c r="I203" s="284" t="s">
        <v>514</v>
      </c>
      <c r="J203" s="145">
        <v>1</v>
      </c>
      <c r="K203" s="145">
        <v>13838</v>
      </c>
      <c r="L203" s="144">
        <v>0.12</v>
      </c>
      <c r="M203" s="145">
        <f t="shared" si="20"/>
        <v>12355.36</v>
      </c>
      <c r="N203" s="145">
        <f t="shared" si="21"/>
        <v>12355.36</v>
      </c>
      <c r="O203" s="296">
        <f t="shared" si="22"/>
        <v>2223.9648000000002</v>
      </c>
    </row>
    <row r="204" spans="1:15" ht="75">
      <c r="A204" s="293">
        <v>46</v>
      </c>
      <c r="B204" s="334">
        <v>5.9</v>
      </c>
      <c r="C204" s="147"/>
      <c r="D204" s="147"/>
      <c r="E204" s="234"/>
      <c r="F204" s="238">
        <v>0.18</v>
      </c>
      <c r="G204" s="304"/>
      <c r="H204" s="335" t="s">
        <v>516</v>
      </c>
      <c r="I204" s="284" t="s">
        <v>300</v>
      </c>
      <c r="J204" s="145">
        <v>50</v>
      </c>
      <c r="K204" s="145">
        <v>144</v>
      </c>
      <c r="L204" s="144">
        <v>0.12</v>
      </c>
      <c r="M204" s="145">
        <f t="shared" si="20"/>
        <v>128.57</v>
      </c>
      <c r="N204" s="145">
        <f t="shared" si="21"/>
        <v>6428.5</v>
      </c>
      <c r="O204" s="296">
        <f t="shared" si="22"/>
        <v>1157.1299999999999</v>
      </c>
    </row>
    <row r="205" spans="1:15" ht="30">
      <c r="A205" s="293">
        <v>47</v>
      </c>
      <c r="B205" s="334">
        <v>5.15</v>
      </c>
      <c r="C205" s="147"/>
      <c r="D205" s="147"/>
      <c r="E205" s="234"/>
      <c r="F205" s="238">
        <v>0.18</v>
      </c>
      <c r="G205" s="304"/>
      <c r="H205" s="335" t="s">
        <v>517</v>
      </c>
      <c r="I205" s="284" t="s">
        <v>300</v>
      </c>
      <c r="J205" s="145">
        <v>120</v>
      </c>
      <c r="K205" s="145">
        <v>244</v>
      </c>
      <c r="L205" s="144">
        <v>0.12</v>
      </c>
      <c r="M205" s="145">
        <f t="shared" si="20"/>
        <v>217.86</v>
      </c>
      <c r="N205" s="145">
        <f t="shared" si="21"/>
        <v>26143.200000000001</v>
      </c>
      <c r="O205" s="296">
        <f t="shared" si="22"/>
        <v>4705.7759999999998</v>
      </c>
    </row>
    <row r="206" spans="1:15" ht="45">
      <c r="A206" s="293">
        <v>48</v>
      </c>
      <c r="B206" s="334">
        <v>5.19</v>
      </c>
      <c r="C206" s="147"/>
      <c r="D206" s="147"/>
      <c r="E206" s="234"/>
      <c r="F206" s="238">
        <v>0.18</v>
      </c>
      <c r="G206" s="304"/>
      <c r="H206" s="335" t="s">
        <v>518</v>
      </c>
      <c r="I206" s="284" t="s">
        <v>300</v>
      </c>
      <c r="J206" s="145">
        <v>200</v>
      </c>
      <c r="K206" s="145">
        <v>127</v>
      </c>
      <c r="L206" s="144">
        <v>0.12</v>
      </c>
      <c r="M206" s="145">
        <f t="shared" si="20"/>
        <v>113.39</v>
      </c>
      <c r="N206" s="145">
        <f t="shared" si="21"/>
        <v>22678</v>
      </c>
      <c r="O206" s="296">
        <f t="shared" si="22"/>
        <v>4082.04</v>
      </c>
    </row>
    <row r="207" spans="1:15" ht="60">
      <c r="A207" s="293">
        <v>49</v>
      </c>
      <c r="B207" s="334" t="s">
        <v>519</v>
      </c>
      <c r="C207" s="147"/>
      <c r="D207" s="147"/>
      <c r="E207" s="234"/>
      <c r="F207" s="238">
        <v>0.18</v>
      </c>
      <c r="G207" s="304"/>
      <c r="H207" s="335" t="s">
        <v>520</v>
      </c>
      <c r="I207" s="284" t="s">
        <v>316</v>
      </c>
      <c r="J207" s="145">
        <v>2</v>
      </c>
      <c r="K207" s="145">
        <v>518</v>
      </c>
      <c r="L207" s="144">
        <v>0.12</v>
      </c>
      <c r="M207" s="145">
        <f t="shared" si="20"/>
        <v>462.5</v>
      </c>
      <c r="N207" s="145">
        <f t="shared" si="21"/>
        <v>925</v>
      </c>
      <c r="O207" s="296">
        <f t="shared" si="22"/>
        <v>166.5</v>
      </c>
    </row>
    <row r="208" spans="1:15" ht="45">
      <c r="A208" s="293">
        <v>50</v>
      </c>
      <c r="B208" s="334" t="s">
        <v>521</v>
      </c>
      <c r="C208" s="147"/>
      <c r="D208" s="147"/>
      <c r="E208" s="234"/>
      <c r="F208" s="238">
        <v>0.18</v>
      </c>
      <c r="G208" s="304"/>
      <c r="H208" s="335" t="s">
        <v>522</v>
      </c>
      <c r="I208" s="284" t="s">
        <v>316</v>
      </c>
      <c r="J208" s="145">
        <v>10</v>
      </c>
      <c r="K208" s="145">
        <v>113</v>
      </c>
      <c r="L208" s="144">
        <v>0.12</v>
      </c>
      <c r="M208" s="145">
        <f t="shared" si="20"/>
        <v>100.89</v>
      </c>
      <c r="N208" s="145">
        <f t="shared" si="21"/>
        <v>1008.9</v>
      </c>
      <c r="O208" s="296">
        <f t="shared" si="22"/>
        <v>181.60199999999998</v>
      </c>
    </row>
    <row r="209" spans="1:16" ht="45">
      <c r="A209" s="293">
        <v>51</v>
      </c>
      <c r="B209" s="334" t="s">
        <v>523</v>
      </c>
      <c r="C209" s="147"/>
      <c r="D209" s="147"/>
      <c r="E209" s="234"/>
      <c r="F209" s="238">
        <v>0.18</v>
      </c>
      <c r="G209" s="304"/>
      <c r="H209" s="335" t="s">
        <v>524</v>
      </c>
      <c r="I209" s="284" t="s">
        <v>300</v>
      </c>
      <c r="J209" s="145">
        <v>90</v>
      </c>
      <c r="K209" s="145">
        <v>126</v>
      </c>
      <c r="L209" s="144">
        <v>0.12</v>
      </c>
      <c r="M209" s="145">
        <f t="shared" si="20"/>
        <v>112.5</v>
      </c>
      <c r="N209" s="145">
        <f t="shared" si="21"/>
        <v>10125</v>
      </c>
      <c r="O209" s="296">
        <f t="shared" si="22"/>
        <v>1822.5</v>
      </c>
    </row>
    <row r="210" spans="1:16" ht="45">
      <c r="A210" s="293">
        <v>52</v>
      </c>
      <c r="B210" s="334" t="s">
        <v>525</v>
      </c>
      <c r="C210" s="147"/>
      <c r="D210" s="147"/>
      <c r="E210" s="234"/>
      <c r="F210" s="238">
        <v>0.18</v>
      </c>
      <c r="G210" s="304"/>
      <c r="H210" s="335" t="s">
        <v>526</v>
      </c>
      <c r="I210" s="284" t="s">
        <v>300</v>
      </c>
      <c r="J210" s="145">
        <v>20</v>
      </c>
      <c r="K210" s="145">
        <v>197</v>
      </c>
      <c r="L210" s="144">
        <v>0.12</v>
      </c>
      <c r="M210" s="145">
        <f t="shared" si="20"/>
        <v>175.89</v>
      </c>
      <c r="N210" s="145">
        <f t="shared" si="21"/>
        <v>3517.8</v>
      </c>
      <c r="O210" s="296">
        <f t="shared" si="22"/>
        <v>633.20400000000006</v>
      </c>
    </row>
    <row r="211" spans="1:16" ht="60">
      <c r="A211" s="293">
        <v>53</v>
      </c>
      <c r="B211" s="334" t="s">
        <v>527</v>
      </c>
      <c r="C211" s="147"/>
      <c r="D211" s="147"/>
      <c r="E211" s="234"/>
      <c r="F211" s="238">
        <v>0.18</v>
      </c>
      <c r="G211" s="304"/>
      <c r="H211" s="335" t="s">
        <v>528</v>
      </c>
      <c r="I211" s="284" t="s">
        <v>316</v>
      </c>
      <c r="J211" s="145">
        <v>60</v>
      </c>
      <c r="K211" s="145">
        <v>508</v>
      </c>
      <c r="L211" s="144">
        <v>0.12</v>
      </c>
      <c r="M211" s="145">
        <f t="shared" si="20"/>
        <v>453.57</v>
      </c>
      <c r="N211" s="145">
        <f t="shared" si="21"/>
        <v>27214.2</v>
      </c>
      <c r="O211" s="296">
        <f t="shared" si="22"/>
        <v>4898.5559999999996</v>
      </c>
    </row>
    <row r="212" spans="1:16">
      <c r="A212" s="293">
        <v>54</v>
      </c>
      <c r="B212" s="334" t="s">
        <v>529</v>
      </c>
      <c r="C212" s="147"/>
      <c r="D212" s="147"/>
      <c r="E212" s="234"/>
      <c r="F212" s="238">
        <v>0.18</v>
      </c>
      <c r="G212" s="304"/>
      <c r="H212" s="335" t="s">
        <v>530</v>
      </c>
      <c r="I212" s="284" t="s">
        <v>316</v>
      </c>
      <c r="J212" s="145">
        <v>20</v>
      </c>
      <c r="K212" s="145">
        <v>547</v>
      </c>
      <c r="L212" s="144">
        <v>0.12</v>
      </c>
      <c r="M212" s="145">
        <f t="shared" si="20"/>
        <v>488.39</v>
      </c>
      <c r="N212" s="145">
        <f t="shared" si="21"/>
        <v>9767.7999999999993</v>
      </c>
      <c r="O212" s="296">
        <f t="shared" si="22"/>
        <v>1758.2039999999997</v>
      </c>
    </row>
    <row r="213" spans="1:16" ht="60">
      <c r="A213" s="293">
        <v>55</v>
      </c>
      <c r="B213" s="334" t="s">
        <v>531</v>
      </c>
      <c r="C213" s="147"/>
      <c r="D213" s="147"/>
      <c r="E213" s="234"/>
      <c r="F213" s="238">
        <v>0.18</v>
      </c>
      <c r="G213" s="304"/>
      <c r="H213" s="335" t="s">
        <v>532</v>
      </c>
      <c r="I213" s="284" t="s">
        <v>316</v>
      </c>
      <c r="J213" s="145">
        <v>4</v>
      </c>
      <c r="K213" s="145">
        <v>2722</v>
      </c>
      <c r="L213" s="144">
        <v>0.12</v>
      </c>
      <c r="M213" s="145">
        <f t="shared" si="20"/>
        <v>2430.36</v>
      </c>
      <c r="N213" s="145">
        <f t="shared" si="21"/>
        <v>9721.44</v>
      </c>
      <c r="O213" s="296">
        <f t="shared" si="22"/>
        <v>1749.8592000000001</v>
      </c>
    </row>
    <row r="214" spans="1:16" ht="18.75">
      <c r="A214" s="254"/>
      <c r="B214" s="254"/>
      <c r="C214" s="255"/>
      <c r="D214" s="256"/>
      <c r="E214" s="257"/>
      <c r="F214" s="258"/>
      <c r="G214" s="259"/>
      <c r="H214" s="309" t="s">
        <v>533</v>
      </c>
      <c r="I214" s="260"/>
      <c r="J214" s="260"/>
      <c r="K214" s="261"/>
      <c r="L214" s="262"/>
      <c r="M214" s="261"/>
      <c r="N214" s="263">
        <f>+SUM(N159:N213)</f>
        <v>1768804.5699999996</v>
      </c>
      <c r="O214" s="263">
        <f>+SUM(O159:O213)</f>
        <v>318384.82260000013</v>
      </c>
    </row>
    <row r="215" spans="1:16" ht="16.5">
      <c r="A215" s="390" t="s">
        <v>534</v>
      </c>
      <c r="B215" s="390"/>
      <c r="C215" s="390"/>
      <c r="D215" s="390"/>
      <c r="E215" s="390"/>
      <c r="F215" s="390"/>
      <c r="G215" s="390"/>
      <c r="H215" s="390"/>
      <c r="I215" s="390"/>
      <c r="J215" s="390"/>
      <c r="K215" s="390"/>
      <c r="L215" s="390"/>
      <c r="M215" s="390"/>
      <c r="N215" s="148">
        <f>+N214+N157</f>
        <v>14792892.939999999</v>
      </c>
      <c r="O215" s="148">
        <f>+O214+O157</f>
        <v>2662720.7292000013</v>
      </c>
      <c r="P215" s="295">
        <f>N214+P157</f>
        <v>17137228.8466</v>
      </c>
    </row>
    <row r="216" spans="1:16" ht="16.5">
      <c r="A216" s="392" t="s">
        <v>821</v>
      </c>
      <c r="B216" s="393"/>
      <c r="C216" s="393"/>
      <c r="D216" s="393"/>
      <c r="E216" s="393"/>
      <c r="F216" s="393"/>
      <c r="G216" s="393"/>
      <c r="H216" s="393"/>
      <c r="I216" s="393"/>
      <c r="J216" s="393"/>
      <c r="K216" s="393"/>
      <c r="L216" s="393"/>
      <c r="M216" s="394"/>
      <c r="N216" s="148">
        <f>(0.03*N157)</f>
        <v>390722.65109999996</v>
      </c>
      <c r="O216" s="148">
        <f>(0.03*O157)</f>
        <v>70330.077198000043</v>
      </c>
      <c r="P216" s="295"/>
    </row>
    <row r="217" spans="1:16" ht="16.5">
      <c r="A217" s="395" t="s">
        <v>822</v>
      </c>
      <c r="B217" s="396"/>
      <c r="C217" s="396"/>
      <c r="D217" s="396"/>
      <c r="E217" s="396"/>
      <c r="F217" s="396"/>
      <c r="G217" s="396"/>
      <c r="H217" s="396"/>
      <c r="I217" s="396"/>
      <c r="J217" s="396"/>
      <c r="K217" s="396"/>
      <c r="L217" s="396"/>
      <c r="M217" s="397"/>
      <c r="N217" s="148">
        <f>N215+N216</f>
        <v>15183615.5911</v>
      </c>
      <c r="O217" s="148">
        <f>O215+O216</f>
        <v>2733050.8063980015</v>
      </c>
      <c r="P217" s="295"/>
    </row>
    <row r="218" spans="1:16" ht="26.25">
      <c r="A218" s="390" t="s">
        <v>823</v>
      </c>
      <c r="B218" s="390"/>
      <c r="C218" s="390"/>
      <c r="D218" s="390"/>
      <c r="E218" s="390"/>
      <c r="F218" s="390"/>
      <c r="G218" s="390"/>
      <c r="H218" s="390"/>
      <c r="I218" s="390"/>
      <c r="J218" s="390"/>
      <c r="K218" s="390"/>
      <c r="L218" s="390"/>
      <c r="M218" s="390"/>
      <c r="N218" s="286"/>
      <c r="O218" s="148">
        <f>N218</f>
        <v>0</v>
      </c>
    </row>
    <row r="219" spans="1:16" ht="16.5">
      <c r="A219" s="390" t="s">
        <v>535</v>
      </c>
      <c r="B219" s="390"/>
      <c r="C219" s="390"/>
      <c r="D219" s="390"/>
      <c r="E219" s="390"/>
      <c r="F219" s="390"/>
      <c r="G219" s="390"/>
      <c r="H219" s="390"/>
      <c r="I219" s="390"/>
      <c r="J219" s="390"/>
      <c r="K219" s="390"/>
      <c r="L219" s="390"/>
      <c r="M219" s="390"/>
      <c r="N219" s="148" t="str">
        <f>IF(N218="", "",$N$217*$N$218)</f>
        <v/>
      </c>
      <c r="O219" s="148" t="str">
        <f>IF(N218="","",ROUND(O217*O218,2))</f>
        <v/>
      </c>
    </row>
    <row r="220" spans="1:16" ht="16.5">
      <c r="A220" s="390" t="s">
        <v>536</v>
      </c>
      <c r="B220" s="390"/>
      <c r="C220" s="390"/>
      <c r="D220" s="390"/>
      <c r="E220" s="390"/>
      <c r="F220" s="390"/>
      <c r="G220" s="390"/>
      <c r="H220" s="390"/>
      <c r="I220" s="390"/>
      <c r="J220" s="390"/>
      <c r="K220" s="390"/>
      <c r="L220" s="390"/>
      <c r="M220" s="390"/>
      <c r="N220" s="148" t="str">
        <f>IF(N218="", "",$N$217*(1+$N$218))</f>
        <v/>
      </c>
      <c r="O220" s="148"/>
      <c r="P220" s="295" t="e">
        <f>0.18*N220</f>
        <v>#VALUE!</v>
      </c>
    </row>
    <row r="221" spans="1:16" ht="18.75">
      <c r="A221" s="391" t="s">
        <v>537</v>
      </c>
      <c r="B221" s="391"/>
      <c r="C221" s="391"/>
      <c r="D221" s="391"/>
      <c r="E221" s="391"/>
      <c r="F221" s="391"/>
      <c r="G221" s="391"/>
      <c r="H221" s="391"/>
      <c r="I221" s="391"/>
      <c r="J221" s="391"/>
      <c r="K221" s="391"/>
      <c r="L221" s="391"/>
      <c r="M221" s="391"/>
      <c r="N221" s="149"/>
      <c r="O221" s="151" t="str">
        <f>IF(N219="", "",($O$217+O219))</f>
        <v/>
      </c>
    </row>
    <row r="222" spans="1:16" ht="32.25" customHeight="1">
      <c r="A222" s="388" t="str">
        <f>IF(N218="","As the %variation w.r.t total DSR Amount cell left Blank the bid is considered as Non-responsive","Sheet OK")</f>
        <v>As the %variation w.r.t total DSR Amount cell left Blank the bid is considered as Non-responsive</v>
      </c>
      <c r="B222" s="388"/>
      <c r="C222" s="388"/>
      <c r="D222" s="388"/>
      <c r="E222" s="388"/>
      <c r="F222" s="388"/>
      <c r="G222" s="388"/>
      <c r="H222" s="388"/>
      <c r="I222" s="388"/>
      <c r="J222" s="388"/>
      <c r="K222" s="388"/>
      <c r="L222" s="388"/>
      <c r="M222" s="388"/>
      <c r="N222" s="388"/>
      <c r="O222" s="389"/>
    </row>
    <row r="223" spans="1:16">
      <c r="A223" s="294"/>
      <c r="C223" s="135"/>
      <c r="D223" s="153"/>
      <c r="E223" s="135"/>
      <c r="F223" s="135"/>
      <c r="G223" s="153"/>
      <c r="H223" s="153"/>
      <c r="I223" s="153"/>
      <c r="J223" s="153"/>
      <c r="K223" s="153"/>
      <c r="M223" s="153"/>
      <c r="N223" s="138">
        <f>IF('Name of Bidder'!D9=TRUE,0,1)</f>
        <v>0</v>
      </c>
    </row>
    <row r="224" spans="1:16">
      <c r="A224" s="294"/>
      <c r="C224" s="135"/>
      <c r="D224" s="153"/>
      <c r="E224" s="135"/>
      <c r="F224" s="135"/>
      <c r="G224" s="153"/>
      <c r="H224" s="153"/>
      <c r="I224" s="153"/>
      <c r="J224" s="153"/>
      <c r="K224" s="153"/>
      <c r="M224" s="153"/>
    </row>
    <row r="225" spans="1:14">
      <c r="A225" s="294"/>
      <c r="C225" s="135"/>
      <c r="D225" s="153"/>
      <c r="E225" s="135"/>
      <c r="F225" s="135"/>
      <c r="G225" s="153"/>
      <c r="H225" s="153"/>
      <c r="I225" s="153"/>
      <c r="J225" s="153"/>
      <c r="K225" s="153"/>
      <c r="M225" s="153"/>
      <c r="N225" s="154">
        <v>70652568.569999993</v>
      </c>
    </row>
    <row r="226" spans="1:14">
      <c r="A226" s="294"/>
      <c r="C226" s="135"/>
      <c r="D226" s="153"/>
      <c r="E226" s="135"/>
      <c r="F226" s="135"/>
      <c r="G226" s="153"/>
      <c r="H226" s="153"/>
      <c r="I226" s="153"/>
      <c r="J226" s="153"/>
      <c r="K226" s="153"/>
      <c r="M226" s="153"/>
    </row>
    <row r="227" spans="1:14">
      <c r="A227" s="294"/>
      <c r="C227" s="135"/>
      <c r="D227" s="153"/>
      <c r="E227" s="135"/>
      <c r="F227" s="135"/>
      <c r="G227" s="153"/>
      <c r="H227" s="153"/>
      <c r="I227" s="153"/>
      <c r="J227" s="153"/>
      <c r="K227" s="153"/>
      <c r="M227" s="153"/>
    </row>
    <row r="228" spans="1:14">
      <c r="A228" s="294"/>
      <c r="C228" s="135"/>
      <c r="D228" s="153"/>
      <c r="E228" s="135"/>
      <c r="F228" s="135"/>
      <c r="G228" s="153"/>
      <c r="H228" s="153"/>
      <c r="I228" s="153"/>
      <c r="J228" s="153"/>
      <c r="K228" s="153"/>
      <c r="M228" s="153"/>
    </row>
    <row r="229" spans="1:14">
      <c r="A229" s="294"/>
      <c r="C229" s="135"/>
      <c r="D229" s="153"/>
      <c r="E229" s="135"/>
      <c r="F229" s="135"/>
      <c r="G229" s="153"/>
      <c r="H229" s="153"/>
      <c r="I229" s="153"/>
      <c r="J229" s="153"/>
      <c r="K229" s="153"/>
      <c r="M229" s="153"/>
    </row>
    <row r="230" spans="1:14">
      <c r="A230" s="294"/>
      <c r="C230" s="135"/>
      <c r="D230" s="153"/>
      <c r="E230" s="135"/>
      <c r="F230" s="135"/>
      <c r="G230" s="153"/>
      <c r="H230" s="153"/>
      <c r="I230" s="153"/>
      <c r="J230" s="153"/>
      <c r="K230" s="153"/>
      <c r="M230" s="153"/>
    </row>
    <row r="231" spans="1:14">
      <c r="A231" s="294"/>
      <c r="C231" s="135"/>
      <c r="D231" s="153"/>
      <c r="E231" s="135"/>
      <c r="F231" s="135"/>
      <c r="G231" s="153"/>
      <c r="H231" s="153"/>
      <c r="I231" s="153"/>
      <c r="J231" s="153"/>
      <c r="K231" s="153"/>
      <c r="M231" s="153"/>
    </row>
    <row r="232" spans="1:14">
      <c r="A232" s="294"/>
      <c r="C232" s="135"/>
      <c r="D232" s="153"/>
      <c r="E232" s="135"/>
      <c r="F232" s="135"/>
      <c r="G232" s="153"/>
      <c r="H232" s="153"/>
      <c r="I232" s="153"/>
      <c r="J232" s="153"/>
      <c r="K232" s="153"/>
      <c r="M232" s="153"/>
    </row>
    <row r="233" spans="1:14">
      <c r="A233" s="294"/>
      <c r="C233" s="135"/>
      <c r="D233" s="153"/>
      <c r="E233" s="135"/>
      <c r="F233" s="135"/>
      <c r="G233" s="153"/>
      <c r="H233" s="153"/>
      <c r="I233" s="153"/>
      <c r="J233" s="153"/>
      <c r="K233" s="153"/>
      <c r="M233" s="153"/>
    </row>
    <row r="234" spans="1:14">
      <c r="A234" s="294"/>
      <c r="C234" s="135"/>
      <c r="D234" s="153"/>
      <c r="E234" s="135"/>
      <c r="F234" s="135"/>
      <c r="G234" s="153"/>
      <c r="H234" s="153"/>
      <c r="I234" s="153"/>
      <c r="J234" s="153"/>
      <c r="K234" s="153"/>
      <c r="M234" s="153"/>
    </row>
    <row r="235" spans="1:14">
      <c r="A235" s="294"/>
      <c r="C235" s="135"/>
      <c r="D235" s="153"/>
      <c r="E235" s="135"/>
      <c r="F235" s="135"/>
      <c r="G235" s="153"/>
      <c r="H235" s="153"/>
      <c r="I235" s="153"/>
      <c r="J235" s="153"/>
      <c r="K235" s="153"/>
      <c r="M235" s="153"/>
    </row>
    <row r="236" spans="1:14">
      <c r="A236" s="294"/>
      <c r="C236" s="135"/>
      <c r="D236" s="153"/>
      <c r="E236" s="135"/>
      <c r="F236" s="135"/>
      <c r="G236" s="153"/>
      <c r="H236" s="153"/>
      <c r="I236" s="153"/>
      <c r="J236" s="153"/>
      <c r="K236" s="153"/>
      <c r="M236" s="153"/>
    </row>
    <row r="237" spans="1:14">
      <c r="A237" s="294"/>
      <c r="C237" s="135"/>
      <c r="D237" s="153"/>
      <c r="E237" s="135"/>
      <c r="F237" s="135"/>
      <c r="G237" s="153"/>
      <c r="H237" s="153"/>
      <c r="I237" s="153"/>
      <c r="J237" s="153"/>
      <c r="K237" s="153"/>
      <c r="M237" s="153"/>
    </row>
    <row r="238" spans="1:14">
      <c r="A238" s="294"/>
      <c r="C238" s="135"/>
      <c r="D238" s="153"/>
      <c r="E238" s="135"/>
      <c r="F238" s="135"/>
      <c r="G238" s="153"/>
      <c r="H238" s="153"/>
      <c r="I238" s="153"/>
      <c r="J238" s="153"/>
      <c r="K238" s="153"/>
      <c r="M238" s="153"/>
    </row>
    <row r="239" spans="1:14">
      <c r="A239" s="294"/>
      <c r="C239" s="135"/>
      <c r="D239" s="153"/>
      <c r="E239" s="135"/>
      <c r="F239" s="135"/>
      <c r="G239" s="153"/>
      <c r="H239" s="153"/>
      <c r="I239" s="153"/>
      <c r="J239" s="153"/>
      <c r="K239" s="153"/>
      <c r="M239" s="153"/>
    </row>
    <row r="240" spans="1:14">
      <c r="A240" s="294"/>
      <c r="C240" s="135"/>
      <c r="D240" s="153"/>
      <c r="E240" s="135"/>
      <c r="F240" s="135"/>
      <c r="G240" s="153"/>
      <c r="H240" s="153"/>
      <c r="I240" s="153"/>
      <c r="J240" s="153"/>
      <c r="K240" s="153"/>
      <c r="M240" s="153"/>
    </row>
    <row r="241" spans="1:13">
      <c r="A241" s="294"/>
      <c r="C241" s="135"/>
      <c r="D241" s="153"/>
      <c r="E241" s="135"/>
      <c r="F241" s="135"/>
      <c r="G241" s="153"/>
      <c r="H241" s="153"/>
      <c r="I241" s="153"/>
      <c r="J241" s="153"/>
      <c r="K241" s="153"/>
      <c r="M241" s="153"/>
    </row>
    <row r="242" spans="1:13">
      <c r="A242" s="294"/>
      <c r="C242" s="135"/>
      <c r="D242" s="153"/>
      <c r="E242" s="135"/>
      <c r="F242" s="135"/>
      <c r="G242" s="153"/>
      <c r="H242" s="153"/>
      <c r="I242" s="153"/>
      <c r="J242" s="153"/>
      <c r="K242" s="153"/>
      <c r="M242" s="153"/>
    </row>
    <row r="243" spans="1:13">
      <c r="A243" s="294"/>
      <c r="C243" s="135"/>
      <c r="D243" s="153"/>
      <c r="E243" s="135"/>
      <c r="F243" s="135"/>
      <c r="G243" s="153"/>
      <c r="H243" s="153"/>
      <c r="I243" s="153"/>
      <c r="J243" s="153"/>
      <c r="K243" s="153"/>
      <c r="M243" s="153"/>
    </row>
    <row r="244" spans="1:13">
      <c r="A244" s="294"/>
      <c r="C244" s="135"/>
      <c r="D244" s="153"/>
      <c r="E244" s="135"/>
      <c r="F244" s="135"/>
      <c r="G244" s="153"/>
      <c r="H244" s="153"/>
      <c r="I244" s="153"/>
      <c r="J244" s="153"/>
      <c r="K244" s="153"/>
      <c r="M244" s="153"/>
    </row>
    <row r="245" spans="1:13">
      <c r="A245" s="294"/>
      <c r="C245" s="135"/>
      <c r="D245" s="153"/>
      <c r="E245" s="135"/>
      <c r="F245" s="135"/>
      <c r="G245" s="153"/>
      <c r="H245" s="153"/>
      <c r="I245" s="153"/>
      <c r="J245" s="153"/>
      <c r="K245" s="153"/>
      <c r="M245" s="153"/>
    </row>
    <row r="246" spans="1:13">
      <c r="A246" s="294"/>
      <c r="C246" s="135"/>
      <c r="D246" s="153"/>
      <c r="E246" s="135"/>
      <c r="F246" s="135"/>
      <c r="G246" s="153"/>
      <c r="H246" s="153"/>
      <c r="I246" s="153"/>
      <c r="J246" s="153"/>
      <c r="K246" s="153"/>
      <c r="M246" s="153"/>
    </row>
    <row r="247" spans="1:13">
      <c r="A247" s="294"/>
      <c r="C247" s="135"/>
      <c r="D247" s="153"/>
      <c r="E247" s="135"/>
      <c r="F247" s="135"/>
      <c r="G247" s="153"/>
      <c r="H247" s="153"/>
      <c r="I247" s="153"/>
      <c r="J247" s="153"/>
      <c r="K247" s="153"/>
      <c r="M247" s="153"/>
    </row>
    <row r="248" spans="1:13">
      <c r="A248" s="294"/>
      <c r="C248" s="135"/>
      <c r="D248" s="153"/>
      <c r="E248" s="135"/>
      <c r="F248" s="135"/>
      <c r="G248" s="153"/>
      <c r="H248" s="153"/>
      <c r="I248" s="153"/>
      <c r="J248" s="153"/>
      <c r="K248" s="153"/>
      <c r="M248" s="153"/>
    </row>
    <row r="249" spans="1:13">
      <c r="A249" s="294"/>
      <c r="C249" s="135"/>
      <c r="D249" s="153"/>
      <c r="E249" s="135"/>
      <c r="F249" s="135"/>
      <c r="G249" s="153"/>
      <c r="H249" s="153"/>
      <c r="I249" s="153"/>
      <c r="J249" s="153"/>
      <c r="K249" s="153"/>
      <c r="M249" s="153"/>
    </row>
    <row r="250" spans="1:13">
      <c r="A250" s="294"/>
      <c r="C250" s="135"/>
      <c r="D250" s="153"/>
      <c r="E250" s="135"/>
      <c r="F250" s="135"/>
      <c r="G250" s="153"/>
      <c r="H250" s="153"/>
      <c r="I250" s="153"/>
      <c r="J250" s="153"/>
      <c r="K250" s="153"/>
      <c r="M250" s="153"/>
    </row>
    <row r="251" spans="1:13">
      <c r="A251" s="294"/>
      <c r="C251" s="135"/>
      <c r="D251" s="153"/>
      <c r="E251" s="135"/>
      <c r="F251" s="135"/>
      <c r="G251" s="153"/>
      <c r="H251" s="153"/>
      <c r="I251" s="153"/>
      <c r="J251" s="153"/>
      <c r="K251" s="153"/>
      <c r="M251" s="153"/>
    </row>
    <row r="252" spans="1:13">
      <c r="A252" s="294"/>
      <c r="C252" s="135"/>
      <c r="D252" s="153"/>
      <c r="E252" s="135"/>
      <c r="F252" s="135"/>
      <c r="G252" s="153"/>
      <c r="H252" s="153"/>
      <c r="I252" s="153"/>
      <c r="J252" s="153"/>
      <c r="K252" s="153"/>
      <c r="M252" s="153"/>
    </row>
    <row r="253" spans="1:13">
      <c r="A253" s="294"/>
      <c r="C253" s="135"/>
      <c r="D253" s="153"/>
      <c r="E253" s="135"/>
      <c r="F253" s="135"/>
      <c r="G253" s="153"/>
      <c r="H253" s="153"/>
      <c r="I253" s="153"/>
      <c r="J253" s="153"/>
      <c r="K253" s="153"/>
      <c r="M253" s="153"/>
    </row>
    <row r="254" spans="1:13">
      <c r="A254" s="294"/>
      <c r="C254" s="135"/>
      <c r="D254" s="153"/>
      <c r="E254" s="135"/>
      <c r="F254" s="135"/>
      <c r="G254" s="153"/>
      <c r="H254" s="153"/>
      <c r="I254" s="153"/>
      <c r="J254" s="153"/>
      <c r="K254" s="153"/>
      <c r="M254" s="153"/>
    </row>
    <row r="255" spans="1:13">
      <c r="A255" s="294"/>
      <c r="C255" s="135"/>
      <c r="D255" s="153"/>
      <c r="E255" s="135"/>
      <c r="F255" s="135"/>
      <c r="G255" s="153"/>
      <c r="H255" s="153"/>
      <c r="I255" s="153"/>
      <c r="J255" s="153"/>
      <c r="K255" s="153"/>
      <c r="M255" s="153"/>
    </row>
  </sheetData>
  <sheetProtection algorithmName="SHA-512" hashValue="+jhHUxFYQeTC2cd7WspIjzfZVh4h1qSi/mXg3Kl//4fwuVPUYOSA28wFXsD+b4dvafqBKbcec4hbGUQnqaZZOA==" saltValue="AplZjBRjBywDpdGOAgaG6A==" spinCount="100000" sheet="1" formatColumns="0" formatRows="0" selectLockedCells="1"/>
  <customSheetViews>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1"/>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2"/>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3"/>
    </customSheetView>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4"/>
    </customSheetView>
  </customSheetViews>
  <mergeCells count="19">
    <mergeCell ref="A222:O222"/>
    <mergeCell ref="K3:M3"/>
    <mergeCell ref="C6:J6"/>
    <mergeCell ref="K4:M4"/>
    <mergeCell ref="A215:M215"/>
    <mergeCell ref="A221:M221"/>
    <mergeCell ref="A218:M218"/>
    <mergeCell ref="A219:M219"/>
    <mergeCell ref="A220:M220"/>
    <mergeCell ref="A216:M216"/>
    <mergeCell ref="A217:M217"/>
    <mergeCell ref="A1:O1"/>
    <mergeCell ref="A2:O2"/>
    <mergeCell ref="N8:O8"/>
    <mergeCell ref="C7:J7"/>
    <mergeCell ref="C4:J4"/>
    <mergeCell ref="K5:M5"/>
    <mergeCell ref="C5:J5"/>
    <mergeCell ref="C3:J3"/>
  </mergeCells>
  <conditionalFormatting sqref="A222">
    <cfRule type="containsText" dxfId="8" priority="2" stopIfTrue="1" operator="containsText" text="sheet">
      <formula>NOT(ISERROR(SEARCH("sheet",A222)))</formula>
    </cfRule>
    <cfRule type="containsText" dxfId="7" priority="3" stopIfTrue="1" operator="containsText" text="responsive">
      <formula>NOT(ISERROR(SEARCH("responsive",A222)))</formula>
    </cfRule>
  </conditionalFormatting>
  <conditionalFormatting sqref="O221">
    <cfRule type="containsText" dxfId="6" priority="1" stopIfTrue="1" operator="containsText" text="percentage">
      <formula>NOT(ISERROR(SEARCH("percentage",O221)))</formula>
    </cfRule>
  </conditionalFormatting>
  <dataValidations count="1">
    <dataValidation type="decimal" allowBlank="1" showInputMessage="1" showErrorMessage="1" prompt="Please Enter Percentage" sqref="N218" xr:uid="{00000000-0002-0000-0400-000000000000}">
      <formula1>-100</formula1>
      <formula2>100</formula2>
    </dataValidation>
  </dataValidations>
  <pageMargins left="0.45" right="0.45" top="0.75" bottom="0.75" header="0.3" footer="0.3"/>
  <pageSetup paperSize="9" scale="59" fitToHeight="0" orientation="landscape" r:id="rId5"/>
  <rowBreaks count="2" manualBreakCount="2">
    <brk id="27" max="14" man="1"/>
    <brk id="129"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75"/>
  <sheetViews>
    <sheetView view="pageBreakPreview" zoomScale="85" zoomScaleNormal="80" zoomScaleSheetLayoutView="85" workbookViewId="0">
      <pane ySplit="9" topLeftCell="A66" activePane="bottomLeft" state="frozen"/>
      <selection pane="bottomLeft" activeCell="J67" sqref="J67"/>
    </sheetView>
  </sheetViews>
  <sheetFormatPr defaultRowHeight="13.5"/>
  <cols>
    <col min="1" max="1" width="5.85546875" style="156" customWidth="1"/>
    <col min="2" max="2" width="11.28515625" style="266" bestFit="1" customWidth="1"/>
    <col min="3" max="3" width="12.7109375" style="156" hidden="1" customWidth="1"/>
    <col min="4" max="4" width="16.5703125" style="156" hidden="1" customWidth="1"/>
    <col min="5" max="5" width="10.85546875" style="156" customWidth="1"/>
    <col min="6" max="6" width="19.5703125" style="302" customWidth="1"/>
    <col min="7" max="7" width="67.5703125" style="156" customWidth="1"/>
    <col min="8" max="8" width="7.7109375" style="156" customWidth="1"/>
    <col min="9" max="9" width="15" style="156" customWidth="1"/>
    <col min="10" max="10" width="21.42578125" style="156" customWidth="1"/>
    <col min="11" max="11" width="24.42578125" style="156" customWidth="1"/>
    <col min="12" max="12" width="24.85546875" style="156" customWidth="1"/>
    <col min="13" max="13" width="32.28515625" style="156" customWidth="1"/>
    <col min="14" max="15" width="32.28515625" style="156" hidden="1" customWidth="1"/>
    <col min="16" max="17" width="32.28515625" style="156" customWidth="1"/>
    <col min="18" max="31" width="9.140625" style="156" customWidth="1"/>
    <col min="32" max="16384" width="9.140625" style="156"/>
  </cols>
  <sheetData>
    <row r="1" spans="1:16" s="155" customFormat="1" ht="39" customHeight="1">
      <c r="A1" s="384" t="str">
        <f>'Name of Bidder'!A1:C1</f>
        <v>Construction of Transit Camp Cum Field Hostel at Kurnool-IV Pooling Station</v>
      </c>
      <c r="B1" s="384"/>
      <c r="C1" s="384"/>
      <c r="D1" s="384"/>
      <c r="E1" s="384"/>
      <c r="F1" s="384"/>
      <c r="G1" s="384"/>
      <c r="H1" s="384"/>
      <c r="I1" s="384"/>
      <c r="J1" s="384"/>
      <c r="K1" s="384"/>
      <c r="L1" s="384"/>
      <c r="M1" s="201"/>
      <c r="N1" s="210"/>
      <c r="O1" s="210"/>
      <c r="P1" s="210"/>
    </row>
    <row r="2" spans="1:16" s="155" customFormat="1" ht="16.5" customHeight="1">
      <c r="A2" s="384" t="s">
        <v>538</v>
      </c>
      <c r="B2" s="384"/>
      <c r="C2" s="384"/>
      <c r="D2" s="384"/>
      <c r="E2" s="384"/>
      <c r="F2" s="384"/>
      <c r="G2" s="384"/>
      <c r="H2" s="384"/>
      <c r="I2" s="384"/>
      <c r="J2" s="384"/>
      <c r="K2" s="384"/>
      <c r="L2" s="384"/>
      <c r="M2" s="201"/>
      <c r="N2" s="210"/>
      <c r="O2" s="210"/>
      <c r="P2" s="210"/>
    </row>
    <row r="3" spans="1:16" ht="15.75">
      <c r="A3" s="132" t="s">
        <v>539</v>
      </c>
      <c r="B3" s="132"/>
      <c r="C3" s="132"/>
      <c r="D3" s="386">
        <f>'Name of Bidder'!C9</f>
        <v>0</v>
      </c>
      <c r="E3" s="386"/>
      <c r="F3" s="386"/>
      <c r="G3" s="386"/>
      <c r="H3" s="386"/>
      <c r="I3" s="386"/>
      <c r="J3" s="387" t="s">
        <v>242</v>
      </c>
      <c r="K3" s="387"/>
      <c r="L3" s="387"/>
      <c r="M3" s="132"/>
      <c r="N3" s="211"/>
      <c r="O3" s="211"/>
      <c r="P3" s="211"/>
    </row>
    <row r="4" spans="1:16" ht="15.75">
      <c r="A4" s="386" t="s">
        <v>15</v>
      </c>
      <c r="B4" s="386"/>
      <c r="C4" s="386"/>
      <c r="D4" s="386">
        <f>'Name of Bidder'!C10</f>
        <v>0</v>
      </c>
      <c r="E4" s="386"/>
      <c r="F4" s="386"/>
      <c r="G4" s="386"/>
      <c r="H4" s="386"/>
      <c r="I4" s="386"/>
      <c r="J4" s="387" t="s">
        <v>244</v>
      </c>
      <c r="K4" s="387"/>
      <c r="L4" s="387"/>
      <c r="M4" s="132"/>
      <c r="N4" s="211"/>
      <c r="O4" s="211"/>
      <c r="P4" s="211"/>
    </row>
    <row r="5" spans="1:16" ht="15.75">
      <c r="A5" s="132"/>
      <c r="B5" s="132"/>
      <c r="C5" s="132"/>
      <c r="D5" s="386">
        <f>'Name of Bidder'!C11</f>
        <v>0</v>
      </c>
      <c r="E5" s="386"/>
      <c r="F5" s="386"/>
      <c r="G5" s="386"/>
      <c r="H5" s="386"/>
      <c r="I5" s="386"/>
      <c r="J5" s="387" t="s">
        <v>245</v>
      </c>
      <c r="K5" s="387"/>
      <c r="L5" s="387"/>
      <c r="M5" s="132"/>
      <c r="N5" s="211"/>
      <c r="O5" s="211"/>
      <c r="P5" s="211"/>
    </row>
    <row r="6" spans="1:16" ht="15.75">
      <c r="A6" s="132"/>
      <c r="B6" s="132"/>
      <c r="C6" s="132"/>
      <c r="D6" s="386">
        <f>'Name of Bidder'!C12</f>
        <v>0</v>
      </c>
      <c r="E6" s="386"/>
      <c r="F6" s="386"/>
      <c r="G6" s="386"/>
      <c r="H6" s="386"/>
      <c r="I6" s="386"/>
      <c r="J6" s="132" t="s">
        <v>246</v>
      </c>
      <c r="K6" s="132"/>
      <c r="L6" s="132"/>
      <c r="M6" s="132"/>
      <c r="N6" s="211"/>
      <c r="O6" s="211"/>
      <c r="P6" s="211"/>
    </row>
    <row r="7" spans="1:16" ht="15.75">
      <c r="A7" s="132"/>
      <c r="B7" s="132"/>
      <c r="C7" s="132"/>
      <c r="D7" s="132"/>
      <c r="E7" s="386"/>
      <c r="F7" s="386"/>
      <c r="G7" s="386"/>
      <c r="H7" s="386"/>
      <c r="I7" s="386"/>
      <c r="J7" s="132" t="s">
        <v>247</v>
      </c>
      <c r="K7" s="132"/>
      <c r="L7" s="132"/>
      <c r="M7" s="132"/>
      <c r="N7" s="211"/>
      <c r="O7" s="211"/>
      <c r="P7" s="211"/>
    </row>
    <row r="8" spans="1:16" s="157" customFormat="1" ht="99">
      <c r="A8" s="127" t="s">
        <v>249</v>
      </c>
      <c r="B8" s="140" t="s">
        <v>251</v>
      </c>
      <c r="C8" s="127" t="s">
        <v>540</v>
      </c>
      <c r="D8" s="128" t="s">
        <v>541</v>
      </c>
      <c r="E8" s="128" t="s">
        <v>254</v>
      </c>
      <c r="F8" s="297" t="s">
        <v>255</v>
      </c>
      <c r="G8" s="127" t="s">
        <v>542</v>
      </c>
      <c r="H8" s="127" t="s">
        <v>257</v>
      </c>
      <c r="I8" s="127" t="s">
        <v>258</v>
      </c>
      <c r="J8" s="127" t="s">
        <v>543</v>
      </c>
      <c r="K8" s="127" t="s">
        <v>544</v>
      </c>
      <c r="L8" s="127" t="s">
        <v>263</v>
      </c>
      <c r="M8" s="127" t="s">
        <v>545</v>
      </c>
      <c r="N8" s="209"/>
      <c r="O8" s="209"/>
      <c r="P8" s="212">
        <f>COUNTIF(J11:J42,"")+COUNTIF(J45:J70,"")</f>
        <v>58</v>
      </c>
    </row>
    <row r="9" spans="1:16" ht="16.5">
      <c r="A9" s="203">
        <v>1</v>
      </c>
      <c r="B9" s="203">
        <v>2</v>
      </c>
      <c r="C9" s="203">
        <v>2</v>
      </c>
      <c r="D9" s="203">
        <v>3</v>
      </c>
      <c r="E9" s="204">
        <v>3</v>
      </c>
      <c r="F9" s="303">
        <v>4</v>
      </c>
      <c r="G9" s="205">
        <v>5</v>
      </c>
      <c r="H9" s="205">
        <v>6</v>
      </c>
      <c r="I9" s="205">
        <v>7</v>
      </c>
      <c r="J9" s="205">
        <v>8</v>
      </c>
      <c r="K9" s="206" t="s">
        <v>546</v>
      </c>
      <c r="L9" s="206" t="s">
        <v>547</v>
      </c>
      <c r="M9" s="206"/>
      <c r="N9" s="211"/>
      <c r="O9" s="211"/>
      <c r="P9" s="212">
        <f>COUNTIF(I11:I70,"&gt;0")</f>
        <v>58</v>
      </c>
    </row>
    <row r="10" spans="1:16" ht="30.75" customHeight="1">
      <c r="A10" s="223" t="s">
        <v>548</v>
      </c>
      <c r="B10" s="224"/>
      <c r="C10" s="225"/>
      <c r="D10" s="225"/>
      <c r="E10" s="226"/>
      <c r="F10" s="298"/>
      <c r="G10" s="231" t="s">
        <v>549</v>
      </c>
      <c r="H10" s="227"/>
      <c r="I10" s="228"/>
      <c r="J10" s="229"/>
      <c r="K10" s="230"/>
      <c r="L10" s="230"/>
      <c r="M10" s="230"/>
      <c r="N10" s="211"/>
      <c r="O10" s="211"/>
      <c r="P10" s="212"/>
    </row>
    <row r="11" spans="1:16" ht="210">
      <c r="A11" s="147">
        <v>1</v>
      </c>
      <c r="B11" s="337" t="s">
        <v>550</v>
      </c>
      <c r="C11" s="203"/>
      <c r="D11" s="236"/>
      <c r="E11" s="213">
        <v>0.18</v>
      </c>
      <c r="F11" s="299"/>
      <c r="G11" s="311" t="s">
        <v>551</v>
      </c>
      <c r="H11" s="285" t="s">
        <v>287</v>
      </c>
      <c r="I11" s="336">
        <v>392</v>
      </c>
      <c r="J11" s="235"/>
      <c r="K11" s="237">
        <f>ROUND(J11*I11,2)</f>
        <v>0</v>
      </c>
      <c r="L11" s="296">
        <f>IF(F11="",K11*E11,K11*F11)</f>
        <v>0</v>
      </c>
      <c r="M11" s="208" t="str">
        <f t="shared" ref="M11:M69" si="0">IF($P$9&lt;&gt;$P$8,IF(OR(J11="",J11=0),"Included in other item",""),"")</f>
        <v/>
      </c>
      <c r="N11" s="211" t="b">
        <f t="shared" ref="N11" si="1">ISBLANK(J11)</f>
        <v>1</v>
      </c>
      <c r="O11" s="211" t="b">
        <f t="shared" ref="O11" si="2">AND(N11=FALSE,J11=0)</f>
        <v>0</v>
      </c>
      <c r="P11" s="212"/>
    </row>
    <row r="12" spans="1:16" ht="165">
      <c r="A12" s="147">
        <f>+A11+1</f>
        <v>2</v>
      </c>
      <c r="B12" s="337" t="s">
        <v>552</v>
      </c>
      <c r="C12" s="203"/>
      <c r="D12" s="236"/>
      <c r="E12" s="213">
        <v>0.18</v>
      </c>
      <c r="F12" s="299"/>
      <c r="G12" s="335" t="s">
        <v>553</v>
      </c>
      <c r="H12" s="285" t="s">
        <v>285</v>
      </c>
      <c r="I12" s="336">
        <v>18</v>
      </c>
      <c r="J12" s="235"/>
      <c r="K12" s="237">
        <f t="shared" ref="K12:K41" si="3">ROUND(J12*I12,2)</f>
        <v>0</v>
      </c>
      <c r="L12" s="296">
        <f t="shared" ref="L12:L41" si="4">IF(F12="",K12*E12,K12*F12)</f>
        <v>0</v>
      </c>
      <c r="M12" s="208" t="str">
        <f t="shared" si="0"/>
        <v/>
      </c>
      <c r="N12" s="211"/>
      <c r="O12" s="211"/>
      <c r="P12" s="212"/>
    </row>
    <row r="13" spans="1:16" ht="75">
      <c r="A13" s="147">
        <f t="shared" ref="A13:A32" si="5">+A12+1</f>
        <v>3</v>
      </c>
      <c r="B13" s="337" t="s">
        <v>554</v>
      </c>
      <c r="C13" s="203"/>
      <c r="D13" s="236"/>
      <c r="E13" s="213">
        <v>0.18</v>
      </c>
      <c r="F13" s="299"/>
      <c r="G13" s="335" t="s">
        <v>818</v>
      </c>
      <c r="H13" s="285" t="s">
        <v>285</v>
      </c>
      <c r="I13" s="336">
        <v>25</v>
      </c>
      <c r="J13" s="235"/>
      <c r="K13" s="237">
        <f t="shared" si="3"/>
        <v>0</v>
      </c>
      <c r="L13" s="296">
        <f t="shared" si="4"/>
        <v>0</v>
      </c>
      <c r="M13" s="208" t="str">
        <f t="shared" si="0"/>
        <v/>
      </c>
      <c r="N13" s="211"/>
      <c r="O13" s="211"/>
      <c r="P13" s="212"/>
    </row>
    <row r="14" spans="1:16" ht="105">
      <c r="A14" s="147">
        <f t="shared" si="5"/>
        <v>4</v>
      </c>
      <c r="B14" s="337" t="s">
        <v>555</v>
      </c>
      <c r="C14" s="203"/>
      <c r="D14" s="236"/>
      <c r="E14" s="213">
        <v>0.18</v>
      </c>
      <c r="F14" s="299"/>
      <c r="G14" s="335" t="s">
        <v>556</v>
      </c>
      <c r="H14" s="285" t="s">
        <v>285</v>
      </c>
      <c r="I14" s="336">
        <v>47</v>
      </c>
      <c r="J14" s="235"/>
      <c r="K14" s="237">
        <f t="shared" si="3"/>
        <v>0</v>
      </c>
      <c r="L14" s="296">
        <f t="shared" si="4"/>
        <v>0</v>
      </c>
      <c r="M14" s="208" t="str">
        <f t="shared" si="0"/>
        <v/>
      </c>
      <c r="N14" s="211"/>
      <c r="O14" s="211"/>
      <c r="P14" s="212"/>
    </row>
    <row r="15" spans="1:16" ht="120">
      <c r="A15" s="147">
        <f t="shared" si="5"/>
        <v>5</v>
      </c>
      <c r="B15" s="337" t="s">
        <v>557</v>
      </c>
      <c r="C15" s="203"/>
      <c r="D15" s="236"/>
      <c r="E15" s="213">
        <v>0.18</v>
      </c>
      <c r="F15" s="299"/>
      <c r="G15" s="335" t="s">
        <v>558</v>
      </c>
      <c r="H15" s="285" t="s">
        <v>285</v>
      </c>
      <c r="I15" s="336">
        <v>166</v>
      </c>
      <c r="J15" s="235"/>
      <c r="K15" s="237">
        <f t="shared" si="3"/>
        <v>0</v>
      </c>
      <c r="L15" s="296">
        <f t="shared" si="4"/>
        <v>0</v>
      </c>
      <c r="M15" s="208" t="str">
        <f t="shared" si="0"/>
        <v/>
      </c>
      <c r="N15" s="211"/>
      <c r="O15" s="211"/>
      <c r="P15" s="212"/>
    </row>
    <row r="16" spans="1:16" ht="105">
      <c r="A16" s="147">
        <f t="shared" si="5"/>
        <v>6</v>
      </c>
      <c r="B16" s="337" t="s">
        <v>559</v>
      </c>
      <c r="C16" s="203"/>
      <c r="D16" s="236"/>
      <c r="E16" s="213">
        <v>0.18</v>
      </c>
      <c r="F16" s="299"/>
      <c r="G16" s="335" t="s">
        <v>560</v>
      </c>
      <c r="H16" s="285" t="s">
        <v>287</v>
      </c>
      <c r="I16" s="336">
        <v>372</v>
      </c>
      <c r="J16" s="235"/>
      <c r="K16" s="237">
        <f t="shared" si="3"/>
        <v>0</v>
      </c>
      <c r="L16" s="296">
        <f t="shared" si="4"/>
        <v>0</v>
      </c>
      <c r="M16" s="208" t="str">
        <f t="shared" si="0"/>
        <v/>
      </c>
      <c r="N16" s="211"/>
      <c r="O16" s="211"/>
      <c r="P16" s="212"/>
    </row>
    <row r="17" spans="1:16" ht="60">
      <c r="A17" s="147">
        <f t="shared" si="5"/>
        <v>7</v>
      </c>
      <c r="B17" s="337" t="s">
        <v>561</v>
      </c>
      <c r="C17" s="203"/>
      <c r="D17" s="236"/>
      <c r="E17" s="213">
        <v>0.18</v>
      </c>
      <c r="F17" s="299"/>
      <c r="G17" s="335" t="s">
        <v>562</v>
      </c>
      <c r="H17" s="285" t="s">
        <v>391</v>
      </c>
      <c r="I17" s="336">
        <v>2</v>
      </c>
      <c r="J17" s="235"/>
      <c r="K17" s="237">
        <f t="shared" si="3"/>
        <v>0</v>
      </c>
      <c r="L17" s="296">
        <f t="shared" si="4"/>
        <v>0</v>
      </c>
      <c r="M17" s="208" t="str">
        <f t="shared" si="0"/>
        <v/>
      </c>
      <c r="N17" s="211"/>
      <c r="O17" s="211"/>
      <c r="P17" s="212"/>
    </row>
    <row r="18" spans="1:16" ht="225">
      <c r="A18" s="147">
        <f t="shared" si="5"/>
        <v>8</v>
      </c>
      <c r="B18" s="337" t="s">
        <v>563</v>
      </c>
      <c r="C18" s="203"/>
      <c r="D18" s="236"/>
      <c r="E18" s="213">
        <v>0.18</v>
      </c>
      <c r="F18" s="299"/>
      <c r="G18" s="335" t="s">
        <v>564</v>
      </c>
      <c r="H18" s="285" t="s">
        <v>300</v>
      </c>
      <c r="I18" s="336">
        <v>68</v>
      </c>
      <c r="J18" s="235"/>
      <c r="K18" s="237">
        <f t="shared" si="3"/>
        <v>0</v>
      </c>
      <c r="L18" s="296">
        <f t="shared" si="4"/>
        <v>0</v>
      </c>
      <c r="M18" s="208" t="str">
        <f t="shared" si="0"/>
        <v/>
      </c>
      <c r="N18" s="211"/>
      <c r="O18" s="211"/>
      <c r="P18" s="212"/>
    </row>
    <row r="19" spans="1:16" ht="225">
      <c r="A19" s="147">
        <f t="shared" si="5"/>
        <v>9</v>
      </c>
      <c r="B19" s="337" t="s">
        <v>565</v>
      </c>
      <c r="C19" s="203"/>
      <c r="D19" s="236"/>
      <c r="E19" s="213">
        <v>0.18</v>
      </c>
      <c r="F19" s="299"/>
      <c r="G19" s="335" t="s">
        <v>566</v>
      </c>
      <c r="H19" s="285" t="s">
        <v>300</v>
      </c>
      <c r="I19" s="336">
        <v>80</v>
      </c>
      <c r="J19" s="235"/>
      <c r="K19" s="237">
        <f t="shared" si="3"/>
        <v>0</v>
      </c>
      <c r="L19" s="296">
        <f t="shared" si="4"/>
        <v>0</v>
      </c>
      <c r="M19" s="208" t="str">
        <f t="shared" si="0"/>
        <v/>
      </c>
      <c r="N19" s="211"/>
      <c r="O19" s="211"/>
      <c r="P19" s="212"/>
    </row>
    <row r="20" spans="1:16" ht="60">
      <c r="A20" s="147">
        <f t="shared" si="5"/>
        <v>10</v>
      </c>
      <c r="B20" s="337" t="s">
        <v>567</v>
      </c>
      <c r="C20" s="203"/>
      <c r="D20" s="236"/>
      <c r="E20" s="213">
        <v>0.18</v>
      </c>
      <c r="F20" s="299"/>
      <c r="G20" s="335" t="s">
        <v>568</v>
      </c>
      <c r="H20" s="285" t="s">
        <v>300</v>
      </c>
      <c r="I20" s="336">
        <v>4</v>
      </c>
      <c r="J20" s="235"/>
      <c r="K20" s="237">
        <f t="shared" si="3"/>
        <v>0</v>
      </c>
      <c r="L20" s="296">
        <f t="shared" si="4"/>
        <v>0</v>
      </c>
      <c r="M20" s="208" t="str">
        <f t="shared" si="0"/>
        <v/>
      </c>
      <c r="N20" s="211"/>
      <c r="O20" s="211"/>
      <c r="P20" s="212"/>
    </row>
    <row r="21" spans="1:16" ht="75">
      <c r="A21" s="147">
        <f t="shared" si="5"/>
        <v>11</v>
      </c>
      <c r="B21" s="337" t="s">
        <v>569</v>
      </c>
      <c r="C21" s="203"/>
      <c r="D21" s="236"/>
      <c r="E21" s="213">
        <v>0.18</v>
      </c>
      <c r="F21" s="299"/>
      <c r="G21" s="335" t="s">
        <v>570</v>
      </c>
      <c r="H21" s="285" t="s">
        <v>287</v>
      </c>
      <c r="I21" s="336">
        <v>38</v>
      </c>
      <c r="J21" s="235"/>
      <c r="K21" s="237">
        <f t="shared" si="3"/>
        <v>0</v>
      </c>
      <c r="L21" s="296">
        <f t="shared" si="4"/>
        <v>0</v>
      </c>
      <c r="M21" s="208" t="str">
        <f t="shared" si="0"/>
        <v/>
      </c>
      <c r="N21" s="211"/>
      <c r="O21" s="211"/>
      <c r="P21" s="212"/>
    </row>
    <row r="22" spans="1:16" ht="240">
      <c r="A22" s="147">
        <f t="shared" si="5"/>
        <v>12</v>
      </c>
      <c r="B22" s="337" t="s">
        <v>571</v>
      </c>
      <c r="C22" s="203"/>
      <c r="D22" s="236"/>
      <c r="E22" s="213">
        <v>0.18</v>
      </c>
      <c r="F22" s="299"/>
      <c r="G22" s="335" t="s">
        <v>572</v>
      </c>
      <c r="H22" s="285" t="s">
        <v>287</v>
      </c>
      <c r="I22" s="336">
        <v>53</v>
      </c>
      <c r="J22" s="235"/>
      <c r="K22" s="237">
        <f t="shared" si="3"/>
        <v>0</v>
      </c>
      <c r="L22" s="296">
        <f t="shared" si="4"/>
        <v>0</v>
      </c>
      <c r="M22" s="208" t="str">
        <f t="shared" si="0"/>
        <v/>
      </c>
      <c r="N22" s="211"/>
      <c r="O22" s="211"/>
      <c r="P22" s="212"/>
    </row>
    <row r="23" spans="1:16" ht="225">
      <c r="A23" s="147">
        <f t="shared" si="5"/>
        <v>13</v>
      </c>
      <c r="B23" s="337" t="s">
        <v>573</v>
      </c>
      <c r="C23" s="203"/>
      <c r="D23" s="236"/>
      <c r="E23" s="213">
        <v>0.18</v>
      </c>
      <c r="F23" s="299"/>
      <c r="G23" s="335" t="s">
        <v>350</v>
      </c>
      <c r="H23" s="285" t="s">
        <v>287</v>
      </c>
      <c r="I23" s="336">
        <v>9</v>
      </c>
      <c r="J23" s="235"/>
      <c r="K23" s="237">
        <f t="shared" si="3"/>
        <v>0</v>
      </c>
      <c r="L23" s="296">
        <f t="shared" si="4"/>
        <v>0</v>
      </c>
      <c r="M23" s="208" t="str">
        <f t="shared" si="0"/>
        <v/>
      </c>
      <c r="N23" s="211"/>
      <c r="O23" s="211"/>
      <c r="P23" s="212"/>
    </row>
    <row r="24" spans="1:16" ht="120">
      <c r="A24" s="147">
        <f t="shared" si="5"/>
        <v>14</v>
      </c>
      <c r="B24" s="337" t="s">
        <v>574</v>
      </c>
      <c r="C24" s="203"/>
      <c r="D24" s="236"/>
      <c r="E24" s="213">
        <v>0.18</v>
      </c>
      <c r="F24" s="299"/>
      <c r="G24" s="335" t="s">
        <v>575</v>
      </c>
      <c r="H24" s="285" t="s">
        <v>316</v>
      </c>
      <c r="I24" s="336">
        <v>26</v>
      </c>
      <c r="J24" s="235"/>
      <c r="K24" s="237">
        <f t="shared" si="3"/>
        <v>0</v>
      </c>
      <c r="L24" s="296">
        <f t="shared" si="4"/>
        <v>0</v>
      </c>
      <c r="M24" s="208" t="str">
        <f t="shared" si="0"/>
        <v/>
      </c>
      <c r="N24" s="211"/>
      <c r="O24" s="211"/>
      <c r="P24" s="212"/>
    </row>
    <row r="25" spans="1:16" ht="120">
      <c r="A25" s="147">
        <f t="shared" si="5"/>
        <v>15</v>
      </c>
      <c r="B25" s="337" t="s">
        <v>576</v>
      </c>
      <c r="C25" s="203"/>
      <c r="D25" s="236"/>
      <c r="E25" s="213">
        <v>0.18</v>
      </c>
      <c r="F25" s="299"/>
      <c r="G25" s="335" t="s">
        <v>577</v>
      </c>
      <c r="H25" s="285" t="s">
        <v>287</v>
      </c>
      <c r="I25" s="336">
        <v>26</v>
      </c>
      <c r="J25" s="235"/>
      <c r="K25" s="237">
        <f t="shared" si="3"/>
        <v>0</v>
      </c>
      <c r="L25" s="296">
        <f t="shared" si="4"/>
        <v>0</v>
      </c>
      <c r="M25" s="208" t="str">
        <f t="shared" si="0"/>
        <v/>
      </c>
      <c r="N25" s="211"/>
      <c r="O25" s="211"/>
      <c r="P25" s="212"/>
    </row>
    <row r="26" spans="1:16" ht="75">
      <c r="A26" s="147">
        <f t="shared" si="5"/>
        <v>16</v>
      </c>
      <c r="B26" s="337" t="s">
        <v>578</v>
      </c>
      <c r="C26" s="203"/>
      <c r="D26" s="236"/>
      <c r="E26" s="213">
        <v>0.18</v>
      </c>
      <c r="F26" s="299"/>
      <c r="G26" s="335" t="s">
        <v>579</v>
      </c>
      <c r="H26" s="285" t="s">
        <v>316</v>
      </c>
      <c r="I26" s="336">
        <v>18</v>
      </c>
      <c r="J26" s="235"/>
      <c r="K26" s="237">
        <f t="shared" si="3"/>
        <v>0</v>
      </c>
      <c r="L26" s="296">
        <f t="shared" si="4"/>
        <v>0</v>
      </c>
      <c r="M26" s="208" t="str">
        <f t="shared" si="0"/>
        <v/>
      </c>
      <c r="N26" s="211"/>
      <c r="O26" s="211"/>
      <c r="P26" s="212"/>
    </row>
    <row r="27" spans="1:16" ht="75">
      <c r="A27" s="147">
        <f t="shared" si="5"/>
        <v>17</v>
      </c>
      <c r="B27" s="337" t="s">
        <v>580</v>
      </c>
      <c r="C27" s="203"/>
      <c r="D27" s="236"/>
      <c r="E27" s="213">
        <v>0.18</v>
      </c>
      <c r="F27" s="299"/>
      <c r="G27" s="335" t="s">
        <v>581</v>
      </c>
      <c r="H27" s="285" t="s">
        <v>316</v>
      </c>
      <c r="I27" s="336">
        <v>9</v>
      </c>
      <c r="J27" s="235"/>
      <c r="K27" s="237">
        <f t="shared" si="3"/>
        <v>0</v>
      </c>
      <c r="L27" s="296">
        <f t="shared" si="4"/>
        <v>0</v>
      </c>
      <c r="M27" s="208" t="str">
        <f t="shared" si="0"/>
        <v/>
      </c>
      <c r="N27" s="211"/>
      <c r="O27" s="211"/>
      <c r="P27" s="212"/>
    </row>
    <row r="28" spans="1:16" ht="45">
      <c r="A28" s="147">
        <f t="shared" si="5"/>
        <v>18</v>
      </c>
      <c r="B28" s="337" t="s">
        <v>582</v>
      </c>
      <c r="C28" s="203"/>
      <c r="D28" s="236"/>
      <c r="E28" s="213">
        <v>0.18</v>
      </c>
      <c r="F28" s="299"/>
      <c r="G28" s="335" t="s">
        <v>583</v>
      </c>
      <c r="H28" s="285" t="s">
        <v>316</v>
      </c>
      <c r="I28" s="336">
        <v>12</v>
      </c>
      <c r="J28" s="235"/>
      <c r="K28" s="237">
        <f t="shared" si="3"/>
        <v>0</v>
      </c>
      <c r="L28" s="296">
        <f t="shared" si="4"/>
        <v>0</v>
      </c>
      <c r="M28" s="208" t="str">
        <f t="shared" si="0"/>
        <v/>
      </c>
      <c r="N28" s="211"/>
      <c r="O28" s="211"/>
      <c r="P28" s="212"/>
    </row>
    <row r="29" spans="1:16" ht="45">
      <c r="A29" s="147">
        <f t="shared" si="5"/>
        <v>19</v>
      </c>
      <c r="B29" s="337" t="s">
        <v>584</v>
      </c>
      <c r="C29" s="203"/>
      <c r="D29" s="236"/>
      <c r="E29" s="213">
        <v>0.18</v>
      </c>
      <c r="F29" s="299"/>
      <c r="G29" s="335" t="s">
        <v>585</v>
      </c>
      <c r="H29" s="285" t="s">
        <v>316</v>
      </c>
      <c r="I29" s="336">
        <v>12</v>
      </c>
      <c r="J29" s="235"/>
      <c r="K29" s="237">
        <f t="shared" si="3"/>
        <v>0</v>
      </c>
      <c r="L29" s="296">
        <f t="shared" si="4"/>
        <v>0</v>
      </c>
      <c r="M29" s="208" t="str">
        <f t="shared" si="0"/>
        <v/>
      </c>
      <c r="N29" s="211"/>
      <c r="O29" s="211"/>
      <c r="P29" s="212"/>
    </row>
    <row r="30" spans="1:16" ht="90">
      <c r="A30" s="147">
        <f t="shared" si="5"/>
        <v>20</v>
      </c>
      <c r="B30" s="337" t="s">
        <v>586</v>
      </c>
      <c r="C30" s="203"/>
      <c r="D30" s="236"/>
      <c r="E30" s="213">
        <v>0.18</v>
      </c>
      <c r="F30" s="299"/>
      <c r="G30" s="335" t="s">
        <v>587</v>
      </c>
      <c r="H30" s="285" t="s">
        <v>316</v>
      </c>
      <c r="I30" s="336">
        <v>1</v>
      </c>
      <c r="J30" s="235"/>
      <c r="K30" s="237">
        <f t="shared" si="3"/>
        <v>0</v>
      </c>
      <c r="L30" s="296">
        <f t="shared" si="4"/>
        <v>0</v>
      </c>
      <c r="M30" s="208" t="str">
        <f t="shared" si="0"/>
        <v/>
      </c>
      <c r="N30" s="211"/>
      <c r="O30" s="211"/>
      <c r="P30" s="212"/>
    </row>
    <row r="31" spans="1:16" ht="90">
      <c r="A31" s="147">
        <f t="shared" si="5"/>
        <v>21</v>
      </c>
      <c r="B31" s="337" t="s">
        <v>588</v>
      </c>
      <c r="C31" s="203"/>
      <c r="D31" s="236"/>
      <c r="E31" s="213">
        <v>0.18</v>
      </c>
      <c r="F31" s="299"/>
      <c r="G31" s="335" t="s">
        <v>589</v>
      </c>
      <c r="H31" s="285" t="s">
        <v>316</v>
      </c>
      <c r="I31" s="336">
        <v>12</v>
      </c>
      <c r="J31" s="235"/>
      <c r="K31" s="237">
        <f t="shared" si="3"/>
        <v>0</v>
      </c>
      <c r="L31" s="296">
        <f t="shared" si="4"/>
        <v>0</v>
      </c>
      <c r="M31" s="208" t="str">
        <f t="shared" si="0"/>
        <v/>
      </c>
      <c r="N31" s="211"/>
      <c r="O31" s="211"/>
      <c r="P31" s="212"/>
    </row>
    <row r="32" spans="1:16" ht="105">
      <c r="A32" s="147">
        <f t="shared" si="5"/>
        <v>22</v>
      </c>
      <c r="B32" s="337" t="s">
        <v>590</v>
      </c>
      <c r="C32" s="203"/>
      <c r="D32" s="236"/>
      <c r="E32" s="213">
        <v>0.18</v>
      </c>
      <c r="F32" s="299"/>
      <c r="G32" s="335" t="s">
        <v>591</v>
      </c>
      <c r="H32" s="285" t="s">
        <v>316</v>
      </c>
      <c r="I32" s="336">
        <v>5</v>
      </c>
      <c r="J32" s="235"/>
      <c r="K32" s="237">
        <f t="shared" si="3"/>
        <v>0</v>
      </c>
      <c r="L32" s="296">
        <f t="shared" si="4"/>
        <v>0</v>
      </c>
      <c r="M32" s="208" t="str">
        <f t="shared" si="0"/>
        <v/>
      </c>
      <c r="N32" s="211"/>
      <c r="O32" s="211"/>
      <c r="P32" s="212"/>
    </row>
    <row r="33" spans="1:16" ht="105">
      <c r="A33" s="147">
        <v>23</v>
      </c>
      <c r="B33" s="337" t="s">
        <v>592</v>
      </c>
      <c r="C33" s="203"/>
      <c r="D33" s="236"/>
      <c r="E33" s="213">
        <v>0.18</v>
      </c>
      <c r="F33" s="299"/>
      <c r="G33" s="335" t="s">
        <v>593</v>
      </c>
      <c r="H33" s="285" t="s">
        <v>316</v>
      </c>
      <c r="I33" s="336">
        <v>5</v>
      </c>
      <c r="J33" s="235"/>
      <c r="K33" s="237">
        <f t="shared" si="3"/>
        <v>0</v>
      </c>
      <c r="L33" s="296">
        <f t="shared" si="4"/>
        <v>0</v>
      </c>
      <c r="M33" s="208" t="str">
        <f t="shared" si="0"/>
        <v/>
      </c>
      <c r="N33" s="211"/>
      <c r="O33" s="211"/>
      <c r="P33" s="212"/>
    </row>
    <row r="34" spans="1:16" ht="105">
      <c r="A34" s="147">
        <v>24</v>
      </c>
      <c r="B34" s="337" t="s">
        <v>594</v>
      </c>
      <c r="C34" s="203"/>
      <c r="D34" s="236"/>
      <c r="E34" s="213">
        <v>0.18</v>
      </c>
      <c r="F34" s="299"/>
      <c r="G34" s="335" t="s">
        <v>595</v>
      </c>
      <c r="H34" s="285" t="s">
        <v>316</v>
      </c>
      <c r="I34" s="336">
        <v>5</v>
      </c>
      <c r="J34" s="235"/>
      <c r="K34" s="237">
        <f t="shared" si="3"/>
        <v>0</v>
      </c>
      <c r="L34" s="296">
        <f t="shared" si="4"/>
        <v>0</v>
      </c>
      <c r="M34" s="208" t="str">
        <f t="shared" si="0"/>
        <v/>
      </c>
      <c r="N34" s="211"/>
      <c r="O34" s="211"/>
      <c r="P34" s="212"/>
    </row>
    <row r="35" spans="1:16" ht="105">
      <c r="A35" s="147">
        <v>25</v>
      </c>
      <c r="B35" s="337" t="s">
        <v>596</v>
      </c>
      <c r="C35" s="203"/>
      <c r="D35" s="236"/>
      <c r="E35" s="213">
        <v>0.18</v>
      </c>
      <c r="F35" s="299"/>
      <c r="G35" s="335" t="s">
        <v>597</v>
      </c>
      <c r="H35" s="285" t="s">
        <v>316</v>
      </c>
      <c r="I35" s="336">
        <v>2</v>
      </c>
      <c r="J35" s="235"/>
      <c r="K35" s="237">
        <f t="shared" si="3"/>
        <v>0</v>
      </c>
      <c r="L35" s="296">
        <f t="shared" si="4"/>
        <v>0</v>
      </c>
      <c r="M35" s="208" t="str">
        <f t="shared" si="0"/>
        <v/>
      </c>
      <c r="N35" s="211"/>
      <c r="O35" s="211"/>
      <c r="P35" s="212"/>
    </row>
    <row r="36" spans="1:16" ht="120">
      <c r="A36" s="147">
        <v>26</v>
      </c>
      <c r="B36" s="337" t="s">
        <v>598</v>
      </c>
      <c r="C36" s="203"/>
      <c r="D36" s="236"/>
      <c r="E36" s="213">
        <v>0.18</v>
      </c>
      <c r="F36" s="299"/>
      <c r="G36" s="335" t="s">
        <v>599</v>
      </c>
      <c r="H36" s="285" t="s">
        <v>316</v>
      </c>
      <c r="I36" s="336">
        <v>24</v>
      </c>
      <c r="J36" s="235"/>
      <c r="K36" s="237">
        <f t="shared" si="3"/>
        <v>0</v>
      </c>
      <c r="L36" s="296">
        <f t="shared" si="4"/>
        <v>0</v>
      </c>
      <c r="M36" s="208" t="str">
        <f t="shared" si="0"/>
        <v/>
      </c>
      <c r="N36" s="211"/>
      <c r="O36" s="211"/>
      <c r="P36" s="212"/>
    </row>
    <row r="37" spans="1:16" ht="60">
      <c r="A37" s="147">
        <v>27</v>
      </c>
      <c r="B37" s="337" t="s">
        <v>600</v>
      </c>
      <c r="C37" s="203"/>
      <c r="D37" s="236"/>
      <c r="E37" s="213">
        <v>0.18</v>
      </c>
      <c r="F37" s="299"/>
      <c r="G37" s="335" t="s">
        <v>601</v>
      </c>
      <c r="H37" s="285" t="s">
        <v>300</v>
      </c>
      <c r="I37" s="336">
        <v>30</v>
      </c>
      <c r="J37" s="235"/>
      <c r="K37" s="237">
        <f t="shared" si="3"/>
        <v>0</v>
      </c>
      <c r="L37" s="296">
        <f t="shared" si="4"/>
        <v>0</v>
      </c>
      <c r="M37" s="208" t="str">
        <f t="shared" si="0"/>
        <v/>
      </c>
      <c r="N37" s="211"/>
      <c r="O37" s="211"/>
      <c r="P37" s="212"/>
    </row>
    <row r="38" spans="1:16" ht="60">
      <c r="A38" s="147">
        <v>28</v>
      </c>
      <c r="B38" s="337" t="s">
        <v>602</v>
      </c>
      <c r="C38" s="203"/>
      <c r="D38" s="236"/>
      <c r="E38" s="213">
        <v>0.18</v>
      </c>
      <c r="F38" s="299"/>
      <c r="G38" s="335" t="s">
        <v>603</v>
      </c>
      <c r="H38" s="285" t="s">
        <v>300</v>
      </c>
      <c r="I38" s="336">
        <v>30</v>
      </c>
      <c r="J38" s="235"/>
      <c r="K38" s="237">
        <f t="shared" si="3"/>
        <v>0</v>
      </c>
      <c r="L38" s="296">
        <f t="shared" si="4"/>
        <v>0</v>
      </c>
      <c r="M38" s="208" t="str">
        <f t="shared" si="0"/>
        <v/>
      </c>
      <c r="N38" s="211"/>
      <c r="O38" s="211"/>
      <c r="P38" s="212"/>
    </row>
    <row r="39" spans="1:16" ht="345">
      <c r="A39" s="147">
        <v>29</v>
      </c>
      <c r="B39" s="337" t="s">
        <v>604</v>
      </c>
      <c r="C39" s="203"/>
      <c r="D39" s="236"/>
      <c r="E39" s="213">
        <v>0.18</v>
      </c>
      <c r="F39" s="299"/>
      <c r="G39" s="335" t="s">
        <v>605</v>
      </c>
      <c r="H39" s="285" t="s">
        <v>300</v>
      </c>
      <c r="I39" s="336">
        <v>60</v>
      </c>
      <c r="J39" s="235"/>
      <c r="K39" s="237">
        <f t="shared" si="3"/>
        <v>0</v>
      </c>
      <c r="L39" s="296">
        <f t="shared" si="4"/>
        <v>0</v>
      </c>
      <c r="M39" s="208" t="str">
        <f t="shared" si="0"/>
        <v/>
      </c>
      <c r="N39" s="211"/>
      <c r="O39" s="211"/>
      <c r="P39" s="212"/>
    </row>
    <row r="40" spans="1:16" ht="240">
      <c r="A40" s="147">
        <v>30</v>
      </c>
      <c r="B40" s="337" t="s">
        <v>606</v>
      </c>
      <c r="C40" s="203"/>
      <c r="D40" s="236"/>
      <c r="E40" s="213">
        <v>0.18</v>
      </c>
      <c r="F40" s="299"/>
      <c r="G40" s="335" t="s">
        <v>607</v>
      </c>
      <c r="H40" s="285" t="s">
        <v>287</v>
      </c>
      <c r="I40" s="336">
        <v>19</v>
      </c>
      <c r="J40" s="235"/>
      <c r="K40" s="237">
        <f t="shared" si="3"/>
        <v>0</v>
      </c>
      <c r="L40" s="296">
        <f t="shared" si="4"/>
        <v>0</v>
      </c>
      <c r="M40" s="208" t="str">
        <f t="shared" si="0"/>
        <v/>
      </c>
      <c r="N40" s="211"/>
      <c r="O40" s="211"/>
      <c r="P40" s="212"/>
    </row>
    <row r="41" spans="1:16" ht="60">
      <c r="A41" s="147">
        <v>31</v>
      </c>
      <c r="B41" s="337" t="s">
        <v>608</v>
      </c>
      <c r="C41" s="203"/>
      <c r="D41" s="236"/>
      <c r="E41" s="213">
        <v>0.18</v>
      </c>
      <c r="F41" s="299"/>
      <c r="G41" s="335" t="s">
        <v>609</v>
      </c>
      <c r="H41" s="285" t="s">
        <v>287</v>
      </c>
      <c r="I41" s="336">
        <v>375</v>
      </c>
      <c r="J41" s="235"/>
      <c r="K41" s="237">
        <f t="shared" si="3"/>
        <v>0</v>
      </c>
      <c r="L41" s="296">
        <f t="shared" si="4"/>
        <v>0</v>
      </c>
      <c r="M41" s="208" t="str">
        <f t="shared" si="0"/>
        <v/>
      </c>
      <c r="N41" s="211"/>
      <c r="O41" s="211"/>
      <c r="P41" s="212"/>
    </row>
    <row r="42" spans="1:16" ht="225">
      <c r="A42" s="147">
        <v>32</v>
      </c>
      <c r="B42" s="337" t="s">
        <v>610</v>
      </c>
      <c r="C42" s="203"/>
      <c r="D42" s="236"/>
      <c r="E42" s="213">
        <v>0.18</v>
      </c>
      <c r="F42" s="299"/>
      <c r="G42" s="335" t="s">
        <v>611</v>
      </c>
      <c r="H42" s="285" t="s">
        <v>287</v>
      </c>
      <c r="I42" s="336">
        <v>60</v>
      </c>
      <c r="J42" s="235"/>
      <c r="K42" s="237">
        <f>ROUND(J42*I42,2)</f>
        <v>0</v>
      </c>
      <c r="L42" s="296">
        <f>IF(F42="",K42*E42,K42*F42)</f>
        <v>0</v>
      </c>
      <c r="M42" s="208" t="str">
        <f t="shared" si="0"/>
        <v/>
      </c>
      <c r="N42" s="211"/>
      <c r="O42" s="211"/>
      <c r="P42" s="212"/>
    </row>
    <row r="43" spans="1:16" ht="16.5">
      <c r="A43" s="223"/>
      <c r="B43" s="224"/>
      <c r="C43" s="225"/>
      <c r="D43" s="225"/>
      <c r="E43" s="226"/>
      <c r="F43" s="298"/>
      <c r="G43" s="231" t="s">
        <v>612</v>
      </c>
      <c r="H43" s="231"/>
      <c r="I43" s="231"/>
      <c r="J43" s="229"/>
      <c r="K43" s="243">
        <f>SUM(K11:K42)</f>
        <v>0</v>
      </c>
      <c r="L43" s="241">
        <f>SUM(L11:L42)</f>
        <v>0</v>
      </c>
      <c r="M43" s="230"/>
      <c r="N43" s="211"/>
      <c r="O43" s="211"/>
      <c r="P43" s="212"/>
    </row>
    <row r="44" spans="1:16" ht="33" customHeight="1">
      <c r="A44" s="244" t="s">
        <v>613</v>
      </c>
      <c r="B44" s="245"/>
      <c r="C44" s="246"/>
      <c r="D44" s="246"/>
      <c r="E44" s="247"/>
      <c r="F44" s="300"/>
      <c r="G44" s="248" t="s">
        <v>614</v>
      </c>
      <c r="H44" s="249"/>
      <c r="I44" s="250"/>
      <c r="J44" s="251"/>
      <c r="K44" s="252"/>
      <c r="L44" s="253"/>
      <c r="M44" s="253"/>
      <c r="N44" s="211"/>
      <c r="O44" s="211"/>
      <c r="P44" s="212"/>
    </row>
    <row r="45" spans="1:16" ht="75">
      <c r="A45" s="147">
        <v>1</v>
      </c>
      <c r="B45" s="202"/>
      <c r="C45" s="203"/>
      <c r="D45" s="236"/>
      <c r="E45" s="213">
        <v>0.18</v>
      </c>
      <c r="F45" s="299"/>
      <c r="G45" s="335" t="s">
        <v>615</v>
      </c>
      <c r="H45" s="265" t="s">
        <v>316</v>
      </c>
      <c r="I45" s="306">
        <v>30</v>
      </c>
      <c r="J45" s="235"/>
      <c r="K45" s="242">
        <f>ROUND(J45*I45,2)</f>
        <v>0</v>
      </c>
      <c r="L45" s="207">
        <f>ROUND(K45*E45,2)</f>
        <v>0</v>
      </c>
      <c r="M45" s="208" t="str">
        <f t="shared" si="0"/>
        <v/>
      </c>
      <c r="N45" s="211"/>
      <c r="O45" s="211"/>
      <c r="P45" s="212"/>
    </row>
    <row r="46" spans="1:16" ht="75">
      <c r="A46" s="147">
        <f>+A45+1</f>
        <v>2</v>
      </c>
      <c r="B46" s="202"/>
      <c r="C46" s="203"/>
      <c r="D46" s="236"/>
      <c r="E46" s="213">
        <v>0.18</v>
      </c>
      <c r="F46" s="299"/>
      <c r="G46" s="335" t="s">
        <v>616</v>
      </c>
      <c r="H46" s="265" t="s">
        <v>316</v>
      </c>
      <c r="I46" s="306">
        <v>10</v>
      </c>
      <c r="J46" s="235"/>
      <c r="K46" s="242">
        <f t="shared" ref="K46:K69" si="6">ROUND(J46*I46,2)</f>
        <v>0</v>
      </c>
      <c r="L46" s="207">
        <f t="shared" ref="L46:L69" si="7">ROUND(K46*E46,2)</f>
        <v>0</v>
      </c>
      <c r="M46" s="208" t="str">
        <f t="shared" si="0"/>
        <v/>
      </c>
      <c r="N46" s="211"/>
      <c r="O46" s="211"/>
      <c r="P46" s="212"/>
    </row>
    <row r="47" spans="1:16" ht="75">
      <c r="A47" s="147">
        <f t="shared" ref="A47:A64" si="8">+A46+1</f>
        <v>3</v>
      </c>
      <c r="B47" s="202"/>
      <c r="C47" s="203"/>
      <c r="D47" s="236"/>
      <c r="E47" s="213">
        <v>0.18</v>
      </c>
      <c r="F47" s="299"/>
      <c r="G47" s="335" t="s">
        <v>617</v>
      </c>
      <c r="H47" s="265" t="s">
        <v>316</v>
      </c>
      <c r="I47" s="306">
        <v>15</v>
      </c>
      <c r="J47" s="235"/>
      <c r="K47" s="242">
        <f t="shared" si="6"/>
        <v>0</v>
      </c>
      <c r="L47" s="207">
        <f t="shared" si="7"/>
        <v>0</v>
      </c>
      <c r="M47" s="208" t="str">
        <f t="shared" si="0"/>
        <v/>
      </c>
      <c r="N47" s="211"/>
      <c r="O47" s="211"/>
      <c r="P47" s="212"/>
    </row>
    <row r="48" spans="1:16" ht="45">
      <c r="A48" s="147">
        <f t="shared" si="8"/>
        <v>4</v>
      </c>
      <c r="B48" s="202"/>
      <c r="C48" s="203"/>
      <c r="D48" s="236"/>
      <c r="E48" s="213">
        <v>0.18</v>
      </c>
      <c r="F48" s="299"/>
      <c r="G48" s="335" t="s">
        <v>618</v>
      </c>
      <c r="H48" s="265" t="s">
        <v>316</v>
      </c>
      <c r="I48" s="306">
        <v>20</v>
      </c>
      <c r="J48" s="235"/>
      <c r="K48" s="242">
        <f t="shared" si="6"/>
        <v>0</v>
      </c>
      <c r="L48" s="207">
        <f t="shared" si="7"/>
        <v>0</v>
      </c>
      <c r="M48" s="208" t="str">
        <f t="shared" si="0"/>
        <v/>
      </c>
      <c r="N48" s="211"/>
      <c r="O48" s="211"/>
      <c r="P48" s="212"/>
    </row>
    <row r="49" spans="1:16" ht="90">
      <c r="A49" s="147">
        <f t="shared" si="8"/>
        <v>5</v>
      </c>
      <c r="B49" s="202"/>
      <c r="C49" s="203"/>
      <c r="D49" s="236"/>
      <c r="E49" s="213">
        <v>0.18</v>
      </c>
      <c r="F49" s="299"/>
      <c r="G49" s="335" t="s">
        <v>619</v>
      </c>
      <c r="H49" s="265" t="s">
        <v>316</v>
      </c>
      <c r="I49" s="306">
        <v>1</v>
      </c>
      <c r="J49" s="235"/>
      <c r="K49" s="242">
        <f t="shared" si="6"/>
        <v>0</v>
      </c>
      <c r="L49" s="207">
        <f t="shared" si="7"/>
        <v>0</v>
      </c>
      <c r="M49" s="208" t="str">
        <f t="shared" si="0"/>
        <v/>
      </c>
      <c r="N49" s="211"/>
      <c r="O49" s="211"/>
      <c r="P49" s="212"/>
    </row>
    <row r="50" spans="1:16" ht="90">
      <c r="A50" s="147">
        <f t="shared" si="8"/>
        <v>6</v>
      </c>
      <c r="B50" s="202"/>
      <c r="C50" s="203"/>
      <c r="D50" s="236"/>
      <c r="E50" s="213">
        <v>0.18</v>
      </c>
      <c r="F50" s="299"/>
      <c r="G50" s="335" t="s">
        <v>620</v>
      </c>
      <c r="H50" s="265" t="s">
        <v>316</v>
      </c>
      <c r="I50" s="306">
        <v>14</v>
      </c>
      <c r="J50" s="235"/>
      <c r="K50" s="242">
        <f t="shared" si="6"/>
        <v>0</v>
      </c>
      <c r="L50" s="207">
        <f t="shared" si="7"/>
        <v>0</v>
      </c>
      <c r="M50" s="208" t="str">
        <f t="shared" si="0"/>
        <v/>
      </c>
      <c r="N50" s="211"/>
      <c r="O50" s="211"/>
      <c r="P50" s="212"/>
    </row>
    <row r="51" spans="1:16" ht="75">
      <c r="A51" s="147">
        <f t="shared" si="8"/>
        <v>7</v>
      </c>
      <c r="B51" s="202"/>
      <c r="C51" s="203"/>
      <c r="D51" s="236"/>
      <c r="E51" s="213">
        <v>0.18</v>
      </c>
      <c r="F51" s="299"/>
      <c r="G51" s="335" t="s">
        <v>621</v>
      </c>
      <c r="H51" s="265" t="s">
        <v>316</v>
      </c>
      <c r="I51" s="306">
        <v>25</v>
      </c>
      <c r="J51" s="235"/>
      <c r="K51" s="242">
        <f t="shared" si="6"/>
        <v>0</v>
      </c>
      <c r="L51" s="207">
        <f t="shared" si="7"/>
        <v>0</v>
      </c>
      <c r="M51" s="208" t="str">
        <f t="shared" si="0"/>
        <v/>
      </c>
      <c r="N51" s="211"/>
      <c r="O51" s="211"/>
      <c r="P51" s="212"/>
    </row>
    <row r="52" spans="1:16" ht="75">
      <c r="A52" s="147">
        <f t="shared" si="8"/>
        <v>8</v>
      </c>
      <c r="B52" s="202"/>
      <c r="C52" s="203"/>
      <c r="D52" s="236"/>
      <c r="E52" s="213">
        <v>0.18</v>
      </c>
      <c r="F52" s="299"/>
      <c r="G52" s="335" t="s">
        <v>622</v>
      </c>
      <c r="H52" s="265" t="s">
        <v>316</v>
      </c>
      <c r="I52" s="306">
        <v>11</v>
      </c>
      <c r="J52" s="235"/>
      <c r="K52" s="242">
        <f t="shared" si="6"/>
        <v>0</v>
      </c>
      <c r="L52" s="207">
        <f t="shared" si="7"/>
        <v>0</v>
      </c>
      <c r="M52" s="208" t="str">
        <f t="shared" si="0"/>
        <v/>
      </c>
      <c r="N52" s="211"/>
      <c r="O52" s="211"/>
      <c r="P52" s="212"/>
    </row>
    <row r="53" spans="1:16" ht="90">
      <c r="A53" s="147">
        <f t="shared" si="8"/>
        <v>9</v>
      </c>
      <c r="B53" s="202"/>
      <c r="C53" s="203"/>
      <c r="D53" s="236"/>
      <c r="E53" s="213">
        <v>0.18</v>
      </c>
      <c r="F53" s="299"/>
      <c r="G53" s="335" t="s">
        <v>623</v>
      </c>
      <c r="H53" s="265" t="s">
        <v>316</v>
      </c>
      <c r="I53" s="306">
        <v>1</v>
      </c>
      <c r="J53" s="235"/>
      <c r="K53" s="242">
        <f t="shared" si="6"/>
        <v>0</v>
      </c>
      <c r="L53" s="207">
        <f t="shared" si="7"/>
        <v>0</v>
      </c>
      <c r="M53" s="208" t="str">
        <f t="shared" si="0"/>
        <v/>
      </c>
      <c r="N53" s="211"/>
      <c r="O53" s="211"/>
      <c r="P53" s="212"/>
    </row>
    <row r="54" spans="1:16" ht="45">
      <c r="A54" s="147">
        <f t="shared" si="8"/>
        <v>10</v>
      </c>
      <c r="B54" s="202"/>
      <c r="C54" s="203"/>
      <c r="D54" s="236"/>
      <c r="E54" s="213">
        <v>0.18</v>
      </c>
      <c r="F54" s="299"/>
      <c r="G54" s="335" t="s">
        <v>624</v>
      </c>
      <c r="H54" s="265" t="s">
        <v>316</v>
      </c>
      <c r="I54" s="306">
        <v>14</v>
      </c>
      <c r="J54" s="235"/>
      <c r="K54" s="242">
        <f t="shared" si="6"/>
        <v>0</v>
      </c>
      <c r="L54" s="207">
        <f t="shared" si="7"/>
        <v>0</v>
      </c>
      <c r="M54" s="208" t="str">
        <f t="shared" si="0"/>
        <v/>
      </c>
      <c r="N54" s="211"/>
      <c r="O54" s="211"/>
      <c r="P54" s="212"/>
    </row>
    <row r="55" spans="1:16" ht="105.75">
      <c r="A55" s="147">
        <f t="shared" si="8"/>
        <v>11</v>
      </c>
      <c r="B55" s="202"/>
      <c r="C55" s="203"/>
      <c r="D55" s="236"/>
      <c r="E55" s="213">
        <v>0.18</v>
      </c>
      <c r="F55" s="299"/>
      <c r="G55" s="335" t="s">
        <v>819</v>
      </c>
      <c r="H55" s="265" t="s">
        <v>300</v>
      </c>
      <c r="I55" s="306">
        <v>100</v>
      </c>
      <c r="J55" s="235"/>
      <c r="K55" s="242">
        <f t="shared" si="6"/>
        <v>0</v>
      </c>
      <c r="L55" s="207">
        <f t="shared" si="7"/>
        <v>0</v>
      </c>
      <c r="M55" s="208" t="str">
        <f t="shared" si="0"/>
        <v/>
      </c>
      <c r="N55" s="211"/>
      <c r="O55" s="211"/>
      <c r="P55" s="212"/>
    </row>
    <row r="56" spans="1:16" ht="90.75">
      <c r="A56" s="147">
        <f t="shared" si="8"/>
        <v>12</v>
      </c>
      <c r="B56" s="202"/>
      <c r="C56" s="203"/>
      <c r="D56" s="236"/>
      <c r="E56" s="213">
        <v>0.18</v>
      </c>
      <c r="F56" s="299"/>
      <c r="G56" s="335" t="s">
        <v>820</v>
      </c>
      <c r="H56" s="265" t="s">
        <v>300</v>
      </c>
      <c r="I56" s="306">
        <v>360</v>
      </c>
      <c r="J56" s="235"/>
      <c r="K56" s="242">
        <f t="shared" si="6"/>
        <v>0</v>
      </c>
      <c r="L56" s="207">
        <f t="shared" si="7"/>
        <v>0</v>
      </c>
      <c r="M56" s="208" t="str">
        <f t="shared" si="0"/>
        <v/>
      </c>
      <c r="N56" s="211"/>
      <c r="O56" s="211"/>
      <c r="P56" s="212"/>
    </row>
    <row r="57" spans="1:16" ht="135">
      <c r="A57" s="147">
        <f t="shared" si="8"/>
        <v>13</v>
      </c>
      <c r="B57" s="202"/>
      <c r="C57" s="203"/>
      <c r="D57" s="236"/>
      <c r="E57" s="213">
        <v>0.18</v>
      </c>
      <c r="F57" s="299"/>
      <c r="G57" s="335" t="s">
        <v>625</v>
      </c>
      <c r="H57" s="265" t="s">
        <v>316</v>
      </c>
      <c r="I57" s="306">
        <v>17</v>
      </c>
      <c r="J57" s="235"/>
      <c r="K57" s="242">
        <f t="shared" si="6"/>
        <v>0</v>
      </c>
      <c r="L57" s="207">
        <f t="shared" si="7"/>
        <v>0</v>
      </c>
      <c r="M57" s="208" t="str">
        <f t="shared" si="0"/>
        <v/>
      </c>
      <c r="N57" s="211"/>
      <c r="O57" s="211"/>
      <c r="P57" s="212"/>
    </row>
    <row r="58" spans="1:16" ht="45">
      <c r="A58" s="147">
        <f t="shared" si="8"/>
        <v>14</v>
      </c>
      <c r="B58" s="202"/>
      <c r="C58" s="203"/>
      <c r="D58" s="236"/>
      <c r="E58" s="213">
        <v>0.18</v>
      </c>
      <c r="F58" s="299"/>
      <c r="G58" s="335" t="s">
        <v>626</v>
      </c>
      <c r="H58" s="265" t="s">
        <v>627</v>
      </c>
      <c r="I58" s="306">
        <v>235</v>
      </c>
      <c r="J58" s="235"/>
      <c r="K58" s="242">
        <f t="shared" si="6"/>
        <v>0</v>
      </c>
      <c r="L58" s="207">
        <f t="shared" si="7"/>
        <v>0</v>
      </c>
      <c r="M58" s="208" t="str">
        <f t="shared" si="0"/>
        <v/>
      </c>
      <c r="N58" s="211"/>
      <c r="O58" s="211"/>
      <c r="P58" s="212"/>
    </row>
    <row r="59" spans="1:16" ht="60">
      <c r="A59" s="147">
        <f t="shared" si="8"/>
        <v>15</v>
      </c>
      <c r="B59" s="202"/>
      <c r="C59" s="203"/>
      <c r="D59" s="236"/>
      <c r="E59" s="213">
        <v>0.18</v>
      </c>
      <c r="F59" s="299"/>
      <c r="G59" s="335" t="s">
        <v>628</v>
      </c>
      <c r="H59" s="265" t="s">
        <v>316</v>
      </c>
      <c r="I59" s="306">
        <v>14</v>
      </c>
      <c r="J59" s="235"/>
      <c r="K59" s="242">
        <f t="shared" si="6"/>
        <v>0</v>
      </c>
      <c r="L59" s="207">
        <f t="shared" si="7"/>
        <v>0</v>
      </c>
      <c r="M59" s="208" t="str">
        <f t="shared" si="0"/>
        <v/>
      </c>
      <c r="N59" s="211"/>
      <c r="O59" s="211"/>
      <c r="P59" s="212"/>
    </row>
    <row r="60" spans="1:16" ht="60">
      <c r="A60" s="147">
        <f t="shared" si="8"/>
        <v>16</v>
      </c>
      <c r="B60" s="202"/>
      <c r="C60" s="203"/>
      <c r="D60" s="236"/>
      <c r="E60" s="213">
        <v>0.18</v>
      </c>
      <c r="F60" s="299"/>
      <c r="G60" s="335" t="s">
        <v>629</v>
      </c>
      <c r="H60" s="265" t="s">
        <v>316</v>
      </c>
      <c r="I60" s="306">
        <v>10</v>
      </c>
      <c r="J60" s="235"/>
      <c r="K60" s="242">
        <f t="shared" si="6"/>
        <v>0</v>
      </c>
      <c r="L60" s="207">
        <f t="shared" si="7"/>
        <v>0</v>
      </c>
      <c r="M60" s="208" t="str">
        <f t="shared" si="0"/>
        <v/>
      </c>
      <c r="N60" s="211"/>
      <c r="O60" s="211"/>
      <c r="P60" s="212"/>
    </row>
    <row r="61" spans="1:16" ht="75">
      <c r="A61" s="147">
        <f t="shared" si="8"/>
        <v>17</v>
      </c>
      <c r="B61" s="202"/>
      <c r="C61" s="203"/>
      <c r="D61" s="236"/>
      <c r="E61" s="213">
        <v>0.18</v>
      </c>
      <c r="F61" s="299"/>
      <c r="G61" s="335" t="s">
        <v>630</v>
      </c>
      <c r="H61" s="265" t="s">
        <v>316</v>
      </c>
      <c r="I61" s="306">
        <v>15</v>
      </c>
      <c r="J61" s="235"/>
      <c r="K61" s="242">
        <f t="shared" si="6"/>
        <v>0</v>
      </c>
      <c r="L61" s="207">
        <f t="shared" si="7"/>
        <v>0</v>
      </c>
      <c r="M61" s="208" t="str">
        <f t="shared" si="0"/>
        <v/>
      </c>
      <c r="N61" s="211"/>
      <c r="O61" s="211"/>
      <c r="P61" s="212"/>
    </row>
    <row r="62" spans="1:16" ht="60">
      <c r="A62" s="147">
        <f t="shared" si="8"/>
        <v>18</v>
      </c>
      <c r="B62" s="202"/>
      <c r="C62" s="203"/>
      <c r="D62" s="236"/>
      <c r="E62" s="213">
        <v>0.18</v>
      </c>
      <c r="F62" s="299"/>
      <c r="G62" s="335" t="s">
        <v>631</v>
      </c>
      <c r="H62" s="265" t="s">
        <v>316</v>
      </c>
      <c r="I62" s="306">
        <v>10</v>
      </c>
      <c r="J62" s="235"/>
      <c r="K62" s="242">
        <f t="shared" si="6"/>
        <v>0</v>
      </c>
      <c r="L62" s="207">
        <f t="shared" si="7"/>
        <v>0</v>
      </c>
      <c r="M62" s="208" t="str">
        <f t="shared" si="0"/>
        <v/>
      </c>
      <c r="N62" s="211"/>
      <c r="O62" s="211"/>
      <c r="P62" s="212"/>
    </row>
    <row r="63" spans="1:16" ht="45">
      <c r="A63" s="147">
        <f t="shared" si="8"/>
        <v>19</v>
      </c>
      <c r="B63" s="202"/>
      <c r="C63" s="203"/>
      <c r="D63" s="236"/>
      <c r="E63" s="213">
        <v>0.18</v>
      </c>
      <c r="F63" s="299"/>
      <c r="G63" s="335" t="s">
        <v>632</v>
      </c>
      <c r="H63" s="265" t="s">
        <v>316</v>
      </c>
      <c r="I63" s="306">
        <v>15</v>
      </c>
      <c r="J63" s="235"/>
      <c r="K63" s="242">
        <f t="shared" si="6"/>
        <v>0</v>
      </c>
      <c r="L63" s="207">
        <f t="shared" si="7"/>
        <v>0</v>
      </c>
      <c r="M63" s="208" t="str">
        <f t="shared" si="0"/>
        <v/>
      </c>
      <c r="N63" s="211"/>
      <c r="O63" s="211"/>
      <c r="P63" s="212"/>
    </row>
    <row r="64" spans="1:16" ht="90">
      <c r="A64" s="147">
        <f t="shared" si="8"/>
        <v>20</v>
      </c>
      <c r="B64" s="202"/>
      <c r="C64" s="203"/>
      <c r="D64" s="236"/>
      <c r="E64" s="213">
        <v>0.18</v>
      </c>
      <c r="F64" s="299"/>
      <c r="G64" s="335" t="s">
        <v>633</v>
      </c>
      <c r="H64" s="265" t="s">
        <v>316</v>
      </c>
      <c r="I64" s="306">
        <v>2</v>
      </c>
      <c r="J64" s="235"/>
      <c r="K64" s="242">
        <f t="shared" si="6"/>
        <v>0</v>
      </c>
      <c r="L64" s="207">
        <f t="shared" si="7"/>
        <v>0</v>
      </c>
      <c r="M64" s="208" t="str">
        <f t="shared" si="0"/>
        <v/>
      </c>
      <c r="N64" s="211"/>
      <c r="O64" s="211"/>
      <c r="P64" s="212"/>
    </row>
    <row r="65" spans="1:16" ht="30">
      <c r="A65" s="147">
        <v>21</v>
      </c>
      <c r="B65" s="202"/>
      <c r="C65" s="203"/>
      <c r="D65" s="236"/>
      <c r="E65" s="213">
        <v>0.18</v>
      </c>
      <c r="F65" s="299"/>
      <c r="G65" s="335" t="s">
        <v>634</v>
      </c>
      <c r="H65" s="265" t="s">
        <v>300</v>
      </c>
      <c r="I65" s="306">
        <v>500</v>
      </c>
      <c r="J65" s="235"/>
      <c r="K65" s="242">
        <f t="shared" ref="K65:K68" si="9">ROUND(J65*I65,2)</f>
        <v>0</v>
      </c>
      <c r="L65" s="207">
        <f t="shared" ref="L65:L68" si="10">ROUND(K65*E65,2)</f>
        <v>0</v>
      </c>
      <c r="M65" s="208" t="str">
        <f t="shared" ref="M65:M68" si="11">IF($P$9&lt;&gt;$P$8,IF(OR(J65="",J65=0),"Included in other item",""),"")</f>
        <v/>
      </c>
      <c r="N65" s="211"/>
      <c r="O65" s="211"/>
      <c r="P65" s="212"/>
    </row>
    <row r="66" spans="1:16" ht="45">
      <c r="A66" s="147">
        <v>22</v>
      </c>
      <c r="B66" s="202"/>
      <c r="C66" s="203"/>
      <c r="D66" s="236"/>
      <c r="E66" s="213">
        <v>0.18</v>
      </c>
      <c r="F66" s="299"/>
      <c r="G66" s="335" t="s">
        <v>635</v>
      </c>
      <c r="H66" s="265" t="s">
        <v>316</v>
      </c>
      <c r="I66" s="306">
        <v>1</v>
      </c>
      <c r="J66" s="235"/>
      <c r="K66" s="242">
        <f t="shared" si="9"/>
        <v>0</v>
      </c>
      <c r="L66" s="207">
        <f t="shared" si="10"/>
        <v>0</v>
      </c>
      <c r="M66" s="208" t="str">
        <f t="shared" si="11"/>
        <v/>
      </c>
      <c r="N66" s="211"/>
      <c r="O66" s="211"/>
      <c r="P66" s="212"/>
    </row>
    <row r="67" spans="1:16" ht="45">
      <c r="A67" s="147">
        <v>23</v>
      </c>
      <c r="B67" s="202"/>
      <c r="C67" s="203"/>
      <c r="D67" s="236"/>
      <c r="E67" s="213">
        <v>0.18</v>
      </c>
      <c r="F67" s="299"/>
      <c r="G67" s="335" t="s">
        <v>636</v>
      </c>
      <c r="H67" s="265" t="s">
        <v>316</v>
      </c>
      <c r="I67" s="306">
        <v>32</v>
      </c>
      <c r="J67" s="235"/>
      <c r="K67" s="242">
        <f t="shared" si="9"/>
        <v>0</v>
      </c>
      <c r="L67" s="207">
        <f t="shared" si="10"/>
        <v>0</v>
      </c>
      <c r="M67" s="208" t="str">
        <f t="shared" si="11"/>
        <v/>
      </c>
      <c r="N67" s="211"/>
      <c r="O67" s="211"/>
      <c r="P67" s="212"/>
    </row>
    <row r="68" spans="1:16" ht="60">
      <c r="A68" s="147">
        <v>24</v>
      </c>
      <c r="B68" s="202"/>
      <c r="C68" s="203"/>
      <c r="D68" s="236"/>
      <c r="E68" s="213">
        <v>0.18</v>
      </c>
      <c r="F68" s="299"/>
      <c r="G68" s="335" t="s">
        <v>637</v>
      </c>
      <c r="H68" s="265" t="s">
        <v>316</v>
      </c>
      <c r="I68" s="306">
        <v>6</v>
      </c>
      <c r="J68" s="235"/>
      <c r="K68" s="242">
        <f t="shared" si="9"/>
        <v>0</v>
      </c>
      <c r="L68" s="207">
        <f t="shared" si="10"/>
        <v>0</v>
      </c>
      <c r="M68" s="208" t="str">
        <f t="shared" si="11"/>
        <v/>
      </c>
      <c r="N68" s="211"/>
      <c r="O68" s="211"/>
      <c r="P68" s="212"/>
    </row>
    <row r="69" spans="1:16" ht="15.75">
      <c r="A69" s="147">
        <v>25</v>
      </c>
      <c r="B69" s="202"/>
      <c r="C69" s="203"/>
      <c r="D69" s="236"/>
      <c r="E69" s="213">
        <v>0.18</v>
      </c>
      <c r="F69" s="299"/>
      <c r="G69" s="335" t="s">
        <v>638</v>
      </c>
      <c r="H69" s="265" t="s">
        <v>316</v>
      </c>
      <c r="I69" s="306">
        <v>6</v>
      </c>
      <c r="J69" s="235"/>
      <c r="K69" s="242">
        <f t="shared" si="6"/>
        <v>0</v>
      </c>
      <c r="L69" s="207">
        <f t="shared" si="7"/>
        <v>0</v>
      </c>
      <c r="M69" s="208" t="str">
        <f t="shared" si="0"/>
        <v/>
      </c>
      <c r="N69" s="211"/>
      <c r="O69" s="211"/>
      <c r="P69" s="212"/>
    </row>
    <row r="70" spans="1:16" ht="45">
      <c r="A70" s="147">
        <v>26</v>
      </c>
      <c r="B70" s="202"/>
      <c r="C70" s="203"/>
      <c r="D70" s="236"/>
      <c r="E70" s="213">
        <v>0.18</v>
      </c>
      <c r="F70" s="299"/>
      <c r="G70" s="335" t="s">
        <v>639</v>
      </c>
      <c r="H70" s="265" t="s">
        <v>316</v>
      </c>
      <c r="I70" s="306">
        <v>6</v>
      </c>
      <c r="J70" s="235"/>
      <c r="K70" s="242">
        <f t="shared" ref="K70" si="12">ROUND(J70*I70,2)</f>
        <v>0</v>
      </c>
      <c r="L70" s="207">
        <f t="shared" ref="L70" si="13">ROUND(K70*E70,2)</f>
        <v>0</v>
      </c>
      <c r="M70" s="208" t="str">
        <f t="shared" ref="M70" si="14">IF($P$9&lt;&gt;$P$8,IF(OR(J70="",J70=0),"Included in other item",""),"")</f>
        <v/>
      </c>
      <c r="N70" s="211"/>
      <c r="O70" s="211"/>
      <c r="P70" s="212"/>
    </row>
    <row r="71" spans="1:16" ht="16.5">
      <c r="A71" s="223"/>
      <c r="B71" s="224"/>
      <c r="C71" s="225"/>
      <c r="D71" s="225"/>
      <c r="E71" s="226"/>
      <c r="F71" s="298"/>
      <c r="G71" s="231" t="s">
        <v>640</v>
      </c>
      <c r="H71" s="227"/>
      <c r="I71" s="228"/>
      <c r="J71" s="229"/>
      <c r="K71" s="243">
        <f>SUM(K45:K70)</f>
        <v>0</v>
      </c>
      <c r="L71" s="243">
        <f>SUM(L45:L70)</f>
        <v>0</v>
      </c>
      <c r="M71" s="230"/>
      <c r="N71" s="211"/>
      <c r="O71" s="211"/>
      <c r="P71" s="212"/>
    </row>
    <row r="72" spans="1:16" ht="53.25" customHeight="1">
      <c r="A72" s="232"/>
      <c r="B72" s="232"/>
      <c r="C72" s="232"/>
      <c r="D72" s="232"/>
      <c r="E72" s="232"/>
      <c r="F72" s="301"/>
      <c r="G72" s="399" t="s">
        <v>641</v>
      </c>
      <c r="H72" s="399"/>
      <c r="I72" s="399"/>
      <c r="J72" s="399"/>
      <c r="K72" s="264" t="str">
        <f>IF(P9=P8,"", SUM(K11:K42)+SUM(K45:K70))</f>
        <v/>
      </c>
      <c r="L72" s="264" t="str">
        <f>IF(P9=P8,"", SUM(L11:L42)+SUM(L45:L70))</f>
        <v/>
      </c>
      <c r="M72" s="233"/>
      <c r="N72" s="152" t="str">
        <f>IF(COUNTIF(N6:N71,"TRUE"),"False","Sheet OK")</f>
        <v>False</v>
      </c>
      <c r="O72" s="211"/>
      <c r="P72" s="211"/>
    </row>
    <row r="73" spans="1:16" ht="39" customHeight="1">
      <c r="A73" s="398" t="str">
        <f>IF(K72="","As all the line items are Left Blank the bid is considered as Non-responsive","Sheet OK")</f>
        <v>As all the line items are Left Blank the bid is considered as Non-responsive</v>
      </c>
      <c r="B73" s="398"/>
      <c r="C73" s="398"/>
      <c r="D73" s="398"/>
      <c r="E73" s="398"/>
      <c r="F73" s="398"/>
      <c r="G73" s="398"/>
      <c r="H73" s="398"/>
      <c r="I73" s="398"/>
      <c r="J73" s="398"/>
      <c r="K73" s="398"/>
      <c r="L73" s="398"/>
      <c r="M73" s="398"/>
      <c r="N73" s="211"/>
      <c r="O73" s="211"/>
      <c r="P73" s="211"/>
    </row>
    <row r="75" spans="1:16">
      <c r="N75" s="158" t="str">
        <f>IF(COUNTIF(N72:N74,"TRUE"),"False","Sheet OK")</f>
        <v>Sheet OK</v>
      </c>
      <c r="O75" s="158"/>
    </row>
  </sheetData>
  <sheetProtection algorithmName="SHA-512" hashValue="AQQ3fs+5GRnVgm1GFrxA2golbqzw4RWRaEzLPwZko0jXAyaI2aY1yqBFd7rQ/9v5cbQyqUcW/0E2wUEmSHNTtQ==" saltValue="BvzIM73+3E9QCb1zM9AcUg==" spinCount="100000" sheet="1" formatColumns="0" formatRows="0" selectLockedCells="1"/>
  <customSheetViews>
    <customSheetView guid="{FAE469C4-CC0E-407B-871F-7B3C94956CEC}" scale="90" showPageBreaks="1" fitToPage="1" printArea="1" view="pageBreakPreview">
      <selection activeCell="G17" sqref="G17"/>
      <pageMargins left="0" right="0" top="0" bottom="0" header="0" footer="0"/>
      <pageSetup paperSize="9" scale="72" orientation="landscape" r:id="rId1"/>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2"/>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3"/>
    </customSheetView>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4"/>
    </customSheetView>
  </customSheetViews>
  <mergeCells count="13">
    <mergeCell ref="A73:M73"/>
    <mergeCell ref="A1:L1"/>
    <mergeCell ref="A4:C4"/>
    <mergeCell ref="D3:I3"/>
    <mergeCell ref="D5:I5"/>
    <mergeCell ref="E7:I7"/>
    <mergeCell ref="G72:J72"/>
    <mergeCell ref="J3:L3"/>
    <mergeCell ref="J4:L4"/>
    <mergeCell ref="D4:I4"/>
    <mergeCell ref="D6:I6"/>
    <mergeCell ref="J5:L5"/>
    <mergeCell ref="A2:L2"/>
  </mergeCells>
  <conditionalFormatting sqref="A73:M73">
    <cfRule type="containsText" dxfId="5" priority="11" stopIfTrue="1" operator="containsText" text="sheet">
      <formula>NOT(ISERROR(SEARCH("sheet",A73)))</formula>
    </cfRule>
    <cfRule type="containsText" dxfId="4" priority="12" stopIfTrue="1" operator="containsText" text="Non-responsive">
      <formula>NOT(ISERROR(SEARCH("Non-responsive",A73)))</formula>
    </cfRule>
  </conditionalFormatting>
  <conditionalFormatting sqref="M11:M42 M45:M70">
    <cfRule type="containsText" dxfId="3" priority="8" operator="containsText" text="included">
      <formula>NOT(ISERROR(SEARCH("included",M11)))</formula>
    </cfRule>
  </conditionalFormatting>
  <dataValidations xWindow="1173" yWindow="438" count="2">
    <dataValidation allowBlank="1" showInputMessage="1" showErrorMessage="1" prompt="Please Enter SAC Code" sqref="D11:D42 D45:D70"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42 J45:J70" xr:uid="{00000000-0002-0000-0500-000001000000}">
      <formula1>0</formula1>
    </dataValidation>
  </dataValidations>
  <pageMargins left="0.7" right="0.7" top="0.75" bottom="0.75" header="0.3" footer="0.3"/>
  <pageSetup paperSize="9" scale="10"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E26"/>
  <sheetViews>
    <sheetView view="pageBreakPreview" zoomScaleNormal="100" zoomScaleSheetLayoutView="100" workbookViewId="0">
      <selection activeCell="B11" sqref="B11:C11"/>
    </sheetView>
  </sheetViews>
  <sheetFormatPr defaultRowHeight="13.5"/>
  <cols>
    <col min="1" max="1" width="10.140625" style="159" bestFit="1" customWidth="1"/>
    <col min="2" max="2" width="41.140625" style="159" customWidth="1"/>
    <col min="3" max="3" width="16.42578125" style="159" customWidth="1"/>
    <col min="4" max="4" width="24" style="165" customWidth="1"/>
    <col min="5" max="5" width="13.7109375" style="159" bestFit="1" customWidth="1"/>
    <col min="6" max="16384" width="9.140625" style="159"/>
  </cols>
  <sheetData>
    <row r="1" spans="1:5" ht="57.75" customHeight="1">
      <c r="A1" s="343" t="str">
        <f>'Name of Bidder'!A1</f>
        <v>Construction of Transit Camp Cum Field Hostel at Kurnool-IV Pooling Station</v>
      </c>
      <c r="B1" s="343"/>
      <c r="C1" s="343"/>
      <c r="D1" s="343"/>
      <c r="E1" s="277"/>
    </row>
    <row r="2" spans="1:5" ht="16.5">
      <c r="A2" s="343" t="s">
        <v>642</v>
      </c>
      <c r="B2" s="343"/>
      <c r="C2" s="343"/>
      <c r="D2" s="343"/>
      <c r="E2" s="277"/>
    </row>
    <row r="3" spans="1:5">
      <c r="A3" s="411" t="s">
        <v>243</v>
      </c>
      <c r="B3" s="411"/>
      <c r="C3" s="411" t="s">
        <v>242</v>
      </c>
      <c r="D3" s="411"/>
      <c r="E3" s="277"/>
    </row>
    <row r="4" spans="1:5">
      <c r="A4" s="266" t="s">
        <v>14</v>
      </c>
      <c r="B4" s="267">
        <f>'Name of Bidder'!C9</f>
        <v>0</v>
      </c>
      <c r="C4" s="266" t="s">
        <v>244</v>
      </c>
      <c r="D4" s="268"/>
      <c r="E4" s="277"/>
    </row>
    <row r="5" spans="1:5" ht="16.5">
      <c r="A5" s="266" t="s">
        <v>15</v>
      </c>
      <c r="B5" s="267">
        <f>'Schedule-I'!C5</f>
        <v>0</v>
      </c>
      <c r="C5" s="413" t="s">
        <v>245</v>
      </c>
      <c r="D5" s="413"/>
      <c r="E5" s="277"/>
    </row>
    <row r="6" spans="1:5" ht="16.5">
      <c r="A6" s="269"/>
      <c r="B6" s="267">
        <f>'Schedule-I'!C6</f>
        <v>0</v>
      </c>
      <c r="C6" s="62" t="s">
        <v>246</v>
      </c>
      <c r="D6" s="126"/>
      <c r="E6" s="277"/>
    </row>
    <row r="7" spans="1:5" ht="16.5">
      <c r="A7" s="269"/>
      <c r="B7" s="267">
        <f>'Schedule-I'!C7</f>
        <v>0</v>
      </c>
      <c r="C7" s="62" t="s">
        <v>643</v>
      </c>
      <c r="D7" s="126"/>
      <c r="E7" s="277"/>
    </row>
    <row r="8" spans="1:5" ht="16.5">
      <c r="A8" s="269"/>
      <c r="B8" s="267"/>
      <c r="C8" s="62" t="s">
        <v>644</v>
      </c>
      <c r="D8" s="126"/>
      <c r="E8" s="277"/>
    </row>
    <row r="9" spans="1:5" ht="15">
      <c r="A9" s="160" t="s">
        <v>249</v>
      </c>
      <c r="B9" s="412" t="s">
        <v>645</v>
      </c>
      <c r="C9" s="412"/>
      <c r="D9" s="161" t="s">
        <v>646</v>
      </c>
      <c r="E9" s="277"/>
    </row>
    <row r="10" spans="1:5" ht="15">
      <c r="A10" s="162">
        <v>1.1000000000000001</v>
      </c>
      <c r="B10" s="408" t="s">
        <v>647</v>
      </c>
      <c r="C10" s="408"/>
      <c r="D10" s="270"/>
      <c r="E10" s="277"/>
    </row>
    <row r="11" spans="1:5" ht="83.25" customHeight="1">
      <c r="A11" s="162"/>
      <c r="B11" s="407" t="str">
        <f>"Supply &amp; Installation Charges- Schedule Civil &amp; Electrical Items for " &amp;A1</f>
        <v>Supply &amp; Installation Charges- Schedule Civil &amp; Electrical Items for Construction of Transit Camp Cum Field Hostel at Kurnool-IV Pooling Station</v>
      </c>
      <c r="C11" s="407"/>
      <c r="D11" s="271" t="str">
        <f>'Schedule-I'!N220</f>
        <v/>
      </c>
      <c r="E11" s="277"/>
    </row>
    <row r="12" spans="1:5" ht="15">
      <c r="A12" s="162">
        <v>1.2</v>
      </c>
      <c r="B12" s="408" t="s">
        <v>648</v>
      </c>
      <c r="C12" s="408"/>
      <c r="D12" s="271"/>
      <c r="E12" s="277"/>
    </row>
    <row r="13" spans="1:5" ht="88.5" customHeight="1">
      <c r="A13" s="162"/>
      <c r="B13" s="407" t="str">
        <f>"Supply &amp; Installation Charges- Non-Schedule Civil &amp; Electrical Items for " &amp; A1</f>
        <v>Supply &amp; Installation Charges- Non-Schedule Civil &amp; Electrical Items for Construction of Transit Camp Cum Field Hostel at Kurnool-IV Pooling Station</v>
      </c>
      <c r="C13" s="407"/>
      <c r="D13" s="272" t="str">
        <f>'Schedule-II'!K72</f>
        <v/>
      </c>
      <c r="E13" s="277"/>
    </row>
    <row r="14" spans="1:5" ht="15">
      <c r="A14" s="162"/>
      <c r="B14" s="403"/>
      <c r="C14" s="404"/>
      <c r="D14" s="272"/>
      <c r="E14" s="277"/>
    </row>
    <row r="15" spans="1:5" ht="33.75" customHeight="1">
      <c r="A15" s="162" t="s">
        <v>649</v>
      </c>
      <c r="B15" s="405" t="s">
        <v>650</v>
      </c>
      <c r="C15" s="406"/>
      <c r="D15" s="163" t="str">
        <f>IF(OR(D11="",D13=""),"Non-responsive Bid",D11+D13)</f>
        <v>Non-responsive Bid</v>
      </c>
      <c r="E15" s="310"/>
    </row>
    <row r="16" spans="1:5" ht="15">
      <c r="A16" s="162"/>
      <c r="B16" s="409"/>
      <c r="C16" s="410"/>
      <c r="D16" s="163"/>
      <c r="E16" s="277"/>
    </row>
    <row r="17" spans="1:4" ht="15">
      <c r="A17" s="162" t="s">
        <v>651</v>
      </c>
      <c r="B17" s="408" t="s">
        <v>652</v>
      </c>
      <c r="C17" s="408"/>
      <c r="D17" s="163"/>
    </row>
    <row r="18" spans="1:4" ht="15">
      <c r="A18" s="162"/>
      <c r="B18" s="407" t="s">
        <v>653</v>
      </c>
      <c r="C18" s="407"/>
      <c r="D18" s="163" t="str">
        <f>'Schedule-I'!O221</f>
        <v/>
      </c>
    </row>
    <row r="19" spans="1:4" ht="15">
      <c r="A19" s="162"/>
      <c r="B19" s="407" t="s">
        <v>654</v>
      </c>
      <c r="C19" s="407"/>
      <c r="D19" s="163" t="str">
        <f>'Schedule-II'!L72</f>
        <v/>
      </c>
    </row>
    <row r="20" spans="1:4" ht="35.25" customHeight="1">
      <c r="A20" s="162"/>
      <c r="B20" s="400" t="s">
        <v>655</v>
      </c>
      <c r="C20" s="400"/>
      <c r="D20" s="163" t="str">
        <f>IF(OR(D11="",D13=""),"Non-responsive Bid",D18+D19)</f>
        <v>Non-responsive Bid</v>
      </c>
    </row>
    <row r="21" spans="1:4" ht="15.75">
      <c r="A21" s="162"/>
      <c r="B21" s="401"/>
      <c r="C21" s="402"/>
      <c r="D21" s="164"/>
    </row>
    <row r="22" spans="1:4" ht="16.5">
      <c r="A22" s="162" t="s">
        <v>656</v>
      </c>
      <c r="B22" s="400" t="s">
        <v>657</v>
      </c>
      <c r="C22" s="400"/>
      <c r="D22" s="163" t="str">
        <f>IF(OR(D11="",D13=""),"Non-responsive Bid",D15+D20)</f>
        <v>Non-responsive Bid</v>
      </c>
    </row>
    <row r="23" spans="1:4">
      <c r="A23" s="273"/>
      <c r="B23" s="274"/>
      <c r="C23" s="274"/>
      <c r="D23" s="275"/>
    </row>
    <row r="24" spans="1:4">
      <c r="A24" s="276"/>
      <c r="B24" s="277"/>
      <c r="C24" s="277"/>
      <c r="D24" s="278"/>
    </row>
    <row r="25" spans="1:4">
      <c r="A25" s="279" t="s">
        <v>658</v>
      </c>
      <c r="B25" s="277">
        <f>'Name of Bidder'!C20</f>
        <v>0</v>
      </c>
      <c r="C25" s="266" t="s">
        <v>659</v>
      </c>
      <c r="D25" s="278">
        <f>'Name of Bidder'!C17</f>
        <v>0</v>
      </c>
    </row>
    <row r="26" spans="1:4">
      <c r="A26" s="280" t="s">
        <v>660</v>
      </c>
      <c r="B26" s="281">
        <f>'Name of Bidder'!C21</f>
        <v>0</v>
      </c>
      <c r="C26" s="282" t="s">
        <v>661</v>
      </c>
      <c r="D26" s="283">
        <f>'Name of Bidder'!C18</f>
        <v>0</v>
      </c>
    </row>
  </sheetData>
  <sheetProtection algorithmName="SHA-512" hashValue="JeejFynwnn0frDJDXodj10/m3Anlg3MsvsHzh/bFFh9EYs5uPvtDX1o8bMrK2UhBS0Wu5xWw/XJKAR48J2to3g==" saltValue="8apr6ir7RjCFATlO4sXlMg==" spinCount="100000" sheet="1" objects="1" scenarios="1"/>
  <customSheetViews>
    <customSheetView guid="{FAE469C4-CC0E-407B-871F-7B3C94956CEC}" showPageBreaks="1" fitToPage="1" view="pageBreakPreview">
      <selection activeCell="N15" sqref="N15"/>
      <pageMargins left="0" right="0" top="0" bottom="0" header="0" footer="0"/>
      <pageSetup paperSize="9" orientation="portrait" r:id="rId1"/>
    </customSheetView>
    <customSheetView guid="{71DFD631-F0FC-4D77-B088-495FC5677788}" showPageBreaks="1" fitToPage="1" view="pageBreakPreview">
      <selection activeCell="N15" sqref="N15"/>
      <pageMargins left="0" right="0" top="0" bottom="0" header="0" footer="0"/>
      <pageSetup paperSize="9" orientation="portrait" r:id="rId2"/>
    </customSheetView>
    <customSheetView guid="{768FBB31-C98F-42D8-8A21-9E4C92CB0C4E}" showPageBreaks="1" fitToPage="1" view="pageBreakPreview">
      <selection activeCell="G16" sqref="G16"/>
      <pageMargins left="0" right="0" top="0" bottom="0" header="0" footer="0"/>
      <pageSetup paperSize="9" orientation="portrait" r:id="rId3"/>
    </customSheetView>
    <customSheetView guid="{F3854C08-3477-4F6D-851C-40DFA3C6F6FE}" showPageBreaks="1" fitToPage="1" view="pageBreakPreview" topLeftCell="A4">
      <selection activeCell="D11" sqref="D11"/>
      <pageMargins left="0" right="0" top="0" bottom="0" header="0" footer="0"/>
      <pageSetup paperSize="9" orientation="portrait" r:id="rId4"/>
    </customSheetView>
  </customSheetViews>
  <mergeCells count="19">
    <mergeCell ref="A1:D1"/>
    <mergeCell ref="A2:D2"/>
    <mergeCell ref="A3:B3"/>
    <mergeCell ref="C3:D3"/>
    <mergeCell ref="B9:C9"/>
    <mergeCell ref="C5:D5"/>
    <mergeCell ref="B10:C10"/>
    <mergeCell ref="B11:C11"/>
    <mergeCell ref="B12:C12"/>
    <mergeCell ref="B13:C13"/>
    <mergeCell ref="B16:C16"/>
    <mergeCell ref="B20:C20"/>
    <mergeCell ref="B21:C21"/>
    <mergeCell ref="B22:C22"/>
    <mergeCell ref="B14:C14"/>
    <mergeCell ref="B15:C15"/>
    <mergeCell ref="B18:C18"/>
    <mergeCell ref="B19:C19"/>
    <mergeCell ref="B17:C17"/>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tabSelected="1" view="pageBreakPreview" topLeftCell="A33" zoomScaleNormal="100" zoomScaleSheetLayoutView="100" workbookViewId="0">
      <selection activeCell="D46" sqref="D46:F46"/>
    </sheetView>
  </sheetViews>
  <sheetFormatPr defaultRowHeight="12.75"/>
  <cols>
    <col min="1" max="2" width="10.7109375" style="169" customWidth="1"/>
    <col min="3" max="3" width="14.7109375" style="169" customWidth="1"/>
    <col min="4" max="4" width="20.7109375" style="169" customWidth="1"/>
    <col min="5" max="5" width="29.42578125" style="169" customWidth="1"/>
    <col min="6" max="6" width="41.5703125" style="169" customWidth="1"/>
    <col min="7" max="25" width="9.140625" style="169"/>
    <col min="26" max="26" width="12.5703125" style="169" customWidth="1"/>
    <col min="27" max="27" width="9.140625" style="169"/>
    <col min="28" max="28" width="16.140625" style="169" bestFit="1" customWidth="1"/>
    <col min="29" max="16384" width="9.140625" style="169"/>
  </cols>
  <sheetData>
    <row r="1" spans="1:6" ht="35.25" customHeight="1">
      <c r="A1" s="166" t="str">
        <f>'Name of Bidder'!A2:C2</f>
        <v>Specification No: Ref: SR-I/C&amp;M/WC-4220/2025/RFx-5002004615 (SR1/T/W-CIVIL/DOM/B00/25/09183)</v>
      </c>
      <c r="B1" s="166"/>
      <c r="C1" s="167"/>
      <c r="D1" s="167"/>
      <c r="E1" s="167"/>
      <c r="F1" s="168" t="s">
        <v>662</v>
      </c>
    </row>
    <row r="2" spans="1:6" ht="16.5">
      <c r="A2" s="170"/>
      <c r="B2" s="170"/>
      <c r="C2" s="170"/>
      <c r="D2" s="170"/>
      <c r="E2" s="170"/>
      <c r="F2" s="170"/>
    </row>
    <row r="3" spans="1:6" ht="15">
      <c r="A3" s="427" t="s">
        <v>663</v>
      </c>
      <c r="B3" s="427"/>
      <c r="C3" s="427"/>
      <c r="D3" s="427"/>
      <c r="E3" s="427"/>
      <c r="F3" s="427"/>
    </row>
    <row r="4" spans="1:6" ht="15">
      <c r="A4" s="171"/>
      <c r="B4" s="171"/>
      <c r="C4" s="171"/>
      <c r="D4" s="171"/>
      <c r="E4" s="171"/>
      <c r="F4" s="171"/>
    </row>
    <row r="5" spans="1:6" ht="16.5">
      <c r="A5" s="172" t="s">
        <v>664</v>
      </c>
      <c r="B5" s="172"/>
      <c r="C5" s="428"/>
      <c r="D5" s="428"/>
      <c r="E5" s="428"/>
      <c r="F5" s="428"/>
    </row>
    <row r="6" spans="1:6" ht="16.5">
      <c r="A6" s="172" t="s">
        <v>18</v>
      </c>
      <c r="B6" s="429"/>
      <c r="C6" s="429"/>
      <c r="D6" s="170"/>
      <c r="E6" s="170"/>
      <c r="F6" s="170"/>
    </row>
    <row r="7" spans="1:6" ht="16.5">
      <c r="A7" s="172"/>
      <c r="B7" s="173"/>
      <c r="C7" s="173"/>
      <c r="D7" s="170"/>
      <c r="E7" s="170"/>
      <c r="F7" s="170"/>
    </row>
    <row r="8" spans="1:6" ht="16.5">
      <c r="A8" s="174" t="s">
        <v>242</v>
      </c>
      <c r="B8" s="175"/>
      <c r="C8" s="170"/>
      <c r="D8" s="170"/>
      <c r="E8" s="170"/>
      <c r="F8" s="176"/>
    </row>
    <row r="9" spans="1:6" ht="16.5">
      <c r="A9" s="177" t="s">
        <v>244</v>
      </c>
      <c r="B9" s="177"/>
      <c r="C9" s="170"/>
      <c r="D9" s="170"/>
      <c r="E9" s="170"/>
      <c r="F9" s="176"/>
    </row>
    <row r="10" spans="1:6" ht="16.5">
      <c r="A10" s="177" t="s">
        <v>245</v>
      </c>
      <c r="B10" s="177"/>
      <c r="C10" s="170"/>
      <c r="D10" s="170"/>
      <c r="E10" s="170"/>
      <c r="F10" s="176"/>
    </row>
    <row r="11" spans="1:6" ht="16.5">
      <c r="A11" s="177" t="s">
        <v>665</v>
      </c>
      <c r="B11" s="177"/>
      <c r="C11" s="170"/>
      <c r="D11" s="170"/>
      <c r="E11" s="170"/>
      <c r="F11" s="176"/>
    </row>
    <row r="12" spans="1:6" ht="16.5">
      <c r="A12" s="177"/>
      <c r="B12" s="177"/>
      <c r="C12" s="170"/>
      <c r="D12" s="170"/>
      <c r="E12" s="170"/>
      <c r="F12" s="176"/>
    </row>
    <row r="13" spans="1:6" ht="16.5">
      <c r="A13" s="177"/>
      <c r="B13" s="177"/>
      <c r="C13" s="170"/>
      <c r="D13" s="170"/>
      <c r="E13" s="170"/>
      <c r="F13" s="176"/>
    </row>
    <row r="14" spans="1:6" ht="16.5">
      <c r="A14" s="172"/>
      <c r="B14" s="172"/>
      <c r="C14" s="170"/>
      <c r="D14" s="170"/>
      <c r="E14" s="170"/>
      <c r="F14" s="176"/>
    </row>
    <row r="15" spans="1:6" ht="68.25" customHeight="1">
      <c r="A15" s="178" t="s">
        <v>666</v>
      </c>
      <c r="B15" s="179"/>
      <c r="C15" s="430" t="str">
        <f>'Name of Bidder'!A1</f>
        <v>Construction of Transit Camp Cum Field Hostel at Kurnool-IV Pooling Station</v>
      </c>
      <c r="D15" s="430"/>
      <c r="E15" s="430"/>
      <c r="F15" s="430"/>
    </row>
    <row r="16" spans="1:6" ht="45.75" customHeight="1">
      <c r="A16" s="170" t="s">
        <v>667</v>
      </c>
      <c r="B16" s="170"/>
      <c r="C16" s="176"/>
      <c r="D16" s="176"/>
      <c r="E16" s="176"/>
      <c r="F16" s="176"/>
    </row>
    <row r="17" spans="1:28" ht="113.25" customHeight="1">
      <c r="A17" s="179">
        <v>1</v>
      </c>
      <c r="B17" s="421"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421"/>
      <c r="D17" s="421"/>
      <c r="E17" s="421"/>
      <c r="F17" s="421"/>
      <c r="Z17" s="181" t="s">
        <v>668</v>
      </c>
      <c r="AA17" s="182" t="s">
        <v>669</v>
      </c>
      <c r="AB17" s="183" t="str">
        <f>'Schedule-III-Summary'!D22</f>
        <v>Non-responsive Bid</v>
      </c>
    </row>
    <row r="18" spans="1:28" ht="42" customHeight="1">
      <c r="A18" s="170"/>
      <c r="B18" s="426" t="s">
        <v>670</v>
      </c>
      <c r="C18" s="426"/>
      <c r="D18" s="426"/>
      <c r="E18" s="426"/>
      <c r="F18" s="426"/>
    </row>
    <row r="19" spans="1:28" ht="16.5">
      <c r="A19" s="184">
        <v>2</v>
      </c>
      <c r="B19" s="425" t="s">
        <v>671</v>
      </c>
      <c r="C19" s="425"/>
      <c r="D19" s="425"/>
      <c r="E19" s="425"/>
      <c r="F19" s="425"/>
    </row>
    <row r="20" spans="1:28" ht="33.75" customHeight="1">
      <c r="A20" s="179">
        <v>2.1</v>
      </c>
      <c r="B20" s="421" t="s">
        <v>672</v>
      </c>
      <c r="C20" s="421"/>
      <c r="D20" s="421"/>
      <c r="E20" s="421"/>
      <c r="F20" s="421"/>
    </row>
    <row r="21" spans="1:28" ht="16.5">
      <c r="A21" s="179"/>
      <c r="B21" s="180" t="s">
        <v>673</v>
      </c>
      <c r="C21" s="423" t="s">
        <v>674</v>
      </c>
      <c r="D21" s="423"/>
      <c r="E21" s="423"/>
      <c r="F21" s="423"/>
    </row>
    <row r="22" spans="1:28" ht="16.5">
      <c r="A22" s="179"/>
      <c r="B22" s="180" t="s">
        <v>675</v>
      </c>
      <c r="C22" s="423" t="s">
        <v>676</v>
      </c>
      <c r="D22" s="423"/>
      <c r="E22" s="423"/>
      <c r="F22" s="423"/>
    </row>
    <row r="23" spans="1:28" ht="16.5" customHeight="1">
      <c r="A23" s="179"/>
      <c r="B23" s="180" t="s">
        <v>677</v>
      </c>
      <c r="C23" s="423" t="s">
        <v>678</v>
      </c>
      <c r="D23" s="423"/>
      <c r="E23" s="423"/>
      <c r="F23" s="423"/>
    </row>
    <row r="24" spans="1:28" ht="16.5">
      <c r="A24" s="170"/>
      <c r="B24" s="424"/>
      <c r="C24" s="424"/>
      <c r="D24" s="178"/>
      <c r="E24" s="178"/>
      <c r="F24" s="178"/>
    </row>
    <row r="25" spans="1:28" ht="87.75" customHeight="1">
      <c r="A25" s="185">
        <v>2.2000000000000002</v>
      </c>
      <c r="B25" s="421" t="s">
        <v>679</v>
      </c>
      <c r="C25" s="421"/>
      <c r="D25" s="421"/>
      <c r="E25" s="421"/>
      <c r="F25" s="421"/>
    </row>
    <row r="26" spans="1:28" ht="51" customHeight="1">
      <c r="A26" s="185">
        <v>2.2999999999999998</v>
      </c>
      <c r="B26" s="421" t="s">
        <v>680</v>
      </c>
      <c r="C26" s="421"/>
      <c r="D26" s="421"/>
      <c r="E26" s="421"/>
      <c r="F26" s="421"/>
    </row>
    <row r="27" spans="1:28" ht="120" customHeight="1">
      <c r="A27" s="185">
        <v>2.4</v>
      </c>
      <c r="B27" s="421" t="s">
        <v>681</v>
      </c>
      <c r="C27" s="421"/>
      <c r="D27" s="421"/>
      <c r="E27" s="421"/>
      <c r="F27" s="421"/>
    </row>
    <row r="28" spans="1:28" ht="97.5" customHeight="1">
      <c r="A28" s="179">
        <v>3</v>
      </c>
      <c r="B28" s="421" t="s">
        <v>682</v>
      </c>
      <c r="C28" s="421"/>
      <c r="D28" s="421"/>
      <c r="E28" s="421"/>
      <c r="F28" s="421"/>
    </row>
    <row r="29" spans="1:28" ht="62.25" customHeight="1">
      <c r="A29" s="185">
        <v>3.1</v>
      </c>
      <c r="B29" s="423" t="s">
        <v>683</v>
      </c>
      <c r="C29" s="423"/>
      <c r="D29" s="423"/>
      <c r="E29" s="423"/>
      <c r="F29" s="423"/>
    </row>
    <row r="30" spans="1:28" ht="57" customHeight="1">
      <c r="A30" s="185">
        <v>3.2</v>
      </c>
      <c r="B30" s="421" t="s">
        <v>684</v>
      </c>
      <c r="C30" s="421"/>
      <c r="D30" s="421"/>
      <c r="E30" s="421"/>
      <c r="F30" s="421"/>
    </row>
    <row r="31" spans="1:28" ht="62.25" customHeight="1">
      <c r="A31" s="185">
        <v>3.3</v>
      </c>
      <c r="B31" s="421" t="s">
        <v>685</v>
      </c>
      <c r="C31" s="421"/>
      <c r="D31" s="421"/>
      <c r="E31" s="421"/>
      <c r="F31" s="421"/>
    </row>
    <row r="32" spans="1:28" ht="79.5" customHeight="1">
      <c r="A32" s="179">
        <v>4</v>
      </c>
      <c r="B32" s="421" t="s">
        <v>686</v>
      </c>
      <c r="C32" s="421"/>
      <c r="D32" s="421"/>
      <c r="E32" s="421"/>
      <c r="F32" s="421"/>
    </row>
    <row r="33" spans="1:6" ht="89.25" customHeight="1">
      <c r="A33" s="179">
        <v>5</v>
      </c>
      <c r="B33" s="421" t="s">
        <v>687</v>
      </c>
      <c r="C33" s="421"/>
      <c r="D33" s="421"/>
      <c r="E33" s="421"/>
      <c r="F33" s="421"/>
    </row>
    <row r="34" spans="1:6" ht="16.5">
      <c r="A34" s="170"/>
      <c r="B34" s="186" t="str">
        <f>IF(ISERROR("Dated this " &amp; AG6 &amp; LOOKUP(AG6,AE1:AE27,AF1:AF27) &amp; " day of " &amp; AG8 &amp; " " &amp;AG9), "", "Dated this " &amp; AG6 &amp; LOOKUP(AG6,AE1:AE27,AF1:AF27) &amp; " day of " &amp; AG8 &amp; " " &amp;AG9)</f>
        <v/>
      </c>
      <c r="C34" s="186"/>
      <c r="D34" s="186"/>
      <c r="E34" s="187"/>
      <c r="F34" s="187"/>
    </row>
    <row r="35" spans="1:6" ht="16.5">
      <c r="A35" s="170"/>
      <c r="B35" s="186" t="s">
        <v>688</v>
      </c>
      <c r="C35" s="188"/>
      <c r="D35" s="189"/>
      <c r="E35" s="189"/>
      <c r="F35" s="189"/>
    </row>
    <row r="36" spans="1:6" ht="16.5">
      <c r="A36" s="170"/>
      <c r="B36" s="190"/>
      <c r="C36" s="189"/>
      <c r="D36" s="189"/>
      <c r="E36" s="186"/>
      <c r="F36" s="191" t="s">
        <v>689</v>
      </c>
    </row>
    <row r="37" spans="1:6" ht="16.5">
      <c r="A37" s="170"/>
      <c r="B37" s="190"/>
      <c r="C37" s="189"/>
      <c r="D37" s="186"/>
      <c r="E37" s="186"/>
      <c r="F37" s="191" t="str">
        <f>"For and on behalf of " &amp; 'Schedule-I'!C3</f>
        <v xml:space="preserve">For and on behalf of </v>
      </c>
    </row>
    <row r="38" spans="1:6" ht="16.5">
      <c r="A38" s="192"/>
      <c r="B38" s="192"/>
      <c r="C38" s="193"/>
      <c r="D38" s="192"/>
      <c r="E38" s="194"/>
      <c r="F38" s="172"/>
    </row>
    <row r="39" spans="1:6" ht="16.5">
      <c r="A39" s="195" t="s">
        <v>690</v>
      </c>
      <c r="B39" s="422">
        <f>'Name of Bidder'!C20</f>
        <v>0</v>
      </c>
      <c r="C39" s="422"/>
      <c r="D39" s="192"/>
      <c r="E39" s="194" t="s">
        <v>19</v>
      </c>
      <c r="F39" s="196">
        <f>'Name of Bidder'!C17</f>
        <v>0</v>
      </c>
    </row>
    <row r="40" spans="1:6" ht="16.5">
      <c r="A40" s="195" t="s">
        <v>660</v>
      </c>
      <c r="B40" s="196">
        <f>'Name of Bidder'!C21</f>
        <v>0</v>
      </c>
      <c r="C40" s="197"/>
      <c r="D40" s="192"/>
      <c r="E40" s="194" t="s">
        <v>21</v>
      </c>
      <c r="F40" s="196">
        <f>'Name of Bidder'!C18</f>
        <v>0</v>
      </c>
    </row>
    <row r="41" spans="1:6" ht="16.5">
      <c r="A41" s="170"/>
      <c r="B41" s="170"/>
      <c r="C41" s="170"/>
      <c r="D41" s="192"/>
      <c r="E41" s="194"/>
      <c r="F41" s="170"/>
    </row>
    <row r="42" spans="1:6" ht="16.5">
      <c r="A42" s="198" t="s">
        <v>691</v>
      </c>
      <c r="B42" s="199"/>
      <c r="C42" s="200"/>
      <c r="D42" s="186"/>
      <c r="E42" s="191"/>
      <c r="F42" s="186"/>
    </row>
    <row r="43" spans="1:6" ht="16.5">
      <c r="A43" s="418" t="s">
        <v>692</v>
      </c>
      <c r="B43" s="418"/>
      <c r="C43" s="418"/>
      <c r="D43" s="417"/>
      <c r="E43" s="417"/>
      <c r="F43" s="417"/>
    </row>
    <row r="44" spans="1:6" ht="16.5">
      <c r="A44" s="419"/>
      <c r="B44" s="419"/>
      <c r="C44" s="419"/>
      <c r="D44" s="125"/>
      <c r="E44" s="125"/>
      <c r="F44" s="125"/>
    </row>
    <row r="45" spans="1:6" ht="16.5">
      <c r="A45" s="415"/>
      <c r="B45" s="415"/>
      <c r="C45" s="415"/>
      <c r="D45" s="125"/>
      <c r="E45" s="125"/>
      <c r="F45" s="125"/>
    </row>
    <row r="46" spans="1:6" ht="16.5">
      <c r="A46" s="416" t="s">
        <v>693</v>
      </c>
      <c r="B46" s="416"/>
      <c r="C46" s="416"/>
      <c r="D46" s="417"/>
      <c r="E46" s="417"/>
      <c r="F46" s="417"/>
    </row>
    <row r="47" spans="1:6" ht="16.5">
      <c r="A47" s="416" t="s">
        <v>694</v>
      </c>
      <c r="B47" s="416"/>
      <c r="C47" s="416"/>
      <c r="D47" s="417"/>
      <c r="E47" s="417"/>
      <c r="F47" s="417"/>
    </row>
    <row r="48" spans="1:6" ht="16.5">
      <c r="A48" s="416" t="s">
        <v>695</v>
      </c>
      <c r="B48" s="416"/>
      <c r="C48" s="416"/>
      <c r="D48" s="417"/>
      <c r="E48" s="417"/>
      <c r="F48" s="417"/>
    </row>
    <row r="49" spans="1:6" ht="16.5">
      <c r="A49" s="418" t="s">
        <v>696</v>
      </c>
      <c r="B49" s="418"/>
      <c r="C49" s="418"/>
      <c r="D49" s="417"/>
      <c r="E49" s="417"/>
      <c r="F49" s="417"/>
    </row>
    <row r="50" spans="1:6" ht="16.5">
      <c r="A50" s="419"/>
      <c r="B50" s="419"/>
      <c r="C50" s="419"/>
      <c r="D50" s="125"/>
      <c r="E50" s="125"/>
      <c r="F50" s="125"/>
    </row>
    <row r="51" spans="1:6" ht="16.5">
      <c r="A51" s="415"/>
      <c r="B51" s="415"/>
      <c r="C51" s="415"/>
      <c r="D51" s="125"/>
      <c r="E51" s="125"/>
      <c r="F51" s="125"/>
    </row>
    <row r="52" spans="1:6" ht="37.5" customHeight="1">
      <c r="A52" s="42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420"/>
      <c r="C52" s="420"/>
      <c r="D52" s="420"/>
      <c r="E52" s="420"/>
      <c r="F52" s="420"/>
    </row>
    <row r="53" spans="1:6" ht="18.75">
      <c r="A53" s="414" t="s">
        <v>697</v>
      </c>
      <c r="B53" s="414"/>
      <c r="C53" s="414"/>
      <c r="D53" s="414"/>
      <c r="E53" s="414"/>
      <c r="F53" s="414"/>
    </row>
  </sheetData>
  <sheetProtection password="93F4" sheet="1" objects="1" scenarios="1" formatColumns="0" formatRows="0" selectLockedCells="1"/>
  <customSheetViews>
    <customSheetView guid="{FAE469C4-CC0E-407B-871F-7B3C94956CEC}" scale="90" showPageBreaks="1" printArea="1" view="pageBreakPreview">
      <selection activeCell="J17" sqref="J17"/>
      <pageMargins left="0" right="0" top="0" bottom="0" header="0" footer="0"/>
      <pageSetup paperSize="9" scale="94" orientation="portrait" r:id="rId1"/>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2"/>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3"/>
      <headerFooter>
        <oddFooter>Page &amp;P of &amp;N</oddFooter>
      </headerFooter>
    </customSheetView>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4"/>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Challa Narasimharao {चल्‍ला नरसिम्‍हाराव}</cp:lastModifiedBy>
  <cp:revision/>
  <dcterms:created xsi:type="dcterms:W3CDTF">2010-09-27T08:09:01Z</dcterms:created>
  <dcterms:modified xsi:type="dcterms:W3CDTF">2025-07-11T07:15:36Z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7de828d-f69d-40d4-9531-ce724429a5c7_Enabled">
    <vt:lpwstr>true</vt:lpwstr>
  </property>
  <property fmtid="{D5CDD505-2E9C-101B-9397-08002B2CF9AE}" pid="3" name="MSIP_Label_67de828d-f69d-40d4-9531-ce724429a5c7_SetDate">
    <vt:lpwstr>2025-06-19T12:53:55Z</vt:lpwstr>
  </property>
  <property fmtid="{D5CDD505-2E9C-101B-9397-08002B2CF9AE}" pid="4" name="MSIP_Label_67de828d-f69d-40d4-9531-ce724429a5c7_Method">
    <vt:lpwstr>Privileged</vt:lpwstr>
  </property>
  <property fmtid="{D5CDD505-2E9C-101B-9397-08002B2CF9AE}" pid="5" name="MSIP_Label_67de828d-f69d-40d4-9531-ce724429a5c7_Name">
    <vt:lpwstr>Unrestricted-IT</vt:lpwstr>
  </property>
  <property fmtid="{D5CDD505-2E9C-101B-9397-08002B2CF9AE}" pid="6" name="MSIP_Label_67de828d-f69d-40d4-9531-ce724429a5c7_SiteId">
    <vt:lpwstr>7048075c-52c2-4a40-8e7c-5c5a5573c87f</vt:lpwstr>
  </property>
  <property fmtid="{D5CDD505-2E9C-101B-9397-08002B2CF9AE}" pid="7" name="MSIP_Label_67de828d-f69d-40d4-9531-ce724429a5c7_ActionId">
    <vt:lpwstr>ce258402-8315-4a79-836b-cb2088eeb892</vt:lpwstr>
  </property>
  <property fmtid="{D5CDD505-2E9C-101B-9397-08002B2CF9AE}" pid="8" name="MSIP_Label_67de828d-f69d-40d4-9531-ce724429a5c7_ContentBits">
    <vt:lpwstr>0</vt:lpwstr>
  </property>
  <property fmtid="{D5CDD505-2E9C-101B-9397-08002B2CF9AE}" pid="9" name="MSIP_Label_67de828d-f69d-40d4-9531-ce724429a5c7_Tag">
    <vt:lpwstr>10, 0, 1, 1</vt:lpwstr>
  </property>
</Properties>
</file>