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codeName="ThisWorkbook" hidePivotFieldList="1" defaultThemeVersion="124226"/>
  <mc:AlternateContent xmlns:mc="http://schemas.openxmlformats.org/markup-compatibility/2006">
    <mc:Choice Requires="x15">
      <x15ac:absPath xmlns:x15ac="http://schemas.microsoft.com/office/spreadsheetml/2010/11/ac" url="\\Cc-1855\G3\02-Kamal-Himanshu\14-Township Work Package D1\BIDDING DOCUMENTS\"/>
    </mc:Choice>
  </mc:AlternateContent>
  <xr:revisionPtr revIDLastSave="0" documentId="13_ncr:1_{BEF6DA85-3D9E-4D5A-A7D4-4248E2E1C80B}" xr6:coauthVersionLast="36" xr6:coauthVersionMax="36" xr10:uidLastSave="{00000000-0000-0000-0000-000000000000}"/>
  <workbookProtection workbookAlgorithmName="SHA-512" workbookHashValue="WZDBYH3xLrImd4wJjahCHzI451UjIXHdSbABEy5dJIax8N/nMMNRnsqGDaiunApWevxJcRPSn8woTPZ2wy7HzA==" workbookSaltValue="UR4fbecwoh/0rJ8G5mIgEA==" workbookSpinCount="100000" revisionsAlgorithmName="SHA-512" revisionsHashValue="nYCsm8dfcONBGJEilD5ReoqnF1FGAt8PyfEsUvJ1FIk7TuGw8AKdKNSWqb+GSaasEukt28cPJfXy1Wu2iuWj+A==" revisionsSaltValue="eN4MQEZ9saiEzI/JFqmZSg==" revisionsSpinCount="100000" lockStructure="1" lockRevision="1"/>
  <bookViews>
    <workbookView xWindow="0" yWindow="0" windowWidth="20496" windowHeight="7752" tabRatio="617" firstSheet="2" activeTab="3" xr2:uid="{00000000-000D-0000-FFFF-FFFF00000000}"/>
  </bookViews>
  <sheets>
    <sheet name="Basic" sheetId="1" state="hidden" r:id="rId1"/>
    <sheet name="Cover" sheetId="2" r:id="rId2"/>
    <sheet name="Instructions" sheetId="3" r:id="rId3"/>
    <sheet name="Names of Bidder" sheetId="4" r:id="rId4"/>
    <sheet name="Sch-1" sheetId="5" r:id="rId5"/>
    <sheet name="Sch-1(Disc)" sheetId="6" state="hidden" r:id="rId6"/>
    <sheet name="Sch-2" sheetId="7" r:id="rId7"/>
    <sheet name="Sch-5 Dis" sheetId="8" state="hidden" r:id="rId8"/>
    <sheet name="Sch-3" sheetId="9" r:id="rId9"/>
    <sheet name="Sch-3 After Discount" sheetId="10" r:id="rId10"/>
    <sheet name="Discount" sheetId="11" r:id="rId11"/>
    <sheet name="Octroi" sheetId="12" state="hidden" r:id="rId12"/>
    <sheet name="Entry Tax" sheetId="13" state="hidden" r:id="rId13"/>
    <sheet name="Other Taxes &amp; Duties" sheetId="14" state="hidden" r:id="rId14"/>
    <sheet name="Bid Form 2nd Envelope" sheetId="15" r:id="rId15"/>
    <sheet name="Q &amp; C" sheetId="16" state="hidden" r:id="rId16"/>
    <sheet name="N to W" sheetId="17" state="hidden" r:id="rId17"/>
    <sheet name="Sheet1" sheetId="18" state="hidden" r:id="rId18"/>
    <sheet name="Sheet2" sheetId="19" state="hidden" r:id="rId19"/>
  </sheet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_xlnm._FilterDatabase" localSheetId="4" hidden="1">'Sch-1'!$A$18:$AX$154</definedName>
    <definedName name="_xlnm._FilterDatabase" localSheetId="5" hidden="1">'Sch-1(Disc)'!$A$20:$F$92</definedName>
    <definedName name="ab">#REF!</definedName>
    <definedName name="logo1">"Picture 7"</definedName>
    <definedName name="_xlnm.Print_Area" localSheetId="14">'Bid Form 2nd Envelope'!$A$1:$F$59</definedName>
    <definedName name="_xlnm.Print_Area" localSheetId="10">Discount!$A$2:$G$42</definedName>
    <definedName name="_xlnm.Print_Area" localSheetId="12">'Entry Tax'!$A$1:$E$16</definedName>
    <definedName name="_xlnm.Print_Area" localSheetId="2">Instructions!$A$1:$C$40</definedName>
    <definedName name="_xlnm.Print_Area" localSheetId="3">'Names of Bidder'!$B$1:$G$28</definedName>
    <definedName name="_xlnm.Print_Area" localSheetId="11">Octroi!$A$1:$E$16</definedName>
    <definedName name="_xlnm.Print_Area" localSheetId="13">'Other Taxes &amp; Duties'!$A$1:$F$16</definedName>
    <definedName name="_xlnm.Print_Area" localSheetId="15">'Q &amp; C'!$A$1:$F$38</definedName>
    <definedName name="_xlnm.Print_Area" localSheetId="4">'Sch-1'!$A$1:$P$162</definedName>
    <definedName name="_xlnm.Print_Area" localSheetId="5">'Sch-1(Disc)'!$A$1:$F$98</definedName>
    <definedName name="_xlnm.Print_Area" localSheetId="6">'Sch-2'!$A$1:$E$20</definedName>
    <definedName name="_xlnm.Print_Area" localSheetId="8">'Sch-3'!$A$1:$D$33</definedName>
    <definedName name="_xlnm.Print_Area" localSheetId="9">'Sch-3 After Discount'!$A$1:$D$33</definedName>
    <definedName name="_xlnm.Print_Area" localSheetId="7">'Sch-5 Dis'!$A$1:$E$44</definedName>
    <definedName name="_xlnm.Print_Titles" localSheetId="4">'Sch-1'!$17:$18</definedName>
    <definedName name="_xlnm.Print_Titles" localSheetId="5">'Sch-1(Disc)'!$14:$16</definedName>
    <definedName name="_xlnm.Print_Titles" localSheetId="6">'Sch-2'!$3:$13</definedName>
    <definedName name="_xlnm.Print_Titles" localSheetId="8">'Sch-3'!$3:$13</definedName>
    <definedName name="_xlnm.Print_Titles" localSheetId="9">'Sch-3 After Discount'!$3:$13</definedName>
    <definedName name="_xlnm.Print_Titles" localSheetId="7">'Sch-5 Dis'!$3:$13</definedName>
    <definedName name="_xlnm.Recorder">#REF!</definedName>
    <definedName name="TEST">#REF!</definedName>
    <definedName name="Z_01ACF2E1_8E61_4459_ABC1_B6C183DEED61_.wvu.PrintArea" localSheetId="14" hidden="1">'Bid Form 2nd Envelope'!$A$1:$F$61</definedName>
    <definedName name="Z_01ACF2E1_8E61_4459_ABC1_B6C183DEED61_.wvu.PrintArea" localSheetId="12" hidden="1">'Entry Tax'!$A$1:$E$16</definedName>
    <definedName name="Z_01ACF2E1_8E61_4459_ABC1_B6C183DEED61_.wvu.PrintArea" localSheetId="3" hidden="1">'Names of Bidder'!$B$1:$E$26</definedName>
    <definedName name="Z_01ACF2E1_8E61_4459_ABC1_B6C183DEED61_.wvu.PrintArea" localSheetId="11" hidden="1">Octroi!$A$1:$E$16</definedName>
    <definedName name="Z_01ACF2E1_8E61_4459_ABC1_B6C183DEED61_.wvu.PrintArea" localSheetId="13" hidden="1">'Other Taxes &amp; Duties'!$A$1:$F$16</definedName>
    <definedName name="Z_01ACF2E1_8E61_4459_ABC1_B6C183DEED61_.wvu.PrintArea" localSheetId="15" hidden="1">'Q &amp; C'!$A$1:$F$38</definedName>
    <definedName name="Z_01ACF2E1_8E61_4459_ABC1_B6C183DEED61_.wvu.PrintArea" localSheetId="4" hidden="1">'Sch-1'!$A$1:$P$163</definedName>
    <definedName name="Z_01ACF2E1_8E61_4459_ABC1_B6C183DEED61_.wvu.PrintArea" localSheetId="5" hidden="1">'Sch-1(Disc)'!$A$1:$F$99</definedName>
    <definedName name="Z_01ACF2E1_8E61_4459_ABC1_B6C183DEED61_.wvu.PrintArea" localSheetId="6" hidden="1">'Sch-2'!$A$1:$E$21</definedName>
    <definedName name="Z_01ACF2E1_8E61_4459_ABC1_B6C183DEED61_.wvu.PrintArea" localSheetId="8" hidden="1">'Sch-3'!$A$1:$D$34</definedName>
    <definedName name="Z_01ACF2E1_8E61_4459_ABC1_B6C183DEED61_.wvu.PrintArea" localSheetId="9" hidden="1">'Sch-3 After Discount'!$A$1:$D$34</definedName>
    <definedName name="Z_01ACF2E1_8E61_4459_ABC1_B6C183DEED61_.wvu.PrintArea" localSheetId="7" hidden="1">'Sch-5 Dis'!$A$1:$E$45</definedName>
    <definedName name="Z_01ACF2E1_8E61_4459_ABC1_B6C183DEED61_.wvu.PrintTitles" localSheetId="4" hidden="1">'Sch-1'!$14:$16</definedName>
    <definedName name="Z_01ACF2E1_8E61_4459_ABC1_B6C183DEED61_.wvu.PrintTitles" localSheetId="5" hidden="1">'Sch-1(Disc)'!$14:$16</definedName>
    <definedName name="Z_01ACF2E1_8E61_4459_ABC1_B6C183DEED61_.wvu.PrintTitles" localSheetId="6" hidden="1">'Sch-2'!$3:$13</definedName>
    <definedName name="Z_01ACF2E1_8E61_4459_ABC1_B6C183DEED61_.wvu.PrintTitles" localSheetId="8" hidden="1">'Sch-3'!$3:$13</definedName>
    <definedName name="Z_01ACF2E1_8E61_4459_ABC1_B6C183DEED61_.wvu.PrintTitles" localSheetId="9" hidden="1">'Sch-3 After Discount'!$3:$13</definedName>
    <definedName name="Z_01ACF2E1_8E61_4459_ABC1_B6C183DEED61_.wvu.PrintTitles" localSheetId="7" hidden="1">'Sch-5 Dis'!$3:$13</definedName>
    <definedName name="Z_091A6405_72DB_46E0_B81A_EC53A5C58396_.wvu.Cols" localSheetId="10" hidden="1">Discount!$J:$N</definedName>
    <definedName name="Z_091A6405_72DB_46E0_B81A_EC53A5C58396_.wvu.Cols" localSheetId="4" hidden="1">'Sch-1'!$T:$T</definedName>
    <definedName name="Z_091A6405_72DB_46E0_B81A_EC53A5C58396_.wvu.Cols" localSheetId="5" hidden="1">'Sch-1(Disc)'!$I:$I</definedName>
    <definedName name="Z_091A6405_72DB_46E0_B81A_EC53A5C58396_.wvu.Cols" localSheetId="6" hidden="1">'Sch-2'!$I:$P</definedName>
    <definedName name="Z_091A6405_72DB_46E0_B81A_EC53A5C58396_.wvu.Cols" localSheetId="7" hidden="1">'Sch-5 Dis'!$I:$P</definedName>
    <definedName name="Z_091A6405_72DB_46E0_B81A_EC53A5C58396_.wvu.FilterData" localSheetId="4" hidden="1">'Sch-1'!$A$20:$P$156</definedName>
    <definedName name="Z_091A6405_72DB_46E0_B81A_EC53A5C58396_.wvu.FilterData" localSheetId="5" hidden="1">'Sch-1(Disc)'!$A$20:$F$93</definedName>
    <definedName name="Z_091A6405_72DB_46E0_B81A_EC53A5C58396_.wvu.PrintArea" localSheetId="14" hidden="1">'Bid Form 2nd Envelope'!$A$1:$F$61</definedName>
    <definedName name="Z_091A6405_72DB_46E0_B81A_EC53A5C58396_.wvu.PrintArea" localSheetId="10" hidden="1">Discount!$A$2:$G$42</definedName>
    <definedName name="Z_091A6405_72DB_46E0_B81A_EC53A5C58396_.wvu.PrintArea" localSheetId="12" hidden="1">'Entry Tax'!$A$1:$E$16</definedName>
    <definedName name="Z_091A6405_72DB_46E0_B81A_EC53A5C58396_.wvu.PrintArea" localSheetId="2" hidden="1">Instructions!$A$1:$C$40</definedName>
    <definedName name="Z_091A6405_72DB_46E0_B81A_EC53A5C58396_.wvu.PrintArea" localSheetId="3" hidden="1">'Names of Bidder'!$B$1:$E$26</definedName>
    <definedName name="Z_091A6405_72DB_46E0_B81A_EC53A5C58396_.wvu.PrintArea" localSheetId="11" hidden="1">Octroi!$A$1:$E$16</definedName>
    <definedName name="Z_091A6405_72DB_46E0_B81A_EC53A5C58396_.wvu.PrintArea" localSheetId="13" hidden="1">'Other Taxes &amp; Duties'!$A$1:$F$16</definedName>
    <definedName name="Z_091A6405_72DB_46E0_B81A_EC53A5C58396_.wvu.PrintArea" localSheetId="15" hidden="1">'Q &amp; C'!$A$1:$F$38</definedName>
    <definedName name="Z_091A6405_72DB_46E0_B81A_EC53A5C58396_.wvu.PrintArea" localSheetId="4" hidden="1">'Sch-1'!$A$1:$P$162</definedName>
    <definedName name="Z_091A6405_72DB_46E0_B81A_EC53A5C58396_.wvu.PrintArea" localSheetId="5" hidden="1">'Sch-1(Disc)'!$A$1:$F$98</definedName>
    <definedName name="Z_091A6405_72DB_46E0_B81A_EC53A5C58396_.wvu.PrintArea" localSheetId="6" hidden="1">'Sch-2'!$A$1:$E$20</definedName>
    <definedName name="Z_091A6405_72DB_46E0_B81A_EC53A5C58396_.wvu.PrintArea" localSheetId="8" hidden="1">'Sch-3'!$A$1:$D$33</definedName>
    <definedName name="Z_091A6405_72DB_46E0_B81A_EC53A5C58396_.wvu.PrintArea" localSheetId="9" hidden="1">'Sch-3 After Discount'!$A$1:$D$33</definedName>
    <definedName name="Z_091A6405_72DB_46E0_B81A_EC53A5C58396_.wvu.PrintArea" localSheetId="7" hidden="1">'Sch-5 Dis'!$A$1:$E$44</definedName>
    <definedName name="Z_091A6405_72DB_46E0_B81A_EC53A5C58396_.wvu.PrintTitles" localSheetId="4" hidden="1">'Sch-1'!$14:$16</definedName>
    <definedName name="Z_091A6405_72DB_46E0_B81A_EC53A5C58396_.wvu.PrintTitles" localSheetId="5" hidden="1">'Sch-1(Disc)'!$14:$16</definedName>
    <definedName name="Z_091A6405_72DB_46E0_B81A_EC53A5C58396_.wvu.PrintTitles" localSheetId="6" hidden="1">'Sch-2'!$3:$13</definedName>
    <definedName name="Z_091A6405_72DB_46E0_B81A_EC53A5C58396_.wvu.PrintTitles" localSheetId="8" hidden="1">'Sch-3'!$3:$13</definedName>
    <definedName name="Z_091A6405_72DB_46E0_B81A_EC53A5C58396_.wvu.PrintTitles" localSheetId="9" hidden="1">'Sch-3 After Discount'!$3:$13</definedName>
    <definedName name="Z_091A6405_72DB_46E0_B81A_EC53A5C58396_.wvu.PrintTitles" localSheetId="7" hidden="1">'Sch-5 Dis'!$3:$13</definedName>
    <definedName name="Z_091A6405_72DB_46E0_B81A_EC53A5C58396_.wvu.Rows" localSheetId="1" hidden="1">Cover!$7:$7</definedName>
    <definedName name="Z_091A6405_72DB_46E0_B81A_EC53A5C58396_.wvu.Rows" localSheetId="10" hidden="1">Discount!$29:$30</definedName>
    <definedName name="Z_14D7F02E_BCCA_4517_ABC7_537FF4AEB67A_.wvu.Cols" localSheetId="6" hidden="1">'Sch-2'!$I:$P</definedName>
    <definedName name="Z_14D7F02E_BCCA_4517_ABC7_537FF4AEB67A_.wvu.Cols" localSheetId="7" hidden="1">'Sch-5 Dis'!$I:$P</definedName>
    <definedName name="Z_14D7F02E_BCCA_4517_ABC7_537FF4AEB67A_.wvu.FilterData" localSheetId="4" hidden="1">'Sch-1'!$A$20:$P$157</definedName>
    <definedName name="Z_14D7F02E_BCCA_4517_ABC7_537FF4AEB67A_.wvu.FilterData" localSheetId="5" hidden="1">'Sch-1(Disc)'!$A$20:$F$94</definedName>
    <definedName name="Z_14D7F02E_BCCA_4517_ABC7_537FF4AEB67A_.wvu.PrintArea" localSheetId="14" hidden="1">'Bid Form 2nd Envelope'!$A$1:$F$61</definedName>
    <definedName name="Z_14D7F02E_BCCA_4517_ABC7_537FF4AEB67A_.wvu.PrintArea" localSheetId="2" hidden="1">Instructions!$A$1:$C$40</definedName>
    <definedName name="Z_14D7F02E_BCCA_4517_ABC7_537FF4AEB67A_.wvu.PrintArea" localSheetId="3" hidden="1">'Names of Bidder'!$B$1:$E$26</definedName>
    <definedName name="Z_14D7F02E_BCCA_4517_ABC7_537FF4AEB67A_.wvu.PrintArea" localSheetId="15" hidden="1">'Q &amp; C'!$A$1:$F$38</definedName>
    <definedName name="Z_14D7F02E_BCCA_4517_ABC7_537FF4AEB67A_.wvu.PrintArea" localSheetId="4" hidden="1">'Sch-1'!$A$1:$P$163</definedName>
    <definedName name="Z_14D7F02E_BCCA_4517_ABC7_537FF4AEB67A_.wvu.PrintArea" localSheetId="5" hidden="1">'Sch-1(Disc)'!$A$1:$F$99</definedName>
    <definedName name="Z_14D7F02E_BCCA_4517_ABC7_537FF4AEB67A_.wvu.PrintArea" localSheetId="6" hidden="1">'Sch-2'!$A$1:$E$20</definedName>
    <definedName name="Z_14D7F02E_BCCA_4517_ABC7_537FF4AEB67A_.wvu.PrintArea" localSheetId="8" hidden="1">'Sch-3'!$A$1:$D$33</definedName>
    <definedName name="Z_14D7F02E_BCCA_4517_ABC7_537FF4AEB67A_.wvu.PrintArea" localSheetId="9" hidden="1">'Sch-3 After Discount'!$A$1:$D$33</definedName>
    <definedName name="Z_14D7F02E_BCCA_4517_ABC7_537FF4AEB67A_.wvu.PrintArea" localSheetId="7" hidden="1">'Sch-5 Dis'!$A$1:$E$44</definedName>
    <definedName name="Z_14D7F02E_BCCA_4517_ABC7_537FF4AEB67A_.wvu.PrintTitles" localSheetId="4" hidden="1">'Sch-1'!$14:$16</definedName>
    <definedName name="Z_14D7F02E_BCCA_4517_ABC7_537FF4AEB67A_.wvu.PrintTitles" localSheetId="5" hidden="1">'Sch-1(Disc)'!$14:$16</definedName>
    <definedName name="Z_14D7F02E_BCCA_4517_ABC7_537FF4AEB67A_.wvu.PrintTitles" localSheetId="6" hidden="1">'Sch-2'!$3:$13</definedName>
    <definedName name="Z_14D7F02E_BCCA_4517_ABC7_537FF4AEB67A_.wvu.PrintTitles" localSheetId="8" hidden="1">'Sch-3'!$3:$13</definedName>
    <definedName name="Z_14D7F02E_BCCA_4517_ABC7_537FF4AEB67A_.wvu.PrintTitles" localSheetId="9" hidden="1">'Sch-3 After Discount'!$3:$13</definedName>
    <definedName name="Z_14D7F02E_BCCA_4517_ABC7_537FF4AEB67A_.wvu.PrintTitles" localSheetId="7" hidden="1">'Sch-5 Dis'!$3:$13</definedName>
    <definedName name="Z_1F4837C2_36FF_4422_95DC_EAAD1B4FAC2F_.wvu.Cols" localSheetId="14" hidden="1">'Bid Form 2nd Envelope'!$Y:$AM</definedName>
    <definedName name="Z_1F4837C2_36FF_4422_95DC_EAAD1B4FAC2F_.wvu.Cols" localSheetId="10" hidden="1">Discount!$I:$O</definedName>
    <definedName name="Z_1F4837C2_36FF_4422_95DC_EAAD1B4FAC2F_.wvu.Cols" localSheetId="3" hidden="1">'Names of Bidder'!$L:$L</definedName>
    <definedName name="Z_1F4837C2_36FF_4422_95DC_EAAD1B4FAC2F_.wvu.Cols" localSheetId="4" hidden="1">'Sch-1'!$AB:$AL</definedName>
    <definedName name="Z_1F4837C2_36FF_4422_95DC_EAAD1B4FAC2F_.wvu.Cols" localSheetId="5" hidden="1">'Sch-1(Disc)'!$I:$I,'Sch-1(Disc)'!$P:$Z</definedName>
    <definedName name="Z_1F4837C2_36FF_4422_95DC_EAAD1B4FAC2F_.wvu.Cols" localSheetId="6" hidden="1">'Sch-2'!$I:$P</definedName>
    <definedName name="Z_1F4837C2_36FF_4422_95DC_EAAD1B4FAC2F_.wvu.Cols" localSheetId="7" hidden="1">'Sch-5 Dis'!$I:$P</definedName>
    <definedName name="Z_1F4837C2_36FF_4422_95DC_EAAD1B4FAC2F_.wvu.FilterData" localSheetId="4" hidden="1">'Sch-1'!$A$20:$P$155</definedName>
    <definedName name="Z_1F4837C2_36FF_4422_95DC_EAAD1B4FAC2F_.wvu.FilterData" localSheetId="5" hidden="1">'Sch-1(Disc)'!$A$20:$F$92</definedName>
    <definedName name="Z_1F4837C2_36FF_4422_95DC_EAAD1B4FAC2F_.wvu.PrintArea" localSheetId="14" hidden="1">'Bid Form 2nd Envelope'!$A$1:$F$59</definedName>
    <definedName name="Z_1F4837C2_36FF_4422_95DC_EAAD1B4FAC2F_.wvu.PrintArea" localSheetId="10" hidden="1">Discount!$A$2:$G$42</definedName>
    <definedName name="Z_1F4837C2_36FF_4422_95DC_EAAD1B4FAC2F_.wvu.PrintArea" localSheetId="12" hidden="1">'Entry Tax'!$A$1:$E$16</definedName>
    <definedName name="Z_1F4837C2_36FF_4422_95DC_EAAD1B4FAC2F_.wvu.PrintArea" localSheetId="2" hidden="1">Instructions!$A$1:$C$40</definedName>
    <definedName name="Z_1F4837C2_36FF_4422_95DC_EAAD1B4FAC2F_.wvu.PrintArea" localSheetId="3" hidden="1">'Names of Bidder'!$B$1:$G$28</definedName>
    <definedName name="Z_1F4837C2_36FF_4422_95DC_EAAD1B4FAC2F_.wvu.PrintArea" localSheetId="11" hidden="1">Octroi!$A$1:$E$16</definedName>
    <definedName name="Z_1F4837C2_36FF_4422_95DC_EAAD1B4FAC2F_.wvu.PrintArea" localSheetId="13" hidden="1">'Other Taxes &amp; Duties'!$A$1:$F$16</definedName>
    <definedName name="Z_1F4837C2_36FF_4422_95DC_EAAD1B4FAC2F_.wvu.PrintArea" localSheetId="15" hidden="1">'Q &amp; C'!$A$1:$F$38</definedName>
    <definedName name="Z_1F4837C2_36FF_4422_95DC_EAAD1B4FAC2F_.wvu.PrintArea" localSheetId="4" hidden="1">'Sch-1'!$A$1:$P$162</definedName>
    <definedName name="Z_1F4837C2_36FF_4422_95DC_EAAD1B4FAC2F_.wvu.PrintArea" localSheetId="5" hidden="1">'Sch-1(Disc)'!$A$1:$F$98</definedName>
    <definedName name="Z_1F4837C2_36FF_4422_95DC_EAAD1B4FAC2F_.wvu.PrintArea" localSheetId="6" hidden="1">'Sch-2'!$A$1:$E$20</definedName>
    <definedName name="Z_1F4837C2_36FF_4422_95DC_EAAD1B4FAC2F_.wvu.PrintArea" localSheetId="8" hidden="1">'Sch-3'!$A$1:$D$33</definedName>
    <definedName name="Z_1F4837C2_36FF_4422_95DC_EAAD1B4FAC2F_.wvu.PrintArea" localSheetId="9" hidden="1">'Sch-3 After Discount'!$A$1:$D$33</definedName>
    <definedName name="Z_1F4837C2_36FF_4422_95DC_EAAD1B4FAC2F_.wvu.PrintArea" localSheetId="7" hidden="1">'Sch-5 Dis'!$A$1:$E$44</definedName>
    <definedName name="Z_1F4837C2_36FF_4422_95DC_EAAD1B4FAC2F_.wvu.PrintTitles" localSheetId="4" hidden="1">'Sch-1'!$14:$16</definedName>
    <definedName name="Z_1F4837C2_36FF_4422_95DC_EAAD1B4FAC2F_.wvu.PrintTitles" localSheetId="5" hidden="1">'Sch-1(Disc)'!$14:$16</definedName>
    <definedName name="Z_1F4837C2_36FF_4422_95DC_EAAD1B4FAC2F_.wvu.PrintTitles" localSheetId="6" hidden="1">'Sch-2'!$3:$13</definedName>
    <definedName name="Z_1F4837C2_36FF_4422_95DC_EAAD1B4FAC2F_.wvu.PrintTitles" localSheetId="8" hidden="1">'Sch-3'!$3:$13</definedName>
    <definedName name="Z_1F4837C2_36FF_4422_95DC_EAAD1B4FAC2F_.wvu.PrintTitles" localSheetId="9" hidden="1">'Sch-3 After Discount'!$3:$13</definedName>
    <definedName name="Z_1F4837C2_36FF_4422_95DC_EAAD1B4FAC2F_.wvu.PrintTitles" localSheetId="7" hidden="1">'Sch-5 Dis'!$3:$13</definedName>
    <definedName name="Z_1F4837C2_36FF_4422_95DC_EAAD1B4FAC2F_.wvu.Rows" localSheetId="1" hidden="1">Cover!$7:$7</definedName>
    <definedName name="Z_1F4837C2_36FF_4422_95DC_EAAD1B4FAC2F_.wvu.Rows" localSheetId="10" hidden="1">Discount!$17:$30</definedName>
    <definedName name="Z_1F4837C2_36FF_4422_95DC_EAAD1B4FAC2F_.wvu.Rows" localSheetId="2" hidden="1">Instructions!$36:$37</definedName>
    <definedName name="Z_1F4837C2_36FF_4422_95DC_EAAD1B4FAC2F_.wvu.Rows" localSheetId="8" hidden="1">'Sch-3'!$17:$28</definedName>
    <definedName name="Z_1F4837C2_36FF_4422_95DC_EAAD1B4FAC2F_.wvu.Rows" localSheetId="9" hidden="1">'Sch-3 After Discount'!$17:$28</definedName>
    <definedName name="Z_25F14B1D_FADD_4C44_AA48_5D402D65337D_.wvu.Cols" localSheetId="14" hidden="1">'Bid Form 2nd Envelope'!$Y:$AN</definedName>
    <definedName name="Z_25F14B1D_FADD_4C44_AA48_5D402D65337D_.wvu.Cols" localSheetId="10" hidden="1">Discount!$I:$N</definedName>
    <definedName name="Z_25F14B1D_FADD_4C44_AA48_5D402D65337D_.wvu.Cols" localSheetId="3" hidden="1">'Names of Bidder'!$L:$L</definedName>
    <definedName name="Z_25F14B1D_FADD_4C44_AA48_5D402D65337D_.wvu.Cols" localSheetId="4" hidden="1">'Sch-1'!$Q:$W,'Sch-1'!$AB:$AL</definedName>
    <definedName name="Z_25F14B1D_FADD_4C44_AA48_5D402D65337D_.wvu.Cols" localSheetId="5" hidden="1">'Sch-1(Disc)'!$I:$I,'Sch-1(Disc)'!$P:$Z</definedName>
    <definedName name="Z_25F14B1D_FADD_4C44_AA48_5D402D65337D_.wvu.Cols" localSheetId="6" hidden="1">'Sch-2'!$I:$P</definedName>
    <definedName name="Z_25F14B1D_FADD_4C44_AA48_5D402D65337D_.wvu.Cols" localSheetId="7" hidden="1">'Sch-5 Dis'!$I:$P</definedName>
    <definedName name="Z_25F14B1D_FADD_4C44_AA48_5D402D65337D_.wvu.FilterData" localSheetId="4" hidden="1">'Sch-1'!$A$20:$P$155</definedName>
    <definedName name="Z_25F14B1D_FADD_4C44_AA48_5D402D65337D_.wvu.FilterData" localSheetId="5" hidden="1">'Sch-1(Disc)'!$A$20:$F$92</definedName>
    <definedName name="Z_25F14B1D_FADD_4C44_AA48_5D402D65337D_.wvu.PrintArea" localSheetId="14" hidden="1">'Bid Form 2nd Envelope'!$A$1:$F$59</definedName>
    <definedName name="Z_25F14B1D_FADD_4C44_AA48_5D402D65337D_.wvu.PrintArea" localSheetId="10" hidden="1">Discount!$A$2:$G$42</definedName>
    <definedName name="Z_25F14B1D_FADD_4C44_AA48_5D402D65337D_.wvu.PrintArea" localSheetId="12" hidden="1">'Entry Tax'!$A$1:$E$16</definedName>
    <definedName name="Z_25F14B1D_FADD_4C44_AA48_5D402D65337D_.wvu.PrintArea" localSheetId="2" hidden="1">Instructions!$A$1:$C$40</definedName>
    <definedName name="Z_25F14B1D_FADD_4C44_AA48_5D402D65337D_.wvu.PrintArea" localSheetId="3" hidden="1">'Names of Bidder'!$B$1:$G$28</definedName>
    <definedName name="Z_25F14B1D_FADD_4C44_AA48_5D402D65337D_.wvu.PrintArea" localSheetId="11" hidden="1">Octroi!$A$1:$E$16</definedName>
    <definedName name="Z_25F14B1D_FADD_4C44_AA48_5D402D65337D_.wvu.PrintArea" localSheetId="13" hidden="1">'Other Taxes &amp; Duties'!$A$1:$F$16</definedName>
    <definedName name="Z_25F14B1D_FADD_4C44_AA48_5D402D65337D_.wvu.PrintArea" localSheetId="15" hidden="1">'Q &amp; C'!$A$1:$F$38</definedName>
    <definedName name="Z_25F14B1D_FADD_4C44_AA48_5D402D65337D_.wvu.PrintArea" localSheetId="4" hidden="1">'Sch-1'!$A$1:$P$162</definedName>
    <definedName name="Z_25F14B1D_FADD_4C44_AA48_5D402D65337D_.wvu.PrintArea" localSheetId="5" hidden="1">'Sch-1(Disc)'!$A$1:$F$98</definedName>
    <definedName name="Z_25F14B1D_FADD_4C44_AA48_5D402D65337D_.wvu.PrintArea" localSheetId="6" hidden="1">'Sch-2'!$A$1:$E$20</definedName>
    <definedName name="Z_25F14B1D_FADD_4C44_AA48_5D402D65337D_.wvu.PrintArea" localSheetId="8" hidden="1">'Sch-3'!$A$1:$D$33</definedName>
    <definedName name="Z_25F14B1D_FADD_4C44_AA48_5D402D65337D_.wvu.PrintArea" localSheetId="9" hidden="1">'Sch-3 After Discount'!$A$1:$D$33</definedName>
    <definedName name="Z_25F14B1D_FADD_4C44_AA48_5D402D65337D_.wvu.PrintArea" localSheetId="7" hidden="1">'Sch-5 Dis'!$A$1:$E$44</definedName>
    <definedName name="Z_25F14B1D_FADD_4C44_AA48_5D402D65337D_.wvu.PrintTitles" localSheetId="4" hidden="1">'Sch-1'!$17:$18</definedName>
    <definedName name="Z_25F14B1D_FADD_4C44_AA48_5D402D65337D_.wvu.PrintTitles" localSheetId="5" hidden="1">'Sch-1(Disc)'!$14:$16</definedName>
    <definedName name="Z_25F14B1D_FADD_4C44_AA48_5D402D65337D_.wvu.PrintTitles" localSheetId="6" hidden="1">'Sch-2'!$3:$13</definedName>
    <definedName name="Z_25F14B1D_FADD_4C44_AA48_5D402D65337D_.wvu.PrintTitles" localSheetId="8" hidden="1">'Sch-3'!$3:$13</definedName>
    <definedName name="Z_25F14B1D_FADD_4C44_AA48_5D402D65337D_.wvu.PrintTitles" localSheetId="9" hidden="1">'Sch-3 After Discount'!$3:$13</definedName>
    <definedName name="Z_25F14B1D_FADD_4C44_AA48_5D402D65337D_.wvu.PrintTitles" localSheetId="7" hidden="1">'Sch-5 Dis'!$3:$13</definedName>
    <definedName name="Z_25F14B1D_FADD_4C44_AA48_5D402D65337D_.wvu.Rows" localSheetId="1" hidden="1">Cover!$7:$7</definedName>
    <definedName name="Z_25F14B1D_FADD_4C44_AA48_5D402D65337D_.wvu.Rows" localSheetId="10" hidden="1">Discount!$17:$30,Discount!$32:$32</definedName>
    <definedName name="Z_25F14B1D_FADD_4C44_AA48_5D402D65337D_.wvu.Rows" localSheetId="2" hidden="1">Instructions!$36:$37</definedName>
    <definedName name="Z_25F14B1D_FADD_4C44_AA48_5D402D65337D_.wvu.Rows" localSheetId="4" hidden="1">'Sch-1'!$2:$2,'Sch-1'!$12:$12,'Sch-1'!$14:$15,'Sch-1'!#REF!</definedName>
    <definedName name="Z_25F14B1D_FADD_4C44_AA48_5D402D65337D_.wvu.Rows" localSheetId="5" hidden="1">'Sch-1(Disc)'!$68:$91</definedName>
    <definedName name="Z_25F14B1D_FADD_4C44_AA48_5D402D65337D_.wvu.Rows" localSheetId="8" hidden="1">'Sch-3'!$17:$28</definedName>
    <definedName name="Z_25F14B1D_FADD_4C44_AA48_5D402D65337D_.wvu.Rows" localSheetId="9" hidden="1">'Sch-3 After Discount'!$17:$28</definedName>
    <definedName name="Z_25FA5C87_49B6_4D46_AC9A_E57D5387C2DA_.wvu.Cols" localSheetId="14" hidden="1">'Bid Form 2nd Envelope'!$Y:$AI</definedName>
    <definedName name="Z_25FA5C87_49B6_4D46_AC9A_E57D5387C2DA_.wvu.Cols" localSheetId="10" hidden="1">Discount!$I:$N</definedName>
    <definedName name="Z_25FA5C87_49B6_4D46_AC9A_E57D5387C2DA_.wvu.Cols" localSheetId="3" hidden="1">'Names of Bidder'!$L:$L</definedName>
    <definedName name="Z_25FA5C87_49B6_4D46_AC9A_E57D5387C2DA_.wvu.Cols" localSheetId="4" hidden="1">'Sch-1'!$Q:$V,'Sch-1'!$AB:$AL</definedName>
    <definedName name="Z_25FA5C87_49B6_4D46_AC9A_E57D5387C2DA_.wvu.Cols" localSheetId="5" hidden="1">'Sch-1(Disc)'!$I:$I,'Sch-1(Disc)'!$P:$Z</definedName>
    <definedName name="Z_25FA5C87_49B6_4D46_AC9A_E57D5387C2DA_.wvu.Cols" localSheetId="6" hidden="1">'Sch-2'!$I:$P</definedName>
    <definedName name="Z_25FA5C87_49B6_4D46_AC9A_E57D5387C2DA_.wvu.Cols" localSheetId="7" hidden="1">'Sch-5 Dis'!$I:$P</definedName>
    <definedName name="Z_25FA5C87_49B6_4D46_AC9A_E57D5387C2DA_.wvu.FilterData" localSheetId="4" hidden="1">'Sch-1'!$A$18:$AX$154</definedName>
    <definedName name="Z_25FA5C87_49B6_4D46_AC9A_E57D5387C2DA_.wvu.FilterData" localSheetId="5" hidden="1">'Sch-1(Disc)'!$A$20:$F$92</definedName>
    <definedName name="Z_25FA5C87_49B6_4D46_AC9A_E57D5387C2DA_.wvu.PrintArea" localSheetId="14" hidden="1">'Bid Form 2nd Envelope'!$A$1:$F$59</definedName>
    <definedName name="Z_25FA5C87_49B6_4D46_AC9A_E57D5387C2DA_.wvu.PrintArea" localSheetId="10" hidden="1">Discount!$A$2:$G$42</definedName>
    <definedName name="Z_25FA5C87_49B6_4D46_AC9A_E57D5387C2DA_.wvu.PrintArea" localSheetId="12" hidden="1">'Entry Tax'!$A$1:$E$16</definedName>
    <definedName name="Z_25FA5C87_49B6_4D46_AC9A_E57D5387C2DA_.wvu.PrintArea" localSheetId="2" hidden="1">Instructions!$A$1:$C$40</definedName>
    <definedName name="Z_25FA5C87_49B6_4D46_AC9A_E57D5387C2DA_.wvu.PrintArea" localSheetId="3" hidden="1">'Names of Bidder'!$B$1:$G$28</definedName>
    <definedName name="Z_25FA5C87_49B6_4D46_AC9A_E57D5387C2DA_.wvu.PrintArea" localSheetId="11" hidden="1">Octroi!$A$1:$E$16</definedName>
    <definedName name="Z_25FA5C87_49B6_4D46_AC9A_E57D5387C2DA_.wvu.PrintArea" localSheetId="13" hidden="1">'Other Taxes &amp; Duties'!$A$1:$F$16</definedName>
    <definedName name="Z_25FA5C87_49B6_4D46_AC9A_E57D5387C2DA_.wvu.PrintArea" localSheetId="15" hidden="1">'Q &amp; C'!$A$1:$F$38</definedName>
    <definedName name="Z_25FA5C87_49B6_4D46_AC9A_E57D5387C2DA_.wvu.PrintArea" localSheetId="4" hidden="1">'Sch-1'!$A$1:$P$162</definedName>
    <definedName name="Z_25FA5C87_49B6_4D46_AC9A_E57D5387C2DA_.wvu.PrintArea" localSheetId="5" hidden="1">'Sch-1(Disc)'!$A$1:$F$98</definedName>
    <definedName name="Z_25FA5C87_49B6_4D46_AC9A_E57D5387C2DA_.wvu.PrintArea" localSheetId="6" hidden="1">'Sch-2'!$A$1:$E$20</definedName>
    <definedName name="Z_25FA5C87_49B6_4D46_AC9A_E57D5387C2DA_.wvu.PrintArea" localSheetId="8" hidden="1">'Sch-3'!$A$1:$D$33</definedName>
    <definedName name="Z_25FA5C87_49B6_4D46_AC9A_E57D5387C2DA_.wvu.PrintArea" localSheetId="9" hidden="1">'Sch-3 After Discount'!$A$1:$D$33</definedName>
    <definedName name="Z_25FA5C87_49B6_4D46_AC9A_E57D5387C2DA_.wvu.PrintArea" localSheetId="7" hidden="1">'Sch-5 Dis'!$A$1:$E$44</definedName>
    <definedName name="Z_25FA5C87_49B6_4D46_AC9A_E57D5387C2DA_.wvu.PrintTitles" localSheetId="4" hidden="1">'Sch-1'!$17:$18</definedName>
    <definedName name="Z_25FA5C87_49B6_4D46_AC9A_E57D5387C2DA_.wvu.PrintTitles" localSheetId="5" hidden="1">'Sch-1(Disc)'!$14:$16</definedName>
    <definedName name="Z_25FA5C87_49B6_4D46_AC9A_E57D5387C2DA_.wvu.PrintTitles" localSheetId="6" hidden="1">'Sch-2'!$3:$13</definedName>
    <definedName name="Z_25FA5C87_49B6_4D46_AC9A_E57D5387C2DA_.wvu.PrintTitles" localSheetId="8" hidden="1">'Sch-3'!$3:$13</definedName>
    <definedName name="Z_25FA5C87_49B6_4D46_AC9A_E57D5387C2DA_.wvu.PrintTitles" localSheetId="9" hidden="1">'Sch-3 After Discount'!$3:$13</definedName>
    <definedName name="Z_25FA5C87_49B6_4D46_AC9A_E57D5387C2DA_.wvu.PrintTitles" localSheetId="7" hidden="1">'Sch-5 Dis'!$3:$13</definedName>
    <definedName name="Z_25FA5C87_49B6_4D46_AC9A_E57D5387C2DA_.wvu.Rows" localSheetId="1" hidden="1">Cover!$7:$7</definedName>
    <definedName name="Z_25FA5C87_49B6_4D46_AC9A_E57D5387C2DA_.wvu.Rows" localSheetId="10" hidden="1">Discount!$17:$30,Discount!$32:$32</definedName>
    <definedName name="Z_25FA5C87_49B6_4D46_AC9A_E57D5387C2DA_.wvu.Rows" localSheetId="2" hidden="1">Instructions!$36:$37</definedName>
    <definedName name="Z_25FA5C87_49B6_4D46_AC9A_E57D5387C2DA_.wvu.Rows" localSheetId="4" hidden="1">'Sch-1'!$2:$2,'Sch-1'!$12:$12,'Sch-1'!$14:$15</definedName>
    <definedName name="Z_25FA5C87_49B6_4D46_AC9A_E57D5387C2DA_.wvu.Rows" localSheetId="5" hidden="1">'Sch-1(Disc)'!$68:$91</definedName>
    <definedName name="Z_25FA5C87_49B6_4D46_AC9A_E57D5387C2DA_.wvu.Rows" localSheetId="8" hidden="1">'Sch-3'!$17:$28</definedName>
    <definedName name="Z_25FA5C87_49B6_4D46_AC9A_E57D5387C2DA_.wvu.Rows" localSheetId="9" hidden="1">'Sch-3 After Discount'!$17:$28</definedName>
    <definedName name="Z_27A45B7A_04F2_4516_B80B_5ED0825D4ED3_.wvu.Cols" localSheetId="10" hidden="1">Discount!$I:$O</definedName>
    <definedName name="Z_27A45B7A_04F2_4516_B80B_5ED0825D4ED3_.wvu.Cols" localSheetId="3" hidden="1">'Names of Bidder'!$L:$L</definedName>
    <definedName name="Z_27A45B7A_04F2_4516_B80B_5ED0825D4ED3_.wvu.Cols" localSheetId="4" hidden="1">'Sch-1'!$S:$V</definedName>
    <definedName name="Z_27A45B7A_04F2_4516_B80B_5ED0825D4ED3_.wvu.Cols" localSheetId="5" hidden="1">'Sch-1(Disc)'!$H:$J</definedName>
    <definedName name="Z_27A45B7A_04F2_4516_B80B_5ED0825D4ED3_.wvu.Cols" localSheetId="6" hidden="1">'Sch-2'!$I:$P</definedName>
    <definedName name="Z_27A45B7A_04F2_4516_B80B_5ED0825D4ED3_.wvu.Cols" localSheetId="7" hidden="1">'Sch-5 Dis'!$I:$P</definedName>
    <definedName name="Z_27A45B7A_04F2_4516_B80B_5ED0825D4ED3_.wvu.FilterData" localSheetId="4" hidden="1">'Sch-1'!$A$20:$P$155</definedName>
    <definedName name="Z_27A45B7A_04F2_4516_B80B_5ED0825D4ED3_.wvu.FilterData" localSheetId="5" hidden="1">'Sch-1(Disc)'!$A$20:$F$92</definedName>
    <definedName name="Z_27A45B7A_04F2_4516_B80B_5ED0825D4ED3_.wvu.PrintArea" localSheetId="14" hidden="1">'Bid Form 2nd Envelope'!$A$1:$F$61</definedName>
    <definedName name="Z_27A45B7A_04F2_4516_B80B_5ED0825D4ED3_.wvu.PrintArea" localSheetId="10" hidden="1">Discount!$A$2:$G$42</definedName>
    <definedName name="Z_27A45B7A_04F2_4516_B80B_5ED0825D4ED3_.wvu.PrintArea" localSheetId="12" hidden="1">'Entry Tax'!$A$1:$E$16</definedName>
    <definedName name="Z_27A45B7A_04F2_4516_B80B_5ED0825D4ED3_.wvu.PrintArea" localSheetId="2" hidden="1">Instructions!$A$1:$C$40</definedName>
    <definedName name="Z_27A45B7A_04F2_4516_B80B_5ED0825D4ED3_.wvu.PrintArea" localSheetId="3" hidden="1">'Names of Bidder'!$B$1:$E$26</definedName>
    <definedName name="Z_27A45B7A_04F2_4516_B80B_5ED0825D4ED3_.wvu.PrintArea" localSheetId="11" hidden="1">Octroi!$A$1:$E$16</definedName>
    <definedName name="Z_27A45B7A_04F2_4516_B80B_5ED0825D4ED3_.wvu.PrintArea" localSheetId="13" hidden="1">'Other Taxes &amp; Duties'!$A$1:$F$16</definedName>
    <definedName name="Z_27A45B7A_04F2_4516_B80B_5ED0825D4ED3_.wvu.PrintArea" localSheetId="15" hidden="1">'Q &amp; C'!$A$1:$F$38</definedName>
    <definedName name="Z_27A45B7A_04F2_4516_B80B_5ED0825D4ED3_.wvu.PrintArea" localSheetId="4" hidden="1">'Sch-1'!$A$1:$P$162</definedName>
    <definedName name="Z_27A45B7A_04F2_4516_B80B_5ED0825D4ED3_.wvu.PrintArea" localSheetId="5" hidden="1">'Sch-1(Disc)'!$A$1:$F$98</definedName>
    <definedName name="Z_27A45B7A_04F2_4516_B80B_5ED0825D4ED3_.wvu.PrintArea" localSheetId="6" hidden="1">'Sch-2'!$A$1:$E$20</definedName>
    <definedName name="Z_27A45B7A_04F2_4516_B80B_5ED0825D4ED3_.wvu.PrintArea" localSheetId="8" hidden="1">'Sch-3'!$A$1:$D$33</definedName>
    <definedName name="Z_27A45B7A_04F2_4516_B80B_5ED0825D4ED3_.wvu.PrintArea" localSheetId="9" hidden="1">'Sch-3 After Discount'!$A$1:$D$33</definedName>
    <definedName name="Z_27A45B7A_04F2_4516_B80B_5ED0825D4ED3_.wvu.PrintArea" localSheetId="7" hidden="1">'Sch-5 Dis'!$A$1:$E$44</definedName>
    <definedName name="Z_27A45B7A_04F2_4516_B80B_5ED0825D4ED3_.wvu.PrintTitles" localSheetId="4" hidden="1">'Sch-1'!$14:$16</definedName>
    <definedName name="Z_27A45B7A_04F2_4516_B80B_5ED0825D4ED3_.wvu.PrintTitles" localSheetId="5" hidden="1">'Sch-1(Disc)'!$14:$16</definedName>
    <definedName name="Z_27A45B7A_04F2_4516_B80B_5ED0825D4ED3_.wvu.PrintTitles" localSheetId="6" hidden="1">'Sch-2'!$3:$13</definedName>
    <definedName name="Z_27A45B7A_04F2_4516_B80B_5ED0825D4ED3_.wvu.PrintTitles" localSheetId="8" hidden="1">'Sch-3'!$3:$13</definedName>
    <definedName name="Z_27A45B7A_04F2_4516_B80B_5ED0825D4ED3_.wvu.PrintTitles" localSheetId="9" hidden="1">'Sch-3 After Discount'!$3:$13</definedName>
    <definedName name="Z_27A45B7A_04F2_4516_B80B_5ED0825D4ED3_.wvu.PrintTitles" localSheetId="7" hidden="1">'Sch-5 Dis'!$3:$13</definedName>
    <definedName name="Z_27A45B7A_04F2_4516_B80B_5ED0825D4ED3_.wvu.Rows" localSheetId="1" hidden="1">Cover!$7:$7</definedName>
    <definedName name="Z_27A45B7A_04F2_4516_B80B_5ED0825D4ED3_.wvu.Rows" localSheetId="10" hidden="1">Discount!$29:$30</definedName>
    <definedName name="Z_27A45B7A_04F2_4516_B80B_5ED0825D4ED3_.wvu.Rows" localSheetId="4" hidden="1">'Sch-1'!#REF!</definedName>
    <definedName name="Z_27A45B7A_04F2_4516_B80B_5ED0825D4ED3_.wvu.Rows" localSheetId="5" hidden="1">'Sch-1(Disc)'!#REF!</definedName>
    <definedName name="Z_2D068FA3_47E3_4516_81A6_894AA90F7864_.wvu.Cols" localSheetId="14" hidden="1">'Bid Form 2nd Envelope'!$Y:$AN</definedName>
    <definedName name="Z_2D068FA3_47E3_4516_81A6_894AA90F7864_.wvu.Cols" localSheetId="10" hidden="1">Discount!$I:$N</definedName>
    <definedName name="Z_2D068FA3_47E3_4516_81A6_894AA90F7864_.wvu.Cols" localSheetId="3" hidden="1">'Names of Bidder'!$L:$L</definedName>
    <definedName name="Z_2D068FA3_47E3_4516_81A6_894AA90F7864_.wvu.Cols" localSheetId="4" hidden="1">'Sch-1'!$Q:$W,'Sch-1'!$AB:$AL</definedName>
    <definedName name="Z_2D068FA3_47E3_4516_81A6_894AA90F7864_.wvu.Cols" localSheetId="5" hidden="1">'Sch-1(Disc)'!$I:$I,'Sch-1(Disc)'!$P:$Z</definedName>
    <definedName name="Z_2D068FA3_47E3_4516_81A6_894AA90F7864_.wvu.Cols" localSheetId="6" hidden="1">'Sch-2'!$I:$P</definedName>
    <definedName name="Z_2D068FA3_47E3_4516_81A6_894AA90F7864_.wvu.Cols" localSheetId="7" hidden="1">'Sch-5 Dis'!$I:$P</definedName>
    <definedName name="Z_2D068FA3_47E3_4516_81A6_894AA90F7864_.wvu.FilterData" localSheetId="4" hidden="1">'Sch-1'!$A$20:$P$155</definedName>
    <definedName name="Z_2D068FA3_47E3_4516_81A6_894AA90F7864_.wvu.FilterData" localSheetId="5" hidden="1">'Sch-1(Disc)'!$A$20:$F$92</definedName>
    <definedName name="Z_2D068FA3_47E3_4516_81A6_894AA90F7864_.wvu.PrintArea" localSheetId="14" hidden="1">'Bid Form 2nd Envelope'!$A$1:$F$59</definedName>
    <definedName name="Z_2D068FA3_47E3_4516_81A6_894AA90F7864_.wvu.PrintArea" localSheetId="10" hidden="1">Discount!$A$2:$G$42</definedName>
    <definedName name="Z_2D068FA3_47E3_4516_81A6_894AA90F7864_.wvu.PrintArea" localSheetId="12" hidden="1">'Entry Tax'!$A$1:$E$16</definedName>
    <definedName name="Z_2D068FA3_47E3_4516_81A6_894AA90F7864_.wvu.PrintArea" localSheetId="2" hidden="1">Instructions!$A$1:$C$40</definedName>
    <definedName name="Z_2D068FA3_47E3_4516_81A6_894AA90F7864_.wvu.PrintArea" localSheetId="3" hidden="1">'Names of Bidder'!$B$1:$G$28</definedName>
    <definedName name="Z_2D068FA3_47E3_4516_81A6_894AA90F7864_.wvu.PrintArea" localSheetId="11" hidden="1">Octroi!$A$1:$E$16</definedName>
    <definedName name="Z_2D068FA3_47E3_4516_81A6_894AA90F7864_.wvu.PrintArea" localSheetId="13" hidden="1">'Other Taxes &amp; Duties'!$A$1:$F$16</definedName>
    <definedName name="Z_2D068FA3_47E3_4516_81A6_894AA90F7864_.wvu.PrintArea" localSheetId="15" hidden="1">'Q &amp; C'!$A$1:$F$38</definedName>
    <definedName name="Z_2D068FA3_47E3_4516_81A6_894AA90F7864_.wvu.PrintArea" localSheetId="4" hidden="1">'Sch-1'!$A$1:$P$162</definedName>
    <definedName name="Z_2D068FA3_47E3_4516_81A6_894AA90F7864_.wvu.PrintArea" localSheetId="5" hidden="1">'Sch-1(Disc)'!$A$1:$F$98</definedName>
    <definedName name="Z_2D068FA3_47E3_4516_81A6_894AA90F7864_.wvu.PrintArea" localSheetId="6" hidden="1">'Sch-2'!$A$1:$E$20</definedName>
    <definedName name="Z_2D068FA3_47E3_4516_81A6_894AA90F7864_.wvu.PrintArea" localSheetId="8" hidden="1">'Sch-3'!$A$1:$D$33</definedName>
    <definedName name="Z_2D068FA3_47E3_4516_81A6_894AA90F7864_.wvu.PrintArea" localSheetId="9" hidden="1">'Sch-3 After Discount'!$A$1:$D$33</definedName>
    <definedName name="Z_2D068FA3_47E3_4516_81A6_894AA90F7864_.wvu.PrintArea" localSheetId="7" hidden="1">'Sch-5 Dis'!$A$1:$E$44</definedName>
    <definedName name="Z_2D068FA3_47E3_4516_81A6_894AA90F7864_.wvu.PrintTitles" localSheetId="4" hidden="1">'Sch-1'!$17:$18</definedName>
    <definedName name="Z_2D068FA3_47E3_4516_81A6_894AA90F7864_.wvu.PrintTitles" localSheetId="5" hidden="1">'Sch-1(Disc)'!$14:$16</definedName>
    <definedName name="Z_2D068FA3_47E3_4516_81A6_894AA90F7864_.wvu.PrintTitles" localSheetId="6" hidden="1">'Sch-2'!$3:$13</definedName>
    <definedName name="Z_2D068FA3_47E3_4516_81A6_894AA90F7864_.wvu.PrintTitles" localSheetId="8" hidden="1">'Sch-3'!$3:$13</definedName>
    <definedName name="Z_2D068FA3_47E3_4516_81A6_894AA90F7864_.wvu.PrintTitles" localSheetId="9" hidden="1">'Sch-3 After Discount'!$3:$13</definedName>
    <definedName name="Z_2D068FA3_47E3_4516_81A6_894AA90F7864_.wvu.PrintTitles" localSheetId="7" hidden="1">'Sch-5 Dis'!$3:$13</definedName>
    <definedName name="Z_2D068FA3_47E3_4516_81A6_894AA90F7864_.wvu.Rows" localSheetId="1" hidden="1">Cover!$7:$7</definedName>
    <definedName name="Z_2D068FA3_47E3_4516_81A6_894AA90F7864_.wvu.Rows" localSheetId="10" hidden="1">Discount!$17:$30,Discount!$32:$32</definedName>
    <definedName name="Z_2D068FA3_47E3_4516_81A6_894AA90F7864_.wvu.Rows" localSheetId="2" hidden="1">Instructions!$36:$37</definedName>
    <definedName name="Z_2D068FA3_47E3_4516_81A6_894AA90F7864_.wvu.Rows" localSheetId="4" hidden="1">'Sch-1'!$2:$2,'Sch-1'!$12:$12,'Sch-1'!$14:$15,'Sch-1'!#REF!</definedName>
    <definedName name="Z_2D068FA3_47E3_4516_81A6_894AA90F7864_.wvu.Rows" localSheetId="5" hidden="1">'Sch-1(Disc)'!$68:$91</definedName>
    <definedName name="Z_2D068FA3_47E3_4516_81A6_894AA90F7864_.wvu.Rows" localSheetId="8" hidden="1">'Sch-3'!$17:$28</definedName>
    <definedName name="Z_2D068FA3_47E3_4516_81A6_894AA90F7864_.wvu.Rows" localSheetId="9" hidden="1">'Sch-3 After Discount'!$17:$28</definedName>
    <definedName name="Z_3D662AA8_535D_445A_A535_5FFD33E1146F_.wvu.PrintArea" localSheetId="15" hidden="1">'Q &amp; C'!$A$1:$F$38</definedName>
    <definedName name="Z_3DA0B320_DAF7_4F4A_921A_9FCFD188E8C7_.wvu.Cols" localSheetId="14" hidden="1">'Bid Form 2nd Envelope'!$Y:$AM</definedName>
    <definedName name="Z_3DA0B320_DAF7_4F4A_921A_9FCFD188E8C7_.wvu.Cols" localSheetId="3" hidden="1">'Names of Bidder'!$L:$L</definedName>
    <definedName name="Z_3DA0B320_DAF7_4F4A_921A_9FCFD188E8C7_.wvu.Cols" localSheetId="4" hidden="1">'Sch-1'!$R:$Y,'Sch-1'!$AB:$AL</definedName>
    <definedName name="Z_3DA0B320_DAF7_4F4A_921A_9FCFD188E8C7_.wvu.Cols" localSheetId="5" hidden="1">'Sch-1(Disc)'!$I:$I,'Sch-1(Disc)'!$P:$Z</definedName>
    <definedName name="Z_3DA0B320_DAF7_4F4A_921A_9FCFD188E8C7_.wvu.Cols" localSheetId="6" hidden="1">'Sch-2'!$I:$P</definedName>
    <definedName name="Z_3DA0B320_DAF7_4F4A_921A_9FCFD188E8C7_.wvu.Cols" localSheetId="7" hidden="1">'Sch-5 Dis'!$I:$P</definedName>
    <definedName name="Z_3DA0B320_DAF7_4F4A_921A_9FCFD188E8C7_.wvu.FilterData" localSheetId="4" hidden="1">'Sch-1'!$A$20:$P$155</definedName>
    <definedName name="Z_3DA0B320_DAF7_4F4A_921A_9FCFD188E8C7_.wvu.FilterData" localSheetId="5" hidden="1">'Sch-1(Disc)'!$A$20:$F$92</definedName>
    <definedName name="Z_3DA0B320_DAF7_4F4A_921A_9FCFD188E8C7_.wvu.PrintArea" localSheetId="14" hidden="1">'Bid Form 2nd Envelope'!$A$1:$F$59</definedName>
    <definedName name="Z_3DA0B320_DAF7_4F4A_921A_9FCFD188E8C7_.wvu.PrintArea" localSheetId="10" hidden="1">Discount!$A$2:$G$42</definedName>
    <definedName name="Z_3DA0B320_DAF7_4F4A_921A_9FCFD188E8C7_.wvu.PrintArea" localSheetId="12" hidden="1">'Entry Tax'!$A$1:$E$16</definedName>
    <definedName name="Z_3DA0B320_DAF7_4F4A_921A_9FCFD188E8C7_.wvu.PrintArea" localSheetId="2" hidden="1">Instructions!$A$1:$C$40</definedName>
    <definedName name="Z_3DA0B320_DAF7_4F4A_921A_9FCFD188E8C7_.wvu.PrintArea" localSheetId="3" hidden="1">'Names of Bidder'!$B$1:$G$28</definedName>
    <definedName name="Z_3DA0B320_DAF7_4F4A_921A_9FCFD188E8C7_.wvu.PrintArea" localSheetId="11" hidden="1">Octroi!$A$1:$E$16</definedName>
    <definedName name="Z_3DA0B320_DAF7_4F4A_921A_9FCFD188E8C7_.wvu.PrintArea" localSheetId="13" hidden="1">'Other Taxes &amp; Duties'!$A$1:$F$16</definedName>
    <definedName name="Z_3DA0B320_DAF7_4F4A_921A_9FCFD188E8C7_.wvu.PrintArea" localSheetId="15" hidden="1">'Q &amp; C'!$A$1:$F$38</definedName>
    <definedName name="Z_3DA0B320_DAF7_4F4A_921A_9FCFD188E8C7_.wvu.PrintArea" localSheetId="4" hidden="1">'Sch-1'!$A$1:$P$162</definedName>
    <definedName name="Z_3DA0B320_DAF7_4F4A_921A_9FCFD188E8C7_.wvu.PrintArea" localSheetId="5" hidden="1">'Sch-1(Disc)'!$A$1:$F$98</definedName>
    <definedName name="Z_3DA0B320_DAF7_4F4A_921A_9FCFD188E8C7_.wvu.PrintArea" localSheetId="6" hidden="1">'Sch-2'!$A$1:$E$20</definedName>
    <definedName name="Z_3DA0B320_DAF7_4F4A_921A_9FCFD188E8C7_.wvu.PrintArea" localSheetId="8" hidden="1">'Sch-3'!$A$1:$D$33</definedName>
    <definedName name="Z_3DA0B320_DAF7_4F4A_921A_9FCFD188E8C7_.wvu.PrintArea" localSheetId="9" hidden="1">'Sch-3 After Discount'!$A$1:$D$33</definedName>
    <definedName name="Z_3DA0B320_DAF7_4F4A_921A_9FCFD188E8C7_.wvu.PrintArea" localSheetId="7" hidden="1">'Sch-5 Dis'!$A$1:$E$44</definedName>
    <definedName name="Z_3DA0B320_DAF7_4F4A_921A_9FCFD188E8C7_.wvu.PrintTitles" localSheetId="4" hidden="1">'Sch-1'!$14:$16</definedName>
    <definedName name="Z_3DA0B320_DAF7_4F4A_921A_9FCFD188E8C7_.wvu.PrintTitles" localSheetId="5" hidden="1">'Sch-1(Disc)'!$14:$16</definedName>
    <definedName name="Z_3DA0B320_DAF7_4F4A_921A_9FCFD188E8C7_.wvu.PrintTitles" localSheetId="6" hidden="1">'Sch-2'!$3:$13</definedName>
    <definedName name="Z_3DA0B320_DAF7_4F4A_921A_9FCFD188E8C7_.wvu.PrintTitles" localSheetId="8" hidden="1">'Sch-3'!$3:$13</definedName>
    <definedName name="Z_3DA0B320_DAF7_4F4A_921A_9FCFD188E8C7_.wvu.PrintTitles" localSheetId="9" hidden="1">'Sch-3 After Discount'!$3:$13</definedName>
    <definedName name="Z_3DA0B320_DAF7_4F4A_921A_9FCFD188E8C7_.wvu.PrintTitles" localSheetId="7" hidden="1">'Sch-5 Dis'!$3:$13</definedName>
    <definedName name="Z_3DA0B320_DAF7_4F4A_921A_9FCFD188E8C7_.wvu.Rows" localSheetId="1" hidden="1">Cover!$7:$7</definedName>
    <definedName name="Z_3DA0B320_DAF7_4F4A_921A_9FCFD188E8C7_.wvu.Rows" localSheetId="10" hidden="1">Discount!$17:$30</definedName>
    <definedName name="Z_3DA0B320_DAF7_4F4A_921A_9FCFD188E8C7_.wvu.Rows" localSheetId="2" hidden="1">Instructions!$36:$37</definedName>
    <definedName name="Z_3DA0B320_DAF7_4F4A_921A_9FCFD188E8C7_.wvu.Rows" localSheetId="4" hidden="1">'Sch-1'!$17:$18</definedName>
    <definedName name="Z_3DA0B320_DAF7_4F4A_921A_9FCFD188E8C7_.wvu.Rows" localSheetId="5" hidden="1">'Sch-1(Disc)'!$68:$91</definedName>
    <definedName name="Z_3DA0B320_DAF7_4F4A_921A_9FCFD188E8C7_.wvu.Rows" localSheetId="8" hidden="1">'Sch-3'!$17:$28</definedName>
    <definedName name="Z_3DA0B320_DAF7_4F4A_921A_9FCFD188E8C7_.wvu.Rows" localSheetId="9" hidden="1">'Sch-3 After Discount'!$17:$28</definedName>
    <definedName name="Z_427AF4ED_2BDF_478F_9F0A_595838FA0EC8_.wvu.Cols" localSheetId="14" hidden="1">'Bid Form 2nd Envelope'!$Y:$AN</definedName>
    <definedName name="Z_427AF4ED_2BDF_478F_9F0A_595838FA0EC8_.wvu.Cols" localSheetId="10" hidden="1">Discount!$I:$N</definedName>
    <definedName name="Z_427AF4ED_2BDF_478F_9F0A_595838FA0EC8_.wvu.Cols" localSheetId="3" hidden="1">'Names of Bidder'!$L:$L</definedName>
    <definedName name="Z_427AF4ED_2BDF_478F_9F0A_595838FA0EC8_.wvu.Cols" localSheetId="4" hidden="1">'Sch-1'!$Q:$W,'Sch-1'!$AB:$AL</definedName>
    <definedName name="Z_427AF4ED_2BDF_478F_9F0A_595838FA0EC8_.wvu.Cols" localSheetId="5" hidden="1">'Sch-1(Disc)'!$I:$I,'Sch-1(Disc)'!$P:$Z</definedName>
    <definedName name="Z_427AF4ED_2BDF_478F_9F0A_595838FA0EC8_.wvu.Cols" localSheetId="6" hidden="1">'Sch-2'!$I:$P</definedName>
    <definedName name="Z_427AF4ED_2BDF_478F_9F0A_595838FA0EC8_.wvu.Cols" localSheetId="7" hidden="1">'Sch-5 Dis'!$I:$P</definedName>
    <definedName name="Z_427AF4ED_2BDF_478F_9F0A_595838FA0EC8_.wvu.FilterData" localSheetId="4" hidden="1">'Sch-1'!$A$20:$P$155</definedName>
    <definedName name="Z_427AF4ED_2BDF_478F_9F0A_595838FA0EC8_.wvu.FilterData" localSheetId="5" hidden="1">'Sch-1(Disc)'!$A$20:$F$92</definedName>
    <definedName name="Z_427AF4ED_2BDF_478F_9F0A_595838FA0EC8_.wvu.PrintArea" localSheetId="14" hidden="1">'Bid Form 2nd Envelope'!$A$1:$F$59</definedName>
    <definedName name="Z_427AF4ED_2BDF_478F_9F0A_595838FA0EC8_.wvu.PrintArea" localSheetId="10" hidden="1">Discount!$A$2:$G$42</definedName>
    <definedName name="Z_427AF4ED_2BDF_478F_9F0A_595838FA0EC8_.wvu.PrintArea" localSheetId="12" hidden="1">'Entry Tax'!$A$1:$E$16</definedName>
    <definedName name="Z_427AF4ED_2BDF_478F_9F0A_595838FA0EC8_.wvu.PrintArea" localSheetId="2" hidden="1">Instructions!$A$1:$C$40</definedName>
    <definedName name="Z_427AF4ED_2BDF_478F_9F0A_595838FA0EC8_.wvu.PrintArea" localSheetId="3" hidden="1">'Names of Bidder'!$B$1:$G$28</definedName>
    <definedName name="Z_427AF4ED_2BDF_478F_9F0A_595838FA0EC8_.wvu.PrintArea" localSheetId="11" hidden="1">Octroi!$A$1:$E$16</definedName>
    <definedName name="Z_427AF4ED_2BDF_478F_9F0A_595838FA0EC8_.wvu.PrintArea" localSheetId="13" hidden="1">'Other Taxes &amp; Duties'!$A$1:$F$16</definedName>
    <definedName name="Z_427AF4ED_2BDF_478F_9F0A_595838FA0EC8_.wvu.PrintArea" localSheetId="15" hidden="1">'Q &amp; C'!$A$1:$F$38</definedName>
    <definedName name="Z_427AF4ED_2BDF_478F_9F0A_595838FA0EC8_.wvu.PrintArea" localSheetId="4" hidden="1">'Sch-1'!$A$1:$P$162</definedName>
    <definedName name="Z_427AF4ED_2BDF_478F_9F0A_595838FA0EC8_.wvu.PrintArea" localSheetId="5" hidden="1">'Sch-1(Disc)'!$A$1:$F$98</definedName>
    <definedName name="Z_427AF4ED_2BDF_478F_9F0A_595838FA0EC8_.wvu.PrintArea" localSheetId="6" hidden="1">'Sch-2'!$A$1:$E$20</definedName>
    <definedName name="Z_427AF4ED_2BDF_478F_9F0A_595838FA0EC8_.wvu.PrintArea" localSheetId="8" hidden="1">'Sch-3'!$A$1:$D$33</definedName>
    <definedName name="Z_427AF4ED_2BDF_478F_9F0A_595838FA0EC8_.wvu.PrintArea" localSheetId="9" hidden="1">'Sch-3 After Discount'!$A$1:$D$33</definedName>
    <definedName name="Z_427AF4ED_2BDF_478F_9F0A_595838FA0EC8_.wvu.PrintArea" localSheetId="7" hidden="1">'Sch-5 Dis'!$A$1:$E$44</definedName>
    <definedName name="Z_427AF4ED_2BDF_478F_9F0A_595838FA0EC8_.wvu.PrintTitles" localSheetId="4" hidden="1">'Sch-1'!$17:$18</definedName>
    <definedName name="Z_427AF4ED_2BDF_478F_9F0A_595838FA0EC8_.wvu.PrintTitles" localSheetId="5" hidden="1">'Sch-1(Disc)'!$14:$16</definedName>
    <definedName name="Z_427AF4ED_2BDF_478F_9F0A_595838FA0EC8_.wvu.PrintTitles" localSheetId="6" hidden="1">'Sch-2'!$3:$13</definedName>
    <definedName name="Z_427AF4ED_2BDF_478F_9F0A_595838FA0EC8_.wvu.PrintTitles" localSheetId="8" hidden="1">'Sch-3'!$3:$13</definedName>
    <definedName name="Z_427AF4ED_2BDF_478F_9F0A_595838FA0EC8_.wvu.PrintTitles" localSheetId="9" hidden="1">'Sch-3 After Discount'!$3:$13</definedName>
    <definedName name="Z_427AF4ED_2BDF_478F_9F0A_595838FA0EC8_.wvu.PrintTitles" localSheetId="7" hidden="1">'Sch-5 Dis'!$3:$13</definedName>
    <definedName name="Z_427AF4ED_2BDF_478F_9F0A_595838FA0EC8_.wvu.Rows" localSheetId="1" hidden="1">Cover!$7:$7</definedName>
    <definedName name="Z_427AF4ED_2BDF_478F_9F0A_595838FA0EC8_.wvu.Rows" localSheetId="10" hidden="1">Discount!$17:$30,Discount!$32:$32</definedName>
    <definedName name="Z_427AF4ED_2BDF_478F_9F0A_595838FA0EC8_.wvu.Rows" localSheetId="2" hidden="1">Instructions!$36:$37</definedName>
    <definedName name="Z_427AF4ED_2BDF_478F_9F0A_595838FA0EC8_.wvu.Rows" localSheetId="4" hidden="1">'Sch-1'!$2:$2,'Sch-1'!$12:$12,'Sch-1'!$14:$15,'Sch-1'!#REF!</definedName>
    <definedName name="Z_427AF4ED_2BDF_478F_9F0A_595838FA0EC8_.wvu.Rows" localSheetId="5" hidden="1">'Sch-1(Disc)'!$68:$91</definedName>
    <definedName name="Z_427AF4ED_2BDF_478F_9F0A_595838FA0EC8_.wvu.Rows" localSheetId="8" hidden="1">'Sch-3'!$17:$28</definedName>
    <definedName name="Z_427AF4ED_2BDF_478F_9F0A_595838FA0EC8_.wvu.Rows" localSheetId="9" hidden="1">'Sch-3 After Discount'!$17:$28</definedName>
    <definedName name="Z_4F65FF32_EC61_4022_A399_2986D7B6B8B3_.wvu.Cols" localSheetId="14" hidden="1">'Bid Form 2nd Envelope'!$Z:$AJ</definedName>
    <definedName name="Z_4F65FF32_EC61_4022_A399_2986D7B6B8B3_.wvu.Cols" localSheetId="4" hidden="1">'Sch-1'!$X:$AK</definedName>
    <definedName name="Z_4F65FF32_EC61_4022_A399_2986D7B6B8B3_.wvu.Cols" localSheetId="5" hidden="1">'Sch-1(Disc)'!$L:$Y</definedName>
    <definedName name="Z_4F65FF32_EC61_4022_A399_2986D7B6B8B3_.wvu.Cols" localSheetId="6" hidden="1">'Sch-2'!$I:$P</definedName>
    <definedName name="Z_4F65FF32_EC61_4022_A399_2986D7B6B8B3_.wvu.Cols" localSheetId="7" hidden="1">'Sch-5 Dis'!$I:$P</definedName>
    <definedName name="Z_4F65FF32_EC61_4022_A399_2986D7B6B8B3_.wvu.PrintArea" localSheetId="14" hidden="1">'Bid Form 2nd Envelope'!$A$1:$F$61</definedName>
    <definedName name="Z_4F65FF32_EC61_4022_A399_2986D7B6B8B3_.wvu.PrintArea" localSheetId="10" hidden="1">Discount!$A$2:$G$40</definedName>
    <definedName name="Z_4F65FF32_EC61_4022_A399_2986D7B6B8B3_.wvu.PrintArea" localSheetId="12" hidden="1">'Entry Tax'!$A$1:$E$16</definedName>
    <definedName name="Z_4F65FF32_EC61_4022_A399_2986D7B6B8B3_.wvu.PrintArea" localSheetId="2" hidden="1">Instructions!$A$1:$C$40</definedName>
    <definedName name="Z_4F65FF32_EC61_4022_A399_2986D7B6B8B3_.wvu.PrintArea" localSheetId="3" hidden="1">'Names of Bidder'!$B$1:$E$26</definedName>
    <definedName name="Z_4F65FF32_EC61_4022_A399_2986D7B6B8B3_.wvu.PrintArea" localSheetId="11" hidden="1">Octroi!$A$1:$E$16</definedName>
    <definedName name="Z_4F65FF32_EC61_4022_A399_2986D7B6B8B3_.wvu.PrintArea" localSheetId="13" hidden="1">'Other Taxes &amp; Duties'!$A$1:$F$16</definedName>
    <definedName name="Z_4F65FF32_EC61_4022_A399_2986D7B6B8B3_.wvu.PrintArea" localSheetId="15" hidden="1">'Q &amp; C'!$A$1:$F$38</definedName>
    <definedName name="Z_4F65FF32_EC61_4022_A399_2986D7B6B8B3_.wvu.PrintArea" localSheetId="4" hidden="1">'Sch-1'!$A$1:$P$163</definedName>
    <definedName name="Z_4F65FF32_EC61_4022_A399_2986D7B6B8B3_.wvu.PrintArea" localSheetId="5" hidden="1">'Sch-1(Disc)'!$A$1:$F$99</definedName>
    <definedName name="Z_4F65FF32_EC61_4022_A399_2986D7B6B8B3_.wvu.PrintArea" localSheetId="6" hidden="1">'Sch-2'!$A$1:$E$20</definedName>
    <definedName name="Z_4F65FF32_EC61_4022_A399_2986D7B6B8B3_.wvu.PrintArea" localSheetId="8" hidden="1">'Sch-3'!$A$1:$D$33</definedName>
    <definedName name="Z_4F65FF32_EC61_4022_A399_2986D7B6B8B3_.wvu.PrintArea" localSheetId="9" hidden="1">'Sch-3 After Discount'!$A$1:$D$33</definedName>
    <definedName name="Z_4F65FF32_EC61_4022_A399_2986D7B6B8B3_.wvu.PrintArea" localSheetId="7" hidden="1">'Sch-5 Dis'!$A$1:$E$44</definedName>
    <definedName name="Z_4F65FF32_EC61_4022_A399_2986D7B6B8B3_.wvu.PrintTitles" localSheetId="4" hidden="1">'Sch-1'!$14:$16</definedName>
    <definedName name="Z_4F65FF32_EC61_4022_A399_2986D7B6B8B3_.wvu.PrintTitles" localSheetId="5" hidden="1">'Sch-1(Disc)'!$14:$16</definedName>
    <definedName name="Z_4F65FF32_EC61_4022_A399_2986D7B6B8B3_.wvu.PrintTitles" localSheetId="6" hidden="1">'Sch-2'!$3:$13</definedName>
    <definedName name="Z_4F65FF32_EC61_4022_A399_2986D7B6B8B3_.wvu.PrintTitles" localSheetId="8" hidden="1">'Sch-3'!$3:$13</definedName>
    <definedName name="Z_4F65FF32_EC61_4022_A399_2986D7B6B8B3_.wvu.PrintTitles" localSheetId="9" hidden="1">'Sch-3 After Discount'!$3:$13</definedName>
    <definedName name="Z_4F65FF32_EC61_4022_A399_2986D7B6B8B3_.wvu.PrintTitles" localSheetId="7" hidden="1">'Sch-5 Dis'!$3:$13</definedName>
    <definedName name="Z_4F65FF32_EC61_4022_A399_2986D7B6B8B3_.wvu.Rows" localSheetId="4" hidden="1">'Sch-1'!$155:$204</definedName>
    <definedName name="Z_4F65FF32_EC61_4022_A399_2986D7B6B8B3_.wvu.Rows" localSheetId="5" hidden="1">'Sch-1(Disc)'!$92:$140</definedName>
    <definedName name="Z_58D82F59_8CF6_455F_B9F4_081499FDF243_.wvu.Cols" localSheetId="10" hidden="1">Discount!$I:$P</definedName>
    <definedName name="Z_58D82F59_8CF6_455F_B9F4_081499FDF243_.wvu.PrintArea" localSheetId="10" hidden="1">Discount!$A$2:$G$42</definedName>
    <definedName name="Z_58D82F59_8CF6_455F_B9F4_081499FDF243_.wvu.PrintArea" localSheetId="12" hidden="1">'Entry Tax'!$A$1:$E$16</definedName>
    <definedName name="Z_58D82F59_8CF6_455F_B9F4_081499FDF243_.wvu.PrintArea" localSheetId="11" hidden="1">Octroi!$A$1:$E$16</definedName>
    <definedName name="Z_58D82F59_8CF6_455F_B9F4_081499FDF243_.wvu.PrintArea" localSheetId="13" hidden="1">'Other Taxes &amp; Duties'!$A$1:$F$16</definedName>
    <definedName name="Z_58D82F59_8CF6_455F_B9F4_081499FDF243_.wvu.Rows" localSheetId="10" hidden="1">Discount!$21:$21,Discount!$27:$27</definedName>
    <definedName name="Z_5C6610A7_30B1_43C5_B47D_FDA0FBB789C6_.wvu.PrintArea" localSheetId="2" hidden="1">Instructions!$A$1:$C$40</definedName>
    <definedName name="Z_696D9240_6693_44E8_B9A4_2BFADD101EE2_.wvu.Cols" localSheetId="10" hidden="1">Discount!$I:$P</definedName>
    <definedName name="Z_696D9240_6693_44E8_B9A4_2BFADD101EE2_.wvu.PrintArea" localSheetId="10" hidden="1">Discount!$A$2:$G$42</definedName>
    <definedName name="Z_696D9240_6693_44E8_B9A4_2BFADD101EE2_.wvu.PrintArea" localSheetId="12" hidden="1">'Entry Tax'!$A$1:$E$16</definedName>
    <definedName name="Z_696D9240_6693_44E8_B9A4_2BFADD101EE2_.wvu.PrintArea" localSheetId="11" hidden="1">Octroi!$A$1:$E$16</definedName>
    <definedName name="Z_696D9240_6693_44E8_B9A4_2BFADD101EE2_.wvu.PrintArea" localSheetId="13" hidden="1">'Other Taxes &amp; Duties'!$A$1:$F$16</definedName>
    <definedName name="Z_696D9240_6693_44E8_B9A4_2BFADD101EE2_.wvu.Rows" localSheetId="10" hidden="1">Discount!$21:$21,Discount!$27:$27</definedName>
    <definedName name="Z_714760DF_5EB1_4543_9C04_C1A23AAE4384_.wvu.Cols" localSheetId="14" hidden="1">'Bid Form 2nd Envelope'!$Y:$AM</definedName>
    <definedName name="Z_714760DF_5EB1_4543_9C04_C1A23AAE4384_.wvu.Cols" localSheetId="3" hidden="1">'Names of Bidder'!$L:$L</definedName>
    <definedName name="Z_714760DF_5EB1_4543_9C04_C1A23AAE4384_.wvu.Cols" localSheetId="4" hidden="1">'Sch-1'!$R:$Y,'Sch-1'!$AB:$AL</definedName>
    <definedName name="Z_714760DF_5EB1_4543_9C04_C1A23AAE4384_.wvu.Cols" localSheetId="5" hidden="1">'Sch-1(Disc)'!$I:$I,'Sch-1(Disc)'!$P:$Z</definedName>
    <definedName name="Z_714760DF_5EB1_4543_9C04_C1A23AAE4384_.wvu.Cols" localSheetId="6" hidden="1">'Sch-2'!$I:$P</definedName>
    <definedName name="Z_714760DF_5EB1_4543_9C04_C1A23AAE4384_.wvu.Cols" localSheetId="7" hidden="1">'Sch-5 Dis'!$I:$P</definedName>
    <definedName name="Z_714760DF_5EB1_4543_9C04_C1A23AAE4384_.wvu.FilterData" localSheetId="4" hidden="1">'Sch-1'!$A$20:$P$155</definedName>
    <definedName name="Z_714760DF_5EB1_4543_9C04_C1A23AAE4384_.wvu.FilterData" localSheetId="5" hidden="1">'Sch-1(Disc)'!$A$20:$F$92</definedName>
    <definedName name="Z_714760DF_5EB1_4543_9C04_C1A23AAE4384_.wvu.PrintArea" localSheetId="14" hidden="1">'Bid Form 2nd Envelope'!$A$1:$F$59</definedName>
    <definedName name="Z_714760DF_5EB1_4543_9C04_C1A23AAE4384_.wvu.PrintArea" localSheetId="10" hidden="1">Discount!$A$2:$G$42</definedName>
    <definedName name="Z_714760DF_5EB1_4543_9C04_C1A23AAE4384_.wvu.PrintArea" localSheetId="12" hidden="1">'Entry Tax'!$A$1:$E$16</definedName>
    <definedName name="Z_714760DF_5EB1_4543_9C04_C1A23AAE4384_.wvu.PrintArea" localSheetId="2" hidden="1">Instructions!$A$1:$C$40</definedName>
    <definedName name="Z_714760DF_5EB1_4543_9C04_C1A23AAE4384_.wvu.PrintArea" localSheetId="3" hidden="1">'Names of Bidder'!$B$1:$G$28</definedName>
    <definedName name="Z_714760DF_5EB1_4543_9C04_C1A23AAE4384_.wvu.PrintArea" localSheetId="11" hidden="1">Octroi!$A$1:$E$16</definedName>
    <definedName name="Z_714760DF_5EB1_4543_9C04_C1A23AAE4384_.wvu.PrintArea" localSheetId="13" hidden="1">'Other Taxes &amp; Duties'!$A$1:$F$16</definedName>
    <definedName name="Z_714760DF_5EB1_4543_9C04_C1A23AAE4384_.wvu.PrintArea" localSheetId="15" hidden="1">'Q &amp; C'!$A$1:$F$38</definedName>
    <definedName name="Z_714760DF_5EB1_4543_9C04_C1A23AAE4384_.wvu.PrintArea" localSheetId="4" hidden="1">'Sch-1'!$A$1:$P$162</definedName>
    <definedName name="Z_714760DF_5EB1_4543_9C04_C1A23AAE4384_.wvu.PrintArea" localSheetId="5" hidden="1">'Sch-1(Disc)'!$A$1:$F$98</definedName>
    <definedName name="Z_714760DF_5EB1_4543_9C04_C1A23AAE4384_.wvu.PrintArea" localSheetId="6" hidden="1">'Sch-2'!$A$1:$E$20</definedName>
    <definedName name="Z_714760DF_5EB1_4543_9C04_C1A23AAE4384_.wvu.PrintArea" localSheetId="8" hidden="1">'Sch-3'!$A$1:$D$33</definedName>
    <definedName name="Z_714760DF_5EB1_4543_9C04_C1A23AAE4384_.wvu.PrintArea" localSheetId="9" hidden="1">'Sch-3 After Discount'!$A$1:$D$33</definedName>
    <definedName name="Z_714760DF_5EB1_4543_9C04_C1A23AAE4384_.wvu.PrintArea" localSheetId="7" hidden="1">'Sch-5 Dis'!$A$1:$E$44</definedName>
    <definedName name="Z_714760DF_5EB1_4543_9C04_C1A23AAE4384_.wvu.PrintTitles" localSheetId="4" hidden="1">'Sch-1'!$14:$16</definedName>
    <definedName name="Z_714760DF_5EB1_4543_9C04_C1A23AAE4384_.wvu.PrintTitles" localSheetId="5" hidden="1">'Sch-1(Disc)'!$14:$16</definedName>
    <definedName name="Z_714760DF_5EB1_4543_9C04_C1A23AAE4384_.wvu.PrintTitles" localSheetId="6" hidden="1">'Sch-2'!$3:$13</definedName>
    <definedName name="Z_714760DF_5EB1_4543_9C04_C1A23AAE4384_.wvu.PrintTitles" localSheetId="8" hidden="1">'Sch-3'!$3:$13</definedName>
    <definedName name="Z_714760DF_5EB1_4543_9C04_C1A23AAE4384_.wvu.PrintTitles" localSheetId="9" hidden="1">'Sch-3 After Discount'!$3:$13</definedName>
    <definedName name="Z_714760DF_5EB1_4543_9C04_C1A23AAE4384_.wvu.PrintTitles" localSheetId="7" hidden="1">'Sch-5 Dis'!$3:$13</definedName>
    <definedName name="Z_714760DF_5EB1_4543_9C04_C1A23AAE4384_.wvu.Rows" localSheetId="1" hidden="1">Cover!$7:$7</definedName>
    <definedName name="Z_714760DF_5EB1_4543_9C04_C1A23AAE4384_.wvu.Rows" localSheetId="10" hidden="1">Discount!$17:$30</definedName>
    <definedName name="Z_714760DF_5EB1_4543_9C04_C1A23AAE4384_.wvu.Rows" localSheetId="2" hidden="1">Instructions!$36:$37</definedName>
    <definedName name="Z_714760DF_5EB1_4543_9C04_C1A23AAE4384_.wvu.Rows" localSheetId="5" hidden="1">'Sch-1(Disc)'!$68:$91</definedName>
    <definedName name="Z_714760DF_5EB1_4543_9C04_C1A23AAE4384_.wvu.Rows" localSheetId="8" hidden="1">'Sch-3'!$17:$28</definedName>
    <definedName name="Z_714760DF_5EB1_4543_9C04_C1A23AAE4384_.wvu.Rows" localSheetId="9" hidden="1">'Sch-3 After Discount'!$17:$28</definedName>
    <definedName name="Z_86260C12_F493_4AC3_B99F_09BEF69A932B_.wvu.Cols" localSheetId="14" hidden="1">'Bid Form 2nd Envelope'!$Y:$AI</definedName>
    <definedName name="Z_86260C12_F493_4AC3_B99F_09BEF69A932B_.wvu.Cols" localSheetId="10" hidden="1">Discount!$I:$N</definedName>
    <definedName name="Z_86260C12_F493_4AC3_B99F_09BEF69A932B_.wvu.Cols" localSheetId="3" hidden="1">'Names of Bidder'!$L:$L</definedName>
    <definedName name="Z_86260C12_F493_4AC3_B99F_09BEF69A932B_.wvu.Cols" localSheetId="4" hidden="1">'Sch-1'!$Q:$V,'Sch-1'!$AB:$AL</definedName>
    <definedName name="Z_86260C12_F493_4AC3_B99F_09BEF69A932B_.wvu.Cols" localSheetId="5" hidden="1">'Sch-1(Disc)'!$I:$I,'Sch-1(Disc)'!$P:$Z</definedName>
    <definedName name="Z_86260C12_F493_4AC3_B99F_09BEF69A932B_.wvu.Cols" localSheetId="6" hidden="1">'Sch-2'!$I:$P</definedName>
    <definedName name="Z_86260C12_F493_4AC3_B99F_09BEF69A932B_.wvu.Cols" localSheetId="7" hidden="1">'Sch-5 Dis'!$I:$P</definedName>
    <definedName name="Z_86260C12_F493_4AC3_B99F_09BEF69A932B_.wvu.FilterData" localSheetId="4" hidden="1">'Sch-1'!$A$18:$AX$154</definedName>
    <definedName name="Z_86260C12_F493_4AC3_B99F_09BEF69A932B_.wvu.FilterData" localSheetId="5" hidden="1">'Sch-1(Disc)'!$A$20:$F$92</definedName>
    <definedName name="Z_86260C12_F493_4AC3_B99F_09BEF69A932B_.wvu.PrintArea" localSheetId="14" hidden="1">'Bid Form 2nd Envelope'!$A$1:$F$59</definedName>
    <definedName name="Z_86260C12_F493_4AC3_B99F_09BEF69A932B_.wvu.PrintArea" localSheetId="10" hidden="1">Discount!$A$2:$G$42</definedName>
    <definedName name="Z_86260C12_F493_4AC3_B99F_09BEF69A932B_.wvu.PrintArea" localSheetId="12" hidden="1">'Entry Tax'!$A$1:$E$16</definedName>
    <definedName name="Z_86260C12_F493_4AC3_B99F_09BEF69A932B_.wvu.PrintArea" localSheetId="2" hidden="1">Instructions!$A$1:$C$40</definedName>
    <definedName name="Z_86260C12_F493_4AC3_B99F_09BEF69A932B_.wvu.PrintArea" localSheetId="3" hidden="1">'Names of Bidder'!$B$1:$G$28</definedName>
    <definedName name="Z_86260C12_F493_4AC3_B99F_09BEF69A932B_.wvu.PrintArea" localSheetId="11" hidden="1">Octroi!$A$1:$E$16</definedName>
    <definedName name="Z_86260C12_F493_4AC3_B99F_09BEF69A932B_.wvu.PrintArea" localSheetId="13" hidden="1">'Other Taxes &amp; Duties'!$A$1:$F$16</definedName>
    <definedName name="Z_86260C12_F493_4AC3_B99F_09BEF69A932B_.wvu.PrintArea" localSheetId="15" hidden="1">'Q &amp; C'!$A$1:$F$38</definedName>
    <definedName name="Z_86260C12_F493_4AC3_B99F_09BEF69A932B_.wvu.PrintArea" localSheetId="4" hidden="1">'Sch-1'!$A$1:$P$162</definedName>
    <definedName name="Z_86260C12_F493_4AC3_B99F_09BEF69A932B_.wvu.PrintArea" localSheetId="5" hidden="1">'Sch-1(Disc)'!$A$1:$F$98</definedName>
    <definedName name="Z_86260C12_F493_4AC3_B99F_09BEF69A932B_.wvu.PrintArea" localSheetId="6" hidden="1">'Sch-2'!$A$1:$E$20</definedName>
    <definedName name="Z_86260C12_F493_4AC3_B99F_09BEF69A932B_.wvu.PrintArea" localSheetId="8" hidden="1">'Sch-3'!$A$1:$D$33</definedName>
    <definedName name="Z_86260C12_F493_4AC3_B99F_09BEF69A932B_.wvu.PrintArea" localSheetId="9" hidden="1">'Sch-3 After Discount'!$A$1:$D$33</definedName>
    <definedName name="Z_86260C12_F493_4AC3_B99F_09BEF69A932B_.wvu.PrintArea" localSheetId="7" hidden="1">'Sch-5 Dis'!$A$1:$E$44</definedName>
    <definedName name="Z_86260C12_F493_4AC3_B99F_09BEF69A932B_.wvu.PrintTitles" localSheetId="4" hidden="1">'Sch-1'!$17:$18</definedName>
    <definedName name="Z_86260C12_F493_4AC3_B99F_09BEF69A932B_.wvu.PrintTitles" localSheetId="5" hidden="1">'Sch-1(Disc)'!$14:$16</definedName>
    <definedName name="Z_86260C12_F493_4AC3_B99F_09BEF69A932B_.wvu.PrintTitles" localSheetId="6" hidden="1">'Sch-2'!$3:$13</definedName>
    <definedName name="Z_86260C12_F493_4AC3_B99F_09BEF69A932B_.wvu.PrintTitles" localSheetId="8" hidden="1">'Sch-3'!$3:$13</definedName>
    <definedName name="Z_86260C12_F493_4AC3_B99F_09BEF69A932B_.wvu.PrintTitles" localSheetId="9" hidden="1">'Sch-3 After Discount'!$3:$13</definedName>
    <definedName name="Z_86260C12_F493_4AC3_B99F_09BEF69A932B_.wvu.PrintTitles" localSheetId="7" hidden="1">'Sch-5 Dis'!$3:$13</definedName>
    <definedName name="Z_86260C12_F493_4AC3_B99F_09BEF69A932B_.wvu.Rows" localSheetId="1" hidden="1">Cover!$7:$7</definedName>
    <definedName name="Z_86260C12_F493_4AC3_B99F_09BEF69A932B_.wvu.Rows" localSheetId="10" hidden="1">Discount!$17:$30,Discount!$32:$32</definedName>
    <definedName name="Z_86260C12_F493_4AC3_B99F_09BEF69A932B_.wvu.Rows" localSheetId="2" hidden="1">Instructions!$36:$37</definedName>
    <definedName name="Z_86260C12_F493_4AC3_B99F_09BEF69A932B_.wvu.Rows" localSheetId="4" hidden="1">'Sch-1'!$2:$2,'Sch-1'!$12:$12,'Sch-1'!$14:$15</definedName>
    <definedName name="Z_86260C12_F493_4AC3_B99F_09BEF69A932B_.wvu.Rows" localSheetId="5" hidden="1">'Sch-1(Disc)'!$68:$91</definedName>
    <definedName name="Z_86260C12_F493_4AC3_B99F_09BEF69A932B_.wvu.Rows" localSheetId="8" hidden="1">'Sch-3'!$17:$28</definedName>
    <definedName name="Z_86260C12_F493_4AC3_B99F_09BEF69A932B_.wvu.Rows" localSheetId="9" hidden="1">'Sch-3 After Discount'!$17:$28</definedName>
    <definedName name="Z_8C0E2163_61BB_48DF_AFAF_5E75147ED450_.wvu.Cols" localSheetId="14" hidden="1">'Bid Form 2nd Envelope'!$Y:$AM</definedName>
    <definedName name="Z_8C0E2163_61BB_48DF_AFAF_5E75147ED450_.wvu.Cols" localSheetId="3" hidden="1">'Names of Bidder'!$L:$L</definedName>
    <definedName name="Z_8C0E2163_61BB_48DF_AFAF_5E75147ED450_.wvu.Cols" localSheetId="4" hidden="1">'Sch-1'!$R:$Y,'Sch-1'!$AB:$AL</definedName>
    <definedName name="Z_8C0E2163_61BB_48DF_AFAF_5E75147ED450_.wvu.Cols" localSheetId="5" hidden="1">'Sch-1(Disc)'!$I:$I,'Sch-1(Disc)'!$P:$Z</definedName>
    <definedName name="Z_8C0E2163_61BB_48DF_AFAF_5E75147ED450_.wvu.Cols" localSheetId="6" hidden="1">'Sch-2'!$I:$P</definedName>
    <definedName name="Z_8C0E2163_61BB_48DF_AFAF_5E75147ED450_.wvu.Cols" localSheetId="7" hidden="1">'Sch-5 Dis'!$I:$P</definedName>
    <definedName name="Z_8C0E2163_61BB_48DF_AFAF_5E75147ED450_.wvu.FilterData" localSheetId="4" hidden="1">'Sch-1'!$A$20:$P$155</definedName>
    <definedName name="Z_8C0E2163_61BB_48DF_AFAF_5E75147ED450_.wvu.FilterData" localSheetId="5" hidden="1">'Sch-1(Disc)'!$A$20:$F$92</definedName>
    <definedName name="Z_8C0E2163_61BB_48DF_AFAF_5E75147ED450_.wvu.PrintArea" localSheetId="14" hidden="1">'Bid Form 2nd Envelope'!$A$1:$F$59</definedName>
    <definedName name="Z_8C0E2163_61BB_48DF_AFAF_5E75147ED450_.wvu.PrintArea" localSheetId="10" hidden="1">Discount!$A$2:$G$42</definedName>
    <definedName name="Z_8C0E2163_61BB_48DF_AFAF_5E75147ED450_.wvu.PrintArea" localSheetId="12" hidden="1">'Entry Tax'!$A$1:$E$16</definedName>
    <definedName name="Z_8C0E2163_61BB_48DF_AFAF_5E75147ED450_.wvu.PrintArea" localSheetId="2" hidden="1">Instructions!$A$1:$C$40</definedName>
    <definedName name="Z_8C0E2163_61BB_48DF_AFAF_5E75147ED450_.wvu.PrintArea" localSheetId="3" hidden="1">'Names of Bidder'!$B$1:$G$28</definedName>
    <definedName name="Z_8C0E2163_61BB_48DF_AFAF_5E75147ED450_.wvu.PrintArea" localSheetId="11" hidden="1">Octroi!$A$1:$E$16</definedName>
    <definedName name="Z_8C0E2163_61BB_48DF_AFAF_5E75147ED450_.wvu.PrintArea" localSheetId="13" hidden="1">'Other Taxes &amp; Duties'!$A$1:$F$16</definedName>
    <definedName name="Z_8C0E2163_61BB_48DF_AFAF_5E75147ED450_.wvu.PrintArea" localSheetId="15" hidden="1">'Q &amp; C'!$A$1:$F$38</definedName>
    <definedName name="Z_8C0E2163_61BB_48DF_AFAF_5E75147ED450_.wvu.PrintArea" localSheetId="4" hidden="1">'Sch-1'!$A$1:$P$162</definedName>
    <definedName name="Z_8C0E2163_61BB_48DF_AFAF_5E75147ED450_.wvu.PrintArea" localSheetId="5" hidden="1">'Sch-1(Disc)'!$A$1:$F$98</definedName>
    <definedName name="Z_8C0E2163_61BB_48DF_AFAF_5E75147ED450_.wvu.PrintArea" localSheetId="6" hidden="1">'Sch-2'!$A$1:$E$20</definedName>
    <definedName name="Z_8C0E2163_61BB_48DF_AFAF_5E75147ED450_.wvu.PrintArea" localSheetId="8" hidden="1">'Sch-3'!$A$1:$D$33</definedName>
    <definedName name="Z_8C0E2163_61BB_48DF_AFAF_5E75147ED450_.wvu.PrintArea" localSheetId="9" hidden="1">'Sch-3 After Discount'!$A$1:$D$33</definedName>
    <definedName name="Z_8C0E2163_61BB_48DF_AFAF_5E75147ED450_.wvu.PrintArea" localSheetId="7" hidden="1">'Sch-5 Dis'!$A$1:$E$44</definedName>
    <definedName name="Z_8C0E2163_61BB_48DF_AFAF_5E75147ED450_.wvu.PrintTitles" localSheetId="4" hidden="1">'Sch-1'!$14:$16</definedName>
    <definedName name="Z_8C0E2163_61BB_48DF_AFAF_5E75147ED450_.wvu.PrintTitles" localSheetId="5" hidden="1">'Sch-1(Disc)'!$14:$16</definedName>
    <definedName name="Z_8C0E2163_61BB_48DF_AFAF_5E75147ED450_.wvu.PrintTitles" localSheetId="6" hidden="1">'Sch-2'!$3:$13</definedName>
    <definedName name="Z_8C0E2163_61BB_48DF_AFAF_5E75147ED450_.wvu.PrintTitles" localSheetId="8" hidden="1">'Sch-3'!$3:$13</definedName>
    <definedName name="Z_8C0E2163_61BB_48DF_AFAF_5E75147ED450_.wvu.PrintTitles" localSheetId="9" hidden="1">'Sch-3 After Discount'!$3:$13</definedName>
    <definedName name="Z_8C0E2163_61BB_48DF_AFAF_5E75147ED450_.wvu.PrintTitles" localSheetId="7" hidden="1">'Sch-5 Dis'!$3:$13</definedName>
    <definedName name="Z_8C0E2163_61BB_48DF_AFAF_5E75147ED450_.wvu.Rows" localSheetId="1" hidden="1">Cover!$7:$7</definedName>
    <definedName name="Z_8C0E2163_61BB_48DF_AFAF_5E75147ED450_.wvu.Rows" localSheetId="10" hidden="1">Discount!$17:$30</definedName>
    <definedName name="Z_8C0E2163_61BB_48DF_AFAF_5E75147ED450_.wvu.Rows" localSheetId="2" hidden="1">Instructions!$36:$37</definedName>
    <definedName name="Z_8C0E2163_61BB_48DF_AFAF_5E75147ED450_.wvu.Rows" localSheetId="4" hidden="1">'Sch-1'!$17:$18</definedName>
    <definedName name="Z_8C0E2163_61BB_48DF_AFAF_5E75147ED450_.wvu.Rows" localSheetId="5" hidden="1">'Sch-1(Disc)'!$68:$91</definedName>
    <definedName name="Z_8C0E2163_61BB_48DF_AFAF_5E75147ED450_.wvu.Rows" localSheetId="8" hidden="1">'Sch-3'!$17:$28</definedName>
    <definedName name="Z_8C0E2163_61BB_48DF_AFAF_5E75147ED450_.wvu.Rows" localSheetId="9" hidden="1">'Sch-3 After Discount'!$17:$28</definedName>
    <definedName name="Z_9658319F_66FC_48F8_AB8A_302F6F77BA10_.wvu.Cols" localSheetId="14" hidden="1">'Bid Form 2nd Envelope'!$Y:$AN</definedName>
    <definedName name="Z_9658319F_66FC_48F8_AB8A_302F6F77BA10_.wvu.Cols" localSheetId="10" hidden="1">Discount!$I:$N</definedName>
    <definedName name="Z_9658319F_66FC_48F8_AB8A_302F6F77BA10_.wvu.Cols" localSheetId="3" hidden="1">'Names of Bidder'!$L:$L</definedName>
    <definedName name="Z_9658319F_66FC_48F8_AB8A_302F6F77BA10_.wvu.Cols" localSheetId="4" hidden="1">'Sch-1'!$Q:$X,'Sch-1'!$AB:$AL</definedName>
    <definedName name="Z_9658319F_66FC_48F8_AB8A_302F6F77BA10_.wvu.Cols" localSheetId="5" hidden="1">'Sch-1(Disc)'!$I:$I,'Sch-1(Disc)'!$P:$Z</definedName>
    <definedName name="Z_9658319F_66FC_48F8_AB8A_302F6F77BA10_.wvu.Cols" localSheetId="6" hidden="1">'Sch-2'!$I:$P</definedName>
    <definedName name="Z_9658319F_66FC_48F8_AB8A_302F6F77BA10_.wvu.Cols" localSheetId="7" hidden="1">'Sch-5 Dis'!$I:$P</definedName>
    <definedName name="Z_9658319F_66FC_48F8_AB8A_302F6F77BA10_.wvu.FilterData" localSheetId="4" hidden="1">'Sch-1'!$A$20:$P$155</definedName>
    <definedName name="Z_9658319F_66FC_48F8_AB8A_302F6F77BA10_.wvu.FilterData" localSheetId="5" hidden="1">'Sch-1(Disc)'!$A$20:$F$92</definedName>
    <definedName name="Z_9658319F_66FC_48F8_AB8A_302F6F77BA10_.wvu.PrintArea" localSheetId="14" hidden="1">'Bid Form 2nd Envelope'!$A$1:$F$59</definedName>
    <definedName name="Z_9658319F_66FC_48F8_AB8A_302F6F77BA10_.wvu.PrintArea" localSheetId="10" hidden="1">Discount!$A$2:$G$42</definedName>
    <definedName name="Z_9658319F_66FC_48F8_AB8A_302F6F77BA10_.wvu.PrintArea" localSheetId="12" hidden="1">'Entry Tax'!$A$1:$E$16</definedName>
    <definedName name="Z_9658319F_66FC_48F8_AB8A_302F6F77BA10_.wvu.PrintArea" localSheetId="2" hidden="1">Instructions!$A$1:$C$40</definedName>
    <definedName name="Z_9658319F_66FC_48F8_AB8A_302F6F77BA10_.wvu.PrintArea" localSheetId="3" hidden="1">'Names of Bidder'!$B$1:$G$28</definedName>
    <definedName name="Z_9658319F_66FC_48F8_AB8A_302F6F77BA10_.wvu.PrintArea" localSheetId="11" hidden="1">Octroi!$A$1:$E$16</definedName>
    <definedName name="Z_9658319F_66FC_48F8_AB8A_302F6F77BA10_.wvu.PrintArea" localSheetId="13" hidden="1">'Other Taxes &amp; Duties'!$A$1:$F$16</definedName>
    <definedName name="Z_9658319F_66FC_48F8_AB8A_302F6F77BA10_.wvu.PrintArea" localSheetId="15" hidden="1">'Q &amp; C'!$A$1:$F$38</definedName>
    <definedName name="Z_9658319F_66FC_48F8_AB8A_302F6F77BA10_.wvu.PrintArea" localSheetId="4" hidden="1">'Sch-1'!$A$1:$P$162</definedName>
    <definedName name="Z_9658319F_66FC_48F8_AB8A_302F6F77BA10_.wvu.PrintArea" localSheetId="5" hidden="1">'Sch-1(Disc)'!$A$1:$F$98</definedName>
    <definedName name="Z_9658319F_66FC_48F8_AB8A_302F6F77BA10_.wvu.PrintArea" localSheetId="6" hidden="1">'Sch-2'!$A$1:$E$20</definedName>
    <definedName name="Z_9658319F_66FC_48F8_AB8A_302F6F77BA10_.wvu.PrintArea" localSheetId="8" hidden="1">'Sch-3'!$A$1:$D$33</definedName>
    <definedName name="Z_9658319F_66FC_48F8_AB8A_302F6F77BA10_.wvu.PrintArea" localSheetId="9" hidden="1">'Sch-3 After Discount'!$A$1:$D$33</definedName>
    <definedName name="Z_9658319F_66FC_48F8_AB8A_302F6F77BA10_.wvu.PrintArea" localSheetId="7" hidden="1">'Sch-5 Dis'!$A$1:$E$44</definedName>
    <definedName name="Z_9658319F_66FC_48F8_AB8A_302F6F77BA10_.wvu.PrintTitles" localSheetId="4" hidden="1">'Sch-1'!$14:$16</definedName>
    <definedName name="Z_9658319F_66FC_48F8_AB8A_302F6F77BA10_.wvu.PrintTitles" localSheetId="5" hidden="1">'Sch-1(Disc)'!$14:$16</definedName>
    <definedName name="Z_9658319F_66FC_48F8_AB8A_302F6F77BA10_.wvu.PrintTitles" localSheetId="6" hidden="1">'Sch-2'!$3:$13</definedName>
    <definedName name="Z_9658319F_66FC_48F8_AB8A_302F6F77BA10_.wvu.PrintTitles" localSheetId="8" hidden="1">'Sch-3'!$3:$13</definedName>
    <definedName name="Z_9658319F_66FC_48F8_AB8A_302F6F77BA10_.wvu.PrintTitles" localSheetId="9" hidden="1">'Sch-3 After Discount'!$3:$13</definedName>
    <definedName name="Z_9658319F_66FC_48F8_AB8A_302F6F77BA10_.wvu.PrintTitles" localSheetId="7" hidden="1">'Sch-5 Dis'!$3:$13</definedName>
    <definedName name="Z_9658319F_66FC_48F8_AB8A_302F6F77BA10_.wvu.Rows" localSheetId="1" hidden="1">Cover!$7:$7</definedName>
    <definedName name="Z_9658319F_66FC_48F8_AB8A_302F6F77BA10_.wvu.Rows" localSheetId="10" hidden="1">Discount!$17:$30,Discount!$32:$32</definedName>
    <definedName name="Z_9658319F_66FC_48F8_AB8A_302F6F77BA10_.wvu.Rows" localSheetId="2" hidden="1">Instructions!$36:$37</definedName>
    <definedName name="Z_9658319F_66FC_48F8_AB8A_302F6F77BA10_.wvu.Rows" localSheetId="5" hidden="1">'Sch-1(Disc)'!$68:$91</definedName>
    <definedName name="Z_9658319F_66FC_48F8_AB8A_302F6F77BA10_.wvu.Rows" localSheetId="8" hidden="1">'Sch-3'!$17:$28</definedName>
    <definedName name="Z_9658319F_66FC_48F8_AB8A_302F6F77BA10_.wvu.Rows" localSheetId="9" hidden="1">'Sch-3 After Discount'!$17:$28</definedName>
    <definedName name="Z_97B2ED79_AE3F_4DF3_959D_96AE4A0B76A0_.wvu.Cols" localSheetId="14" hidden="1">'Bid Form 2nd Envelope'!$Y:$AN</definedName>
    <definedName name="Z_97B2ED79_AE3F_4DF3_959D_96AE4A0B76A0_.wvu.Cols" localSheetId="10" hidden="1">Discount!$I:$N</definedName>
    <definedName name="Z_97B2ED79_AE3F_4DF3_959D_96AE4A0B76A0_.wvu.Cols" localSheetId="3" hidden="1">'Names of Bidder'!$L:$L</definedName>
    <definedName name="Z_97B2ED79_AE3F_4DF3_959D_96AE4A0B76A0_.wvu.Cols" localSheetId="4" hidden="1">'Sch-1'!$Q:$X,'Sch-1'!$AB:$AL</definedName>
    <definedName name="Z_97B2ED79_AE3F_4DF3_959D_96AE4A0B76A0_.wvu.Cols" localSheetId="5" hidden="1">'Sch-1(Disc)'!$I:$I,'Sch-1(Disc)'!$P:$Z</definedName>
    <definedName name="Z_97B2ED79_AE3F_4DF3_959D_96AE4A0B76A0_.wvu.Cols" localSheetId="6" hidden="1">'Sch-2'!$I:$P</definedName>
    <definedName name="Z_97B2ED79_AE3F_4DF3_959D_96AE4A0B76A0_.wvu.Cols" localSheetId="7" hidden="1">'Sch-5 Dis'!$I:$P</definedName>
    <definedName name="Z_97B2ED79_AE3F_4DF3_959D_96AE4A0B76A0_.wvu.FilterData" localSheetId="4" hidden="1">'Sch-1'!$A$20:$P$155</definedName>
    <definedName name="Z_97B2ED79_AE3F_4DF3_959D_96AE4A0B76A0_.wvu.FilterData" localSheetId="5" hidden="1">'Sch-1(Disc)'!$A$20:$F$92</definedName>
    <definedName name="Z_97B2ED79_AE3F_4DF3_959D_96AE4A0B76A0_.wvu.PrintArea" localSheetId="14" hidden="1">'Bid Form 2nd Envelope'!$A$1:$F$59</definedName>
    <definedName name="Z_97B2ED79_AE3F_4DF3_959D_96AE4A0B76A0_.wvu.PrintArea" localSheetId="10" hidden="1">Discount!$A$2:$G$42</definedName>
    <definedName name="Z_97B2ED79_AE3F_4DF3_959D_96AE4A0B76A0_.wvu.PrintArea" localSheetId="12" hidden="1">'Entry Tax'!$A$1:$E$16</definedName>
    <definedName name="Z_97B2ED79_AE3F_4DF3_959D_96AE4A0B76A0_.wvu.PrintArea" localSheetId="2" hidden="1">Instructions!$A$1:$C$40</definedName>
    <definedName name="Z_97B2ED79_AE3F_4DF3_959D_96AE4A0B76A0_.wvu.PrintArea" localSheetId="3" hidden="1">'Names of Bidder'!$B$1:$G$28</definedName>
    <definedName name="Z_97B2ED79_AE3F_4DF3_959D_96AE4A0B76A0_.wvu.PrintArea" localSheetId="11" hidden="1">Octroi!$A$1:$E$16</definedName>
    <definedName name="Z_97B2ED79_AE3F_4DF3_959D_96AE4A0B76A0_.wvu.PrintArea" localSheetId="13" hidden="1">'Other Taxes &amp; Duties'!$A$1:$F$16</definedName>
    <definedName name="Z_97B2ED79_AE3F_4DF3_959D_96AE4A0B76A0_.wvu.PrintArea" localSheetId="15" hidden="1">'Q &amp; C'!$A$1:$F$38</definedName>
    <definedName name="Z_97B2ED79_AE3F_4DF3_959D_96AE4A0B76A0_.wvu.PrintArea" localSheetId="4" hidden="1">'Sch-1'!$A$1:$P$162</definedName>
    <definedName name="Z_97B2ED79_AE3F_4DF3_959D_96AE4A0B76A0_.wvu.PrintArea" localSheetId="5" hidden="1">'Sch-1(Disc)'!$A$1:$F$98</definedName>
    <definedName name="Z_97B2ED79_AE3F_4DF3_959D_96AE4A0B76A0_.wvu.PrintArea" localSheetId="6" hidden="1">'Sch-2'!$A$1:$E$20</definedName>
    <definedName name="Z_97B2ED79_AE3F_4DF3_959D_96AE4A0B76A0_.wvu.PrintArea" localSheetId="8" hidden="1">'Sch-3'!$A$1:$D$33</definedName>
    <definedName name="Z_97B2ED79_AE3F_4DF3_959D_96AE4A0B76A0_.wvu.PrintArea" localSheetId="9" hidden="1">'Sch-3 After Discount'!$A$1:$D$33</definedName>
    <definedName name="Z_97B2ED79_AE3F_4DF3_959D_96AE4A0B76A0_.wvu.PrintArea" localSheetId="7" hidden="1">'Sch-5 Dis'!$A$1:$E$44</definedName>
    <definedName name="Z_97B2ED79_AE3F_4DF3_959D_96AE4A0B76A0_.wvu.PrintTitles" localSheetId="4" hidden="1">'Sch-1'!$14:$16</definedName>
    <definedName name="Z_97B2ED79_AE3F_4DF3_959D_96AE4A0B76A0_.wvu.PrintTitles" localSheetId="5" hidden="1">'Sch-1(Disc)'!$14:$16</definedName>
    <definedName name="Z_97B2ED79_AE3F_4DF3_959D_96AE4A0B76A0_.wvu.PrintTitles" localSheetId="6" hidden="1">'Sch-2'!$3:$13</definedName>
    <definedName name="Z_97B2ED79_AE3F_4DF3_959D_96AE4A0B76A0_.wvu.PrintTitles" localSheetId="8" hidden="1">'Sch-3'!$3:$13</definedName>
    <definedName name="Z_97B2ED79_AE3F_4DF3_959D_96AE4A0B76A0_.wvu.PrintTitles" localSheetId="9" hidden="1">'Sch-3 After Discount'!$3:$13</definedName>
    <definedName name="Z_97B2ED79_AE3F_4DF3_959D_96AE4A0B76A0_.wvu.PrintTitles" localSheetId="7" hidden="1">'Sch-5 Dis'!$3:$13</definedName>
    <definedName name="Z_97B2ED79_AE3F_4DF3_959D_96AE4A0B76A0_.wvu.Rows" localSheetId="1" hidden="1">Cover!$7:$7</definedName>
    <definedName name="Z_97B2ED79_AE3F_4DF3_959D_96AE4A0B76A0_.wvu.Rows" localSheetId="10" hidden="1">Discount!$17:$30,Discount!$32:$32</definedName>
    <definedName name="Z_97B2ED79_AE3F_4DF3_959D_96AE4A0B76A0_.wvu.Rows" localSheetId="2" hidden="1">Instructions!$36:$37</definedName>
    <definedName name="Z_97B2ED79_AE3F_4DF3_959D_96AE4A0B76A0_.wvu.Rows" localSheetId="5" hidden="1">'Sch-1(Disc)'!$68:$91</definedName>
    <definedName name="Z_97B2ED79_AE3F_4DF3_959D_96AE4A0B76A0_.wvu.Rows" localSheetId="8" hidden="1">'Sch-3'!$17:$28</definedName>
    <definedName name="Z_97B2ED79_AE3F_4DF3_959D_96AE4A0B76A0_.wvu.Rows" localSheetId="9" hidden="1">'Sch-3 After Discount'!$17:$28</definedName>
    <definedName name="Z_B9EAB4BB_47F0_45F6_9177_877ECBB04DB8_.wvu.Cols" localSheetId="14" hidden="1">'Bid Form 2nd Envelope'!$Y:$AI</definedName>
    <definedName name="Z_B9EAB4BB_47F0_45F6_9177_877ECBB04DB8_.wvu.Cols" localSheetId="10" hidden="1">Discount!$I:$N</definedName>
    <definedName name="Z_B9EAB4BB_47F0_45F6_9177_877ECBB04DB8_.wvu.Cols" localSheetId="3" hidden="1">'Names of Bidder'!$L:$L</definedName>
    <definedName name="Z_B9EAB4BB_47F0_45F6_9177_877ECBB04DB8_.wvu.Cols" localSheetId="4" hidden="1">'Sch-1'!$Q:$V,'Sch-1'!$AB:$AL</definedName>
    <definedName name="Z_B9EAB4BB_47F0_45F6_9177_877ECBB04DB8_.wvu.Cols" localSheetId="5" hidden="1">'Sch-1(Disc)'!$I:$I,'Sch-1(Disc)'!$P:$Z</definedName>
    <definedName name="Z_B9EAB4BB_47F0_45F6_9177_877ECBB04DB8_.wvu.Cols" localSheetId="6" hidden="1">'Sch-2'!$I:$P</definedName>
    <definedName name="Z_B9EAB4BB_47F0_45F6_9177_877ECBB04DB8_.wvu.Cols" localSheetId="7" hidden="1">'Sch-5 Dis'!$I:$P</definedName>
    <definedName name="Z_B9EAB4BB_47F0_45F6_9177_877ECBB04DB8_.wvu.FilterData" localSheetId="4" hidden="1">'Sch-1'!$A$18:$AX$154</definedName>
    <definedName name="Z_B9EAB4BB_47F0_45F6_9177_877ECBB04DB8_.wvu.FilterData" localSheetId="5" hidden="1">'Sch-1(Disc)'!$A$20:$F$92</definedName>
    <definedName name="Z_B9EAB4BB_47F0_45F6_9177_877ECBB04DB8_.wvu.PrintArea" localSheetId="14" hidden="1">'Bid Form 2nd Envelope'!$A$1:$F$59</definedName>
    <definedName name="Z_B9EAB4BB_47F0_45F6_9177_877ECBB04DB8_.wvu.PrintArea" localSheetId="10" hidden="1">Discount!$A$2:$G$42</definedName>
    <definedName name="Z_B9EAB4BB_47F0_45F6_9177_877ECBB04DB8_.wvu.PrintArea" localSheetId="12" hidden="1">'Entry Tax'!$A$1:$E$16</definedName>
    <definedName name="Z_B9EAB4BB_47F0_45F6_9177_877ECBB04DB8_.wvu.PrintArea" localSheetId="2" hidden="1">Instructions!$A$1:$C$40</definedName>
    <definedName name="Z_B9EAB4BB_47F0_45F6_9177_877ECBB04DB8_.wvu.PrintArea" localSheetId="3" hidden="1">'Names of Bidder'!$B$1:$G$28</definedName>
    <definedName name="Z_B9EAB4BB_47F0_45F6_9177_877ECBB04DB8_.wvu.PrintArea" localSheetId="11" hidden="1">Octroi!$A$1:$E$16</definedName>
    <definedName name="Z_B9EAB4BB_47F0_45F6_9177_877ECBB04DB8_.wvu.PrintArea" localSheetId="13" hidden="1">'Other Taxes &amp; Duties'!$A$1:$F$16</definedName>
    <definedName name="Z_B9EAB4BB_47F0_45F6_9177_877ECBB04DB8_.wvu.PrintArea" localSheetId="15" hidden="1">'Q &amp; C'!$A$1:$F$38</definedName>
    <definedName name="Z_B9EAB4BB_47F0_45F6_9177_877ECBB04DB8_.wvu.PrintArea" localSheetId="4" hidden="1">'Sch-1'!$A$1:$P$162</definedName>
    <definedName name="Z_B9EAB4BB_47F0_45F6_9177_877ECBB04DB8_.wvu.PrintArea" localSheetId="5" hidden="1">'Sch-1(Disc)'!$A$1:$F$98</definedName>
    <definedName name="Z_B9EAB4BB_47F0_45F6_9177_877ECBB04DB8_.wvu.PrintArea" localSheetId="6" hidden="1">'Sch-2'!$A$1:$E$20</definedName>
    <definedName name="Z_B9EAB4BB_47F0_45F6_9177_877ECBB04DB8_.wvu.PrintArea" localSheetId="8" hidden="1">'Sch-3'!$A$1:$D$33</definedName>
    <definedName name="Z_B9EAB4BB_47F0_45F6_9177_877ECBB04DB8_.wvu.PrintArea" localSheetId="9" hidden="1">'Sch-3 After Discount'!$A$1:$D$33</definedName>
    <definedName name="Z_B9EAB4BB_47F0_45F6_9177_877ECBB04DB8_.wvu.PrintArea" localSheetId="7" hidden="1">'Sch-5 Dis'!$A$1:$E$44</definedName>
    <definedName name="Z_B9EAB4BB_47F0_45F6_9177_877ECBB04DB8_.wvu.PrintTitles" localSheetId="4" hidden="1">'Sch-1'!$17:$18</definedName>
    <definedName name="Z_B9EAB4BB_47F0_45F6_9177_877ECBB04DB8_.wvu.PrintTitles" localSheetId="5" hidden="1">'Sch-1(Disc)'!$14:$16</definedName>
    <definedName name="Z_B9EAB4BB_47F0_45F6_9177_877ECBB04DB8_.wvu.PrintTitles" localSheetId="6" hidden="1">'Sch-2'!$3:$13</definedName>
    <definedName name="Z_B9EAB4BB_47F0_45F6_9177_877ECBB04DB8_.wvu.PrintTitles" localSheetId="8" hidden="1">'Sch-3'!$3:$13</definedName>
    <definedName name="Z_B9EAB4BB_47F0_45F6_9177_877ECBB04DB8_.wvu.PrintTitles" localSheetId="9" hidden="1">'Sch-3 After Discount'!$3:$13</definedName>
    <definedName name="Z_B9EAB4BB_47F0_45F6_9177_877ECBB04DB8_.wvu.PrintTitles" localSheetId="7" hidden="1">'Sch-5 Dis'!$3:$13</definedName>
    <definedName name="Z_B9EAB4BB_47F0_45F6_9177_877ECBB04DB8_.wvu.Rows" localSheetId="1" hidden="1">Cover!$7:$7</definedName>
    <definedName name="Z_B9EAB4BB_47F0_45F6_9177_877ECBB04DB8_.wvu.Rows" localSheetId="10" hidden="1">Discount!$17:$30,Discount!$32:$32</definedName>
    <definedName name="Z_B9EAB4BB_47F0_45F6_9177_877ECBB04DB8_.wvu.Rows" localSheetId="2" hidden="1">Instructions!$36:$37</definedName>
    <definedName name="Z_B9EAB4BB_47F0_45F6_9177_877ECBB04DB8_.wvu.Rows" localSheetId="4" hidden="1">'Sch-1'!$2:$2,'Sch-1'!$12:$12,'Sch-1'!$14:$15</definedName>
    <definedName name="Z_B9EAB4BB_47F0_45F6_9177_877ECBB04DB8_.wvu.Rows" localSheetId="5" hidden="1">'Sch-1(Disc)'!$68:$91</definedName>
    <definedName name="Z_B9EAB4BB_47F0_45F6_9177_877ECBB04DB8_.wvu.Rows" localSheetId="8" hidden="1">'Sch-3'!$17:$28</definedName>
    <definedName name="Z_B9EAB4BB_47F0_45F6_9177_877ECBB04DB8_.wvu.Rows" localSheetId="9" hidden="1">'Sch-3 After Discount'!$17:$28</definedName>
    <definedName name="Z_BE0CEA4D_1A4E_4C32_BF92_B8DA3D3423E5_.wvu.Cols" localSheetId="14" hidden="1">'Bid Form 2nd Envelope'!$Y:$AM</definedName>
    <definedName name="Z_BE0CEA4D_1A4E_4C32_BF92_B8DA3D3423E5_.wvu.Cols" localSheetId="3" hidden="1">'Names of Bidder'!$L:$L</definedName>
    <definedName name="Z_BE0CEA4D_1A4E_4C32_BF92_B8DA3D3423E5_.wvu.Cols" localSheetId="4" hidden="1">'Sch-1'!$R:$Y,'Sch-1'!$AB:$AL</definedName>
    <definedName name="Z_BE0CEA4D_1A4E_4C32_BF92_B8DA3D3423E5_.wvu.Cols" localSheetId="5" hidden="1">'Sch-1(Disc)'!$I:$I,'Sch-1(Disc)'!$P:$Z</definedName>
    <definedName name="Z_BE0CEA4D_1A4E_4C32_BF92_B8DA3D3423E5_.wvu.Cols" localSheetId="6" hidden="1">'Sch-2'!$I:$P</definedName>
    <definedName name="Z_BE0CEA4D_1A4E_4C32_BF92_B8DA3D3423E5_.wvu.Cols" localSheetId="7" hidden="1">'Sch-5 Dis'!$I:$P</definedName>
    <definedName name="Z_BE0CEA4D_1A4E_4C32_BF92_B8DA3D3423E5_.wvu.FilterData" localSheetId="4" hidden="1">'Sch-1'!$A$20:$P$155</definedName>
    <definedName name="Z_BE0CEA4D_1A4E_4C32_BF92_B8DA3D3423E5_.wvu.FilterData" localSheetId="5" hidden="1">'Sch-1(Disc)'!$A$20:$F$92</definedName>
    <definedName name="Z_BE0CEA4D_1A4E_4C32_BF92_B8DA3D3423E5_.wvu.PrintArea" localSheetId="14" hidden="1">'Bid Form 2nd Envelope'!$A$1:$F$59</definedName>
    <definedName name="Z_BE0CEA4D_1A4E_4C32_BF92_B8DA3D3423E5_.wvu.PrintArea" localSheetId="10" hidden="1">Discount!$A$2:$G$42</definedName>
    <definedName name="Z_BE0CEA4D_1A4E_4C32_BF92_B8DA3D3423E5_.wvu.PrintArea" localSheetId="12" hidden="1">'Entry Tax'!$A$1:$E$16</definedName>
    <definedName name="Z_BE0CEA4D_1A4E_4C32_BF92_B8DA3D3423E5_.wvu.PrintArea" localSheetId="2" hidden="1">Instructions!$A$1:$C$40</definedName>
    <definedName name="Z_BE0CEA4D_1A4E_4C32_BF92_B8DA3D3423E5_.wvu.PrintArea" localSheetId="3" hidden="1">'Names of Bidder'!$B$1:$G$28</definedName>
    <definedName name="Z_BE0CEA4D_1A4E_4C32_BF92_B8DA3D3423E5_.wvu.PrintArea" localSheetId="11" hidden="1">Octroi!$A$1:$E$16</definedName>
    <definedName name="Z_BE0CEA4D_1A4E_4C32_BF92_B8DA3D3423E5_.wvu.PrintArea" localSheetId="13" hidden="1">'Other Taxes &amp; Duties'!$A$1:$F$16</definedName>
    <definedName name="Z_BE0CEA4D_1A4E_4C32_BF92_B8DA3D3423E5_.wvu.PrintArea" localSheetId="15" hidden="1">'Q &amp; C'!$A$1:$F$38</definedName>
    <definedName name="Z_BE0CEA4D_1A4E_4C32_BF92_B8DA3D3423E5_.wvu.PrintArea" localSheetId="4" hidden="1">'Sch-1'!$A$1:$P$162</definedName>
    <definedName name="Z_BE0CEA4D_1A4E_4C32_BF92_B8DA3D3423E5_.wvu.PrintArea" localSheetId="5" hidden="1">'Sch-1(Disc)'!$A$1:$F$98</definedName>
    <definedName name="Z_BE0CEA4D_1A4E_4C32_BF92_B8DA3D3423E5_.wvu.PrintArea" localSheetId="6" hidden="1">'Sch-2'!$A$1:$E$20</definedName>
    <definedName name="Z_BE0CEA4D_1A4E_4C32_BF92_B8DA3D3423E5_.wvu.PrintArea" localSheetId="8" hidden="1">'Sch-3'!$A$1:$D$33</definedName>
    <definedName name="Z_BE0CEA4D_1A4E_4C32_BF92_B8DA3D3423E5_.wvu.PrintArea" localSheetId="9" hidden="1">'Sch-3 After Discount'!$A$1:$D$33</definedName>
    <definedName name="Z_BE0CEA4D_1A4E_4C32_BF92_B8DA3D3423E5_.wvu.PrintArea" localSheetId="7" hidden="1">'Sch-5 Dis'!$A$1:$E$44</definedName>
    <definedName name="Z_BE0CEA4D_1A4E_4C32_BF92_B8DA3D3423E5_.wvu.PrintTitles" localSheetId="4" hidden="1">'Sch-1'!$14:$16</definedName>
    <definedName name="Z_BE0CEA4D_1A4E_4C32_BF92_B8DA3D3423E5_.wvu.PrintTitles" localSheetId="5" hidden="1">'Sch-1(Disc)'!$14:$16</definedName>
    <definedName name="Z_BE0CEA4D_1A4E_4C32_BF92_B8DA3D3423E5_.wvu.PrintTitles" localSheetId="6" hidden="1">'Sch-2'!$3:$13</definedName>
    <definedName name="Z_BE0CEA4D_1A4E_4C32_BF92_B8DA3D3423E5_.wvu.PrintTitles" localSheetId="8" hidden="1">'Sch-3'!$3:$13</definedName>
    <definedName name="Z_BE0CEA4D_1A4E_4C32_BF92_B8DA3D3423E5_.wvu.PrintTitles" localSheetId="9" hidden="1">'Sch-3 After Discount'!$3:$13</definedName>
    <definedName name="Z_BE0CEA4D_1A4E_4C32_BF92_B8DA3D3423E5_.wvu.PrintTitles" localSheetId="7" hidden="1">'Sch-5 Dis'!$3:$13</definedName>
    <definedName name="Z_BE0CEA4D_1A4E_4C32_BF92_B8DA3D3423E5_.wvu.Rows" localSheetId="1" hidden="1">Cover!$7:$7</definedName>
    <definedName name="Z_BE0CEA4D_1A4E_4C32_BF92_B8DA3D3423E5_.wvu.Rows" localSheetId="10" hidden="1">Discount!$17:$30</definedName>
    <definedName name="Z_BE0CEA4D_1A4E_4C32_BF92_B8DA3D3423E5_.wvu.Rows" localSheetId="2" hidden="1">Instructions!$36:$37</definedName>
    <definedName name="Z_BE0CEA4D_1A4E_4C32_BF92_B8DA3D3423E5_.wvu.Rows" localSheetId="5" hidden="1">'Sch-1(Disc)'!$68:$91</definedName>
    <definedName name="Z_BE0CEA4D_1A4E_4C32_BF92_B8DA3D3423E5_.wvu.Rows" localSheetId="8" hidden="1">'Sch-3'!$17:$28</definedName>
    <definedName name="Z_BE0CEA4D_1A4E_4C32_BF92_B8DA3D3423E5_.wvu.Rows" localSheetId="9" hidden="1">'Sch-3 After Discount'!$17:$28</definedName>
    <definedName name="Z_CB39F8EE_FAD8_4C4E_B5E9_5EC27AC08528_.wvu.Cols" localSheetId="14" hidden="1">'Bid Form 2nd Envelope'!$Y:$AM</definedName>
    <definedName name="Z_CB39F8EE_FAD8_4C4E_B5E9_5EC27AC08528_.wvu.Cols" localSheetId="3" hidden="1">'Names of Bidder'!$L:$L</definedName>
    <definedName name="Z_CB39F8EE_FAD8_4C4E_B5E9_5EC27AC08528_.wvu.Cols" localSheetId="4" hidden="1">'Sch-1'!$R:$Y,'Sch-1'!$AB:$AL</definedName>
    <definedName name="Z_CB39F8EE_FAD8_4C4E_B5E9_5EC27AC08528_.wvu.Cols" localSheetId="5" hidden="1">'Sch-1(Disc)'!$I:$I,'Sch-1(Disc)'!$P:$Z</definedName>
    <definedName name="Z_CB39F8EE_FAD8_4C4E_B5E9_5EC27AC08528_.wvu.Cols" localSheetId="6" hidden="1">'Sch-2'!$I:$P</definedName>
    <definedName name="Z_CB39F8EE_FAD8_4C4E_B5E9_5EC27AC08528_.wvu.Cols" localSheetId="7" hidden="1">'Sch-5 Dis'!$I:$P</definedName>
    <definedName name="Z_CB39F8EE_FAD8_4C4E_B5E9_5EC27AC08528_.wvu.FilterData" localSheetId="4" hidden="1">'Sch-1'!$A$20:$P$155</definedName>
    <definedName name="Z_CB39F8EE_FAD8_4C4E_B5E9_5EC27AC08528_.wvu.FilterData" localSheetId="5" hidden="1">'Sch-1(Disc)'!$A$20:$F$92</definedName>
    <definedName name="Z_CB39F8EE_FAD8_4C4E_B5E9_5EC27AC08528_.wvu.PrintArea" localSheetId="14" hidden="1">'Bid Form 2nd Envelope'!$A$1:$F$59</definedName>
    <definedName name="Z_CB39F8EE_FAD8_4C4E_B5E9_5EC27AC08528_.wvu.PrintArea" localSheetId="10" hidden="1">Discount!$A$2:$G$42</definedName>
    <definedName name="Z_CB39F8EE_FAD8_4C4E_B5E9_5EC27AC08528_.wvu.PrintArea" localSheetId="12" hidden="1">'Entry Tax'!$A$1:$E$16</definedName>
    <definedName name="Z_CB39F8EE_FAD8_4C4E_B5E9_5EC27AC08528_.wvu.PrintArea" localSheetId="2" hidden="1">Instructions!$A$1:$C$40</definedName>
    <definedName name="Z_CB39F8EE_FAD8_4C4E_B5E9_5EC27AC08528_.wvu.PrintArea" localSheetId="3" hidden="1">'Names of Bidder'!$B$1:$G$28</definedName>
    <definedName name="Z_CB39F8EE_FAD8_4C4E_B5E9_5EC27AC08528_.wvu.PrintArea" localSheetId="11" hidden="1">Octroi!$A$1:$E$16</definedName>
    <definedName name="Z_CB39F8EE_FAD8_4C4E_B5E9_5EC27AC08528_.wvu.PrintArea" localSheetId="13" hidden="1">'Other Taxes &amp; Duties'!$A$1:$F$16</definedName>
    <definedName name="Z_CB39F8EE_FAD8_4C4E_B5E9_5EC27AC08528_.wvu.PrintArea" localSheetId="15" hidden="1">'Q &amp; C'!$A$1:$F$38</definedName>
    <definedName name="Z_CB39F8EE_FAD8_4C4E_B5E9_5EC27AC08528_.wvu.PrintArea" localSheetId="4" hidden="1">'Sch-1'!$A$1:$P$162</definedName>
    <definedName name="Z_CB39F8EE_FAD8_4C4E_B5E9_5EC27AC08528_.wvu.PrintArea" localSheetId="5" hidden="1">'Sch-1(Disc)'!$A$1:$F$98</definedName>
    <definedName name="Z_CB39F8EE_FAD8_4C4E_B5E9_5EC27AC08528_.wvu.PrintArea" localSheetId="6" hidden="1">'Sch-2'!$A$1:$E$20</definedName>
    <definedName name="Z_CB39F8EE_FAD8_4C4E_B5E9_5EC27AC08528_.wvu.PrintArea" localSheetId="8" hidden="1">'Sch-3'!$A$1:$D$33</definedName>
    <definedName name="Z_CB39F8EE_FAD8_4C4E_B5E9_5EC27AC08528_.wvu.PrintArea" localSheetId="9" hidden="1">'Sch-3 After Discount'!$A$1:$D$33</definedName>
    <definedName name="Z_CB39F8EE_FAD8_4C4E_B5E9_5EC27AC08528_.wvu.PrintArea" localSheetId="7" hidden="1">'Sch-5 Dis'!$A$1:$E$44</definedName>
    <definedName name="Z_CB39F8EE_FAD8_4C4E_B5E9_5EC27AC08528_.wvu.PrintTitles" localSheetId="4" hidden="1">'Sch-1'!$14:$16</definedName>
    <definedName name="Z_CB39F8EE_FAD8_4C4E_B5E9_5EC27AC08528_.wvu.PrintTitles" localSheetId="5" hidden="1">'Sch-1(Disc)'!$14:$16</definedName>
    <definedName name="Z_CB39F8EE_FAD8_4C4E_B5E9_5EC27AC08528_.wvu.PrintTitles" localSheetId="6" hidden="1">'Sch-2'!$3:$13</definedName>
    <definedName name="Z_CB39F8EE_FAD8_4C4E_B5E9_5EC27AC08528_.wvu.PrintTitles" localSheetId="8" hidden="1">'Sch-3'!$3:$13</definedName>
    <definedName name="Z_CB39F8EE_FAD8_4C4E_B5E9_5EC27AC08528_.wvu.PrintTitles" localSheetId="9" hidden="1">'Sch-3 After Discount'!$3:$13</definedName>
    <definedName name="Z_CB39F8EE_FAD8_4C4E_B5E9_5EC27AC08528_.wvu.PrintTitles" localSheetId="7" hidden="1">'Sch-5 Dis'!$3:$13</definedName>
    <definedName name="Z_CB39F8EE_FAD8_4C4E_B5E9_5EC27AC08528_.wvu.Rows" localSheetId="1" hidden="1">Cover!$7:$7</definedName>
    <definedName name="Z_CB39F8EE_FAD8_4C4E_B5E9_5EC27AC08528_.wvu.Rows" localSheetId="10" hidden="1">Discount!$17:$30</definedName>
    <definedName name="Z_CB39F8EE_FAD8_4C4E_B5E9_5EC27AC08528_.wvu.Rows" localSheetId="2" hidden="1">Instructions!$36:$37</definedName>
    <definedName name="Z_CB39F8EE_FAD8_4C4E_B5E9_5EC27AC08528_.wvu.Rows" localSheetId="5" hidden="1">'Sch-1(Disc)'!$68:$91</definedName>
    <definedName name="Z_CB39F8EE_FAD8_4C4E_B5E9_5EC27AC08528_.wvu.Rows" localSheetId="8" hidden="1">'Sch-3'!$17:$28</definedName>
    <definedName name="Z_CB39F8EE_FAD8_4C4E_B5E9_5EC27AC08528_.wvu.Rows" localSheetId="9" hidden="1">'Sch-3 After Discount'!$17:$28</definedName>
    <definedName name="Z_D4A148BB_8D25_43B9_8797_A9D3AE767B49_.wvu.Cols" localSheetId="14" hidden="1">'Bid Form 2nd Envelope'!$Y:$AM</definedName>
    <definedName name="Z_D4A148BB_8D25_43B9_8797_A9D3AE767B49_.wvu.Cols" localSheetId="3" hidden="1">'Names of Bidder'!$L:$L</definedName>
    <definedName name="Z_D4A148BB_8D25_43B9_8797_A9D3AE767B49_.wvu.Cols" localSheetId="4" hidden="1">'Sch-1'!$R:$Y,'Sch-1'!$AB:$AL</definedName>
    <definedName name="Z_D4A148BB_8D25_43B9_8797_A9D3AE767B49_.wvu.Cols" localSheetId="5" hidden="1">'Sch-1(Disc)'!$I:$I,'Sch-1(Disc)'!$P:$Z</definedName>
    <definedName name="Z_D4A148BB_8D25_43B9_8797_A9D3AE767B49_.wvu.Cols" localSheetId="6" hidden="1">'Sch-2'!$I:$P</definedName>
    <definedName name="Z_D4A148BB_8D25_43B9_8797_A9D3AE767B49_.wvu.Cols" localSheetId="7" hidden="1">'Sch-5 Dis'!$I:$P</definedName>
    <definedName name="Z_D4A148BB_8D25_43B9_8797_A9D3AE767B49_.wvu.FilterData" localSheetId="4" hidden="1">'Sch-1'!$A$20:$P$155</definedName>
    <definedName name="Z_D4A148BB_8D25_43B9_8797_A9D3AE767B49_.wvu.FilterData" localSheetId="5" hidden="1">'Sch-1(Disc)'!$A$20:$F$92</definedName>
    <definedName name="Z_D4A148BB_8D25_43B9_8797_A9D3AE767B49_.wvu.PrintArea" localSheetId="14" hidden="1">'Bid Form 2nd Envelope'!$A$1:$F$59</definedName>
    <definedName name="Z_D4A148BB_8D25_43B9_8797_A9D3AE767B49_.wvu.PrintArea" localSheetId="10" hidden="1">Discount!$A$2:$G$42</definedName>
    <definedName name="Z_D4A148BB_8D25_43B9_8797_A9D3AE767B49_.wvu.PrintArea" localSheetId="12" hidden="1">'Entry Tax'!$A$1:$E$16</definedName>
    <definedName name="Z_D4A148BB_8D25_43B9_8797_A9D3AE767B49_.wvu.PrintArea" localSheetId="2" hidden="1">Instructions!$A$1:$C$40</definedName>
    <definedName name="Z_D4A148BB_8D25_43B9_8797_A9D3AE767B49_.wvu.PrintArea" localSheetId="3" hidden="1">'Names of Bidder'!$B$1:$G$28</definedName>
    <definedName name="Z_D4A148BB_8D25_43B9_8797_A9D3AE767B49_.wvu.PrintArea" localSheetId="11" hidden="1">Octroi!$A$1:$E$16</definedName>
    <definedName name="Z_D4A148BB_8D25_43B9_8797_A9D3AE767B49_.wvu.PrintArea" localSheetId="13" hidden="1">'Other Taxes &amp; Duties'!$A$1:$F$16</definedName>
    <definedName name="Z_D4A148BB_8D25_43B9_8797_A9D3AE767B49_.wvu.PrintArea" localSheetId="15" hidden="1">'Q &amp; C'!$A$1:$F$38</definedName>
    <definedName name="Z_D4A148BB_8D25_43B9_8797_A9D3AE767B49_.wvu.PrintArea" localSheetId="4" hidden="1">'Sch-1'!$A$1:$P$162</definedName>
    <definedName name="Z_D4A148BB_8D25_43B9_8797_A9D3AE767B49_.wvu.PrintArea" localSheetId="5" hidden="1">'Sch-1(Disc)'!$A$1:$F$98</definedName>
    <definedName name="Z_D4A148BB_8D25_43B9_8797_A9D3AE767B49_.wvu.PrintArea" localSheetId="6" hidden="1">'Sch-2'!$A$1:$E$20</definedName>
    <definedName name="Z_D4A148BB_8D25_43B9_8797_A9D3AE767B49_.wvu.PrintArea" localSheetId="8" hidden="1">'Sch-3'!$A$1:$D$33</definedName>
    <definedName name="Z_D4A148BB_8D25_43B9_8797_A9D3AE767B49_.wvu.PrintArea" localSheetId="9" hidden="1">'Sch-3 After Discount'!$A$1:$D$33</definedName>
    <definedName name="Z_D4A148BB_8D25_43B9_8797_A9D3AE767B49_.wvu.PrintArea" localSheetId="7" hidden="1">'Sch-5 Dis'!$A$1:$E$44</definedName>
    <definedName name="Z_D4A148BB_8D25_43B9_8797_A9D3AE767B49_.wvu.PrintTitles" localSheetId="4" hidden="1">'Sch-1'!$14:$16</definedName>
    <definedName name="Z_D4A148BB_8D25_43B9_8797_A9D3AE767B49_.wvu.PrintTitles" localSheetId="5" hidden="1">'Sch-1(Disc)'!$14:$16</definedName>
    <definedName name="Z_D4A148BB_8D25_43B9_8797_A9D3AE767B49_.wvu.PrintTitles" localSheetId="6" hidden="1">'Sch-2'!$3:$13</definedName>
    <definedName name="Z_D4A148BB_8D25_43B9_8797_A9D3AE767B49_.wvu.PrintTitles" localSheetId="8" hidden="1">'Sch-3'!$3:$13</definedName>
    <definedName name="Z_D4A148BB_8D25_43B9_8797_A9D3AE767B49_.wvu.PrintTitles" localSheetId="9" hidden="1">'Sch-3 After Discount'!$3:$13</definedName>
    <definedName name="Z_D4A148BB_8D25_43B9_8797_A9D3AE767B49_.wvu.PrintTitles" localSheetId="7" hidden="1">'Sch-5 Dis'!$3:$13</definedName>
    <definedName name="Z_D4A148BB_8D25_43B9_8797_A9D3AE767B49_.wvu.Rows" localSheetId="1" hidden="1">Cover!$7:$7</definedName>
    <definedName name="Z_D4A148BB_8D25_43B9_8797_A9D3AE767B49_.wvu.Rows" localSheetId="10" hidden="1">Discount!$17:$30,Discount!$32:$33</definedName>
    <definedName name="Z_D4A148BB_8D25_43B9_8797_A9D3AE767B49_.wvu.Rows" localSheetId="2" hidden="1">Instructions!$36:$37</definedName>
    <definedName name="Z_D4A148BB_8D25_43B9_8797_A9D3AE767B49_.wvu.Rows" localSheetId="5" hidden="1">'Sch-1(Disc)'!$68:$91</definedName>
    <definedName name="Z_D4A148BB_8D25_43B9_8797_A9D3AE767B49_.wvu.Rows" localSheetId="8" hidden="1">'Sch-3'!$17:$28</definedName>
    <definedName name="Z_D4A148BB_8D25_43B9_8797_A9D3AE767B49_.wvu.Rows" localSheetId="9" hidden="1">'Sch-3 After Discount'!$17:$28</definedName>
    <definedName name="Z_D4DE57C7_E521_4428_80BD_545B19793C78_.wvu.Cols" localSheetId="14" hidden="1">'Bid Form 2nd Envelope'!$Y:$AN</definedName>
    <definedName name="Z_D4DE57C7_E521_4428_80BD_545B19793C78_.wvu.Cols" localSheetId="10" hidden="1">Discount!$I:$N</definedName>
    <definedName name="Z_D4DE57C7_E521_4428_80BD_545B19793C78_.wvu.Cols" localSheetId="3" hidden="1">'Names of Bidder'!$L:$L</definedName>
    <definedName name="Z_D4DE57C7_E521_4428_80BD_545B19793C78_.wvu.Cols" localSheetId="4" hidden="1">'Sch-1'!$Q:$V,'Sch-1'!$AB:$AL</definedName>
    <definedName name="Z_D4DE57C7_E521_4428_80BD_545B19793C78_.wvu.Cols" localSheetId="5" hidden="1">'Sch-1(Disc)'!$I:$I,'Sch-1(Disc)'!$P:$Z</definedName>
    <definedName name="Z_D4DE57C7_E521_4428_80BD_545B19793C78_.wvu.Cols" localSheetId="6" hidden="1">'Sch-2'!$I:$P</definedName>
    <definedName name="Z_D4DE57C7_E521_4428_80BD_545B19793C78_.wvu.Cols" localSheetId="7" hidden="1">'Sch-5 Dis'!$I:$P</definedName>
    <definedName name="Z_D4DE57C7_E521_4428_80BD_545B19793C78_.wvu.FilterData" localSheetId="4" hidden="1">'Sch-1'!$A$20:$P$155</definedName>
    <definedName name="Z_D4DE57C7_E521_4428_80BD_545B19793C78_.wvu.FilterData" localSheetId="5" hidden="1">'Sch-1(Disc)'!$A$20:$F$92</definedName>
    <definedName name="Z_D4DE57C7_E521_4428_80BD_545B19793C78_.wvu.PrintArea" localSheetId="14" hidden="1">'Bid Form 2nd Envelope'!$A$1:$F$59</definedName>
    <definedName name="Z_D4DE57C7_E521_4428_80BD_545B19793C78_.wvu.PrintArea" localSheetId="10" hidden="1">Discount!$A$2:$G$42</definedName>
    <definedName name="Z_D4DE57C7_E521_4428_80BD_545B19793C78_.wvu.PrintArea" localSheetId="12" hidden="1">'Entry Tax'!$A$1:$E$16</definedName>
    <definedName name="Z_D4DE57C7_E521_4428_80BD_545B19793C78_.wvu.PrintArea" localSheetId="2" hidden="1">Instructions!$A$1:$C$40</definedName>
    <definedName name="Z_D4DE57C7_E521_4428_80BD_545B19793C78_.wvu.PrintArea" localSheetId="3" hidden="1">'Names of Bidder'!$B$1:$G$28</definedName>
    <definedName name="Z_D4DE57C7_E521_4428_80BD_545B19793C78_.wvu.PrintArea" localSheetId="11" hidden="1">Octroi!$A$1:$E$16</definedName>
    <definedName name="Z_D4DE57C7_E521_4428_80BD_545B19793C78_.wvu.PrintArea" localSheetId="13" hidden="1">'Other Taxes &amp; Duties'!$A$1:$F$16</definedName>
    <definedName name="Z_D4DE57C7_E521_4428_80BD_545B19793C78_.wvu.PrintArea" localSheetId="15" hidden="1">'Q &amp; C'!$A$1:$F$38</definedName>
    <definedName name="Z_D4DE57C7_E521_4428_80BD_545B19793C78_.wvu.PrintArea" localSheetId="4" hidden="1">'Sch-1'!$A$1:$P$162</definedName>
    <definedName name="Z_D4DE57C7_E521_4428_80BD_545B19793C78_.wvu.PrintArea" localSheetId="5" hidden="1">'Sch-1(Disc)'!$A$1:$F$98</definedName>
    <definedName name="Z_D4DE57C7_E521_4428_80BD_545B19793C78_.wvu.PrintArea" localSheetId="6" hidden="1">'Sch-2'!$A$1:$E$20</definedName>
    <definedName name="Z_D4DE57C7_E521_4428_80BD_545B19793C78_.wvu.PrintArea" localSheetId="8" hidden="1">'Sch-3'!$A$1:$D$33</definedName>
    <definedName name="Z_D4DE57C7_E521_4428_80BD_545B19793C78_.wvu.PrintArea" localSheetId="9" hidden="1">'Sch-3 After Discount'!$A$1:$D$33</definedName>
    <definedName name="Z_D4DE57C7_E521_4428_80BD_545B19793C78_.wvu.PrintArea" localSheetId="7" hidden="1">'Sch-5 Dis'!$A$1:$E$44</definedName>
    <definedName name="Z_D4DE57C7_E521_4428_80BD_545B19793C78_.wvu.PrintTitles" localSheetId="4" hidden="1">'Sch-1'!$17:$18</definedName>
    <definedName name="Z_D4DE57C7_E521_4428_80BD_545B19793C78_.wvu.PrintTitles" localSheetId="5" hidden="1">'Sch-1(Disc)'!$14:$16</definedName>
    <definedName name="Z_D4DE57C7_E521_4428_80BD_545B19793C78_.wvu.PrintTitles" localSheetId="6" hidden="1">'Sch-2'!$3:$13</definedName>
    <definedName name="Z_D4DE57C7_E521_4428_80BD_545B19793C78_.wvu.PrintTitles" localSheetId="8" hidden="1">'Sch-3'!$3:$13</definedName>
    <definedName name="Z_D4DE57C7_E521_4428_80BD_545B19793C78_.wvu.PrintTitles" localSheetId="9" hidden="1">'Sch-3 After Discount'!$3:$13</definedName>
    <definedName name="Z_D4DE57C7_E521_4428_80BD_545B19793C78_.wvu.PrintTitles" localSheetId="7" hidden="1">'Sch-5 Dis'!$3:$13</definedName>
    <definedName name="Z_D4DE57C7_E521_4428_80BD_545B19793C78_.wvu.Rows" localSheetId="1" hidden="1">Cover!$7:$7</definedName>
    <definedName name="Z_D4DE57C7_E521_4428_80BD_545B19793C78_.wvu.Rows" localSheetId="10" hidden="1">Discount!$17:$30,Discount!$32:$32</definedName>
    <definedName name="Z_D4DE57C7_E521_4428_80BD_545B19793C78_.wvu.Rows" localSheetId="2" hidden="1">Instructions!$36:$37</definedName>
    <definedName name="Z_D4DE57C7_E521_4428_80BD_545B19793C78_.wvu.Rows" localSheetId="4" hidden="1">'Sch-1'!$2:$2,'Sch-1'!$12:$12,'Sch-1'!$14:$15</definedName>
    <definedName name="Z_D4DE57C7_E521_4428_80BD_545B19793C78_.wvu.Rows" localSheetId="5" hidden="1">'Sch-1(Disc)'!$68:$91</definedName>
    <definedName name="Z_D4DE57C7_E521_4428_80BD_545B19793C78_.wvu.Rows" localSheetId="8" hidden="1">'Sch-3'!$17:$28</definedName>
    <definedName name="Z_D4DE57C7_E521_4428_80BD_545B19793C78_.wvu.Rows" localSheetId="9" hidden="1">'Sch-3 After Discount'!$17:$28</definedName>
    <definedName name="Z_E2E57CA5_082B_4C11_AB34_2A298199576B_.wvu.Cols" localSheetId="10" hidden="1">Discount!$I:$S</definedName>
    <definedName name="Z_E2E57CA5_082B_4C11_AB34_2A298199576B_.wvu.Cols" localSheetId="3" hidden="1">'Names of Bidder'!$L:$L</definedName>
    <definedName name="Z_E2E57CA5_082B_4C11_AB34_2A298199576B_.wvu.Cols" localSheetId="4" hidden="1">'Sch-1'!$S:$Z,'Sch-1'!$AB:$AL</definedName>
    <definedName name="Z_E2E57CA5_082B_4C11_AB34_2A298199576B_.wvu.Cols" localSheetId="5" hidden="1">'Sch-1(Disc)'!$H:$N,'Sch-1(Disc)'!$P:$Z</definedName>
    <definedName name="Z_E2E57CA5_082B_4C11_AB34_2A298199576B_.wvu.Cols" localSheetId="6" hidden="1">'Sch-2'!$I:$P</definedName>
    <definedName name="Z_E2E57CA5_082B_4C11_AB34_2A298199576B_.wvu.Cols" localSheetId="7" hidden="1">'Sch-5 Dis'!$I:$P</definedName>
    <definedName name="Z_E2E57CA5_082B_4C11_AB34_2A298199576B_.wvu.FilterData" localSheetId="4" hidden="1">'Sch-1'!$A$20:$P$155</definedName>
    <definedName name="Z_E2E57CA5_082B_4C11_AB34_2A298199576B_.wvu.FilterData" localSheetId="5" hidden="1">'Sch-1(Disc)'!$A$20:$F$92</definedName>
    <definedName name="Z_E2E57CA5_082B_4C11_AB34_2A298199576B_.wvu.PrintArea" localSheetId="14" hidden="1">'Bid Form 2nd Envelope'!$A$1:$F$59</definedName>
    <definedName name="Z_E2E57CA5_082B_4C11_AB34_2A298199576B_.wvu.PrintArea" localSheetId="10" hidden="1">Discount!$A$2:$G$42</definedName>
    <definedName name="Z_E2E57CA5_082B_4C11_AB34_2A298199576B_.wvu.PrintArea" localSheetId="12" hidden="1">'Entry Tax'!$A$1:$E$16</definedName>
    <definedName name="Z_E2E57CA5_082B_4C11_AB34_2A298199576B_.wvu.PrintArea" localSheetId="2" hidden="1">Instructions!$A$1:$C$40</definedName>
    <definedName name="Z_E2E57CA5_082B_4C11_AB34_2A298199576B_.wvu.PrintArea" localSheetId="3" hidden="1">'Names of Bidder'!$B$1:$G$28</definedName>
    <definedName name="Z_E2E57CA5_082B_4C11_AB34_2A298199576B_.wvu.PrintArea" localSheetId="11" hidden="1">Octroi!$A$1:$E$16</definedName>
    <definedName name="Z_E2E57CA5_082B_4C11_AB34_2A298199576B_.wvu.PrintArea" localSheetId="13" hidden="1">'Other Taxes &amp; Duties'!$A$1:$F$16</definedName>
    <definedName name="Z_E2E57CA5_082B_4C11_AB34_2A298199576B_.wvu.PrintArea" localSheetId="15" hidden="1">'Q &amp; C'!$A$1:$F$38</definedName>
    <definedName name="Z_E2E57CA5_082B_4C11_AB34_2A298199576B_.wvu.PrintArea" localSheetId="4" hidden="1">'Sch-1'!$A$1:$P$162</definedName>
    <definedName name="Z_E2E57CA5_082B_4C11_AB34_2A298199576B_.wvu.PrintArea" localSheetId="5" hidden="1">'Sch-1(Disc)'!$A$1:$F$98</definedName>
    <definedName name="Z_E2E57CA5_082B_4C11_AB34_2A298199576B_.wvu.PrintArea" localSheetId="6" hidden="1">'Sch-2'!$A$1:$E$20</definedName>
    <definedName name="Z_E2E57CA5_082B_4C11_AB34_2A298199576B_.wvu.PrintArea" localSheetId="8" hidden="1">'Sch-3'!$A$1:$D$33</definedName>
    <definedName name="Z_E2E57CA5_082B_4C11_AB34_2A298199576B_.wvu.PrintArea" localSheetId="9" hidden="1">'Sch-3 After Discount'!$A$1:$D$33</definedName>
    <definedName name="Z_E2E57CA5_082B_4C11_AB34_2A298199576B_.wvu.PrintArea" localSheetId="7" hidden="1">'Sch-5 Dis'!$A$1:$E$44</definedName>
    <definedName name="Z_E2E57CA5_082B_4C11_AB34_2A298199576B_.wvu.PrintTitles" localSheetId="4" hidden="1">'Sch-1'!$14:$16</definedName>
    <definedName name="Z_E2E57CA5_082B_4C11_AB34_2A298199576B_.wvu.PrintTitles" localSheetId="5" hidden="1">'Sch-1(Disc)'!$14:$16</definedName>
    <definedName name="Z_E2E57CA5_082B_4C11_AB34_2A298199576B_.wvu.PrintTitles" localSheetId="6" hidden="1">'Sch-2'!$3:$13</definedName>
    <definedName name="Z_E2E57CA5_082B_4C11_AB34_2A298199576B_.wvu.PrintTitles" localSheetId="8" hidden="1">'Sch-3'!$3:$13</definedName>
    <definedName name="Z_E2E57CA5_082B_4C11_AB34_2A298199576B_.wvu.PrintTitles" localSheetId="9" hidden="1">'Sch-3 After Discount'!$3:$13</definedName>
    <definedName name="Z_E2E57CA5_082B_4C11_AB34_2A298199576B_.wvu.PrintTitles" localSheetId="7" hidden="1">'Sch-5 Dis'!$3:$13</definedName>
    <definedName name="Z_E2E57CA5_082B_4C11_AB34_2A298199576B_.wvu.Rows" localSheetId="1" hidden="1">Cover!$7:$7</definedName>
    <definedName name="Z_E2E57CA5_082B_4C11_AB34_2A298199576B_.wvu.Rows" localSheetId="10" hidden="1">Discount!$29:$30</definedName>
    <definedName name="Z_E8B8E0BD_9CB3_4C7D_9BC6_088FDFCB0B45_.wvu.Cols" localSheetId="14" hidden="1">'Bid Form 2nd Envelope'!$Y:$AM</definedName>
    <definedName name="Z_E8B8E0BD_9CB3_4C7D_9BC6_088FDFCB0B45_.wvu.Cols" localSheetId="3" hidden="1">'Names of Bidder'!$L:$L</definedName>
    <definedName name="Z_E8B8E0BD_9CB3_4C7D_9BC6_088FDFCB0B45_.wvu.Cols" localSheetId="4" hidden="1">'Sch-1'!$R:$Y,'Sch-1'!$AB:$AL</definedName>
    <definedName name="Z_E8B8E0BD_9CB3_4C7D_9BC6_088FDFCB0B45_.wvu.Cols" localSheetId="5" hidden="1">'Sch-1(Disc)'!$I:$I,'Sch-1(Disc)'!$P:$Z</definedName>
    <definedName name="Z_E8B8E0BD_9CB3_4C7D_9BC6_088FDFCB0B45_.wvu.Cols" localSheetId="6" hidden="1">'Sch-2'!$I:$P</definedName>
    <definedName name="Z_E8B8E0BD_9CB3_4C7D_9BC6_088FDFCB0B45_.wvu.Cols" localSheetId="7" hidden="1">'Sch-5 Dis'!$I:$P</definedName>
    <definedName name="Z_E8B8E0BD_9CB3_4C7D_9BC6_088FDFCB0B45_.wvu.FilterData" localSheetId="4" hidden="1">'Sch-1'!$A$20:$P$155</definedName>
    <definedName name="Z_E8B8E0BD_9CB3_4C7D_9BC6_088FDFCB0B45_.wvu.FilterData" localSheetId="5" hidden="1">'Sch-1(Disc)'!$A$20:$F$92</definedName>
    <definedName name="Z_E8B8E0BD_9CB3_4C7D_9BC6_088FDFCB0B45_.wvu.PrintArea" localSheetId="14" hidden="1">'Bid Form 2nd Envelope'!$A$1:$F$59</definedName>
    <definedName name="Z_E8B8E0BD_9CB3_4C7D_9BC6_088FDFCB0B45_.wvu.PrintArea" localSheetId="10" hidden="1">Discount!$A$2:$G$42</definedName>
    <definedName name="Z_E8B8E0BD_9CB3_4C7D_9BC6_088FDFCB0B45_.wvu.PrintArea" localSheetId="12" hidden="1">'Entry Tax'!$A$1:$E$16</definedName>
    <definedName name="Z_E8B8E0BD_9CB3_4C7D_9BC6_088FDFCB0B45_.wvu.PrintArea" localSheetId="2" hidden="1">Instructions!$A$1:$C$40</definedName>
    <definedName name="Z_E8B8E0BD_9CB3_4C7D_9BC6_088FDFCB0B45_.wvu.PrintArea" localSheetId="3" hidden="1">'Names of Bidder'!$B$1:$G$28</definedName>
    <definedName name="Z_E8B8E0BD_9CB3_4C7D_9BC6_088FDFCB0B45_.wvu.PrintArea" localSheetId="11" hidden="1">Octroi!$A$1:$E$16</definedName>
    <definedName name="Z_E8B8E0BD_9CB3_4C7D_9BC6_088FDFCB0B45_.wvu.PrintArea" localSheetId="13" hidden="1">'Other Taxes &amp; Duties'!$A$1:$F$16</definedName>
    <definedName name="Z_E8B8E0BD_9CB3_4C7D_9BC6_088FDFCB0B45_.wvu.PrintArea" localSheetId="15" hidden="1">'Q &amp; C'!$A$1:$F$38</definedName>
    <definedName name="Z_E8B8E0BD_9CB3_4C7D_9BC6_088FDFCB0B45_.wvu.PrintArea" localSheetId="4" hidden="1">'Sch-1'!$A$1:$P$162</definedName>
    <definedName name="Z_E8B8E0BD_9CB3_4C7D_9BC6_088FDFCB0B45_.wvu.PrintArea" localSheetId="5" hidden="1">'Sch-1(Disc)'!$A$1:$F$98</definedName>
    <definedName name="Z_E8B8E0BD_9CB3_4C7D_9BC6_088FDFCB0B45_.wvu.PrintArea" localSheetId="6" hidden="1">'Sch-2'!$A$1:$E$20</definedName>
    <definedName name="Z_E8B8E0BD_9CB3_4C7D_9BC6_088FDFCB0B45_.wvu.PrintArea" localSheetId="8" hidden="1">'Sch-3'!$A$1:$D$33</definedName>
    <definedName name="Z_E8B8E0BD_9CB3_4C7D_9BC6_088FDFCB0B45_.wvu.PrintArea" localSheetId="9" hidden="1">'Sch-3 After Discount'!$A$1:$D$33</definedName>
    <definedName name="Z_E8B8E0BD_9CB3_4C7D_9BC6_088FDFCB0B45_.wvu.PrintArea" localSheetId="7" hidden="1">'Sch-5 Dis'!$A$1:$E$44</definedName>
    <definedName name="Z_E8B8E0BD_9CB3_4C7D_9BC6_088FDFCB0B45_.wvu.PrintTitles" localSheetId="4" hidden="1">'Sch-1'!$14:$16</definedName>
    <definedName name="Z_E8B8E0BD_9CB3_4C7D_9BC6_088FDFCB0B45_.wvu.PrintTitles" localSheetId="5" hidden="1">'Sch-1(Disc)'!$14:$16</definedName>
    <definedName name="Z_E8B8E0BD_9CB3_4C7D_9BC6_088FDFCB0B45_.wvu.PrintTitles" localSheetId="6" hidden="1">'Sch-2'!$3:$13</definedName>
    <definedName name="Z_E8B8E0BD_9CB3_4C7D_9BC6_088FDFCB0B45_.wvu.PrintTitles" localSheetId="8" hidden="1">'Sch-3'!$3:$13</definedName>
    <definedName name="Z_E8B8E0BD_9CB3_4C7D_9BC6_088FDFCB0B45_.wvu.PrintTitles" localSheetId="9" hidden="1">'Sch-3 After Discount'!$3:$13</definedName>
    <definedName name="Z_E8B8E0BD_9CB3_4C7D_9BC6_088FDFCB0B45_.wvu.PrintTitles" localSheetId="7" hidden="1">'Sch-5 Dis'!$3:$13</definedName>
    <definedName name="Z_E8B8E0BD_9CB3_4C7D_9BC6_088FDFCB0B45_.wvu.Rows" localSheetId="1" hidden="1">Cover!$7:$7</definedName>
    <definedName name="Z_E8B8E0BD_9CB3_4C7D_9BC6_088FDFCB0B45_.wvu.Rows" localSheetId="10" hidden="1">Discount!$17:$30</definedName>
    <definedName name="Z_E8B8E0BD_9CB3_4C7D_9BC6_088FDFCB0B45_.wvu.Rows" localSheetId="2" hidden="1">Instructions!$36:$37</definedName>
    <definedName name="Z_E8B8E0BD_9CB3_4C7D_9BC6_088FDFCB0B45_.wvu.Rows" localSheetId="5" hidden="1">'Sch-1(Disc)'!$68:$91</definedName>
    <definedName name="Z_E8B8E0BD_9CB3_4C7D_9BC6_088FDFCB0B45_.wvu.Rows" localSheetId="8" hidden="1">'Sch-3'!$17:$28</definedName>
    <definedName name="Z_E8B8E0BD_9CB3_4C7D_9BC6_088FDFCB0B45_.wvu.Rows" localSheetId="9" hidden="1">'Sch-3 After Discount'!$17:$28</definedName>
    <definedName name="Z_EEE4E2D7_4BFE_4C24_8B93_9FD441A50336_.wvu.Cols" localSheetId="10" hidden="1">Discount!$I:$Q</definedName>
    <definedName name="Z_EEE4E2D7_4BFE_4C24_8B93_9FD441A50336_.wvu.Cols" localSheetId="3" hidden="1">'Names of Bidder'!$L:$L</definedName>
    <definedName name="Z_EEE4E2D7_4BFE_4C24_8B93_9FD441A50336_.wvu.Cols" localSheetId="4" hidden="1">'Sch-1'!$S:$V,'Sch-1'!$AB:$AL</definedName>
    <definedName name="Z_EEE4E2D7_4BFE_4C24_8B93_9FD441A50336_.wvu.Cols" localSheetId="5" hidden="1">'Sch-1(Disc)'!$H:$J,'Sch-1(Disc)'!$P:$Z</definedName>
    <definedName name="Z_EEE4E2D7_4BFE_4C24_8B93_9FD441A50336_.wvu.Cols" localSheetId="6" hidden="1">'Sch-2'!$I:$P</definedName>
    <definedName name="Z_EEE4E2D7_4BFE_4C24_8B93_9FD441A50336_.wvu.Cols" localSheetId="7" hidden="1">'Sch-5 Dis'!$I:$P</definedName>
    <definedName name="Z_EEE4E2D7_4BFE_4C24_8B93_9FD441A50336_.wvu.FilterData" localSheetId="4" hidden="1">'Sch-1'!$A$20:$P$155</definedName>
    <definedName name="Z_EEE4E2D7_4BFE_4C24_8B93_9FD441A50336_.wvu.FilterData" localSheetId="5" hidden="1">'Sch-1(Disc)'!$A$20:$F$92</definedName>
    <definedName name="Z_EEE4E2D7_4BFE_4C24_8B93_9FD441A50336_.wvu.PrintArea" localSheetId="14" hidden="1">'Bid Form 2nd Envelope'!$A$1:$F$61</definedName>
    <definedName name="Z_EEE4E2D7_4BFE_4C24_8B93_9FD441A50336_.wvu.PrintArea" localSheetId="10" hidden="1">Discount!$A$2:$G$42</definedName>
    <definedName name="Z_EEE4E2D7_4BFE_4C24_8B93_9FD441A50336_.wvu.PrintArea" localSheetId="12" hidden="1">'Entry Tax'!$A$1:$E$16</definedName>
    <definedName name="Z_EEE4E2D7_4BFE_4C24_8B93_9FD441A50336_.wvu.PrintArea" localSheetId="2" hidden="1">Instructions!$A$1:$C$40</definedName>
    <definedName name="Z_EEE4E2D7_4BFE_4C24_8B93_9FD441A50336_.wvu.PrintArea" localSheetId="3" hidden="1">'Names of Bidder'!$B$1:$E$26</definedName>
    <definedName name="Z_EEE4E2D7_4BFE_4C24_8B93_9FD441A50336_.wvu.PrintArea" localSheetId="11" hidden="1">Octroi!$A$1:$E$16</definedName>
    <definedName name="Z_EEE4E2D7_4BFE_4C24_8B93_9FD441A50336_.wvu.PrintArea" localSheetId="13" hidden="1">'Other Taxes &amp; Duties'!$A$1:$F$16</definedName>
    <definedName name="Z_EEE4E2D7_4BFE_4C24_8B93_9FD441A50336_.wvu.PrintArea" localSheetId="15" hidden="1">'Q &amp; C'!$A$1:$F$38</definedName>
    <definedName name="Z_EEE4E2D7_4BFE_4C24_8B93_9FD441A50336_.wvu.PrintArea" localSheetId="4" hidden="1">'Sch-1'!$A$1:$P$162</definedName>
    <definedName name="Z_EEE4E2D7_4BFE_4C24_8B93_9FD441A50336_.wvu.PrintArea" localSheetId="5" hidden="1">'Sch-1(Disc)'!$A$1:$F$98</definedName>
    <definedName name="Z_EEE4E2D7_4BFE_4C24_8B93_9FD441A50336_.wvu.PrintArea" localSheetId="6" hidden="1">'Sch-2'!$A$1:$E$20</definedName>
    <definedName name="Z_EEE4E2D7_4BFE_4C24_8B93_9FD441A50336_.wvu.PrintArea" localSheetId="8" hidden="1">'Sch-3'!$A$1:$D$33</definedName>
    <definedName name="Z_EEE4E2D7_4BFE_4C24_8B93_9FD441A50336_.wvu.PrintArea" localSheetId="9" hidden="1">'Sch-3 After Discount'!$A$1:$D$33</definedName>
    <definedName name="Z_EEE4E2D7_4BFE_4C24_8B93_9FD441A50336_.wvu.PrintArea" localSheetId="7" hidden="1">'Sch-5 Dis'!$A$1:$E$44</definedName>
    <definedName name="Z_EEE4E2D7_4BFE_4C24_8B93_9FD441A50336_.wvu.PrintTitles" localSheetId="4" hidden="1">'Sch-1'!$14:$16</definedName>
    <definedName name="Z_EEE4E2D7_4BFE_4C24_8B93_9FD441A50336_.wvu.PrintTitles" localSheetId="5" hidden="1">'Sch-1(Disc)'!$14:$16</definedName>
    <definedName name="Z_EEE4E2D7_4BFE_4C24_8B93_9FD441A50336_.wvu.PrintTitles" localSheetId="6" hidden="1">'Sch-2'!$3:$13</definedName>
    <definedName name="Z_EEE4E2D7_4BFE_4C24_8B93_9FD441A50336_.wvu.PrintTitles" localSheetId="8" hidden="1">'Sch-3'!$3:$13</definedName>
    <definedName name="Z_EEE4E2D7_4BFE_4C24_8B93_9FD441A50336_.wvu.PrintTitles" localSheetId="9" hidden="1">'Sch-3 After Discount'!$3:$13</definedName>
    <definedName name="Z_EEE4E2D7_4BFE_4C24_8B93_9FD441A50336_.wvu.PrintTitles" localSheetId="7" hidden="1">'Sch-5 Dis'!$3:$13</definedName>
    <definedName name="Z_EEE4E2D7_4BFE_4C24_8B93_9FD441A50336_.wvu.Rows" localSheetId="1" hidden="1">Cover!$7:$7</definedName>
    <definedName name="Z_EEE4E2D7_4BFE_4C24_8B93_9FD441A50336_.wvu.Rows" localSheetId="10" hidden="1">Discount!$29:$30</definedName>
    <definedName name="Z_EEE4E2D7_4BFE_4C24_8B93_9FD441A50336_.wvu.Rows" localSheetId="4" hidden="1">'Sch-1'!#REF!,'Sch-1'!#REF!,'Sch-1'!#REF!,'Sch-1'!#REF!</definedName>
    <definedName name="Z_EEE4E2D7_4BFE_4C24_8B93_9FD441A50336_.wvu.Rows" localSheetId="5" hidden="1">'Sch-1(Disc)'!#REF!,'Sch-1(Disc)'!#REF!,'Sch-1(Disc)'!#REF!,'Sch-1(Disc)'!#REF!</definedName>
    <definedName name="Z_EF8F60CB_82F3_477F_A7D3_94F4C70843DC_.wvu.Cols" localSheetId="14" hidden="1">'Bid Form 2nd Envelope'!$Y:$AN</definedName>
    <definedName name="Z_EF8F60CB_82F3_477F_A7D3_94F4C70843DC_.wvu.Cols" localSheetId="10" hidden="1">Discount!$I:$N</definedName>
    <definedName name="Z_EF8F60CB_82F3_477F_A7D3_94F4C70843DC_.wvu.Cols" localSheetId="3" hidden="1">'Names of Bidder'!$L:$L</definedName>
    <definedName name="Z_EF8F60CB_82F3_477F_A7D3_94F4C70843DC_.wvu.Cols" localSheetId="4" hidden="1">'Sch-1'!$Q:$W,'Sch-1'!$AB:$AL</definedName>
    <definedName name="Z_EF8F60CB_82F3_477F_A7D3_94F4C70843DC_.wvu.Cols" localSheetId="5" hidden="1">'Sch-1(Disc)'!$I:$I,'Sch-1(Disc)'!$P:$Z</definedName>
    <definedName name="Z_EF8F60CB_82F3_477F_A7D3_94F4C70843DC_.wvu.Cols" localSheetId="6" hidden="1">'Sch-2'!$I:$P</definedName>
    <definedName name="Z_EF8F60CB_82F3_477F_A7D3_94F4C70843DC_.wvu.Cols" localSheetId="7" hidden="1">'Sch-5 Dis'!$I:$P</definedName>
    <definedName name="Z_EF8F60CB_82F3_477F_A7D3_94F4C70843DC_.wvu.FilterData" localSheetId="4" hidden="1">'Sch-1'!$A$20:$P$155</definedName>
    <definedName name="Z_EF8F60CB_82F3_477F_A7D3_94F4C70843DC_.wvu.FilterData" localSheetId="5" hidden="1">'Sch-1(Disc)'!$A$20:$F$92</definedName>
    <definedName name="Z_EF8F60CB_82F3_477F_A7D3_94F4C70843DC_.wvu.PrintArea" localSheetId="14" hidden="1">'Bid Form 2nd Envelope'!$A$1:$F$59</definedName>
    <definedName name="Z_EF8F60CB_82F3_477F_A7D3_94F4C70843DC_.wvu.PrintArea" localSheetId="10" hidden="1">Discount!$A$2:$G$42</definedName>
    <definedName name="Z_EF8F60CB_82F3_477F_A7D3_94F4C70843DC_.wvu.PrintArea" localSheetId="12" hidden="1">'Entry Tax'!$A$1:$E$16</definedName>
    <definedName name="Z_EF8F60CB_82F3_477F_A7D3_94F4C70843DC_.wvu.PrintArea" localSheetId="2" hidden="1">Instructions!$A$1:$C$40</definedName>
    <definedName name="Z_EF8F60CB_82F3_477F_A7D3_94F4C70843DC_.wvu.PrintArea" localSheetId="3" hidden="1">'Names of Bidder'!$B$1:$G$28</definedName>
    <definedName name="Z_EF8F60CB_82F3_477F_A7D3_94F4C70843DC_.wvu.PrintArea" localSheetId="11" hidden="1">Octroi!$A$1:$E$16</definedName>
    <definedName name="Z_EF8F60CB_82F3_477F_A7D3_94F4C70843DC_.wvu.PrintArea" localSheetId="13" hidden="1">'Other Taxes &amp; Duties'!$A$1:$F$16</definedName>
    <definedName name="Z_EF8F60CB_82F3_477F_A7D3_94F4C70843DC_.wvu.PrintArea" localSheetId="15" hidden="1">'Q &amp; C'!$A$1:$F$38</definedName>
    <definedName name="Z_EF8F60CB_82F3_477F_A7D3_94F4C70843DC_.wvu.PrintArea" localSheetId="4" hidden="1">'Sch-1'!$A$1:$P$162</definedName>
    <definedName name="Z_EF8F60CB_82F3_477F_A7D3_94F4C70843DC_.wvu.PrintArea" localSheetId="5" hidden="1">'Sch-1(Disc)'!$A$1:$F$98</definedName>
    <definedName name="Z_EF8F60CB_82F3_477F_A7D3_94F4C70843DC_.wvu.PrintArea" localSheetId="6" hidden="1">'Sch-2'!$A$1:$E$20</definedName>
    <definedName name="Z_EF8F60CB_82F3_477F_A7D3_94F4C70843DC_.wvu.PrintArea" localSheetId="8" hidden="1">'Sch-3'!$A$1:$D$33</definedName>
    <definedName name="Z_EF8F60CB_82F3_477F_A7D3_94F4C70843DC_.wvu.PrintArea" localSheetId="9" hidden="1">'Sch-3 After Discount'!$A$1:$D$33</definedName>
    <definedName name="Z_EF8F60CB_82F3_477F_A7D3_94F4C70843DC_.wvu.PrintArea" localSheetId="7" hidden="1">'Sch-5 Dis'!$A$1:$E$44</definedName>
    <definedName name="Z_EF8F60CB_82F3_477F_A7D3_94F4C70843DC_.wvu.PrintTitles" localSheetId="4" hidden="1">'Sch-1'!$17:$18</definedName>
    <definedName name="Z_EF8F60CB_82F3_477F_A7D3_94F4C70843DC_.wvu.PrintTitles" localSheetId="5" hidden="1">'Sch-1(Disc)'!$14:$16</definedName>
    <definedName name="Z_EF8F60CB_82F3_477F_A7D3_94F4C70843DC_.wvu.PrintTitles" localSheetId="6" hidden="1">'Sch-2'!$3:$13</definedName>
    <definedName name="Z_EF8F60CB_82F3_477F_A7D3_94F4C70843DC_.wvu.PrintTitles" localSheetId="8" hidden="1">'Sch-3'!$3:$13</definedName>
    <definedName name="Z_EF8F60CB_82F3_477F_A7D3_94F4C70843DC_.wvu.PrintTitles" localSheetId="9" hidden="1">'Sch-3 After Discount'!$3:$13</definedName>
    <definedName name="Z_EF8F60CB_82F3_477F_A7D3_94F4C70843DC_.wvu.PrintTitles" localSheetId="7" hidden="1">'Sch-5 Dis'!$3:$13</definedName>
    <definedName name="Z_EF8F60CB_82F3_477F_A7D3_94F4C70843DC_.wvu.Rows" localSheetId="1" hidden="1">Cover!$7:$7</definedName>
    <definedName name="Z_EF8F60CB_82F3_477F_A7D3_94F4C70843DC_.wvu.Rows" localSheetId="10" hidden="1">Discount!$17:$30,Discount!$32:$32</definedName>
    <definedName name="Z_EF8F60CB_82F3_477F_A7D3_94F4C70843DC_.wvu.Rows" localSheetId="2" hidden="1">Instructions!$36:$37</definedName>
    <definedName name="Z_EF8F60CB_82F3_477F_A7D3_94F4C70843DC_.wvu.Rows" localSheetId="4" hidden="1">'Sch-1'!$2:$2,'Sch-1'!$12:$12,'Sch-1'!$14:$15,'Sch-1'!#REF!</definedName>
    <definedName name="Z_EF8F60CB_82F3_477F_A7D3_94F4C70843DC_.wvu.Rows" localSheetId="5" hidden="1">'Sch-1(Disc)'!$68:$91</definedName>
    <definedName name="Z_EF8F60CB_82F3_477F_A7D3_94F4C70843DC_.wvu.Rows" localSheetId="8" hidden="1">'Sch-3'!$17:$28</definedName>
    <definedName name="Z_EF8F60CB_82F3_477F_A7D3_94F4C70843DC_.wvu.Rows" localSheetId="9" hidden="1">'Sch-3 After Discount'!$17:$28</definedName>
    <definedName name="Z_F51A1875_E3DE_4601_ADCE_E0FEEC04A5F8_.wvu.PrintArea" localSheetId="2" hidden="1">Instructions!$A$1:$C$40</definedName>
    <definedName name="Z_FC366365_2136_48B2_A9F6_DEB708B66B93_.wvu.Cols" localSheetId="14" hidden="1">'Bid Form 2nd Envelope'!$Y:$AN</definedName>
    <definedName name="Z_FC366365_2136_48B2_A9F6_DEB708B66B93_.wvu.Cols" localSheetId="10" hidden="1">Discount!$I:$N</definedName>
    <definedName name="Z_FC366365_2136_48B2_A9F6_DEB708B66B93_.wvu.Cols" localSheetId="3" hidden="1">'Names of Bidder'!$L:$L</definedName>
    <definedName name="Z_FC366365_2136_48B2_A9F6_DEB708B66B93_.wvu.Cols" localSheetId="4" hidden="1">'Sch-1'!$Q:$W,'Sch-1'!$AB:$AL</definedName>
    <definedName name="Z_FC366365_2136_48B2_A9F6_DEB708B66B93_.wvu.Cols" localSheetId="5" hidden="1">'Sch-1(Disc)'!$I:$I,'Sch-1(Disc)'!$P:$Z</definedName>
    <definedName name="Z_FC366365_2136_48B2_A9F6_DEB708B66B93_.wvu.Cols" localSheetId="6" hidden="1">'Sch-2'!$I:$P</definedName>
    <definedName name="Z_FC366365_2136_48B2_A9F6_DEB708B66B93_.wvu.Cols" localSheetId="7" hidden="1">'Sch-5 Dis'!$I:$P</definedName>
    <definedName name="Z_FC366365_2136_48B2_A9F6_DEB708B66B93_.wvu.FilterData" localSheetId="4" hidden="1">'Sch-1'!$A$20:$P$155</definedName>
    <definedName name="Z_FC366365_2136_48B2_A9F6_DEB708B66B93_.wvu.FilterData" localSheetId="5" hidden="1">'Sch-1(Disc)'!$A$20:$F$92</definedName>
    <definedName name="Z_FC366365_2136_48B2_A9F6_DEB708B66B93_.wvu.PrintArea" localSheetId="14" hidden="1">'Bid Form 2nd Envelope'!$A$1:$F$59</definedName>
    <definedName name="Z_FC366365_2136_48B2_A9F6_DEB708B66B93_.wvu.PrintArea" localSheetId="10" hidden="1">Discount!$A$2:$G$42</definedName>
    <definedName name="Z_FC366365_2136_48B2_A9F6_DEB708B66B93_.wvu.PrintArea" localSheetId="12" hidden="1">'Entry Tax'!$A$1:$E$16</definedName>
    <definedName name="Z_FC366365_2136_48B2_A9F6_DEB708B66B93_.wvu.PrintArea" localSheetId="2" hidden="1">Instructions!$A$1:$C$40</definedName>
    <definedName name="Z_FC366365_2136_48B2_A9F6_DEB708B66B93_.wvu.PrintArea" localSheetId="3" hidden="1">'Names of Bidder'!$B$1:$G$28</definedName>
    <definedName name="Z_FC366365_2136_48B2_A9F6_DEB708B66B93_.wvu.PrintArea" localSheetId="11" hidden="1">Octroi!$A$1:$E$16</definedName>
    <definedName name="Z_FC366365_2136_48B2_A9F6_DEB708B66B93_.wvu.PrintArea" localSheetId="13" hidden="1">'Other Taxes &amp; Duties'!$A$1:$F$16</definedName>
    <definedName name="Z_FC366365_2136_48B2_A9F6_DEB708B66B93_.wvu.PrintArea" localSheetId="15" hidden="1">'Q &amp; C'!$A$1:$F$38</definedName>
    <definedName name="Z_FC366365_2136_48B2_A9F6_DEB708B66B93_.wvu.PrintArea" localSheetId="4" hidden="1">'Sch-1'!$A$1:$P$162</definedName>
    <definedName name="Z_FC366365_2136_48B2_A9F6_DEB708B66B93_.wvu.PrintArea" localSheetId="5" hidden="1">'Sch-1(Disc)'!$A$1:$F$98</definedName>
    <definedName name="Z_FC366365_2136_48B2_A9F6_DEB708B66B93_.wvu.PrintArea" localSheetId="6" hidden="1">'Sch-2'!$A$1:$E$20</definedName>
    <definedName name="Z_FC366365_2136_48B2_A9F6_DEB708B66B93_.wvu.PrintArea" localSheetId="8" hidden="1">'Sch-3'!$A$1:$D$33</definedName>
    <definedName name="Z_FC366365_2136_48B2_A9F6_DEB708B66B93_.wvu.PrintArea" localSheetId="9" hidden="1">'Sch-3 After Discount'!$A$1:$D$33</definedName>
    <definedName name="Z_FC366365_2136_48B2_A9F6_DEB708B66B93_.wvu.PrintArea" localSheetId="7" hidden="1">'Sch-5 Dis'!$A$1:$E$44</definedName>
    <definedName name="Z_FC366365_2136_48B2_A9F6_DEB708B66B93_.wvu.PrintTitles" localSheetId="4" hidden="1">'Sch-1'!$17:$18</definedName>
    <definedName name="Z_FC366365_2136_48B2_A9F6_DEB708B66B93_.wvu.PrintTitles" localSheetId="5" hidden="1">'Sch-1(Disc)'!$14:$16</definedName>
    <definedName name="Z_FC366365_2136_48B2_A9F6_DEB708B66B93_.wvu.PrintTitles" localSheetId="6" hidden="1">'Sch-2'!$3:$13</definedName>
    <definedName name="Z_FC366365_2136_48B2_A9F6_DEB708B66B93_.wvu.PrintTitles" localSheetId="8" hidden="1">'Sch-3'!$3:$13</definedName>
    <definedName name="Z_FC366365_2136_48B2_A9F6_DEB708B66B93_.wvu.PrintTitles" localSheetId="9" hidden="1">'Sch-3 After Discount'!$3:$13</definedName>
    <definedName name="Z_FC366365_2136_48B2_A9F6_DEB708B66B93_.wvu.PrintTitles" localSheetId="7" hidden="1">'Sch-5 Dis'!$3:$13</definedName>
    <definedName name="Z_FC366365_2136_48B2_A9F6_DEB708B66B93_.wvu.Rows" localSheetId="1" hidden="1">Cover!$7:$7</definedName>
    <definedName name="Z_FC366365_2136_48B2_A9F6_DEB708B66B93_.wvu.Rows" localSheetId="10" hidden="1">Discount!$17:$30,Discount!$32:$32</definedName>
    <definedName name="Z_FC366365_2136_48B2_A9F6_DEB708B66B93_.wvu.Rows" localSheetId="2" hidden="1">Instructions!$36:$37</definedName>
    <definedName name="Z_FC366365_2136_48B2_A9F6_DEB708B66B93_.wvu.Rows" localSheetId="4" hidden="1">'Sch-1'!$2:$2,'Sch-1'!$12:$12,'Sch-1'!$14:$15,'Sch-1'!#REF!</definedName>
    <definedName name="Z_FC366365_2136_48B2_A9F6_DEB708B66B93_.wvu.Rows" localSheetId="5" hidden="1">'Sch-1(Disc)'!$68:$91</definedName>
    <definedName name="Z_FC366365_2136_48B2_A9F6_DEB708B66B93_.wvu.Rows" localSheetId="8" hidden="1">'Sch-3'!$17:$28</definedName>
    <definedName name="Z_FC366365_2136_48B2_A9F6_DEB708B66B93_.wvu.Rows" localSheetId="9" hidden="1">'Sch-3 After Discount'!$17:$28</definedName>
    <definedName name="Z_FD7F7BE1_8CB1_460B_98AB_D33E15FD14E6_.wvu.Cols" localSheetId="14" hidden="1">'Bid Form 2nd Envelope'!$Y:$AM</definedName>
    <definedName name="Z_FD7F7BE1_8CB1_460B_98AB_D33E15FD14E6_.wvu.Cols" localSheetId="10" hidden="1">Discount!$I:$O</definedName>
    <definedName name="Z_FD7F7BE1_8CB1_460B_98AB_D33E15FD14E6_.wvu.Cols" localSheetId="3" hidden="1">'Names of Bidder'!$L:$L</definedName>
    <definedName name="Z_FD7F7BE1_8CB1_460B_98AB_D33E15FD14E6_.wvu.Cols" localSheetId="4" hidden="1">'Sch-1'!$AB:$AL</definedName>
    <definedName name="Z_FD7F7BE1_8CB1_460B_98AB_D33E15FD14E6_.wvu.Cols" localSheetId="5" hidden="1">'Sch-1(Disc)'!$I:$I,'Sch-1(Disc)'!$P:$Z</definedName>
    <definedName name="Z_FD7F7BE1_8CB1_460B_98AB_D33E15FD14E6_.wvu.Cols" localSheetId="6" hidden="1">'Sch-2'!$I:$P</definedName>
    <definedName name="Z_FD7F7BE1_8CB1_460B_98AB_D33E15FD14E6_.wvu.Cols" localSheetId="7" hidden="1">'Sch-5 Dis'!$I:$P</definedName>
    <definedName name="Z_FD7F7BE1_8CB1_460B_98AB_D33E15FD14E6_.wvu.FilterData" localSheetId="4" hidden="1">'Sch-1'!$A$20:$P$155</definedName>
    <definedName name="Z_FD7F7BE1_8CB1_460B_98AB_D33E15FD14E6_.wvu.FilterData" localSheetId="5" hidden="1">'Sch-1(Disc)'!$A$20:$F$92</definedName>
    <definedName name="Z_FD7F7BE1_8CB1_460B_98AB_D33E15FD14E6_.wvu.PrintArea" localSheetId="14" hidden="1">'Bid Form 2nd Envelope'!$A$1:$F$59</definedName>
    <definedName name="Z_FD7F7BE1_8CB1_460B_98AB_D33E15FD14E6_.wvu.PrintArea" localSheetId="10" hidden="1">Discount!$A$2:$G$42</definedName>
    <definedName name="Z_FD7F7BE1_8CB1_460B_98AB_D33E15FD14E6_.wvu.PrintArea" localSheetId="12" hidden="1">'Entry Tax'!$A$1:$E$16</definedName>
    <definedName name="Z_FD7F7BE1_8CB1_460B_98AB_D33E15FD14E6_.wvu.PrintArea" localSheetId="2" hidden="1">Instructions!$A$1:$C$40</definedName>
    <definedName name="Z_FD7F7BE1_8CB1_460B_98AB_D33E15FD14E6_.wvu.PrintArea" localSheetId="3" hidden="1">'Names of Bidder'!$B$1:$G$28</definedName>
    <definedName name="Z_FD7F7BE1_8CB1_460B_98AB_D33E15FD14E6_.wvu.PrintArea" localSheetId="11" hidden="1">Octroi!$A$1:$E$16</definedName>
    <definedName name="Z_FD7F7BE1_8CB1_460B_98AB_D33E15FD14E6_.wvu.PrintArea" localSheetId="13" hidden="1">'Other Taxes &amp; Duties'!$A$1:$F$16</definedName>
    <definedName name="Z_FD7F7BE1_8CB1_460B_98AB_D33E15FD14E6_.wvu.PrintArea" localSheetId="15" hidden="1">'Q &amp; C'!$A$1:$F$38</definedName>
    <definedName name="Z_FD7F7BE1_8CB1_460B_98AB_D33E15FD14E6_.wvu.PrintArea" localSheetId="4" hidden="1">'Sch-1'!$A$1:$P$162</definedName>
    <definedName name="Z_FD7F7BE1_8CB1_460B_98AB_D33E15FD14E6_.wvu.PrintArea" localSheetId="5" hidden="1">'Sch-1(Disc)'!$A$1:$F$98</definedName>
    <definedName name="Z_FD7F7BE1_8CB1_460B_98AB_D33E15FD14E6_.wvu.PrintArea" localSheetId="6" hidden="1">'Sch-2'!$A$1:$E$20</definedName>
    <definedName name="Z_FD7F7BE1_8CB1_460B_98AB_D33E15FD14E6_.wvu.PrintArea" localSheetId="8" hidden="1">'Sch-3'!$A$1:$D$33</definedName>
    <definedName name="Z_FD7F7BE1_8CB1_460B_98AB_D33E15FD14E6_.wvu.PrintArea" localSheetId="9" hidden="1">'Sch-3 After Discount'!$A$1:$D$33</definedName>
    <definedName name="Z_FD7F7BE1_8CB1_460B_98AB_D33E15FD14E6_.wvu.PrintArea" localSheetId="7" hidden="1">'Sch-5 Dis'!$A$1:$E$44</definedName>
    <definedName name="Z_FD7F7BE1_8CB1_460B_98AB_D33E15FD14E6_.wvu.PrintTitles" localSheetId="4" hidden="1">'Sch-1'!$14:$16</definedName>
    <definedName name="Z_FD7F7BE1_8CB1_460B_98AB_D33E15FD14E6_.wvu.PrintTitles" localSheetId="5" hidden="1">'Sch-1(Disc)'!$14:$16</definedName>
    <definedName name="Z_FD7F7BE1_8CB1_460B_98AB_D33E15FD14E6_.wvu.PrintTitles" localSheetId="6" hidden="1">'Sch-2'!$3:$13</definedName>
    <definedName name="Z_FD7F7BE1_8CB1_460B_98AB_D33E15FD14E6_.wvu.PrintTitles" localSheetId="8" hidden="1">'Sch-3'!$3:$13</definedName>
    <definedName name="Z_FD7F7BE1_8CB1_460B_98AB_D33E15FD14E6_.wvu.PrintTitles" localSheetId="9" hidden="1">'Sch-3 After Discount'!$3:$13</definedName>
    <definedName name="Z_FD7F7BE1_8CB1_460B_98AB_D33E15FD14E6_.wvu.PrintTitles" localSheetId="7" hidden="1">'Sch-5 Dis'!$3:$13</definedName>
    <definedName name="Z_FD7F7BE1_8CB1_460B_98AB_D33E15FD14E6_.wvu.Rows" localSheetId="1" hidden="1">Cover!$7:$7</definedName>
    <definedName name="Z_FD7F7BE1_8CB1_460B_98AB_D33E15FD14E6_.wvu.Rows" localSheetId="10" hidden="1">Discount!$17:$30</definedName>
    <definedName name="Z_FD7F7BE1_8CB1_460B_98AB_D33E15FD14E6_.wvu.Rows" localSheetId="2" hidden="1">Instructions!$36:$37</definedName>
    <definedName name="Z_FD7F7BE1_8CB1_460B_98AB_D33E15FD14E6_.wvu.Rows" localSheetId="4" hidden="1">'Sch-1'!#REF!,'Sch-1'!#REF!</definedName>
    <definedName name="Z_FD7F7BE1_8CB1_460B_98AB_D33E15FD14E6_.wvu.Rows" localSheetId="5" hidden="1">'Sch-1(Disc)'!$68:$91</definedName>
    <definedName name="Z_FD7F7BE1_8CB1_460B_98AB_D33E15FD14E6_.wvu.Rows" localSheetId="8" hidden="1">'Sch-3'!$17:$28</definedName>
    <definedName name="Z_FD7F7BE1_8CB1_460B_98AB_D33E15FD14E6_.wvu.Rows" localSheetId="9" hidden="1">'Sch-3 After Discount'!$17:$28</definedName>
  </definedNames>
  <calcPr calcId="191029"/>
  <customWorkbookViews>
    <customWorkbookView name="Himanshu Mittal {Himanshu Mittal} - Personal View" guid="{B9EAB4BB-47F0-45F6-9177-877ECBB04DB8}" mergeInterval="0" personalView="1" maximized="1" xWindow="-9" yWindow="-9" windowWidth="1938" windowHeight="1048" tabRatio="617" activeSheetId="4"/>
    <customWorkbookView name="Kamal  Kumar Rathore {कमल कुमार राठौर} - Personal View" guid="{86260C12-F493-4AC3-B99F-09BEF69A932B}" mergeInterval="0" personalView="1" maximized="1" xWindow="-8" yWindow="-8" windowWidth="1936" windowHeight="1056" tabRatio="617" activeSheetId="2"/>
    <customWorkbookView name="Umesh Kumar Yadav {उमेश कुमार यादव} - Personal View" guid="{25FA5C87-49B6-4D46-AC9A-E57D5387C2DA}" mergeInterval="0" personalView="1" maximized="1" xWindow="-8" yWindow="-8" windowWidth="1936" windowHeight="1056" tabRatio="617" activeSheetId="15"/>
    <customWorkbookView name="Rahul . {राहुल} - Personal View" guid="{FC366365-2136-48B2-A9F6-DEB708B66B93}" mergeInterval="0" personalView="1" maximized="1" xWindow="-8" yWindow="-8" windowWidth="1936" windowHeight="1056" tabRatio="704" activeSheetId="5"/>
    <customWorkbookView name="Rahul kumar - Personal View" guid="{25F14B1D-FADD-4C44-AA48-5D402D65337D}" mergeInterval="0" personalView="1" maximized="1" xWindow="-8" yWindow="-8" windowWidth="1382" windowHeight="744" tabRatio="704" activeSheetId="2"/>
    <customWorkbookView name="Neelam - Personal View" guid="{2D068FA3-47E3-4516-81A6-894AA90F7864}" mergeInterval="0" personalView="1" maximized="1" xWindow="-9" yWindow="-9" windowWidth="1938" windowHeight="1048" tabRatio="704" activeSheetId="11"/>
    <customWorkbookView name="60001758 - Personal View" guid="{97B2ED79-AE3F-4DF3-959D-96AE4A0B76A0}" mergeInterval="0" personalView="1" maximized="1" xWindow="1" yWindow="1" windowWidth="1600" windowHeight="670" tabRatio="959" activeSheetId="15"/>
    <customWorkbookView name="60001209 - Personal View" guid="{CB39F8EE-FAD8-4C4E-B5E9-5EC27AC08528}" mergeInterval="0" personalView="1" maximized="1" xWindow="1" yWindow="1" windowWidth="1362" windowHeight="538" tabRatio="959" activeSheetId="2"/>
    <customWorkbookView name="admin - Personal View" guid="{E8B8E0BD-9CB3-4C7D-9BC6-088FDFCB0B45}" mergeInterval="0" personalView="1" maximized="1" windowWidth="1362" windowHeight="543" tabRatio="959" activeSheetId="2"/>
    <customWorkbookView name="02405 - Personal View" guid="{E2E57CA5-082B-4C11-AB34-2A298199576B}" mergeInterval="0" personalView="1" maximized="1" xWindow="1" yWindow="1" windowWidth="1362" windowHeight="496" tabRatio="959" activeSheetId="2"/>
    <customWorkbookView name="KIRAN - Personal View" guid="{EEE4E2D7-4BFE-4C24-8B93-9FD441A50336}" mergeInterval="0" personalView="1" maximized="1" windowWidth="1362" windowHeight="543" tabRatio="632" activeSheetId="14"/>
    <customWorkbookView name="Ann Mary Jose           - Personal View" guid="{091A6405-72DB-46E0-B81A-EC53A5C58396}" mergeInterval="0" personalView="1" maximized="1" xWindow="1" yWindow="1" windowWidth="1362" windowHeight="496" tabRatio="632" activeSheetId="2"/>
    <customWorkbookView name="20074 - Personal View" guid="{4F65FF32-EC61-4022-A399-2986D7B6B8B3}" mergeInterval="0" personalView="1" maximized="1" windowWidth="1020" windowHeight="539" tabRatio="632" activeSheetId="5"/>
    <customWorkbookView name="asd - Personal View" guid="{01ACF2E1-8E61-4459-ABC1-B6C183DEED61}" mergeInterval="0" personalView="1" maximized="1" windowWidth="1276" windowHeight="597" activeSheetId="1"/>
    <customWorkbookView name="00398 - Personal View" guid="{14D7F02E-BCCA-4517-ABC7-537FF4AEB67A}" mergeInterval="0" personalView="1" maximized="1" xWindow="1" yWindow="1" windowWidth="1020" windowHeight="501" tabRatio="632" activeSheetId="2"/>
    <customWorkbookView name="01209 - Personal View" guid="{27A45B7A-04F2-4516-B80B-5ED0825D4ED3}" mergeInterval="0" personalView="1" maximized="1" xWindow="1" yWindow="1" windowWidth="1366" windowHeight="538" tabRatio="632" activeSheetId="2"/>
    <customWorkbookView name="01258 - Personal View" guid="{1F4837C2-36FF-4422-95DC-EAAD1B4FAC2F}" mergeInterval="0" personalView="1" maximized="1" xWindow="1" yWindow="1" windowWidth="1362" windowHeight="464" tabRatio="881" activeSheetId="2"/>
    <customWorkbookView name="Baijnath Singh - Personal View" guid="{FD7F7BE1-8CB1-460B-98AB-D33E15FD14E6}" mergeInterval="0" personalView="1" maximized="1" windowWidth="1362" windowHeight="495" tabRatio="881" activeSheetId="4"/>
    <customWorkbookView name="NRAPENDRA KUMAR - Personal View" guid="{8C0E2163-61BB-48DF-AFAF-5E75147ED450}" mergeInterval="0" personalView="1" maximized="1" windowWidth="1362" windowHeight="503" tabRatio="881" activeSheetId="2"/>
    <customWorkbookView name="60001192 - Personal View" guid="{3DA0B320-DAF7-4F4A-921A-9FCFD188E8C7}" mergeInterval="0" personalView="1" maximized="1" xWindow="1" yWindow="1" windowWidth="1362" windowHeight="496" tabRatio="881" activeSheetId="2"/>
    <customWorkbookView name="60002487 - Personal View" guid="{BE0CEA4D-1A4E-4C32-BF92-B8DA3D3423E5}" mergeInterval="0" personalView="1" maximized="1" windowWidth="1362" windowHeight="543" tabRatio="959" activeSheetId="5"/>
    <customWorkbookView name="60000863 - Personal View" guid="{714760DF-5EB1-4543-9C04-C1A23AAE4384}" mergeInterval="0" personalView="1" maximized="1" xWindow="1" yWindow="1" windowWidth="1014" windowHeight="469" tabRatio="959" activeSheetId="15"/>
    <customWorkbookView name="Jasminder Singh Bhatia {जसमिंदर सिंह भाटिया} - Personal View" guid="{D4A148BB-8D25-43B9-8797-A9D3AE767B49}" mergeInterval="0" personalView="1" maximized="1" windowWidth="1596" windowHeight="634" tabRatio="759" activeSheetId="5"/>
    <customWorkbookView name="60002749 - Personal View" guid="{9658319F-66FC-48F8-AB8A-302F6F77BA10}" mergeInterval="0" personalView="1" maximized="1" xWindow="1" yWindow="1" windowWidth="1366" windowHeight="538" tabRatio="759" activeSheetId="9"/>
    <customWorkbookView name="Kapil Mandil {कपिल मंडिल} - Personal View" guid="{EF8F60CB-82F3-477F-A7D3-94F4C70843DC}" mergeInterval="0" personalView="1" maximized="1" windowWidth="1916" windowHeight="803" tabRatio="704" activeSheetId="11"/>
    <customWorkbookView name="Rahul {Rahul} - Personal View" guid="{427AF4ED-2BDF-478F-9F0A-595838FA0EC8}" mergeInterval="0" personalView="1" maximized="1" windowWidth="1916" windowHeight="774" tabRatio="704" activeSheetId="9"/>
    <customWorkbookView name="Samrat Jain {Samrat Jain} - Personal View" guid="{D4DE57C7-E521-4428-80BD-545B19793C78}" mergeInterval="0" personalView="1" maximized="1" xWindow="-8" yWindow="-8" windowWidth="1936" windowHeight="1056" tabRatio="617" activeSheetId="2" showComments="commIndAndComment"/>
  </customWorkbookViews>
</workbook>
</file>

<file path=xl/calcChain.xml><?xml version="1.0" encoding="utf-8"?>
<calcChain xmlns="http://schemas.openxmlformats.org/spreadsheetml/2006/main">
  <c r="Q105" i="5" l="1"/>
  <c r="R105" i="5" s="1"/>
  <c r="Q106" i="5"/>
  <c r="R106" i="5"/>
  <c r="Q147" i="5"/>
  <c r="R147" i="5" s="1"/>
  <c r="Q148" i="5"/>
  <c r="R148" i="5"/>
  <c r="Q149" i="5"/>
  <c r="R149" i="5"/>
  <c r="Q150" i="5"/>
  <c r="R150" i="5" s="1"/>
  <c r="Q151" i="5"/>
  <c r="R151" i="5"/>
  <c r="Q152" i="5"/>
  <c r="R152" i="5" s="1"/>
  <c r="Q153" i="5"/>
  <c r="R153" i="5"/>
  <c r="P147" i="5" l="1"/>
  <c r="P148" i="5"/>
  <c r="P149" i="5"/>
  <c r="P150" i="5"/>
  <c r="P151" i="5"/>
  <c r="P152" i="5"/>
  <c r="P153" i="5"/>
  <c r="P154" i="5"/>
  <c r="P107" i="5" l="1"/>
  <c r="Q154" i="5" l="1"/>
  <c r="R154" i="5" s="1"/>
  <c r="Q146" i="5"/>
  <c r="R146" i="5" s="1"/>
  <c r="P146" i="5"/>
  <c r="Q145" i="5"/>
  <c r="R145" i="5" s="1"/>
  <c r="P145" i="5"/>
  <c r="Q144" i="5"/>
  <c r="R144" i="5" s="1"/>
  <c r="P144" i="5"/>
  <c r="Q143" i="5"/>
  <c r="R143" i="5" s="1"/>
  <c r="P143" i="5"/>
  <c r="Q142" i="5"/>
  <c r="R142" i="5" s="1"/>
  <c r="P142" i="5"/>
  <c r="Q141" i="5"/>
  <c r="R141" i="5" s="1"/>
  <c r="P141" i="5"/>
  <c r="Q140" i="5"/>
  <c r="R140" i="5" s="1"/>
  <c r="P140" i="5"/>
  <c r="Q139" i="5"/>
  <c r="R139" i="5" s="1"/>
  <c r="P139" i="5"/>
  <c r="Q138" i="5"/>
  <c r="R138" i="5" s="1"/>
  <c r="P138" i="5"/>
  <c r="Q137" i="5"/>
  <c r="R137" i="5" s="1"/>
  <c r="P137" i="5"/>
  <c r="Q136" i="5"/>
  <c r="R136" i="5" s="1"/>
  <c r="P136" i="5"/>
  <c r="Q135" i="5"/>
  <c r="R135" i="5" s="1"/>
  <c r="P135" i="5"/>
  <c r="Q134" i="5"/>
  <c r="R134" i="5" s="1"/>
  <c r="P134" i="5"/>
  <c r="Q133" i="5"/>
  <c r="R133" i="5" s="1"/>
  <c r="P133" i="5"/>
  <c r="Q132" i="5"/>
  <c r="R132" i="5" s="1"/>
  <c r="P132" i="5"/>
  <c r="Q131" i="5"/>
  <c r="R131" i="5" s="1"/>
  <c r="P131" i="5"/>
  <c r="Q130" i="5"/>
  <c r="R130" i="5" s="1"/>
  <c r="P130" i="5"/>
  <c r="Q129" i="5"/>
  <c r="R129" i="5" s="1"/>
  <c r="P129" i="5"/>
  <c r="Q128" i="5"/>
  <c r="R128" i="5" s="1"/>
  <c r="P128" i="5"/>
  <c r="Q127" i="5"/>
  <c r="R127" i="5" s="1"/>
  <c r="P127" i="5"/>
  <c r="Q126" i="5"/>
  <c r="R126" i="5" s="1"/>
  <c r="P126" i="5"/>
  <c r="Q125" i="5"/>
  <c r="R125" i="5" s="1"/>
  <c r="P125" i="5"/>
  <c r="Q124" i="5"/>
  <c r="R124" i="5" s="1"/>
  <c r="P124" i="5"/>
  <c r="Q123" i="5"/>
  <c r="R123" i="5" s="1"/>
  <c r="P123" i="5"/>
  <c r="Q122" i="5"/>
  <c r="R122" i="5" s="1"/>
  <c r="P122" i="5"/>
  <c r="Q121" i="5"/>
  <c r="R121" i="5" s="1"/>
  <c r="P121" i="5"/>
  <c r="Q120" i="5"/>
  <c r="R120" i="5" s="1"/>
  <c r="P120" i="5"/>
  <c r="Q119" i="5"/>
  <c r="R119" i="5" s="1"/>
  <c r="P119" i="5"/>
  <c r="Q118" i="5"/>
  <c r="R118" i="5" s="1"/>
  <c r="P118" i="5"/>
  <c r="Q117" i="5"/>
  <c r="R117" i="5" s="1"/>
  <c r="P117" i="5"/>
  <c r="Q116" i="5"/>
  <c r="R116" i="5" s="1"/>
  <c r="P116" i="5"/>
  <c r="Q115" i="5"/>
  <c r="R115" i="5" s="1"/>
  <c r="P115" i="5"/>
  <c r="Q114" i="5"/>
  <c r="R114" i="5" s="1"/>
  <c r="P114" i="5"/>
  <c r="Q113" i="5"/>
  <c r="R113" i="5" s="1"/>
  <c r="P113" i="5"/>
  <c r="Q112" i="5"/>
  <c r="R112" i="5" s="1"/>
  <c r="P112" i="5"/>
  <c r="Q111" i="5"/>
  <c r="R111" i="5" s="1"/>
  <c r="P111" i="5"/>
  <c r="Q110" i="5"/>
  <c r="R110" i="5" s="1"/>
  <c r="P110" i="5"/>
  <c r="Q109" i="5"/>
  <c r="R109" i="5" s="1"/>
  <c r="P109" i="5"/>
  <c r="Q107" i="5"/>
  <c r="R107" i="5" s="1"/>
  <c r="Q104" i="5"/>
  <c r="R104" i="5" s="1"/>
  <c r="P104" i="5"/>
  <c r="Q103" i="5"/>
  <c r="R103" i="5" s="1"/>
  <c r="P103" i="5"/>
  <c r="Q102" i="5"/>
  <c r="R102" i="5" s="1"/>
  <c r="P102" i="5"/>
  <c r="Q101" i="5"/>
  <c r="R101" i="5" s="1"/>
  <c r="P101" i="5"/>
  <c r="Q100" i="5"/>
  <c r="R100" i="5" s="1"/>
  <c r="P100" i="5"/>
  <c r="Q99" i="5"/>
  <c r="R99" i="5" s="1"/>
  <c r="P99" i="5"/>
  <c r="Q98" i="5"/>
  <c r="R98" i="5" s="1"/>
  <c r="P98" i="5"/>
  <c r="Q97" i="5"/>
  <c r="R97" i="5" s="1"/>
  <c r="P97" i="5"/>
  <c r="Q96" i="5"/>
  <c r="R96" i="5" s="1"/>
  <c r="P96" i="5"/>
  <c r="Q95" i="5"/>
  <c r="R95" i="5" s="1"/>
  <c r="P95" i="5"/>
  <c r="Q94" i="5"/>
  <c r="R94" i="5" s="1"/>
  <c r="P94" i="5"/>
  <c r="Q93" i="5"/>
  <c r="R93" i="5" s="1"/>
  <c r="P93" i="5"/>
  <c r="Q92" i="5"/>
  <c r="R92" i="5" s="1"/>
  <c r="P92" i="5"/>
  <c r="Q91" i="5"/>
  <c r="R91" i="5" s="1"/>
  <c r="P91" i="5"/>
  <c r="Q90" i="5"/>
  <c r="R90" i="5" s="1"/>
  <c r="P90" i="5"/>
  <c r="Q89" i="5"/>
  <c r="R89" i="5" s="1"/>
  <c r="P89" i="5"/>
  <c r="Q88" i="5"/>
  <c r="R88" i="5" s="1"/>
  <c r="P88" i="5"/>
  <c r="Q87" i="5"/>
  <c r="R87" i="5" s="1"/>
  <c r="P87" i="5"/>
  <c r="Q86" i="5"/>
  <c r="R86" i="5" s="1"/>
  <c r="P86" i="5"/>
  <c r="Q85" i="5"/>
  <c r="R85" i="5" s="1"/>
  <c r="P85" i="5"/>
  <c r="Q84" i="5"/>
  <c r="R84" i="5" s="1"/>
  <c r="P84" i="5"/>
  <c r="Q83" i="5"/>
  <c r="R83" i="5" s="1"/>
  <c r="P83" i="5"/>
  <c r="Q82" i="5"/>
  <c r="R82" i="5" s="1"/>
  <c r="P82" i="5"/>
  <c r="Q81" i="5"/>
  <c r="R81" i="5" s="1"/>
  <c r="P81" i="5"/>
  <c r="Q80" i="5"/>
  <c r="R80" i="5" s="1"/>
  <c r="P80" i="5"/>
  <c r="Q79" i="5"/>
  <c r="R79" i="5" s="1"/>
  <c r="P79" i="5"/>
  <c r="Q78" i="5"/>
  <c r="R78" i="5" s="1"/>
  <c r="P78" i="5"/>
  <c r="Q77" i="5"/>
  <c r="R77" i="5" s="1"/>
  <c r="P77" i="5"/>
  <c r="Q76" i="5"/>
  <c r="R76" i="5" s="1"/>
  <c r="P76" i="5"/>
  <c r="Q75" i="5"/>
  <c r="R75" i="5" s="1"/>
  <c r="P75" i="5"/>
  <c r="Q74" i="5"/>
  <c r="R74" i="5" s="1"/>
  <c r="P74" i="5"/>
  <c r="Q73" i="5"/>
  <c r="R73" i="5" s="1"/>
  <c r="P73" i="5"/>
  <c r="Q72" i="5"/>
  <c r="R72" i="5" s="1"/>
  <c r="P72" i="5"/>
  <c r="Q71" i="5"/>
  <c r="R71" i="5" s="1"/>
  <c r="P71" i="5"/>
  <c r="Q70" i="5"/>
  <c r="R70" i="5" s="1"/>
  <c r="P70" i="5"/>
  <c r="Q69" i="5"/>
  <c r="R69" i="5" s="1"/>
  <c r="P69" i="5"/>
  <c r="Q68" i="5"/>
  <c r="R68" i="5" s="1"/>
  <c r="P68" i="5"/>
  <c r="Q67" i="5"/>
  <c r="R67" i="5" s="1"/>
  <c r="P67" i="5"/>
  <c r="Q66" i="5"/>
  <c r="R66" i="5" s="1"/>
  <c r="P66" i="5"/>
  <c r="Q64" i="5"/>
  <c r="R64" i="5" s="1"/>
  <c r="P64" i="5"/>
  <c r="Q63" i="5"/>
  <c r="R63" i="5" s="1"/>
  <c r="P63" i="5"/>
  <c r="Q62" i="5"/>
  <c r="R62" i="5" s="1"/>
  <c r="P62" i="5"/>
  <c r="Q61" i="5"/>
  <c r="R61" i="5" s="1"/>
  <c r="P61" i="5"/>
  <c r="Q60" i="5"/>
  <c r="R60" i="5" s="1"/>
  <c r="P60" i="5"/>
  <c r="Q59" i="5"/>
  <c r="R59" i="5" s="1"/>
  <c r="P59" i="5"/>
  <c r="Q58" i="5"/>
  <c r="R58" i="5" s="1"/>
  <c r="P58" i="5"/>
  <c r="Q57" i="5"/>
  <c r="R57" i="5" s="1"/>
  <c r="P57" i="5"/>
  <c r="Q56" i="5"/>
  <c r="R56" i="5" s="1"/>
  <c r="P56" i="5"/>
  <c r="Q55" i="5"/>
  <c r="R55" i="5" s="1"/>
  <c r="P55" i="5"/>
  <c r="Q54" i="5"/>
  <c r="R54" i="5" s="1"/>
  <c r="P54" i="5"/>
  <c r="Q53" i="5"/>
  <c r="R53" i="5" s="1"/>
  <c r="P53" i="5"/>
  <c r="Q52" i="5"/>
  <c r="R52" i="5" s="1"/>
  <c r="P52" i="5"/>
  <c r="Q51" i="5"/>
  <c r="R51" i="5" s="1"/>
  <c r="P51" i="5"/>
  <c r="Q50" i="5"/>
  <c r="R50" i="5" s="1"/>
  <c r="P50" i="5"/>
  <c r="Q49" i="5"/>
  <c r="R49" i="5" s="1"/>
  <c r="P49" i="5"/>
  <c r="Q48" i="5"/>
  <c r="R48" i="5" s="1"/>
  <c r="P48" i="5"/>
  <c r="Q47" i="5"/>
  <c r="R47" i="5" s="1"/>
  <c r="P47" i="5"/>
  <c r="Q46" i="5"/>
  <c r="R46" i="5" s="1"/>
  <c r="P46" i="5"/>
  <c r="Q45" i="5"/>
  <c r="R45" i="5" s="1"/>
  <c r="P45" i="5"/>
  <c r="Q44" i="5"/>
  <c r="R44" i="5" s="1"/>
  <c r="P44" i="5"/>
  <c r="Q43" i="5"/>
  <c r="R43" i="5" s="1"/>
  <c r="P43" i="5"/>
  <c r="Q42" i="5"/>
  <c r="R42" i="5" s="1"/>
  <c r="P42" i="5"/>
  <c r="Q41" i="5"/>
  <c r="R41" i="5" s="1"/>
  <c r="P41" i="5"/>
  <c r="Q40" i="5" l="1"/>
  <c r="R40" i="5" s="1"/>
  <c r="P40" i="5"/>
  <c r="Q31" i="5"/>
  <c r="R31" i="5" s="1"/>
  <c r="P31" i="5"/>
  <c r="Q30" i="5"/>
  <c r="R30" i="5" s="1"/>
  <c r="P30" i="5"/>
  <c r="Q29" i="5"/>
  <c r="R29" i="5" s="1"/>
  <c r="P29" i="5"/>
  <c r="Q28" i="5"/>
  <c r="R28" i="5" s="1"/>
  <c r="P28" i="5"/>
  <c r="Q27" i="5"/>
  <c r="R27" i="5" s="1"/>
  <c r="P27" i="5"/>
  <c r="Q26" i="5"/>
  <c r="R26" i="5" s="1"/>
  <c r="P26" i="5"/>
  <c r="Q25" i="5"/>
  <c r="R25" i="5" s="1"/>
  <c r="P25" i="5"/>
  <c r="Q24" i="5"/>
  <c r="R24" i="5" s="1"/>
  <c r="P24" i="5"/>
  <c r="Q23" i="5"/>
  <c r="R23" i="5" s="1"/>
  <c r="P23" i="5"/>
  <c r="Q22" i="5"/>
  <c r="R22" i="5" s="1"/>
  <c r="P22" i="5"/>
  <c r="A1" i="15" l="1"/>
  <c r="Q21" i="5"/>
  <c r="R21" i="5" s="1"/>
  <c r="Q32" i="5"/>
  <c r="R32" i="5" s="1"/>
  <c r="Q33" i="5"/>
  <c r="R33" i="5" s="1"/>
  <c r="Q34" i="5"/>
  <c r="R34" i="5" s="1"/>
  <c r="Q35" i="5"/>
  <c r="R35" i="5" s="1"/>
  <c r="Q36" i="5"/>
  <c r="R36" i="5" s="1"/>
  <c r="Q37" i="5"/>
  <c r="R37" i="5" s="1"/>
  <c r="Q38" i="5"/>
  <c r="R38" i="5" s="1"/>
  <c r="Q39" i="5"/>
  <c r="R39" i="5" s="1"/>
  <c r="Q20" i="5"/>
  <c r="R20" i="5" s="1"/>
  <c r="P20" i="5"/>
  <c r="R156" i="5" l="1"/>
  <c r="D11" i="10"/>
  <c r="F9" i="16"/>
  <c r="D11" i="16"/>
  <c r="F11" i="16" s="1"/>
  <c r="D16" i="16"/>
  <c r="F24" i="16" s="1"/>
  <c r="D17" i="16"/>
  <c r="F25" i="16" s="1"/>
  <c r="F17" i="16"/>
  <c r="D20" i="16"/>
  <c r="F20" i="16" s="1"/>
  <c r="F31" i="16"/>
  <c r="F32" i="16" s="1"/>
  <c r="F14" i="16" s="1"/>
  <c r="I31" i="16"/>
  <c r="J31" i="16" s="1"/>
  <c r="M31" i="16"/>
  <c r="N31" i="16" s="1"/>
  <c r="I33" i="16"/>
  <c r="K33" i="16" s="1"/>
  <c r="M33" i="16"/>
  <c r="O32" i="16" s="1"/>
  <c r="I34" i="16"/>
  <c r="J34" i="16" s="1"/>
  <c r="M34" i="16"/>
  <c r="N34" i="16" s="1"/>
  <c r="I35" i="16"/>
  <c r="J35" i="16" s="1"/>
  <c r="M35" i="16"/>
  <c r="O35" i="16" s="1"/>
  <c r="I36" i="16"/>
  <c r="K36" i="16" s="1"/>
  <c r="M36" i="16"/>
  <c r="N36" i="16" s="1"/>
  <c r="I37" i="16"/>
  <c r="K37" i="16" s="1"/>
  <c r="M37" i="16"/>
  <c r="N37" i="16" s="1"/>
  <c r="I38" i="16"/>
  <c r="Z1" i="15"/>
  <c r="E45" i="15" s="1"/>
  <c r="A9" i="15"/>
  <c r="A10" i="15"/>
  <c r="A11" i="15"/>
  <c r="A12" i="15"/>
  <c r="A13" i="15"/>
  <c r="A42" i="15"/>
  <c r="F6" i="14"/>
  <c r="F7" i="14"/>
  <c r="F8" i="14"/>
  <c r="F9" i="14"/>
  <c r="F10" i="14"/>
  <c r="F11" i="14"/>
  <c r="F12" i="14"/>
  <c r="F13" i="14"/>
  <c r="F14" i="14"/>
  <c r="F15" i="14"/>
  <c r="E6" i="13"/>
  <c r="E7" i="13"/>
  <c r="E8" i="13"/>
  <c r="E9" i="13"/>
  <c r="E10" i="13"/>
  <c r="E11" i="13"/>
  <c r="E12" i="13"/>
  <c r="E13" i="13"/>
  <c r="E14" i="13"/>
  <c r="E15" i="13"/>
  <c r="E6" i="12"/>
  <c r="E7" i="12"/>
  <c r="E8" i="12"/>
  <c r="E9" i="12"/>
  <c r="E10" i="12"/>
  <c r="E11" i="12"/>
  <c r="E12" i="12"/>
  <c r="E13" i="12"/>
  <c r="E14" i="12"/>
  <c r="E15" i="12"/>
  <c r="J16" i="11"/>
  <c r="I19" i="11"/>
  <c r="J19" i="11" s="1"/>
  <c r="I20" i="11"/>
  <c r="J20" i="11" s="1"/>
  <c r="I21" i="11"/>
  <c r="J21" i="11" s="1"/>
  <c r="I22" i="11"/>
  <c r="J22" i="11" s="1"/>
  <c r="J24" i="11"/>
  <c r="I25" i="11"/>
  <c r="J25" i="11"/>
  <c r="I26" i="11"/>
  <c r="J26" i="11"/>
  <c r="I27" i="11"/>
  <c r="J27" i="11"/>
  <c r="I28" i="11"/>
  <c r="J28" i="11"/>
  <c r="I29" i="11"/>
  <c r="J29" i="11" s="1"/>
  <c r="I30" i="11"/>
  <c r="J30" i="11"/>
  <c r="D7" i="10"/>
  <c r="D8" i="10"/>
  <c r="D9" i="10"/>
  <c r="D10" i="10"/>
  <c r="D17" i="10"/>
  <c r="D19" i="10"/>
  <c r="D25" i="10"/>
  <c r="D28" i="10"/>
  <c r="D7" i="9"/>
  <c r="D8" i="9"/>
  <c r="D9" i="9"/>
  <c r="D10" i="9"/>
  <c r="D11" i="9"/>
  <c r="D17" i="9"/>
  <c r="D7" i="16" s="1"/>
  <c r="F7" i="16" s="1"/>
  <c r="D19" i="9"/>
  <c r="D8" i="16" s="1"/>
  <c r="F8" i="16" s="1"/>
  <c r="D25" i="9"/>
  <c r="D28" i="9"/>
  <c r="D7" i="8"/>
  <c r="D8" i="8"/>
  <c r="D9" i="8"/>
  <c r="D10" i="8"/>
  <c r="D11" i="8"/>
  <c r="C16" i="8"/>
  <c r="O14" i="8" s="1"/>
  <c r="K18" i="8"/>
  <c r="K23" i="8" s="1"/>
  <c r="O18" i="8"/>
  <c r="O23" i="8" s="1"/>
  <c r="C21" i="8"/>
  <c r="C26" i="8"/>
  <c r="D7" i="7"/>
  <c r="D8" i="7"/>
  <c r="D9" i="7"/>
  <c r="D10" i="7"/>
  <c r="D11" i="7"/>
  <c r="K14" i="7"/>
  <c r="D14" i="16" s="1"/>
  <c r="O14" i="7"/>
  <c r="R1" i="6"/>
  <c r="R2" i="6" s="1"/>
  <c r="W1" i="6"/>
  <c r="B8" i="6"/>
  <c r="W8" i="6"/>
  <c r="A7" i="6" s="1"/>
  <c r="B9" i="6"/>
  <c r="B10" i="6"/>
  <c r="B11" i="6"/>
  <c r="B19" i="6"/>
  <c r="D19" i="6"/>
  <c r="B20" i="6"/>
  <c r="B21" i="6"/>
  <c r="D21" i="6"/>
  <c r="I22" i="6"/>
  <c r="B23" i="6"/>
  <c r="D23" i="6"/>
  <c r="I24" i="6"/>
  <c r="B25" i="6"/>
  <c r="D25" i="6"/>
  <c r="I26" i="6"/>
  <c r="B27" i="6"/>
  <c r="D27" i="6"/>
  <c r="I28" i="6"/>
  <c r="B29" i="6"/>
  <c r="D29" i="6"/>
  <c r="I30" i="6"/>
  <c r="B31" i="6"/>
  <c r="D31" i="6"/>
  <c r="I32" i="6"/>
  <c r="B33" i="6"/>
  <c r="D33" i="6"/>
  <c r="I34" i="6"/>
  <c r="B35" i="6"/>
  <c r="D35" i="6"/>
  <c r="I36" i="6"/>
  <c r="B37" i="6"/>
  <c r="D37" i="6"/>
  <c r="I38" i="6"/>
  <c r="B39" i="6"/>
  <c r="D39" i="6"/>
  <c r="I40" i="6"/>
  <c r="B41" i="6"/>
  <c r="D41" i="6"/>
  <c r="I42" i="6"/>
  <c r="I43" i="6"/>
  <c r="B44" i="6"/>
  <c r="D44" i="6"/>
  <c r="E44" i="6"/>
  <c r="I44" i="6" s="1"/>
  <c r="B45" i="6"/>
  <c r="I45" i="6"/>
  <c r="B46" i="6"/>
  <c r="D46" i="6"/>
  <c r="E46" i="6"/>
  <c r="I46" i="6" s="1"/>
  <c r="I47" i="6"/>
  <c r="B48" i="6"/>
  <c r="D48" i="6"/>
  <c r="E48" i="6"/>
  <c r="I48" i="6" s="1"/>
  <c r="I49" i="6"/>
  <c r="B50" i="6"/>
  <c r="D50" i="6"/>
  <c r="E50" i="6"/>
  <c r="I50" i="6" s="1"/>
  <c r="I51" i="6"/>
  <c r="B52" i="6"/>
  <c r="D52" i="6"/>
  <c r="E52" i="6"/>
  <c r="F52" i="6" s="1"/>
  <c r="I53" i="6"/>
  <c r="B54" i="6"/>
  <c r="D54" i="6"/>
  <c r="E54" i="6"/>
  <c r="I54" i="6" s="1"/>
  <c r="I55" i="6"/>
  <c r="B56" i="6"/>
  <c r="D56" i="6"/>
  <c r="E56" i="6"/>
  <c r="I56" i="6" s="1"/>
  <c r="I57" i="6"/>
  <c r="B58" i="6"/>
  <c r="D58" i="6"/>
  <c r="E58" i="6"/>
  <c r="I58" i="6" s="1"/>
  <c r="I59" i="6"/>
  <c r="B60" i="6"/>
  <c r="D60" i="6"/>
  <c r="E60" i="6"/>
  <c r="F60" i="6" s="1"/>
  <c r="I61" i="6"/>
  <c r="B62" i="6"/>
  <c r="D62" i="6"/>
  <c r="E62" i="6"/>
  <c r="I62" i="6" s="1"/>
  <c r="I63" i="6"/>
  <c r="B64" i="6"/>
  <c r="D64" i="6"/>
  <c r="E64" i="6"/>
  <c r="I64" i="6" s="1"/>
  <c r="I65" i="6"/>
  <c r="B66" i="6"/>
  <c r="D66" i="6"/>
  <c r="E66" i="6"/>
  <c r="I66" i="6" s="1"/>
  <c r="I67" i="6"/>
  <c r="I68" i="6"/>
  <c r="I69" i="6"/>
  <c r="I70" i="6"/>
  <c r="I71" i="6"/>
  <c r="I72" i="6"/>
  <c r="I73" i="6"/>
  <c r="I74" i="6"/>
  <c r="I75" i="6"/>
  <c r="I76" i="6"/>
  <c r="I77" i="6"/>
  <c r="I78" i="6"/>
  <c r="I79" i="6"/>
  <c r="I80" i="6"/>
  <c r="I81" i="6"/>
  <c r="I82" i="6"/>
  <c r="I83" i="6"/>
  <c r="I84" i="6"/>
  <c r="I85" i="6"/>
  <c r="I86" i="6"/>
  <c r="I87" i="6"/>
  <c r="I88" i="6"/>
  <c r="I89" i="6"/>
  <c r="I90" i="6"/>
  <c r="I91" i="6"/>
  <c r="B96" i="6"/>
  <c r="B97" i="6"/>
  <c r="E97" i="6"/>
  <c r="E98" i="6"/>
  <c r="AD1" i="5"/>
  <c r="AI1" i="5"/>
  <c r="F8" i="5"/>
  <c r="G38" i="11" s="1"/>
  <c r="AI8" i="5"/>
  <c r="A7" i="5" s="1"/>
  <c r="A7" i="10" s="1"/>
  <c r="F9" i="5"/>
  <c r="B9" i="10" s="1"/>
  <c r="F10" i="5"/>
  <c r="B10" i="10" s="1"/>
  <c r="F11" i="5"/>
  <c r="B11" i="10" s="1"/>
  <c r="P21" i="5"/>
  <c r="P32" i="5"/>
  <c r="P33" i="5"/>
  <c r="P34" i="5"/>
  <c r="P35" i="5"/>
  <c r="P36" i="5"/>
  <c r="P37" i="5"/>
  <c r="P38" i="5"/>
  <c r="P39" i="5"/>
  <c r="D160" i="5"/>
  <c r="C40" i="11" s="1"/>
  <c r="D161" i="5"/>
  <c r="B40" i="15" s="1"/>
  <c r="O161" i="5"/>
  <c r="D18" i="7" s="1"/>
  <c r="O162" i="5"/>
  <c r="F41" i="11" s="1"/>
  <c r="AA6" i="4"/>
  <c r="AI2" i="5" s="1"/>
  <c r="B7" i="4"/>
  <c r="L8" i="4"/>
  <c r="B9" i="4"/>
  <c r="A6" i="6" s="1"/>
  <c r="B10" i="4"/>
  <c r="B14" i="4"/>
  <c r="B15" i="4"/>
  <c r="H27" i="4"/>
  <c r="G27" i="4" s="1"/>
  <c r="A1" i="3"/>
  <c r="B2" i="2"/>
  <c r="C15" i="15" s="1"/>
  <c r="B3" i="2"/>
  <c r="A2" i="11" s="1"/>
  <c r="D15" i="7" l="1"/>
  <c r="D16" i="7" s="1"/>
  <c r="P156" i="5"/>
  <c r="I15" i="11" s="1"/>
  <c r="J15" i="11" s="1"/>
  <c r="K31" i="16"/>
  <c r="D15" i="9"/>
  <c r="K34" i="16"/>
  <c r="E46" i="15"/>
  <c r="F16" i="14"/>
  <c r="D33" i="8" s="1"/>
  <c r="J37" i="16"/>
  <c r="E16" i="13"/>
  <c r="D30" i="8" s="1"/>
  <c r="F64" i="6"/>
  <c r="F62" i="6"/>
  <c r="F50" i="6"/>
  <c r="F48" i="6"/>
  <c r="F66" i="6"/>
  <c r="F56" i="6"/>
  <c r="F46" i="6"/>
  <c r="I52" i="6"/>
  <c r="F58" i="6"/>
  <c r="O34" i="16"/>
  <c r="O31" i="16"/>
  <c r="I60" i="6"/>
  <c r="E16" i="12"/>
  <c r="D27" i="8" s="1"/>
  <c r="F54" i="6"/>
  <c r="O37" i="16"/>
  <c r="K35" i="16"/>
  <c r="F22" i="16"/>
  <c r="AD2" i="5"/>
  <c r="W2" i="6"/>
  <c r="A1" i="6"/>
  <c r="B18" i="7"/>
  <c r="B10" i="7"/>
  <c r="B8" i="7"/>
  <c r="A3" i="7"/>
  <c r="D42" i="8"/>
  <c r="B25" i="8"/>
  <c r="K14" i="8"/>
  <c r="B32" i="9"/>
  <c r="B32" i="10"/>
  <c r="C41" i="11"/>
  <c r="F39" i="15"/>
  <c r="O36" i="16"/>
  <c r="J36" i="16"/>
  <c r="N35" i="16"/>
  <c r="O33" i="16"/>
  <c r="J33" i="16"/>
  <c r="K32" i="16"/>
  <c r="D4" i="16"/>
  <c r="B1" i="4"/>
  <c r="A6" i="5"/>
  <c r="D19" i="7"/>
  <c r="A1" i="7"/>
  <c r="B42" i="8"/>
  <c r="D14" i="8"/>
  <c r="D36" i="8" s="1"/>
  <c r="D23" i="10" s="1"/>
  <c r="B10" i="8"/>
  <c r="B8" i="8"/>
  <c r="A3" i="8"/>
  <c r="D31" i="9"/>
  <c r="B10" i="9"/>
  <c r="B8" i="9"/>
  <c r="A3" i="9"/>
  <c r="D31" i="10"/>
  <c r="B8" i="10"/>
  <c r="A3" i="10"/>
  <c r="F40" i="11"/>
  <c r="B39" i="15"/>
  <c r="B6" i="15"/>
  <c r="A38" i="16"/>
  <c r="N33" i="16"/>
  <c r="B2" i="4"/>
  <c r="A3" i="5"/>
  <c r="B19" i="7"/>
  <c r="B11" i="7"/>
  <c r="B9" i="7"/>
  <c r="A7" i="7"/>
  <c r="D43" i="8"/>
  <c r="A1" i="8"/>
  <c r="B31" i="9"/>
  <c r="A1" i="9"/>
  <c r="B31" i="10"/>
  <c r="A1" i="10"/>
  <c r="C12" i="11"/>
  <c r="F40" i="15"/>
  <c r="F37" i="15"/>
  <c r="Z2" i="15"/>
  <c r="A1" i="5"/>
  <c r="A3" i="6"/>
  <c r="B43" i="8"/>
  <c r="B20" i="8"/>
  <c r="B11" i="8"/>
  <c r="B9" i="8"/>
  <c r="A7" i="8"/>
  <c r="D32" i="9"/>
  <c r="B11" i="9"/>
  <c r="B9" i="9"/>
  <c r="A7" i="9"/>
  <c r="D32" i="10"/>
  <c r="I39" i="16" l="1"/>
  <c r="I40" i="16"/>
  <c r="D14" i="9"/>
  <c r="I24" i="11"/>
  <c r="I16" i="11"/>
  <c r="I41" i="16"/>
  <c r="I18" i="11"/>
  <c r="J18" i="11" s="1"/>
  <c r="O18" i="11" s="1"/>
  <c r="F43" i="15"/>
  <c r="B45" i="15"/>
  <c r="B47" i="15"/>
  <c r="C43" i="15"/>
  <c r="B46" i="15"/>
  <c r="AG7" i="15"/>
  <c r="AG8" i="15" s="1"/>
  <c r="AG6" i="15"/>
  <c r="AG9" i="15"/>
  <c r="N15" i="11"/>
  <c r="O19" i="11"/>
  <c r="O22" i="11"/>
  <c r="O21" i="11"/>
  <c r="O20" i="11"/>
  <c r="A6" i="7"/>
  <c r="A6" i="10"/>
  <c r="A6" i="9"/>
  <c r="A6" i="8"/>
  <c r="D27" i="9" l="1"/>
  <c r="D16" i="9"/>
  <c r="D23" i="9"/>
  <c r="D6" i="16"/>
  <c r="D10" i="16" s="1"/>
  <c r="B34" i="15"/>
  <c r="I15" i="6"/>
  <c r="T15" i="5"/>
  <c r="T106" i="5" l="1"/>
  <c r="U106" i="5" s="1"/>
  <c r="V106" i="5" s="1"/>
  <c r="T151" i="5"/>
  <c r="U151" i="5" s="1"/>
  <c r="V151" i="5" s="1"/>
  <c r="T150" i="5"/>
  <c r="U150" i="5" s="1"/>
  <c r="V150" i="5" s="1"/>
  <c r="T149" i="5"/>
  <c r="U149" i="5" s="1"/>
  <c r="V149" i="5" s="1"/>
  <c r="T153" i="5"/>
  <c r="U153" i="5" s="1"/>
  <c r="V153" i="5" s="1"/>
  <c r="T105" i="5"/>
  <c r="U105" i="5" s="1"/>
  <c r="V105" i="5" s="1"/>
  <c r="T147" i="5"/>
  <c r="U147" i="5" s="1"/>
  <c r="V147" i="5" s="1"/>
  <c r="T148" i="5"/>
  <c r="U148" i="5" s="1"/>
  <c r="V148" i="5" s="1"/>
  <c r="T152" i="5"/>
  <c r="U152" i="5" s="1"/>
  <c r="V152" i="5" s="1"/>
  <c r="T146" i="5"/>
  <c r="U146" i="5" s="1"/>
  <c r="V146" i="5" s="1"/>
  <c r="T144" i="5"/>
  <c r="U144" i="5" s="1"/>
  <c r="V144" i="5" s="1"/>
  <c r="T142" i="5"/>
  <c r="U142" i="5" s="1"/>
  <c r="V142" i="5" s="1"/>
  <c r="T140" i="5"/>
  <c r="U140" i="5" s="1"/>
  <c r="V140" i="5" s="1"/>
  <c r="T138" i="5"/>
  <c r="U138" i="5" s="1"/>
  <c r="V138" i="5" s="1"/>
  <c r="T136" i="5"/>
  <c r="U136" i="5" s="1"/>
  <c r="V136" i="5" s="1"/>
  <c r="T134" i="5"/>
  <c r="U134" i="5" s="1"/>
  <c r="V134" i="5" s="1"/>
  <c r="T132" i="5"/>
  <c r="U132" i="5" s="1"/>
  <c r="V132" i="5" s="1"/>
  <c r="T130" i="5"/>
  <c r="U130" i="5" s="1"/>
  <c r="V130" i="5" s="1"/>
  <c r="T128" i="5"/>
  <c r="U128" i="5" s="1"/>
  <c r="V128" i="5" s="1"/>
  <c r="T126" i="5"/>
  <c r="U126" i="5" s="1"/>
  <c r="V126" i="5" s="1"/>
  <c r="T124" i="5"/>
  <c r="U124" i="5" s="1"/>
  <c r="V124" i="5" s="1"/>
  <c r="T122" i="5"/>
  <c r="U122" i="5" s="1"/>
  <c r="V122" i="5" s="1"/>
  <c r="T120" i="5"/>
  <c r="U120" i="5" s="1"/>
  <c r="V120" i="5" s="1"/>
  <c r="T118" i="5"/>
  <c r="U118" i="5" s="1"/>
  <c r="V118" i="5" s="1"/>
  <c r="T116" i="5"/>
  <c r="U116" i="5" s="1"/>
  <c r="V116" i="5" s="1"/>
  <c r="T114" i="5"/>
  <c r="U114" i="5" s="1"/>
  <c r="V114" i="5" s="1"/>
  <c r="T112" i="5"/>
  <c r="U112" i="5" s="1"/>
  <c r="V112" i="5" s="1"/>
  <c r="T110" i="5"/>
  <c r="U110" i="5" s="1"/>
  <c r="V110" i="5" s="1"/>
  <c r="T154" i="5"/>
  <c r="U154" i="5" s="1"/>
  <c r="V154" i="5" s="1"/>
  <c r="T145" i="5"/>
  <c r="U145" i="5" s="1"/>
  <c r="V145" i="5" s="1"/>
  <c r="T143" i="5"/>
  <c r="U143" i="5" s="1"/>
  <c r="V143" i="5" s="1"/>
  <c r="T141" i="5"/>
  <c r="U141" i="5" s="1"/>
  <c r="V141" i="5" s="1"/>
  <c r="T139" i="5"/>
  <c r="U139" i="5" s="1"/>
  <c r="V139" i="5" s="1"/>
  <c r="T137" i="5"/>
  <c r="U137" i="5" s="1"/>
  <c r="V137" i="5" s="1"/>
  <c r="T135" i="5"/>
  <c r="U135" i="5" s="1"/>
  <c r="V135" i="5" s="1"/>
  <c r="T133" i="5"/>
  <c r="U133" i="5" s="1"/>
  <c r="V133" i="5" s="1"/>
  <c r="T131" i="5"/>
  <c r="U131" i="5" s="1"/>
  <c r="V131" i="5" s="1"/>
  <c r="T129" i="5"/>
  <c r="U129" i="5" s="1"/>
  <c r="V129" i="5" s="1"/>
  <c r="T127" i="5"/>
  <c r="U127" i="5" s="1"/>
  <c r="V127" i="5" s="1"/>
  <c r="T125" i="5"/>
  <c r="U125" i="5" s="1"/>
  <c r="V125" i="5" s="1"/>
  <c r="T123" i="5"/>
  <c r="U123" i="5" s="1"/>
  <c r="V123" i="5" s="1"/>
  <c r="T121" i="5"/>
  <c r="U121" i="5" s="1"/>
  <c r="V121" i="5" s="1"/>
  <c r="T117" i="5"/>
  <c r="U117" i="5" s="1"/>
  <c r="V117" i="5" s="1"/>
  <c r="T113" i="5"/>
  <c r="U113" i="5" s="1"/>
  <c r="V113" i="5" s="1"/>
  <c r="T109" i="5"/>
  <c r="U109" i="5" s="1"/>
  <c r="V109" i="5" s="1"/>
  <c r="T119" i="5"/>
  <c r="U119" i="5" s="1"/>
  <c r="V119" i="5" s="1"/>
  <c r="T115" i="5"/>
  <c r="U115" i="5" s="1"/>
  <c r="V115" i="5" s="1"/>
  <c r="T111" i="5"/>
  <c r="U111" i="5" s="1"/>
  <c r="V111" i="5" s="1"/>
  <c r="T107" i="5"/>
  <c r="U107" i="5" s="1"/>
  <c r="V107" i="5" s="1"/>
  <c r="T103" i="5"/>
  <c r="U103" i="5" s="1"/>
  <c r="V103" i="5" s="1"/>
  <c r="T101" i="5"/>
  <c r="U101" i="5" s="1"/>
  <c r="V101" i="5" s="1"/>
  <c r="T99" i="5"/>
  <c r="U99" i="5" s="1"/>
  <c r="V99" i="5" s="1"/>
  <c r="T97" i="5"/>
  <c r="U97" i="5" s="1"/>
  <c r="V97" i="5" s="1"/>
  <c r="T95" i="5"/>
  <c r="U95" i="5" s="1"/>
  <c r="V95" i="5" s="1"/>
  <c r="T93" i="5"/>
  <c r="U93" i="5" s="1"/>
  <c r="V93" i="5" s="1"/>
  <c r="T91" i="5"/>
  <c r="U91" i="5" s="1"/>
  <c r="V91" i="5" s="1"/>
  <c r="T89" i="5"/>
  <c r="U89" i="5" s="1"/>
  <c r="V89" i="5" s="1"/>
  <c r="T87" i="5"/>
  <c r="U87" i="5" s="1"/>
  <c r="V87" i="5" s="1"/>
  <c r="T85" i="5"/>
  <c r="U85" i="5" s="1"/>
  <c r="V85" i="5" s="1"/>
  <c r="T83" i="5"/>
  <c r="U83" i="5" s="1"/>
  <c r="V83" i="5" s="1"/>
  <c r="T81" i="5"/>
  <c r="U81" i="5" s="1"/>
  <c r="V81" i="5" s="1"/>
  <c r="T79" i="5"/>
  <c r="U79" i="5" s="1"/>
  <c r="V79" i="5" s="1"/>
  <c r="T77" i="5"/>
  <c r="U77" i="5" s="1"/>
  <c r="V77" i="5" s="1"/>
  <c r="T75" i="5"/>
  <c r="U75" i="5" s="1"/>
  <c r="V75" i="5" s="1"/>
  <c r="T73" i="5"/>
  <c r="U73" i="5" s="1"/>
  <c r="V73" i="5" s="1"/>
  <c r="T71" i="5"/>
  <c r="U71" i="5" s="1"/>
  <c r="V71" i="5" s="1"/>
  <c r="T69" i="5"/>
  <c r="U69" i="5" s="1"/>
  <c r="V69" i="5" s="1"/>
  <c r="T67" i="5"/>
  <c r="U67" i="5" s="1"/>
  <c r="V67" i="5" s="1"/>
  <c r="T104" i="5"/>
  <c r="U104" i="5" s="1"/>
  <c r="V104" i="5" s="1"/>
  <c r="T102" i="5"/>
  <c r="U102" i="5" s="1"/>
  <c r="V102" i="5" s="1"/>
  <c r="T100" i="5"/>
  <c r="U100" i="5" s="1"/>
  <c r="V100" i="5" s="1"/>
  <c r="T98" i="5"/>
  <c r="U98" i="5" s="1"/>
  <c r="V98" i="5" s="1"/>
  <c r="T96" i="5"/>
  <c r="U96" i="5" s="1"/>
  <c r="V96" i="5" s="1"/>
  <c r="T94" i="5"/>
  <c r="U94" i="5" s="1"/>
  <c r="V94" i="5" s="1"/>
  <c r="T92" i="5"/>
  <c r="U92" i="5" s="1"/>
  <c r="V92" i="5" s="1"/>
  <c r="T90" i="5"/>
  <c r="U90" i="5" s="1"/>
  <c r="V90" i="5" s="1"/>
  <c r="T88" i="5"/>
  <c r="U88" i="5" s="1"/>
  <c r="V88" i="5" s="1"/>
  <c r="T86" i="5"/>
  <c r="U86" i="5" s="1"/>
  <c r="V86" i="5" s="1"/>
  <c r="T84" i="5"/>
  <c r="U84" i="5" s="1"/>
  <c r="V84" i="5" s="1"/>
  <c r="T82" i="5"/>
  <c r="U82" i="5" s="1"/>
  <c r="V82" i="5" s="1"/>
  <c r="T80" i="5"/>
  <c r="U80" i="5" s="1"/>
  <c r="V80" i="5" s="1"/>
  <c r="T78" i="5"/>
  <c r="U78" i="5" s="1"/>
  <c r="V78" i="5" s="1"/>
  <c r="T76" i="5"/>
  <c r="U76" i="5" s="1"/>
  <c r="V76" i="5" s="1"/>
  <c r="T74" i="5"/>
  <c r="U74" i="5" s="1"/>
  <c r="V74" i="5" s="1"/>
  <c r="T72" i="5"/>
  <c r="U72" i="5" s="1"/>
  <c r="V72" i="5" s="1"/>
  <c r="T70" i="5"/>
  <c r="U70" i="5" s="1"/>
  <c r="V70" i="5" s="1"/>
  <c r="T68" i="5"/>
  <c r="U68" i="5" s="1"/>
  <c r="V68" i="5" s="1"/>
  <c r="T66" i="5"/>
  <c r="U66" i="5" s="1"/>
  <c r="V66" i="5" s="1"/>
  <c r="T64" i="5"/>
  <c r="U64" i="5" s="1"/>
  <c r="V64" i="5" s="1"/>
  <c r="T62" i="5"/>
  <c r="U62" i="5" s="1"/>
  <c r="V62" i="5" s="1"/>
  <c r="T63" i="5"/>
  <c r="U63" i="5" s="1"/>
  <c r="V63" i="5" s="1"/>
  <c r="T40" i="5"/>
  <c r="U40" i="5" s="1"/>
  <c r="V40" i="5" s="1"/>
  <c r="T60" i="5"/>
  <c r="U60" i="5" s="1"/>
  <c r="V60" i="5" s="1"/>
  <c r="T58" i="5"/>
  <c r="U58" i="5" s="1"/>
  <c r="V58" i="5" s="1"/>
  <c r="T56" i="5"/>
  <c r="U56" i="5" s="1"/>
  <c r="V56" i="5" s="1"/>
  <c r="T54" i="5"/>
  <c r="U54" i="5" s="1"/>
  <c r="V54" i="5" s="1"/>
  <c r="T52" i="5"/>
  <c r="U52" i="5" s="1"/>
  <c r="V52" i="5" s="1"/>
  <c r="T50" i="5"/>
  <c r="U50" i="5" s="1"/>
  <c r="V50" i="5" s="1"/>
  <c r="T48" i="5"/>
  <c r="U48" i="5" s="1"/>
  <c r="V48" i="5" s="1"/>
  <c r="T46" i="5"/>
  <c r="U46" i="5" s="1"/>
  <c r="V46" i="5" s="1"/>
  <c r="T44" i="5"/>
  <c r="U44" i="5" s="1"/>
  <c r="V44" i="5" s="1"/>
  <c r="T42" i="5"/>
  <c r="U42" i="5" s="1"/>
  <c r="V42" i="5" s="1"/>
  <c r="T53" i="5"/>
  <c r="U53" i="5" s="1"/>
  <c r="V53" i="5" s="1"/>
  <c r="T51" i="5"/>
  <c r="U51" i="5" s="1"/>
  <c r="V51" i="5" s="1"/>
  <c r="T49" i="5"/>
  <c r="U49" i="5" s="1"/>
  <c r="V49" i="5" s="1"/>
  <c r="T57" i="5"/>
  <c r="U57" i="5" s="1"/>
  <c r="V57" i="5" s="1"/>
  <c r="T55" i="5"/>
  <c r="U55" i="5" s="1"/>
  <c r="V55" i="5" s="1"/>
  <c r="T61" i="5"/>
  <c r="U61" i="5" s="1"/>
  <c r="V61" i="5" s="1"/>
  <c r="T59" i="5"/>
  <c r="U59" i="5" s="1"/>
  <c r="V59" i="5" s="1"/>
  <c r="T47" i="5"/>
  <c r="U47" i="5" s="1"/>
  <c r="V47" i="5" s="1"/>
  <c r="T45" i="5"/>
  <c r="U45" i="5" s="1"/>
  <c r="V45" i="5" s="1"/>
  <c r="T43" i="5"/>
  <c r="U43" i="5" s="1"/>
  <c r="V43" i="5" s="1"/>
  <c r="T41" i="5"/>
  <c r="U41" i="5" s="1"/>
  <c r="V41" i="5" s="1"/>
  <c r="T29" i="5"/>
  <c r="U29" i="5" s="1"/>
  <c r="V29" i="5" s="1"/>
  <c r="T27" i="5"/>
  <c r="U27" i="5" s="1"/>
  <c r="V27" i="5" s="1"/>
  <c r="T25" i="5"/>
  <c r="U25" i="5" s="1"/>
  <c r="V25" i="5" s="1"/>
  <c r="T23" i="5"/>
  <c r="U23" i="5" s="1"/>
  <c r="V23" i="5" s="1"/>
  <c r="T31" i="5"/>
  <c r="U31" i="5" s="1"/>
  <c r="V31" i="5" s="1"/>
  <c r="T30" i="5"/>
  <c r="U30" i="5" s="1"/>
  <c r="V30" i="5" s="1"/>
  <c r="T28" i="5"/>
  <c r="U28" i="5" s="1"/>
  <c r="V28" i="5" s="1"/>
  <c r="T26" i="5"/>
  <c r="U26" i="5" s="1"/>
  <c r="V26" i="5" s="1"/>
  <c r="T24" i="5"/>
  <c r="U24" i="5" s="1"/>
  <c r="V24" i="5" s="1"/>
  <c r="T22" i="5"/>
  <c r="U22" i="5" s="1"/>
  <c r="V22" i="5" s="1"/>
  <c r="T32" i="5"/>
  <c r="U32" i="5" s="1"/>
  <c r="V32" i="5" s="1"/>
  <c r="T36" i="5"/>
  <c r="U36" i="5" s="1"/>
  <c r="V36" i="5" s="1"/>
  <c r="T39" i="5"/>
  <c r="U39" i="5" s="1"/>
  <c r="V39" i="5" s="1"/>
  <c r="T35" i="5"/>
  <c r="U35" i="5" s="1"/>
  <c r="V35" i="5" s="1"/>
  <c r="T33" i="5"/>
  <c r="U33" i="5" s="1"/>
  <c r="V33" i="5" s="1"/>
  <c r="T34" i="5"/>
  <c r="U34" i="5" s="1"/>
  <c r="V34" i="5" s="1"/>
  <c r="T37" i="5"/>
  <c r="U37" i="5" s="1"/>
  <c r="V37" i="5" s="1"/>
  <c r="T21" i="5"/>
  <c r="U21" i="5" s="1"/>
  <c r="V21" i="5" s="1"/>
  <c r="T38" i="5"/>
  <c r="U38" i="5" s="1"/>
  <c r="V38" i="5" s="1"/>
  <c r="T156" i="5"/>
  <c r="D14" i="10" s="1"/>
  <c r="F6" i="16"/>
  <c r="F10" i="16" s="1"/>
  <c r="F12" i="16" s="1"/>
  <c r="D12" i="16"/>
  <c r="C19" i="8"/>
  <c r="T20" i="5"/>
  <c r="E25" i="6" l="1"/>
  <c r="F25" i="6" s="1"/>
  <c r="U20" i="5"/>
  <c r="V20" i="5" s="1"/>
  <c r="E29" i="6"/>
  <c r="F29" i="6" s="1"/>
  <c r="E35" i="6"/>
  <c r="I35" i="6" s="1"/>
  <c r="E31" i="6"/>
  <c r="I31" i="6" s="1"/>
  <c r="E23" i="6"/>
  <c r="I23" i="6" s="1"/>
  <c r="E33" i="6"/>
  <c r="F33" i="6" s="1"/>
  <c r="E37" i="6"/>
  <c r="I37" i="6" s="1"/>
  <c r="E39" i="6"/>
  <c r="F39" i="6" s="1"/>
  <c r="E41" i="6"/>
  <c r="I41" i="6" s="1"/>
  <c r="E27" i="6"/>
  <c r="I27" i="6" s="1"/>
  <c r="E21" i="6"/>
  <c r="I21" i="6" s="1"/>
  <c r="D15" i="16"/>
  <c r="F33" i="16"/>
  <c r="D27" i="10"/>
  <c r="C24" i="8"/>
  <c r="I18" i="8"/>
  <c r="C20" i="8"/>
  <c r="D17" i="8" s="1"/>
  <c r="I25" i="6" l="1"/>
  <c r="V156" i="5"/>
  <c r="D15" i="10" s="1"/>
  <c r="D16" i="10" s="1"/>
  <c r="AB17" i="15" s="1"/>
  <c r="A1" i="17" s="1"/>
  <c r="F31" i="6"/>
  <c r="I29" i="6"/>
  <c r="F27" i="6"/>
  <c r="F35" i="6"/>
  <c r="F41" i="6"/>
  <c r="I39" i="6"/>
  <c r="F23" i="6"/>
  <c r="F37" i="6"/>
  <c r="I33" i="6"/>
  <c r="F21" i="6"/>
  <c r="I23" i="8"/>
  <c r="C25" i="8"/>
  <c r="D22" i="8" s="1"/>
  <c r="J19" i="8"/>
  <c r="M18" i="8"/>
  <c r="N19" i="8" s="1"/>
  <c r="F15" i="16"/>
  <c r="F35" i="16"/>
  <c r="F36" i="16" s="1"/>
  <c r="F16" i="16" s="1"/>
  <c r="F23" i="16"/>
  <c r="D18" i="16"/>
  <c r="D19" i="16" s="1"/>
  <c r="F93" i="6" l="1"/>
  <c r="J24" i="8"/>
  <c r="M23" i="8"/>
  <c r="N24" i="8" s="1"/>
  <c r="N20" i="8"/>
  <c r="O17" i="8" s="1"/>
  <c r="J20" i="8"/>
  <c r="K17" i="8" s="1"/>
  <c r="F18" i="16"/>
  <c r="F19" i="16" s="1"/>
  <c r="A7" i="17"/>
  <c r="B7" i="17" s="1"/>
  <c r="D7" i="17" s="1"/>
  <c r="A11" i="17"/>
  <c r="B11" i="17" s="1"/>
  <c r="D11" i="17" s="1"/>
  <c r="A10" i="17"/>
  <c r="B10" i="17" s="1"/>
  <c r="D10" i="17" s="1"/>
  <c r="A6" i="17"/>
  <c r="B6" i="17" s="1"/>
  <c r="A9" i="17"/>
  <c r="B9" i="17" s="1"/>
  <c r="D9" i="17" s="1"/>
  <c r="A8" i="17"/>
  <c r="B8" i="17" s="1"/>
  <c r="D8" i="17" s="1"/>
  <c r="A4" i="17" l="1"/>
  <c r="AC17" i="15" s="1"/>
  <c r="B17" i="15" s="1"/>
  <c r="N25" i="8"/>
  <c r="O22" i="8" s="1"/>
  <c r="O36" i="8" s="1"/>
  <c r="J25" i="8"/>
  <c r="K22" i="8" s="1"/>
  <c r="K36" i="8" s="1"/>
</calcChain>
</file>

<file path=xl/sharedStrings.xml><?xml version="1.0" encoding="utf-8"?>
<sst xmlns="http://schemas.openxmlformats.org/spreadsheetml/2006/main" count="1088" uniqueCount="521">
  <si>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</si>
  <si>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</si>
  <si>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</si>
  <si>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</si>
  <si>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</si>
  <si>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</si>
  <si>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</si>
  <si>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t>Eq Weightage of Rs/ %</t>
  </si>
  <si>
    <t>Final Discount Factor</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</si>
  <si>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</si>
  <si>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 (Direct Only)</t>
  </si>
  <si>
    <t>In Rs.</t>
  </si>
  <si>
    <t>Schedule-1 :  (Direct Only)</t>
  </si>
  <si>
    <t>Schedule-1 : Ex works prices (Bought Out Only)</t>
  </si>
  <si>
    <t>Schedule-1 : (Bought Out Only)</t>
  </si>
  <si>
    <t>Schedule-2 : Freight &amp; Insurance</t>
  </si>
  <si>
    <t>Schedule-3 : Erection Charges</t>
  </si>
  <si>
    <t>Schedule-6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</si>
  <si>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</si>
  <si>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</si>
  <si>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Please consider this letter of discount as the integral part of our price bid.</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</si>
  <si>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</si>
  <si>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</si>
  <si>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</si>
  <si>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</si>
  <si>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</si>
  <si>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</si>
  <si>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</si>
  <si>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</si>
  <si>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</si>
  <si>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</si>
  <si>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</si>
  <si>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</si>
  <si>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</si>
  <si>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</si>
  <si>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</si>
  <si>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</si>
  <si>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</si>
  <si>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</si>
  <si>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</si>
  <si>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</si>
  <si>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</si>
  <si>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Total Octroi as applicable for destination site/state on all items of supply, as per the provisions of the Bidding Documents, on all items of Schedule 1.</t>
  </si>
  <si>
    <t>Total Entry Tax as applicable for destination site/state on all items of supply, as per the provisions of the Bidding Documents, on all items of Schedule 1.</t>
  </si>
  <si>
    <t>Click here for details of Octroi</t>
  </si>
  <si>
    <t>Click here for details of Entry Taxes</t>
  </si>
  <si>
    <t>Click here for details of Other Taxes &amp; Duties</t>
  </si>
  <si>
    <t>No.</t>
  </si>
  <si>
    <t>Schedule-7 : Type Test Charges</t>
  </si>
  <si>
    <r>
      <t>Multipackage discount applicable on this package (TW04)</t>
    </r>
    <r>
      <rPr>
        <sz val="11"/>
        <rFont val="Book Antiqua"/>
        <family val="1"/>
      </rPr>
      <t xml:space="preserve"> only if other packages covered under the same bidding document is also awarded to us. Discount on percent basis on total price quoted by us without Taxes &amp; Duties. [This discount shall be proportionately applicable on all the items of all the Schdules i.e. Sch-1 (without type test charges), Sch-2, Sch-3 &amp; Sch-7] </t>
    </r>
    <r>
      <rPr>
        <b/>
        <sz val="11"/>
        <rFont val="Book Antiqua"/>
        <family val="1"/>
      </rPr>
      <t>In Percent (%)</t>
    </r>
  </si>
  <si>
    <r>
      <t>Multipackage discount applicable on this package (TW04)</t>
    </r>
    <r>
      <rPr>
        <sz val="11"/>
        <rFont val="Book Antiqua"/>
        <family val="1"/>
      </rPr>
      <t xml:space="preserve"> </t>
    </r>
    <r>
      <rPr>
        <b/>
        <sz val="11"/>
        <rFont val="Book Antiqua"/>
        <family val="1"/>
      </rPr>
      <t>only</t>
    </r>
    <r>
      <rPr>
        <sz val="11"/>
        <rFont val="Book Antiqua"/>
        <family val="1"/>
      </rPr>
      <t xml:space="preserve"> if other packages covered under the same bidding document is also awarded to us. Discount on lum-sum basis on total price quoted by us without Taxes &amp; Duties. [This discount shall be proportionately applicable on all the items of all the Schdules i.e. Sch-1 (without type test charges), Sch-2, Sch-3 &amp; Sch-7] </t>
    </r>
    <r>
      <rPr>
        <b/>
        <sz val="11"/>
        <rFont val="Book Antiqua"/>
        <family val="1"/>
      </rPr>
      <t>IN Rs.</t>
    </r>
  </si>
  <si>
    <t>Note       :</t>
  </si>
  <si>
    <r>
      <t xml:space="preserve">Type Test Charges 
</t>
    </r>
    <r>
      <rPr>
        <sz val="10"/>
        <rFont val="Book Antiqua"/>
        <family val="1"/>
      </rPr>
      <t>[Total of this Schedule is included in Schedule - 1 above.]</t>
    </r>
  </si>
  <si>
    <t>TOTAL SALES TAX</t>
  </si>
  <si>
    <t>TOTAL VAT</t>
  </si>
  <si>
    <t xml:space="preserve">Rate of Sales Tax </t>
  </si>
  <si>
    <t>Total VAT for direct transaction between the Contractor and the Employer (identified in Schedule 1 as 'Direct') which are not included in the Ex-works price as per the provision of the Bidding Documents, as applicable</t>
  </si>
  <si>
    <t>Total Sales Tax for direct transaction between the Contractor and the Employer (identified in Schedule 1 as 'Direct') which are not included in the Ex-works price as per the provision of the Bidding Documents, as applicable.</t>
  </si>
  <si>
    <t>Total Excise Duty for direct transaction between the Contractor and the Employer (identified in Schedule 1 as 'Direct') which are not included in the Ex-works price as per the provision of the Bidding Documents, as applicable.</t>
  </si>
  <si>
    <t>Bought-Out</t>
  </si>
  <si>
    <t>Total Others levies payable in India (please specify) as applicable for destination site/state on all items of supply, as per the provisions of the Bidding Documents, on all items of Schedule 1.</t>
  </si>
  <si>
    <t>Amount on which Octroi is applicable</t>
  </si>
  <si>
    <t xml:space="preserve">Date         : </t>
  </si>
  <si>
    <t>Date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</si>
  <si>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</si>
  <si>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</si>
  <si>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</si>
  <si>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</si>
  <si>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Thanking you, we remain,</t>
  </si>
  <si>
    <t>Yours faithfully,</t>
  </si>
  <si>
    <t>Printed Name :</t>
  </si>
  <si>
    <t>Designation :</t>
  </si>
  <si>
    <t>Bid Proposal Ref. No.</t>
  </si>
  <si>
    <t>Name of Contract  :</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</si>
  <si>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</si>
  <si>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</si>
  <si>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</si>
  <si>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</si>
  <si>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</si>
  <si>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st</t>
  </si>
  <si>
    <t>nd</t>
  </si>
  <si>
    <t>rd</t>
  </si>
  <si>
    <t>th</t>
  </si>
  <si>
    <t>January</t>
  </si>
  <si>
    <t>February</t>
  </si>
  <si>
    <t>March</t>
  </si>
  <si>
    <t>April</t>
  </si>
  <si>
    <t>May</t>
  </si>
  <si>
    <t>June</t>
  </si>
  <si>
    <t>July</t>
  </si>
  <si>
    <t>August</t>
  </si>
  <si>
    <t>September</t>
  </si>
  <si>
    <t>October</t>
  </si>
  <si>
    <t>November</t>
  </si>
  <si>
    <t>December</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</si>
  <si>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</si>
  <si>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</si>
  <si>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</si>
  <si>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</si>
  <si>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</si>
  <si>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</si>
  <si>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</si>
  <si>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</si>
  <si>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</si>
  <si>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</si>
  <si>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</si>
  <si>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</si>
  <si>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</si>
  <si>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</si>
  <si>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</si>
  <si>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</si>
  <si>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</si>
  <si>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</si>
  <si>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</si>
  <si>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</si>
  <si>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Two</t>
  </si>
  <si>
    <t>Twenty One</t>
  </si>
  <si>
    <t>Twenty Three</t>
  </si>
  <si>
    <t>Select only the options provided in pull down menus.</t>
  </si>
  <si>
    <t>Select Sole Bidder or JV (Joint Venture) from the pull down menu. Do not leave this cell blank.</t>
  </si>
  <si>
    <t>Fill up ref. no. as bidder's ref no. of this letter.</t>
  </si>
  <si>
    <t xml:space="preserve">Fill up names &amp; Designation of the representatives of other JV partner(s) if the bidder is JV (Joint Venture) . </t>
  </si>
  <si>
    <t>* * *</t>
  </si>
  <si>
    <t>Twenty Four</t>
  </si>
  <si>
    <t>Twenty Six</t>
  </si>
  <si>
    <t>Twenty Five</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</si>
  <si>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</si>
  <si>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</si>
  <si>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</si>
  <si>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</si>
  <si>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</si>
  <si>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</si>
  <si>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</si>
  <si>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</si>
  <si>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</si>
  <si>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</si>
  <si>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</si>
  <si>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</si>
  <si>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</si>
  <si>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</si>
  <si>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</si>
  <si>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</si>
  <si>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</si>
  <si>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</si>
  <si>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</si>
  <si>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</si>
  <si>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</si>
  <si>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</si>
  <si>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</si>
  <si>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</si>
  <si>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</si>
  <si>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</si>
  <si>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</si>
  <si>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</si>
  <si>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</si>
  <si>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</si>
  <si>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</si>
  <si>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</si>
  <si>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</si>
  <si>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</si>
  <si>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</si>
  <si>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</si>
  <si>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</si>
  <si>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</si>
  <si>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</si>
  <si>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</si>
  <si>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</si>
  <si>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</si>
  <si>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</si>
  <si>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</si>
  <si>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</si>
  <si>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</si>
  <si>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</si>
  <si>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</si>
  <si>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</si>
  <si>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</si>
  <si>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</si>
  <si>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</si>
  <si>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</si>
  <si>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</si>
  <si>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</si>
  <si>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</si>
  <si>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</si>
  <si>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</si>
  <si>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</si>
  <si>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</si>
  <si>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</si>
  <si>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</si>
  <si>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</si>
  <si>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</si>
  <si>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</si>
  <si>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</si>
  <si>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</si>
  <si>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</si>
  <si>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</si>
  <si>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</si>
  <si>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</si>
  <si>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</si>
  <si>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</si>
  <si>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STATEMENT OF QUOTED / CORRECTED PRICES</t>
  </si>
  <si>
    <t>All Figures are in Rupees</t>
  </si>
  <si>
    <t>Bidder</t>
  </si>
  <si>
    <t>Price Component</t>
  </si>
  <si>
    <t>Quoted Price</t>
  </si>
  <si>
    <t>Corrected Price</t>
  </si>
  <si>
    <t xml:space="preserve">DISCOUNT  </t>
  </si>
  <si>
    <t>TAXES &amp; DUTIES PAYABLE ADDITIONALLY</t>
  </si>
  <si>
    <t>A) EXCISE DUTY</t>
  </si>
  <si>
    <t>B) CENTRAL SALES TAX /VAT</t>
  </si>
  <si>
    <t xml:space="preserve">C) ENTRY TAX / OCTROI </t>
  </si>
  <si>
    <t xml:space="preserve">D) OTHERS </t>
  </si>
  <si>
    <t>E)    TOTAL TAXES &amp; DUTIES</t>
  </si>
  <si>
    <t>TOTAL BID PRICE (INCLUDING TAXES &amp; DUTIES)</t>
  </si>
  <si>
    <t>I)</t>
  </si>
  <si>
    <t>Bidder  has indicated the following taxes and duties additionally applicable for their bid:</t>
  </si>
  <si>
    <t>Excise Duty</t>
  </si>
  <si>
    <t>Rs.</t>
  </si>
  <si>
    <t>CST /VAT</t>
  </si>
  <si>
    <t xml:space="preserve">Others </t>
  </si>
  <si>
    <t>II)</t>
  </si>
  <si>
    <t>Ex-Works Price of Direct Supplies (after discount, if any)</t>
  </si>
  <si>
    <t>Excise Duty @ 10.3% of (a) above</t>
  </si>
  <si>
    <t>CST / VAT @ 2% of Ex-Works of Direct Supplies (a) + ED (b) above</t>
  </si>
  <si>
    <t>Purchase Price for Entry Tax (Total Ex-Works+F&amp;I+ED+CST+Others)</t>
  </si>
  <si>
    <t>Statement of Quoted / Corrected Prices</t>
  </si>
  <si>
    <t>Page</t>
  </si>
  <si>
    <r>
      <t>TOTAL SCHEDULE NO. 1:</t>
    </r>
    <r>
      <rPr>
        <sz val="11"/>
        <rFont val="Book Antiqua"/>
        <family val="1"/>
      </rPr>
      <t>Ex-Works Price of</t>
    </r>
    <r>
      <rPr>
        <b/>
        <sz val="11"/>
        <rFont val="Book Antiqua"/>
        <family val="1"/>
      </rPr>
      <t xml:space="preserve"> </t>
    </r>
    <r>
      <rPr>
        <sz val="11"/>
        <rFont val="Book Antiqua"/>
        <family val="1"/>
      </rPr>
      <t>Plant and Equipment including Type Test Charges</t>
    </r>
  </si>
  <si>
    <r>
      <t>TOTAL SCHEDULE NO.2:</t>
    </r>
    <r>
      <rPr>
        <sz val="11"/>
        <rFont val="Book Antiqua"/>
        <family val="1"/>
      </rPr>
      <t xml:space="preserve"> Local Transportation, Insurance and other Incidental Services.</t>
    </r>
  </si>
  <si>
    <r>
      <t xml:space="preserve">TOTAL SCHEDULE NO.3: </t>
    </r>
    <r>
      <rPr>
        <sz val="11"/>
        <rFont val="Book Antiqua"/>
        <family val="1"/>
      </rPr>
      <t>Installation Charges</t>
    </r>
  </si>
  <si>
    <r>
      <t xml:space="preserve">TOTAL SCHEDULE NO.4: </t>
    </r>
    <r>
      <rPr>
        <sz val="11"/>
        <rFont val="Book Antiqua"/>
        <family val="1"/>
      </rPr>
      <t>Training Charges</t>
    </r>
  </si>
  <si>
    <r>
      <t>TOTAL BID PRICE:  (</t>
    </r>
    <r>
      <rPr>
        <sz val="11"/>
        <rFont val="Book Antiqua"/>
        <family val="1"/>
      </rPr>
      <t>Excluding Taxes &amp; Duties</t>
    </r>
    <r>
      <rPr>
        <b/>
        <sz val="11"/>
        <rFont val="Book Antiqua"/>
        <family val="1"/>
      </rPr>
      <t>)</t>
    </r>
  </si>
  <si>
    <r>
      <t xml:space="preserve">NET BID PRICE </t>
    </r>
    <r>
      <rPr>
        <sz val="11"/>
        <rFont val="Book Antiqua"/>
        <family val="1"/>
      </rPr>
      <t>(Excluding Taxes &amp; Duties)</t>
    </r>
  </si>
  <si>
    <r>
      <t xml:space="preserve">TOTAL SCHEDULE NO.7: </t>
    </r>
    <r>
      <rPr>
        <sz val="11"/>
        <rFont val="Book Antiqua"/>
        <family val="1"/>
      </rPr>
      <t>Type Test Charges
[Total of this Schedule is included in Schedule-1 above]</t>
    </r>
  </si>
  <si>
    <t>BID FORM (Second Envelope)</t>
  </si>
  <si>
    <t>Please provide additional information of the Bidder</t>
  </si>
  <si>
    <t>Date :</t>
  </si>
  <si>
    <t>Place :</t>
  </si>
  <si>
    <t>Direct Total</t>
  </si>
  <si>
    <t>`</t>
  </si>
  <si>
    <t>BO Total</t>
  </si>
  <si>
    <t>After Discount</t>
  </si>
  <si>
    <t>Sales Tax</t>
  </si>
  <si>
    <t>Vat</t>
  </si>
  <si>
    <t>Sole Bidder</t>
  </si>
  <si>
    <t>Enter following details of the bidder</t>
  </si>
  <si>
    <t>Specify type of Bidder         [Select from drop down menu]</t>
  </si>
  <si>
    <t xml:space="preserve">Printed Name </t>
  </si>
  <si>
    <t>Designation</t>
  </si>
  <si>
    <t xml:space="preserve">Date     </t>
  </si>
  <si>
    <t xml:space="preserve">Place     </t>
  </si>
  <si>
    <t>Instructions / error messages, if any, will be displayed automatically  after selecting the cell.</t>
  </si>
  <si>
    <t xml:space="preserve">Rate of  VAT </t>
  </si>
  <si>
    <t>State/Province to be indicated :</t>
  </si>
  <si>
    <t>Business Address                       :</t>
  </si>
  <si>
    <t>Country of Incorporation         :</t>
  </si>
  <si>
    <t>Name of Principal Officer         :</t>
  </si>
  <si>
    <t>Address of  Principal Officer    :</t>
  </si>
  <si>
    <t>All Prices are in Indian Rupees.</t>
  </si>
  <si>
    <t>Amount on which Sales Tax is applicable   [only ex-w price]</t>
  </si>
  <si>
    <t>Amount on which VAT is applicable   [only ex-w price]</t>
  </si>
  <si>
    <t>Amount</t>
  </si>
  <si>
    <t>ED</t>
  </si>
  <si>
    <t xml:space="preserve">GRAND TOTAL [1+2+3] </t>
  </si>
  <si>
    <t>Above Grand Total does not include Octroi, Entry Tax , Other Taxes &amp; Duties quoted by bidder at Sl. No. 4,5 &amp; 6 above</t>
  </si>
  <si>
    <t>Plus Octroi, Entry Tax , Other Taxes &amp; Duties quoted by bidder at Sl. No. 4,5 &amp; 6 above</t>
  </si>
  <si>
    <t>Plus Octroi, Entry Tax , Other Taxes &amp; Duties quoted by bidder at Sl. No. 4,5 &amp; 6 of Sch-5</t>
  </si>
  <si>
    <t>Grand Total after Discount</t>
  </si>
  <si>
    <t xml:space="preserve">Sector-29, </t>
  </si>
  <si>
    <t>After MPDiscount</t>
  </si>
  <si>
    <t>Grand Total after MPD</t>
  </si>
  <si>
    <t>Entry Tax / Octroi</t>
  </si>
  <si>
    <t>III)</t>
  </si>
  <si>
    <t>Bidder has offered following discount(s)</t>
  </si>
  <si>
    <t>Details of dicounts</t>
  </si>
  <si>
    <t>Gross LS</t>
  </si>
  <si>
    <t>Gross %</t>
  </si>
  <si>
    <t>Sch-1 Direct LS</t>
  </si>
  <si>
    <t>Sch-1 BO LS</t>
  </si>
  <si>
    <t>Sch-2 LS</t>
  </si>
  <si>
    <t>Sch-3 LS</t>
  </si>
  <si>
    <t>Sch-7 LS</t>
  </si>
  <si>
    <t>Sch-1 Direct %</t>
  </si>
  <si>
    <t>Sch-1 BO %</t>
  </si>
  <si>
    <t>Sch-2 %</t>
  </si>
  <si>
    <t>Sch-3 %</t>
  </si>
  <si>
    <t>Sch-7 %</t>
  </si>
  <si>
    <t>Different Manner</t>
  </si>
  <si>
    <t>Text for Discount</t>
  </si>
  <si>
    <r>
      <t xml:space="preserve">With regard to Entry Tax, it may be  mentioned that the substations covered under the subject pacakge falls in State of MP, where an entry tax </t>
    </r>
    <r>
      <rPr>
        <b/>
        <sz val="11"/>
        <color indexed="12"/>
        <rFont val="Book Antiqua"/>
        <family val="1"/>
      </rPr>
      <t>@ 1%</t>
    </r>
    <r>
      <rPr>
        <sz val="11"/>
        <rFont val="Book Antiqua"/>
        <family val="1"/>
      </rPr>
      <t xml:space="preserve"> of Purchase Price is applicable. In view of the above, the taxes and duties inter-alia including entry tax applicable for the bids are calculated :</t>
    </r>
  </si>
  <si>
    <r>
      <t xml:space="preserve">Entry Tax </t>
    </r>
    <r>
      <rPr>
        <b/>
        <sz val="11"/>
        <color indexed="12"/>
        <rFont val="Book Antiqua"/>
        <family val="1"/>
      </rPr>
      <t>@ 1%</t>
    </r>
    <r>
      <rPr>
        <sz val="11"/>
        <rFont val="Book Antiqua"/>
        <family val="1"/>
      </rPr>
      <t xml:space="preserve"> of (e) above</t>
    </r>
  </si>
  <si>
    <r>
      <t>Bid Form 2</t>
    </r>
    <r>
      <rPr>
        <b/>
        <vertAlign val="superscript"/>
        <sz val="11"/>
        <rFont val="Book Antiqua"/>
        <family val="1"/>
      </rPr>
      <t>nd</t>
    </r>
    <r>
      <rPr>
        <b/>
        <sz val="11"/>
        <rFont val="Book Antiqua"/>
        <family val="1"/>
      </rPr>
      <t xml:space="preserve"> Envelope</t>
    </r>
  </si>
  <si>
    <t>Package Code</t>
  </si>
  <si>
    <t>Specification No.</t>
  </si>
  <si>
    <t>Price Schedules</t>
  </si>
  <si>
    <t>While filling up the worksheets following may please be observed :</t>
  </si>
  <si>
    <t>This Workbook consists of following worksheets :</t>
  </si>
  <si>
    <t xml:space="preserve">Cover : </t>
  </si>
  <si>
    <t>Opening page of the workbook.</t>
  </si>
  <si>
    <t>Names of Bidder :</t>
  </si>
  <si>
    <t>Fill up names and address of the Sole Bidder and /or Joint Venture.</t>
  </si>
  <si>
    <t>Click for Sch-1 given at the right top of the worksheet to go to Sch-1.</t>
  </si>
  <si>
    <t>Fill up unit rates for all the items in numeric values greater than 0 (zero). If unit rate is left blank, the corresponding item shall be deemed to be included in the total price.</t>
  </si>
  <si>
    <t>Total amount shall get calculated automatically.</t>
  </si>
  <si>
    <t>Fill up only green shaded cells.</t>
  </si>
  <si>
    <t>●</t>
  </si>
  <si>
    <t>No cell is required to be filled in by the bidder in this worksheet.</t>
  </si>
  <si>
    <t>Fill up additional information as required.</t>
  </si>
  <si>
    <t>Happy Bidding !</t>
  </si>
  <si>
    <t>I</t>
  </si>
  <si>
    <t>II</t>
  </si>
  <si>
    <t xml:space="preserve"> </t>
  </si>
  <si>
    <t>MT</t>
  </si>
  <si>
    <t>Nos.</t>
  </si>
  <si>
    <t>Unit</t>
  </si>
  <si>
    <t>a)</t>
  </si>
  <si>
    <t>b)</t>
  </si>
  <si>
    <t>c)</t>
  </si>
  <si>
    <t>d)</t>
  </si>
  <si>
    <t>e)</t>
  </si>
  <si>
    <t>f)</t>
  </si>
  <si>
    <t>SI. No.</t>
  </si>
  <si>
    <t>Description</t>
  </si>
  <si>
    <t>(i)</t>
  </si>
  <si>
    <t>(ii)</t>
  </si>
  <si>
    <t>Sl. No.</t>
  </si>
  <si>
    <t>Item Nos.</t>
  </si>
  <si>
    <t>Total Price (INR)</t>
  </si>
  <si>
    <t>1</t>
  </si>
  <si>
    <t>TOTAL EXCISE DUTY</t>
  </si>
  <si>
    <t>2</t>
  </si>
  <si>
    <t>3</t>
  </si>
  <si>
    <t>4</t>
  </si>
  <si>
    <t>TOTAL OTHER TAXES &amp; DUTIES</t>
  </si>
  <si>
    <t xml:space="preserve">Local Transportation, Insurance and other Incidental Services </t>
  </si>
  <si>
    <t>Installation Charges</t>
  </si>
  <si>
    <t xml:space="preserve">Training Charges </t>
  </si>
  <si>
    <t>5</t>
  </si>
  <si>
    <t>Taxes and Duties</t>
  </si>
  <si>
    <t>6</t>
  </si>
  <si>
    <t>GRAND TOTAL [1+2+3+4+5]</t>
  </si>
  <si>
    <t>Item  Description</t>
  </si>
  <si>
    <t>पावर ग्रिड कारपोरेशन ऑफ इण्डिया लिमिटेड</t>
  </si>
  <si>
    <t>(भारत सरकार का उद्यम)</t>
  </si>
  <si>
    <t>Power Grid Corporation of India Limited</t>
  </si>
  <si>
    <t>(A Government of India Enterprises)</t>
  </si>
  <si>
    <t>To:</t>
  </si>
  <si>
    <t>Contract Services</t>
  </si>
  <si>
    <t>Power Grid Corporation of India Ltd.,</t>
  </si>
  <si>
    <t>"Saudamini", Plot No.-2</t>
  </si>
  <si>
    <t>Gurgaon (Haryana) - 122001</t>
  </si>
  <si>
    <t>6 = 4 x 5</t>
  </si>
  <si>
    <t xml:space="preserve">Date          : </t>
  </si>
  <si>
    <t>Place         :</t>
  </si>
  <si>
    <t>Printed Name   :</t>
  </si>
  <si>
    <t>Designation   :</t>
  </si>
  <si>
    <t>Name     :</t>
  </si>
  <si>
    <t>Address :</t>
  </si>
  <si>
    <t>SUMMARY OF TAXES &amp; DUTIES APPLICABLE ON GOODS</t>
  </si>
  <si>
    <t>Rate of Excise Duty for Direct items indicated in Sch-1</t>
  </si>
  <si>
    <t>TOTAL SCHEDULE NO. 1</t>
  </si>
  <si>
    <t>TOTAL SCHEDULE NO. 2</t>
  </si>
  <si>
    <t>TOTAL SCHEDULE NO. 3</t>
  </si>
  <si>
    <t>TOTAL SCHEDULE NO. 4</t>
  </si>
  <si>
    <t>Schedule - 1</t>
  </si>
  <si>
    <t>Direct</t>
  </si>
  <si>
    <t>Schedule - 5</t>
  </si>
  <si>
    <t>(iii)</t>
  </si>
  <si>
    <t>(iv)</t>
  </si>
  <si>
    <t>TOTAL SCHEDULE NO. 5</t>
  </si>
  <si>
    <t>TOTAL SCHEDULE NO. 7</t>
  </si>
  <si>
    <t>Not Applicable</t>
  </si>
  <si>
    <t>TOTAL OCTROI</t>
  </si>
  <si>
    <t>TOTAL ENTRY TAX</t>
  </si>
  <si>
    <t>Amount on which Entry Tax  is applicable</t>
  </si>
  <si>
    <t>Amount on which Other Taxes &amp; Duties are  applicable</t>
  </si>
  <si>
    <t>Thirty Five</t>
  </si>
  <si>
    <t>Schedule 1</t>
  </si>
  <si>
    <t>Schedule 2</t>
  </si>
  <si>
    <t>Certain data type entries have been restricted, such as Numeric values or limits of numeric values.</t>
  </si>
  <si>
    <t>Do not link any cell of this work book with any other work book.</t>
  </si>
  <si>
    <t>(v)</t>
  </si>
  <si>
    <t>Do not use copy &amp; paste or cut &amp; paste options for filling up the data.</t>
  </si>
  <si>
    <t>(vi)</t>
  </si>
  <si>
    <t>Do not reformat any of the cell of the work book.</t>
  </si>
  <si>
    <t>2 or More</t>
  </si>
  <si>
    <t>Name of other Partner - 2 (more, if any)</t>
  </si>
  <si>
    <t>Address of other Partner - 2 (more, if any)</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</si>
  <si>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</si>
  <si>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</si>
  <si>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The reimbursement of Excise Duty, Sales Tax/VAT and other levies as per Sl. No. 1, 2 &amp; 3 above subject to provision of ITB Clause 11.4 shall be only against those items for which the Mode of Transaction indicated in Schedule - 1 is 'Direct'. In case of those items in the said Sechedule-1 against which the  mode of transaction has been  left blank, the same shall be deemed to be 'Bought-out' for the purpose of Evaluation and award of Contract and the price indicated in Schedule 1 against such items shall be deemed to be inclusive of all such taxes, duties and levies.</t>
  </si>
  <si>
    <t>Place        :</t>
  </si>
  <si>
    <t>After filling up all the schedues, save the file, take print out of all the schedules and Bid form and sign &amp; stamp and submit them as hard copy of the 2nd envelope (Price part) of the bid. Also ensure to submit the soft copy of the the same file on CD/ DVD.</t>
  </si>
  <si>
    <t>(SCHEDULE OF RATES AND PRICES)</t>
  </si>
  <si>
    <t>(GRAND SUMMARY : AFTER DISCOUNT)</t>
  </si>
  <si>
    <t>(6) =(3) x (5)</t>
  </si>
  <si>
    <t>Name :</t>
  </si>
  <si>
    <t>Fill up date in dd-mm-yyyy format from drop down menu.</t>
  </si>
  <si>
    <t>Meter</t>
  </si>
  <si>
    <t>Cu.M</t>
  </si>
  <si>
    <t>Sq.M.</t>
  </si>
  <si>
    <t>Cu.M.</t>
  </si>
  <si>
    <t>Qty. (for all locations)</t>
  </si>
  <si>
    <t>Unit Rate</t>
  </si>
  <si>
    <t>Total Price</t>
  </si>
  <si>
    <t xml:space="preserve"> Total  Price</t>
  </si>
  <si>
    <t>Discount(s) offered at sl. No. 1 to 2 will automatically get displayed and accounted for in the respective items of the Schedules.</t>
  </si>
  <si>
    <t xml:space="preserve">Price Break-up for individual items </t>
  </si>
  <si>
    <t>Fill up only green shaded cells in Sch-1 and Bid Form 2nd Envelope.</t>
  </si>
  <si>
    <t xml:space="preserve">Price Components (Price Break-up) </t>
  </si>
  <si>
    <t>Sch-1 (Price Components (Price Break-up) ) :</t>
  </si>
  <si>
    <t xml:space="preserve">Summary of  the Schedule-1 without considering discount (mentioned in the work sheet discount) shall be displayed automatically. </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</si>
  <si>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</si>
  <si>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(GRAND SUMMARY )</t>
  </si>
  <si>
    <t>Grand Summary</t>
  </si>
  <si>
    <r>
      <t>Bid form 2</t>
    </r>
    <r>
      <rPr>
        <b/>
        <vertAlign val="superscript"/>
        <sz val="12"/>
        <color indexed="12"/>
        <rFont val="Book Antiqua"/>
        <family val="1"/>
      </rPr>
      <t>nd</t>
    </r>
    <r>
      <rPr>
        <b/>
        <sz val="12"/>
        <color indexed="12"/>
        <rFont val="Book Antiqua"/>
        <family val="1"/>
      </rPr>
      <t xml:space="preserve"> Envelope :</t>
    </r>
  </si>
  <si>
    <r>
      <t>Discount on percent basis on total price quoted by us .</t>
    </r>
    <r>
      <rPr>
        <sz val="11"/>
        <rFont val="Book Antiqua"/>
        <family val="1"/>
      </rPr>
      <t xml:space="preserve">  </t>
    </r>
    <r>
      <rPr>
        <b/>
        <sz val="11"/>
        <rFont val="Book Antiqua"/>
        <family val="1"/>
      </rPr>
      <t>In Percent (%)</t>
    </r>
  </si>
  <si>
    <t>Discount on lum-sum basis on total price quoted by us. In Rs.</t>
  </si>
  <si>
    <t>PR No</t>
  </si>
  <si>
    <t>PR Line Item No</t>
  </si>
  <si>
    <t>Activity Header</t>
  </si>
  <si>
    <t>PR Activity No</t>
  </si>
  <si>
    <t>Activity Description</t>
  </si>
  <si>
    <t>Service code</t>
  </si>
  <si>
    <t xml:space="preserve">  Description</t>
  </si>
  <si>
    <t>Rate of GST applicable ( in %)</t>
  </si>
  <si>
    <t xml:space="preserve">SAC
(Service Accounting Codes)
</t>
  </si>
  <si>
    <t>Qty</t>
  </si>
  <si>
    <t>16 = 14 x 15</t>
  </si>
  <si>
    <t>Whether SAC in column '8’ is confirmed. If not  indicate applicable the SAC #</t>
  </si>
  <si>
    <t>Whether  rate of GST in column ‘ 10 ’ is confirmed. If not  indicate applicable rate of GST #</t>
  </si>
  <si>
    <t xml:space="preserve"># In case the bidder leaves the cell for confirmation of the SAC and/or  GST rate “blank”,  the SAC and corresponding GST rate indicated by the Employer shall be deemed to be the one confirmed by the Bidder. </t>
  </si>
  <si>
    <t>Package</t>
  </si>
  <si>
    <t xml:space="preserve"> (Taxes and Duties)</t>
  </si>
  <si>
    <t>Total Price  [1+2]</t>
  </si>
  <si>
    <t>Schedule - 3 After Discount</t>
  </si>
  <si>
    <t>Schedule -3</t>
  </si>
  <si>
    <t>(SUMMARY OF TAXES &amp; DUTIES)</t>
  </si>
  <si>
    <t>Schedule - 2</t>
  </si>
  <si>
    <t>TOTAL GST ON SERVICES</t>
  </si>
  <si>
    <t>Total GST on Services  (indentified in Schedule-1) which are not included in the prices  as per the provision of the Bidding Documents, as applicable</t>
  </si>
  <si>
    <t>GRAND TOTAL</t>
  </si>
  <si>
    <t>All the cells in Sch-2 and Sch-3 are auto filled, therefore no cell is required to be filled up there.</t>
  </si>
  <si>
    <t>Sch -2(Taxes and Duties) :</t>
  </si>
  <si>
    <t>Sch -3(Grand Summary) :</t>
  </si>
  <si>
    <t xml:space="preserve">Taxes and duties shall be displayed automatically. </t>
  </si>
  <si>
    <t xml:space="preserve">This letter shall consider the net price as per Sch-3 (After Discount). </t>
  </si>
  <si>
    <t xml:space="preserve"> or such other sums as may be determined in accordance with the terms and conditions of the Bidding Documents.</t>
  </si>
  <si>
    <t>Schedule 3</t>
  </si>
  <si>
    <t>Taxes and duties not included in Schdule 1</t>
  </si>
  <si>
    <t>100% of applicable Taxes and Duties i.e GST , which are payable by the Employer under the Contract, shall be reimbursed by the Employer on production of satisfactory documentary evidence by the Contractor in accordance with the provisions of the Bidding Documents.</t>
  </si>
  <si>
    <t xml:space="preserve">We further understand that notwithstanding 3.0 above, in case of award on us, you shall also bear and pay/reimburse to us, GST applicable on Services specified in Schedule No. 1 of the Price Schedule in this Second Envelope,  by the Indian Laws. </t>
  </si>
  <si>
    <t>TOTAL SCHEDULE NO. 2 (Taxes and Duties)</t>
  </si>
  <si>
    <t>SET</t>
  </si>
  <si>
    <t>III</t>
  </si>
  <si>
    <t xml:space="preserve">Civil works                             </t>
  </si>
  <si>
    <t>Excavation in all kind of soil including  rock  for all leads and lifts, backfilling, disposal of surplus earth within a lead up to2Km as per technical specification. The surplus earth shall be roughly graded .</t>
  </si>
  <si>
    <t xml:space="preserve">M3 </t>
  </si>
  <si>
    <t>Providing and laying of Plain Cement Concrete (PCC) (1:4:8)</t>
  </si>
  <si>
    <t>Providing and laying of Plain Cement Concrete (PCC) (1:2:4)</t>
  </si>
  <si>
    <t>Providing and laying of Reinforced Cement Concrete M25 mix including pre cast, shuttering, Grouting of pockets &amp; underpinning butexcluding steel reinforcement</t>
  </si>
  <si>
    <t>Steel Reinforcement</t>
  </si>
  <si>
    <t xml:space="preserve">MT </t>
  </si>
  <si>
    <t>B1 Type Quarters - Civil Works
Allcivil works as per drawing andspecifications complete, including -brickwork, finishing (external andinternal), windows etc.
However,excavation, PCC, RCC and reinforcementshall be paid separately as per BPS.</t>
  </si>
  <si>
    <t xml:space="preserve">M2 </t>
  </si>
  <si>
    <t>B2 Type Quarters - Civil Works
Allcivil works as per drawing andspecifications complete, including -brickwork, finishing (external andinternal), windows etc.
However,excavation, PCC, RCC and reinforcementshall be paid separately as per BPS.</t>
  </si>
  <si>
    <t>3.75m wide Cement Concrete road with PCC shoulder including 100 mm dia RCC Hume Pipe @ 100 metre interval as per drawing and TS.However, reinforcement steel and all type concrete shall be paid separately under relevant items</t>
  </si>
  <si>
    <t>Drain including culverts but excluding concrete &amp; reinforcement steel-Section A-A</t>
  </si>
  <si>
    <t xml:space="preserve">M  </t>
  </si>
  <si>
    <t>Drain including culverts but excluding concrete &amp; reinforcement steel-Section B-B</t>
  </si>
  <si>
    <t>RCC culverts and cable trench crossings including supplying and laying hume pipe 300mm dia of grade (NP-3) excluding concrete as perspecification.</t>
  </si>
  <si>
    <t>RCC culverts and cable trench crossings including supplying and laying hume pipe 600mm dia of grade (NP-3) excluding concrete as perspecification.</t>
  </si>
  <si>
    <t>Septic tank and soakpit for township</t>
  </si>
  <si>
    <t xml:space="preserve">EA </t>
  </si>
  <si>
    <t>Providing &amp; Laying of SW pipes for external sewerage system as per technical specification 100mm dia pipe</t>
  </si>
  <si>
    <t>Providing &amp; Laying of SW pipes for external sewerage system as per technical specification 150mm dia pipe</t>
  </si>
  <si>
    <t>Providing &amp; Laying of SW pipes for external sewerage system as per technical specification 200mm dia pipe</t>
  </si>
  <si>
    <t>Providing &amp; Laying of SW pipes for external sewerage system as per technical specification 250mm dia pipe</t>
  </si>
  <si>
    <t>Providing &amp; Laying of SW pipes for external sewerage system as per technical specification 300mm dia pipe</t>
  </si>
  <si>
    <t>Supplying and laying CPVC pipe for external water supply system - 75 mm dia pipe</t>
  </si>
  <si>
    <t>Supplying and laying CPVC pipe for external water supply system - 50 mm dia pipe</t>
  </si>
  <si>
    <t>Supplying and laying CPVC pipe for external water supply system - 40 mm dia pipe</t>
  </si>
  <si>
    <t>Supplying and laying CPVC pipe for external water supply system - 25 mm dia pipe</t>
  </si>
  <si>
    <t>Car Parking (8 cars) - Civil Works. All civil works as per drawing and specifications complete, including - brickwork, finishing(external and internal), windows etc.However,excavation, PCC, RCC and reinforcement shall be paid separately as per BPS.</t>
  </si>
  <si>
    <t>Supplying, filling and compacting stone boulders mixed with sand under foundations, roads, cable trenches, drains etc in layers notexceeding 250mm thickness including ramming, watering compacting</t>
  </si>
  <si>
    <t>Providing and fixing 100mm UPVC pipes conforming to IS : 15328, for weep holes</t>
  </si>
  <si>
    <t>Stone pitching over sloping including supply of stone and surface preparation as per drawing</t>
  </si>
  <si>
    <t>Buried Cable trenches for Aux. Power arrangement</t>
  </si>
  <si>
    <t>SUPPLY AND INSTALLATION OF INDOOR LIGHTING FOR TYPE B-1 QUARTER (4 QUARTERS)</t>
  </si>
  <si>
    <t>SUPPLY AND INSTALLATION OF INDOOR LIGHTING FOR TYPE B-2 QUARTER (4 QUARTERS)</t>
  </si>
  <si>
    <t>SUPPLY AND INSTALLATION OF METER DB TYPE- A</t>
  </si>
  <si>
    <t>SUPPLY AND INSTALLATION OF 8 CAR PARKING SHADE I/D LIGHTING</t>
  </si>
  <si>
    <t xml:space="preserve">LS </t>
  </si>
  <si>
    <t>SUPPLY AND INSTALLATION OF 1.1KV 3.5CX300SQ.MM XLPE POWER CABLE</t>
  </si>
  <si>
    <t xml:space="preserve">KM </t>
  </si>
  <si>
    <t>SUPPLY AND INSTALLATION OF 1.1KV 3.5CX70SQMM PVC POWER CABLE</t>
  </si>
  <si>
    <t>SUPPLY AND INSTALLATION OF 1.1KV 4CX16SQMM PVC POWER CABLE</t>
  </si>
  <si>
    <t>SUPPLY AND INSTALLATION OF 1.1KV 4CX6SQMM PVC POWER CABLE</t>
  </si>
  <si>
    <t>SUPPLY AND INSTALLATION OF 415V TOWNSHIP DB</t>
  </si>
  <si>
    <t>SUPPLY AND INSTALLATION OF LIGHTING PANEL TYPE ACP-3</t>
  </si>
  <si>
    <t>SUPPLY AND INSTALLATION OF SUB LIGHTING PANEL TYPE SLP</t>
  </si>
  <si>
    <t>SUPPLY AND INSTALLATION OF LIGHTING FIXTURE LED LUMINAIRE TYPE FL-1</t>
  </si>
  <si>
    <t>SUPPLY AND INSTALLATION OF LIGHTING FIXTURE LED LUMINAIRETYPE SL-L1</t>
  </si>
  <si>
    <t>SUPPLY AND INSTALLATION OF TYPE L1 LIGHTING POLE</t>
  </si>
  <si>
    <t>Supply of earth (excluding rock &amp; boulders) at site including royalty, carriage and filling in specified areas in layers notexceeding 200mm in depth, compacting under optimum moisture condition to achieve 95% of Proctor density, finishing etc. allcomplete, for all leads &amp; lifts, with all labour, material, tools, tackles, equipments, safeguards &amp; incidentals as necessary as perdrawings, specification and direction of the Engineer- in- Charge.</t>
  </si>
  <si>
    <t xml:space="preserve">Service -Indoor illumination            </t>
  </si>
  <si>
    <t xml:space="preserve">Service -Outdoor illumination           </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</si>
  <si>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execute  Civil and other allied works associated with the above-named package in full conformity with the said Bidding Documents for the sum of Rs. </t>
  </si>
  <si>
    <t>We declare that as specified in Clause 11.5, Section –III:BDS, Vol.-I of the Bidding Documents, prices quoted by us in the Price Schedules shall be on ‘Firm’ basis during the entire currency of contract and shall not be subject to price variation, what-so-ever during contract execution.</t>
  </si>
  <si>
    <t>Township for 132/33 kV Longnak (New) S/S</t>
  </si>
  <si>
    <t>B3 Type Quarters - Civil Works
Allcivil works as per drawing andspecifications complete, including -brickwork, finishing (external andinternal), windows etc.
However,excavation, PCC, RCC and reinforcementshall be paid separately as per BPS.</t>
  </si>
  <si>
    <t>RCC culverts and cable trench crossings including supplying and laying hume pipe 450mm dia of grade (NP-3) excluding concrete as perspecification.</t>
  </si>
  <si>
    <t>Earthwork in excavation &amp; filling in all types of soil and soft/disintegrated rock in open areas/nallas/channels, to the requiredslopes, shapes, levels, elevations and profile, including trimming of bottom and slopes of excavation, bailing out rain(dewatering), pumping, removal of slush, preparing embankments/marginal banks, loosening, dressing, spreading material in layers notexceeding 200mm, as per direction of Engineer-in-Charge, water flooding, compacting to achieve 95% consolidation at optimum moisturecontent, finishing etc. all complete, for all leads and lifts within leveling boundary, including disposal of surplus earth andstacking of unsuitable material within a lead of 2.0 Km beyond substation boundary, with all labour, material, tools, tackles andequipment, safeguards and incidentals, Royalty,taxes etc. as necessary, as per drawings, specification and directions of theEngineer-in-Charge. Clearing of jungle is included in this item. (Only excavation/cutting will be measured for payment purpose.)</t>
  </si>
  <si>
    <t>Soil Investigation: As per technical specification including all laboratory and field tests, report and recommendations forBoreholes</t>
  </si>
  <si>
    <t>LOT</t>
  </si>
  <si>
    <t>SUPPLY AND INSTALLATION OF INDOOR LIGHTING FOR TYPE B-3 QUARTER (4 QUARTERS)</t>
  </si>
  <si>
    <t>Township for 132/33kV Longleng (New) S/S</t>
  </si>
  <si>
    <t xml:space="preserve">Township for 132/33 kV Zunheboto (New)  </t>
  </si>
  <si>
    <t>Township Works Package-D1 for construction of Residential and Non-residential buildings including external infrastructural development in various substations of Nagaland state associated with NER Power system improvement project (NERPSIP).</t>
  </si>
  <si>
    <t>D1</t>
  </si>
  <si>
    <t>Township Works Package-D1</t>
  </si>
  <si>
    <t>Spec. No.: CC/NT/CIVIL/DOM/A02/22/5002002460/00189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</si>
</sst>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0.0"/>
    <numFmt numFmtId="165" formatCode="0.000"/>
    <numFmt numFmtId="166" formatCode="_(* #,##0.00_);_(* \(#,##0.00\);_(* \-??_);_(@_)"/>
    <numFmt numFmtId="167" formatCode="_(* #,##0_);_(* \(#,##0\);_(* \-??_);_(@_)"/>
    <numFmt numFmtId="168" formatCode="#,##0.0"/>
    <numFmt numFmtId="169" formatCode="0.00_)"/>
    <numFmt numFmtId="170" formatCode="_-&quot;£&quot;* #,##0.00_-;\-&quot;£&quot;* #,##0.00_-;_-&quot;£&quot;* &quot;-&quot;??_-;_-@_-"/>
    <numFmt numFmtId="171" formatCode="&quot;\&quot;#,##0.00;[Red]\-&quot;\&quot;#,##0.00"/>
    <numFmt numFmtId="172" formatCode="#,##0.000_);\(#,##0.000\)"/>
    <numFmt numFmtId="173" formatCode="0.0_)"/>
    <numFmt numFmtId="174" formatCode=";;"/>
    <numFmt numFmtId="175" formatCode="&quot; &quot;@"/>
    <numFmt numFmtId="176" formatCode="[$-409]dd\-mmm\-yy;@"/>
    <numFmt numFmtId="177" formatCode="_(* #,##0_);_(* \(#,##0\);_(* &quot;-&quot;??_);_(@_)"/>
    <numFmt numFmtId="178" formatCode="0.0000%"/>
    <numFmt numFmtId="179" formatCode="0.0000000000%"/>
  </numFmts>
  <fonts count="67">
    <font>
      <sz val="11"/>
      <name val="Book Antiqua"/>
      <family val="1"/>
    </font>
    <font>
      <sz val="10"/>
      <name val="Arial"/>
      <family val="2"/>
    </font>
    <font>
      <u/>
      <sz val="10"/>
      <color indexed="12"/>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1"/>
      <color indexed="8"/>
      <name val="Book Antiqua"/>
      <family val="1"/>
    </font>
    <font>
      <sz val="10"/>
      <name val="Book Antiqua"/>
      <family val="1"/>
    </font>
    <font>
      <sz val="12"/>
      <name val="Arial"/>
      <family val="2"/>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b/>
      <sz val="11"/>
      <color indexed="10"/>
      <name val="Book Antiqua"/>
      <family val="1"/>
    </font>
    <font>
      <sz val="8"/>
      <name val="Book Antiqua"/>
      <family val="1"/>
    </font>
    <font>
      <b/>
      <sz val="14"/>
      <color indexed="9"/>
      <name val="Book Antiqua"/>
      <family val="1"/>
    </font>
    <font>
      <sz val="11"/>
      <color indexed="9"/>
      <name val="Book Antiqua"/>
      <family val="1"/>
    </font>
    <font>
      <sz val="10"/>
      <name val="Book Antiqua"/>
      <family val="1"/>
    </font>
    <font>
      <sz val="8"/>
      <name val="Book Antiqua"/>
      <family val="1"/>
    </font>
    <font>
      <sz val="12"/>
      <name val="Arial"/>
      <family val="2"/>
    </font>
    <font>
      <sz val="10"/>
      <name val="Arial"/>
      <family val="2"/>
    </font>
    <font>
      <sz val="12"/>
      <color indexed="9"/>
      <name val="Book Antiqua"/>
      <family val="1"/>
    </font>
    <font>
      <b/>
      <sz val="11"/>
      <color indexed="12"/>
      <name val="Book Antiqua"/>
      <family val="1"/>
    </font>
    <font>
      <sz val="10"/>
      <color indexed="9"/>
      <name val="Book Antiqua"/>
      <family val="1"/>
    </font>
    <font>
      <sz val="11"/>
      <color indexed="9"/>
      <name val="Book Antiqua"/>
      <family val="1"/>
    </font>
    <font>
      <b/>
      <sz val="14"/>
      <name val="Book Antiqua"/>
      <family val="1"/>
    </font>
    <font>
      <i/>
      <sz val="11"/>
      <name val="Book Antiqua"/>
      <family val="1"/>
    </font>
    <font>
      <b/>
      <sz val="12"/>
      <color indexed="9"/>
      <name val="Book Antiqua"/>
      <family val="1"/>
    </font>
    <font>
      <sz val="10"/>
      <color indexed="9"/>
      <name val="Book Antiqua"/>
      <family val="1"/>
    </font>
    <font>
      <sz val="10"/>
      <color indexed="9"/>
      <name val="Arial"/>
      <family val="2"/>
    </font>
    <font>
      <b/>
      <vertAlign val="superscript"/>
      <sz val="11"/>
      <name val="Book Antiqua"/>
      <family val="1"/>
    </font>
    <font>
      <b/>
      <sz val="12"/>
      <color indexed="16"/>
      <name val="Book Antiqua"/>
      <family val="1"/>
    </font>
    <font>
      <sz val="18"/>
      <color indexed="10"/>
      <name val="Book Antiqua"/>
      <family val="1"/>
    </font>
    <font>
      <b/>
      <sz val="14"/>
      <color indexed="12"/>
      <name val="Book Antiqua"/>
      <family val="1"/>
    </font>
    <font>
      <b/>
      <vertAlign val="superscript"/>
      <sz val="12"/>
      <color indexed="12"/>
      <name val="Book Antiqua"/>
      <family val="1"/>
    </font>
    <font>
      <sz val="11"/>
      <name val="Book Antiqua"/>
      <family val="1"/>
    </font>
    <font>
      <sz val="10"/>
      <color indexed="9"/>
      <name val="Wingdings 3"/>
      <family val="1"/>
      <charset val="2"/>
    </font>
    <font>
      <sz val="1"/>
      <color indexed="9"/>
      <name val="Book Antiqua"/>
      <family val="1"/>
    </font>
    <font>
      <vertAlign val="superscript"/>
      <sz val="12"/>
      <name val="Book Antiqua"/>
      <family val="1"/>
    </font>
    <font>
      <sz val="11"/>
      <name val="Arial"/>
      <family val="2"/>
    </font>
    <font>
      <b/>
      <sz val="11"/>
      <name val="Cambria"/>
      <family val="1"/>
    </font>
    <font>
      <b/>
      <sz val="12"/>
      <name val="Cambria"/>
      <family val="1"/>
    </font>
    <font>
      <sz val="11"/>
      <name val="Cambria"/>
      <family val="1"/>
    </font>
    <font>
      <sz val="10"/>
      <name val="Cambria"/>
      <family val="1"/>
    </font>
    <font>
      <sz val="11"/>
      <color indexed="10"/>
      <name val="Book Antiqua"/>
      <family val="1"/>
    </font>
    <font>
      <sz val="9"/>
      <name val="Book Antiqua"/>
      <family val="1"/>
    </font>
    <font>
      <b/>
      <i/>
      <sz val="12"/>
      <name val="Book Antiqua"/>
      <family val="1"/>
    </font>
    <font>
      <b/>
      <i/>
      <sz val="11"/>
      <name val="Calibri"/>
      <family val="2"/>
    </font>
    <font>
      <b/>
      <i/>
      <sz val="11"/>
      <name val="Book Antiqua"/>
      <family val="1"/>
    </font>
    <font>
      <i/>
      <sz val="11"/>
      <color indexed="9"/>
      <name val="Book Antiqua"/>
      <family val="1"/>
    </font>
    <font>
      <sz val="14"/>
      <name val="Book Antiqua"/>
      <family val="1"/>
    </font>
    <font>
      <b/>
      <sz val="12"/>
      <name val="Calibri"/>
      <family val="2"/>
    </font>
    <font>
      <sz val="12"/>
      <name val="Calibri"/>
      <family val="2"/>
    </font>
    <font>
      <b/>
      <u/>
      <sz val="12"/>
      <name val="Book Antiqua"/>
      <family val="1"/>
    </font>
  </fonts>
  <fills count="1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12"/>
        <bgColor indexed="64"/>
      </patternFill>
    </fill>
    <fill>
      <patternFill patternType="solid">
        <fgColor indexed="2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8" tint="0.59999389629810485"/>
        <bgColor indexed="64"/>
      </patternFill>
    </fill>
  </fills>
  <borders count="3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top/>
      <bottom style="hair">
        <color indexed="64"/>
      </bottom>
      <diagonal/>
    </border>
    <border>
      <left/>
      <right style="thin">
        <color indexed="64"/>
      </right>
      <top style="thin">
        <color indexed="64"/>
      </top>
      <bottom/>
      <diagonal/>
    </border>
    <border>
      <left/>
      <right/>
      <top style="hair">
        <color indexed="64"/>
      </top>
      <bottom/>
      <diagonal/>
    </border>
  </borders>
  <cellStyleXfs count="42">
    <xf numFmtId="0" fontId="0" fillId="0" borderId="0"/>
    <xf numFmtId="9" fontId="7" fillId="0" borderId="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4" fontId="1" fillId="0" borderId="0" applyFont="0" applyFill="0" applyBorder="0" applyAlignment="0" applyProtection="0"/>
    <xf numFmtId="0" fontId="8" fillId="0" borderId="0"/>
    <xf numFmtId="43" fontId="1" fillId="0" borderId="0" applyFont="0" applyFill="0" applyBorder="0" applyAlignment="0" applyProtection="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68" fontId="9"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37" fontId="11" fillId="0" borderId="0"/>
    <xf numFmtId="165" fontId="1" fillId="0" borderId="0"/>
    <xf numFmtId="0" fontId="30" fillId="0" borderId="0"/>
    <xf numFmtId="0" fontId="18" fillId="0" borderId="0"/>
    <xf numFmtId="0" fontId="16" fillId="0" borderId="0"/>
    <xf numFmtId="0" fontId="30" fillId="0" borderId="0"/>
    <xf numFmtId="0" fontId="1" fillId="0" borderId="0"/>
    <xf numFmtId="0" fontId="16" fillId="0" borderId="0" applyNumberFormat="0" applyFill="0" applyBorder="0" applyProtection="0">
      <alignment vertical="top"/>
    </xf>
    <xf numFmtId="0" fontId="1" fillId="0" borderId="0" applyNumberFormat="0" applyFont="0" applyFill="0" applyBorder="0" applyAlignment="0" applyProtection="0">
      <alignment vertical="top"/>
    </xf>
    <xf numFmtId="0" fontId="33" fillId="0" borderId="0" applyNumberFormat="0" applyFont="0" applyFill="0" applyBorder="0" applyAlignment="0" applyProtection="0">
      <alignment vertical="top"/>
    </xf>
    <xf numFmtId="0" fontId="1" fillId="0" borderId="0"/>
    <xf numFmtId="0" fontId="16" fillId="0" borderId="0"/>
    <xf numFmtId="0" fontId="16" fillId="0" borderId="0"/>
    <xf numFmtId="0" fontId="1" fillId="0" borderId="0"/>
    <xf numFmtId="0" fontId="1" fillId="0" borderId="0"/>
    <xf numFmtId="0" fontId="1" fillId="0" borderId="0" applyNumberFormat="0" applyFont="0" applyFill="0" applyBorder="0" applyAlignment="0" applyProtection="0">
      <alignment vertical="top"/>
    </xf>
    <xf numFmtId="0" fontId="1" fillId="0" borderId="0"/>
    <xf numFmtId="0" fontId="12" fillId="0" borderId="0" applyFont="0"/>
    <xf numFmtId="0" fontId="13" fillId="0" borderId="0" applyNumberFormat="0" applyFill="0" applyBorder="0" applyAlignment="0" applyProtection="0">
      <alignment vertical="top"/>
      <protection locked="0"/>
    </xf>
    <xf numFmtId="0" fontId="14" fillId="0" borderId="0"/>
    <xf numFmtId="9" fontId="16" fillId="0" borderId="0" applyFont="0" applyFill="0" applyBorder="0" applyAlignment="0" applyProtection="0"/>
  </cellStyleXfs>
  <cellXfs count="971">
    <xf numFmtId="0" fontId="0" fillId="0" borderId="0" xfId="0"/>
    <xf numFmtId="0" fontId="16" fillId="0" borderId="0" xfId="0" applyNumberFormat="1" applyFont="1" applyFill="1" applyBorder="1" applyAlignment="1" applyProtection="1">
      <alignment vertical="center"/>
    </xf>
    <xf numFmtId="0" fontId="16" fillId="0" borderId="0" xfId="0" applyNumberFormat="1" applyFont="1" applyFill="1" applyBorder="1" applyAlignment="1" applyProtection="1">
      <alignment horizontal="left" vertical="center"/>
    </xf>
    <xf numFmtId="0" fontId="16" fillId="0" borderId="0"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right" vertical="center"/>
    </xf>
    <xf numFmtId="0" fontId="16" fillId="0" borderId="0" xfId="0" applyNumberFormat="1" applyFont="1" applyFill="1" applyBorder="1" applyAlignment="1" applyProtection="1">
      <alignment horizontal="justify" vertical="center"/>
    </xf>
    <xf numFmtId="0" fontId="19" fillId="0" borderId="0" xfId="31" applyFont="1" applyBorder="1" applyAlignment="1" applyProtection="1">
      <alignment vertical="center"/>
      <protection hidden="1"/>
    </xf>
    <xf numFmtId="0" fontId="19" fillId="0" borderId="0" xfId="31" applyFont="1" applyAlignment="1" applyProtection="1">
      <alignment vertical="center"/>
      <protection hidden="1"/>
    </xf>
    <xf numFmtId="0" fontId="19" fillId="0" borderId="0" xfId="31" applyFont="1" applyProtection="1">
      <protection hidden="1"/>
    </xf>
    <xf numFmtId="0" fontId="1" fillId="0" borderId="0" xfId="31" applyProtection="1">
      <protection hidden="1"/>
    </xf>
    <xf numFmtId="0" fontId="5" fillId="0" borderId="0" xfId="31" applyFont="1" applyBorder="1" applyAlignment="1" applyProtection="1">
      <alignment vertical="center"/>
      <protection hidden="1"/>
    </xf>
    <xf numFmtId="0" fontId="5" fillId="0" borderId="5" xfId="31" applyFont="1" applyBorder="1" applyAlignment="1" applyProtection="1">
      <alignment vertical="center"/>
      <protection hidden="1"/>
    </xf>
    <xf numFmtId="0" fontId="5" fillId="0" borderId="6" xfId="31" applyFont="1" applyBorder="1" applyAlignment="1" applyProtection="1">
      <alignment vertical="center"/>
      <protection hidden="1"/>
    </xf>
    <xf numFmtId="0" fontId="1" fillId="0" borderId="0" xfId="31"/>
    <xf numFmtId="0" fontId="5" fillId="0" borderId="7" xfId="31" applyFont="1" applyBorder="1" applyAlignment="1" applyProtection="1">
      <alignment vertical="center"/>
      <protection hidden="1"/>
    </xf>
    <xf numFmtId="0" fontId="5" fillId="0" borderId="4" xfId="31" applyFont="1" applyBorder="1" applyAlignment="1" applyProtection="1">
      <alignment vertical="center"/>
      <protection hidden="1"/>
    </xf>
    <xf numFmtId="0" fontId="5" fillId="0" borderId="8" xfId="31" applyFont="1" applyBorder="1" applyAlignment="1" applyProtection="1">
      <alignment vertical="center"/>
      <protection hidden="1"/>
    </xf>
    <xf numFmtId="0" fontId="22" fillId="0" borderId="6" xfId="31" applyFont="1" applyBorder="1" applyAlignment="1" applyProtection="1">
      <alignment vertical="center"/>
      <protection hidden="1"/>
    </xf>
    <xf numFmtId="0" fontId="1" fillId="0" borderId="0" xfId="31" applyAlignment="1" applyProtection="1">
      <alignment vertical="center"/>
      <protection hidden="1"/>
    </xf>
    <xf numFmtId="0" fontId="18" fillId="0" borderId="6" xfId="31" applyFont="1" applyBorder="1" applyAlignment="1" applyProtection="1">
      <alignment vertical="center"/>
      <protection hidden="1"/>
    </xf>
    <xf numFmtId="0" fontId="24" fillId="0" borderId="0" xfId="31" applyFont="1" applyBorder="1" applyAlignment="1" applyProtection="1">
      <alignment vertical="center"/>
      <protection hidden="1"/>
    </xf>
    <xf numFmtId="0" fontId="18" fillId="0" borderId="8" xfId="31" applyFont="1" applyBorder="1" applyAlignment="1" applyProtection="1">
      <alignment vertical="center"/>
      <protection hidden="1"/>
    </xf>
    <xf numFmtId="0" fontId="5" fillId="0" borderId="0" xfId="31" applyFont="1" applyAlignment="1" applyProtection="1">
      <alignment vertical="center"/>
      <protection hidden="1"/>
    </xf>
    <xf numFmtId="0" fontId="5" fillId="0" borderId="9" xfId="31" applyFont="1" applyBorder="1" applyAlignment="1" applyProtection="1">
      <alignment vertical="center"/>
      <protection hidden="1"/>
    </xf>
    <xf numFmtId="0" fontId="18" fillId="0" borderId="0" xfId="31" applyFont="1" applyAlignment="1" applyProtection="1">
      <alignment vertical="center"/>
      <protection hidden="1"/>
    </xf>
    <xf numFmtId="0" fontId="15" fillId="0" borderId="0" xfId="32" applyFont="1" applyAlignment="1" applyProtection="1">
      <alignment vertical="center"/>
      <protection hidden="1"/>
    </xf>
    <xf numFmtId="0" fontId="15" fillId="0" borderId="0" xfId="0" applyNumberFormat="1" applyFont="1" applyFill="1" applyBorder="1" applyAlignment="1" applyProtection="1">
      <alignment horizontal="justify" vertical="center"/>
    </xf>
    <xf numFmtId="0" fontId="15" fillId="0" borderId="0" xfId="0" applyFont="1" applyAlignment="1">
      <alignment horizontal="right" vertical="center"/>
    </xf>
    <xf numFmtId="0" fontId="5" fillId="0" borderId="0" xfId="31" applyFont="1" applyAlignment="1" applyProtection="1">
      <alignment vertical="top"/>
      <protection hidden="1"/>
    </xf>
    <xf numFmtId="0" fontId="25" fillId="0" borderId="0" xfId="31" applyFont="1" applyFill="1" applyAlignment="1" applyProtection="1">
      <alignment horizontal="center" vertical="center"/>
      <protection hidden="1"/>
    </xf>
    <xf numFmtId="0" fontId="15" fillId="0" borderId="0" xfId="31" applyFont="1" applyAlignment="1" applyProtection="1">
      <alignment vertical="center"/>
      <protection hidden="1"/>
    </xf>
    <xf numFmtId="0" fontId="16" fillId="0" borderId="0" xfId="31" applyFont="1" applyAlignment="1" applyProtection="1">
      <alignment vertical="center"/>
      <protection hidden="1"/>
    </xf>
    <xf numFmtId="0" fontId="15" fillId="0" borderId="0" xfId="34" applyFont="1" applyFill="1" applyAlignment="1" applyProtection="1">
      <alignment vertical="top"/>
      <protection hidden="1"/>
    </xf>
    <xf numFmtId="0" fontId="16" fillId="0" borderId="0" xfId="31" applyFont="1" applyFill="1" applyAlignment="1" applyProtection="1">
      <alignment vertical="top"/>
      <protection hidden="1"/>
    </xf>
    <xf numFmtId="0" fontId="25" fillId="0" borderId="0" xfId="31" applyFont="1" applyFill="1" applyAlignment="1" applyProtection="1">
      <alignment vertical="center"/>
      <protection hidden="1"/>
    </xf>
    <xf numFmtId="175" fontId="15" fillId="0" borderId="10" xfId="31" applyNumberFormat="1" applyFont="1" applyBorder="1" applyAlignment="1" applyProtection="1">
      <alignment horizontal="center" vertical="center"/>
      <protection hidden="1"/>
    </xf>
    <xf numFmtId="0" fontId="16" fillId="0" borderId="11" xfId="31" applyFont="1" applyBorder="1" applyAlignment="1" applyProtection="1">
      <alignment horizontal="center" vertical="center"/>
      <protection hidden="1"/>
    </xf>
    <xf numFmtId="0" fontId="16" fillId="0" borderId="12" xfId="31" applyFont="1" applyBorder="1" applyAlignment="1" applyProtection="1">
      <alignment horizontal="justify" vertical="center" wrapText="1"/>
      <protection hidden="1"/>
    </xf>
    <xf numFmtId="0" fontId="16" fillId="0" borderId="13" xfId="31" applyFont="1" applyBorder="1" applyAlignment="1" applyProtection="1">
      <alignment vertical="center"/>
      <protection hidden="1"/>
    </xf>
    <xf numFmtId="0" fontId="16" fillId="0" borderId="0" xfId="31" applyFont="1" applyBorder="1" applyAlignment="1" applyProtection="1">
      <alignment vertical="center"/>
      <protection hidden="1"/>
    </xf>
    <xf numFmtId="0" fontId="15" fillId="0" borderId="0" xfId="31" applyFont="1" applyFill="1" applyBorder="1" applyAlignment="1" applyProtection="1">
      <alignment vertical="center" wrapText="1"/>
      <protection hidden="1"/>
    </xf>
    <xf numFmtId="4" fontId="15" fillId="0" borderId="0" xfId="31" applyNumberFormat="1" applyFont="1" applyBorder="1" applyAlignment="1" applyProtection="1">
      <alignment vertical="center"/>
      <protection hidden="1"/>
    </xf>
    <xf numFmtId="0" fontId="16" fillId="0" borderId="0" xfId="31" applyFont="1" applyAlignment="1" applyProtection="1">
      <alignment horizontal="left" vertical="center" wrapText="1"/>
      <protection hidden="1"/>
    </xf>
    <xf numFmtId="0" fontId="16" fillId="0" borderId="0" xfId="31" applyFont="1" applyAlignment="1" applyProtection="1">
      <alignment horizontal="right" vertical="center"/>
      <protection hidden="1"/>
    </xf>
    <xf numFmtId="0" fontId="6" fillId="0" borderId="0" xfId="31" applyFont="1" applyAlignment="1" applyProtection="1">
      <alignment horizontal="center" vertical="top"/>
      <protection hidden="1"/>
    </xf>
    <xf numFmtId="0" fontId="15" fillId="0" borderId="4" xfId="31" applyFont="1" applyFill="1" applyBorder="1" applyAlignment="1" applyProtection="1">
      <alignment vertical="top"/>
      <protection hidden="1"/>
    </xf>
    <xf numFmtId="0" fontId="15" fillId="0" borderId="10" xfId="31" applyFont="1" applyBorder="1" applyAlignment="1" applyProtection="1">
      <alignment horizontal="justify" vertical="top" wrapText="1"/>
      <protection hidden="1"/>
    </xf>
    <xf numFmtId="0" fontId="15" fillId="0" borderId="10" xfId="31" applyFont="1" applyBorder="1" applyAlignment="1" applyProtection="1">
      <alignment horizontal="right" vertical="center" wrapText="1" indent="5"/>
      <protection hidden="1"/>
    </xf>
    <xf numFmtId="0" fontId="16" fillId="0" borderId="13" xfId="31" applyFont="1" applyBorder="1" applyAlignment="1" applyProtection="1">
      <alignment horizontal="center" vertical="center"/>
      <protection hidden="1"/>
    </xf>
    <xf numFmtId="0" fontId="16" fillId="0" borderId="0" xfId="31" applyFont="1" applyAlignment="1" applyProtection="1">
      <alignment horizontal="left" vertical="center"/>
      <protection hidden="1"/>
    </xf>
    <xf numFmtId="0" fontId="5" fillId="0" borderId="0" xfId="31" applyFont="1" applyAlignment="1" applyProtection="1">
      <alignment horizontal="right"/>
      <protection hidden="1"/>
    </xf>
    <xf numFmtId="0" fontId="15" fillId="0" borderId="4" xfId="0" applyNumberFormat="1" applyFont="1" applyFill="1" applyBorder="1" applyAlignment="1" applyProtection="1">
      <alignment horizontal="left" vertical="center"/>
    </xf>
    <xf numFmtId="0" fontId="15" fillId="0" borderId="4" xfId="0" applyNumberFormat="1" applyFont="1" applyFill="1" applyBorder="1" applyAlignment="1" applyProtection="1">
      <alignment horizontal="justify" vertical="center"/>
    </xf>
    <xf numFmtId="0" fontId="15" fillId="0" borderId="4" xfId="0" applyNumberFormat="1" applyFont="1" applyFill="1" applyBorder="1" applyAlignment="1" applyProtection="1">
      <alignment horizontal="center" vertical="center"/>
    </xf>
    <xf numFmtId="0" fontId="16" fillId="0" borderId="0" xfId="32" applyFont="1" applyBorder="1" applyAlignment="1" applyProtection="1">
      <alignment horizontal="left" vertical="center" indent="1"/>
      <protection hidden="1"/>
    </xf>
    <xf numFmtId="0" fontId="16" fillId="0" borderId="0" xfId="0" applyNumberFormat="1" applyFont="1" applyFill="1" applyBorder="1" applyAlignment="1" applyProtection="1">
      <alignment horizontal="left" vertical="center" indent="1"/>
      <protection hidden="1"/>
    </xf>
    <xf numFmtId="0" fontId="16" fillId="0" borderId="0" xfId="31" applyNumberFormat="1" applyFont="1" applyFill="1" applyBorder="1" applyAlignment="1" applyProtection="1">
      <alignment horizontal="left" vertical="center" indent="1"/>
      <protection hidden="1"/>
    </xf>
    <xf numFmtId="0" fontId="16" fillId="0" borderId="0" xfId="34" applyFont="1" applyAlignment="1" applyProtection="1">
      <alignment horizontal="left" vertical="center" indent="1"/>
      <protection hidden="1"/>
    </xf>
    <xf numFmtId="0" fontId="16" fillId="0" borderId="0" xfId="31" applyFont="1" applyAlignment="1" applyProtection="1">
      <alignment horizontal="left" vertical="center" indent="1"/>
      <protection hidden="1"/>
    </xf>
    <xf numFmtId="0" fontId="16" fillId="0" borderId="0" xfId="0" applyNumberFormat="1" applyFont="1" applyFill="1" applyBorder="1" applyAlignment="1" applyProtection="1">
      <alignment horizontal="left" vertical="center"/>
      <protection hidden="1"/>
    </xf>
    <xf numFmtId="4" fontId="15" fillId="0" borderId="10" xfId="31" applyNumberFormat="1" applyFont="1" applyFill="1" applyBorder="1" applyAlignment="1" applyProtection="1">
      <alignment vertical="center"/>
      <protection hidden="1"/>
    </xf>
    <xf numFmtId="4" fontId="15" fillId="0" borderId="10" xfId="31" applyNumberFormat="1" applyFont="1" applyFill="1" applyBorder="1" applyAlignment="1" applyProtection="1">
      <alignment vertical="center" wrapText="1"/>
      <protection hidden="1"/>
    </xf>
    <xf numFmtId="0" fontId="15" fillId="0" borderId="0" xfId="31" applyFont="1" applyAlignment="1" applyProtection="1">
      <alignment horizontal="left" vertical="top" wrapText="1"/>
      <protection hidden="1"/>
    </xf>
    <xf numFmtId="0" fontId="15" fillId="0" borderId="10" xfId="31" applyFont="1" applyBorder="1" applyAlignment="1" applyProtection="1">
      <alignment horizontal="center" vertical="center" wrapText="1"/>
      <protection hidden="1"/>
    </xf>
    <xf numFmtId="0" fontId="16" fillId="0" borderId="0" xfId="31" applyFont="1" applyBorder="1" applyAlignment="1" applyProtection="1">
      <alignment horizontal="center" vertical="center"/>
      <protection hidden="1"/>
    </xf>
    <xf numFmtId="0" fontId="15" fillId="0" borderId="0" xfId="31" applyFont="1" applyFill="1" applyBorder="1" applyAlignment="1" applyProtection="1">
      <alignment horizontal="left" vertical="center" wrapText="1"/>
      <protection hidden="1"/>
    </xf>
    <xf numFmtId="0" fontId="15" fillId="0" borderId="0" xfId="31" applyNumberFormat="1" applyFont="1" applyFill="1" applyBorder="1" applyAlignment="1" applyProtection="1">
      <alignment horizontal="right" vertical="center" wrapText="1"/>
      <protection hidden="1"/>
    </xf>
    <xf numFmtId="0" fontId="15" fillId="0" borderId="4" xfId="0" applyNumberFormat="1" applyFont="1" applyFill="1" applyBorder="1" applyAlignment="1" applyProtection="1">
      <alignment horizontal="left" vertical="center"/>
      <protection hidden="1"/>
    </xf>
    <xf numFmtId="0" fontId="15" fillId="0" borderId="4" xfId="0" applyNumberFormat="1" applyFont="1" applyFill="1" applyBorder="1" applyAlignment="1" applyProtection="1">
      <alignment horizontal="justify" vertical="center"/>
      <protection hidden="1"/>
    </xf>
    <xf numFmtId="0" fontId="15" fillId="0" borderId="4" xfId="0" applyNumberFormat="1" applyFont="1" applyFill="1" applyBorder="1" applyAlignment="1" applyProtection="1">
      <alignment horizontal="center" vertical="center"/>
      <protection hidden="1"/>
    </xf>
    <xf numFmtId="0" fontId="15" fillId="0" borderId="4" xfId="0" applyNumberFormat="1" applyFont="1" applyFill="1" applyBorder="1" applyAlignment="1" applyProtection="1">
      <alignment vertical="center"/>
      <protection hidden="1"/>
    </xf>
    <xf numFmtId="0" fontId="15" fillId="0" borderId="4" xfId="0" applyNumberFormat="1" applyFont="1" applyFill="1" applyBorder="1" applyAlignment="1" applyProtection="1">
      <alignment horizontal="right" vertical="center"/>
      <protection hidden="1"/>
    </xf>
    <xf numFmtId="0" fontId="16" fillId="0" borderId="0" xfId="0" applyNumberFormat="1" applyFont="1" applyFill="1" applyBorder="1" applyAlignment="1" applyProtection="1">
      <alignment horizontal="justify" vertical="center"/>
      <protection hidden="1"/>
    </xf>
    <xf numFmtId="0" fontId="16" fillId="0" borderId="0" xfId="0" applyNumberFormat="1" applyFont="1" applyFill="1" applyBorder="1" applyAlignment="1" applyProtection="1">
      <alignment horizontal="center" vertical="center"/>
      <protection hidden="1"/>
    </xf>
    <xf numFmtId="0" fontId="16" fillId="0" borderId="0" xfId="0" applyNumberFormat="1" applyFont="1" applyFill="1" applyBorder="1" applyAlignment="1" applyProtection="1">
      <alignment vertical="center"/>
      <protection hidden="1"/>
    </xf>
    <xf numFmtId="0" fontId="15" fillId="0" borderId="0" xfId="0" applyNumberFormat="1" applyFont="1" applyFill="1" applyBorder="1" applyAlignment="1" applyProtection="1">
      <alignment horizontal="justify" vertical="center"/>
      <protection hidden="1"/>
    </xf>
    <xf numFmtId="0" fontId="15" fillId="0" borderId="0" xfId="0" applyFont="1" applyAlignment="1" applyProtection="1">
      <alignment horizontal="right" vertical="center"/>
      <protection hidden="1"/>
    </xf>
    <xf numFmtId="0" fontId="16" fillId="0" borderId="0" xfId="0" applyFont="1" applyBorder="1" applyAlignment="1" applyProtection="1">
      <alignment horizontal="right" vertical="center"/>
      <protection hidden="1"/>
    </xf>
    <xf numFmtId="0" fontId="15" fillId="0" borderId="0" xfId="0" applyNumberFormat="1" applyFont="1" applyFill="1" applyBorder="1" applyAlignment="1" applyProtection="1">
      <alignment horizontal="left" vertical="center" indent="1"/>
    </xf>
    <xf numFmtId="0" fontId="15" fillId="0" borderId="0" xfId="31" applyFont="1" applyAlignment="1" applyProtection="1">
      <alignment horizontal="left" vertical="center" indent="1"/>
      <protection hidden="1"/>
    </xf>
    <xf numFmtId="0" fontId="15" fillId="0" borderId="0" xfId="32" applyFont="1" applyFill="1" applyBorder="1" applyAlignment="1" applyProtection="1">
      <alignment vertical="center"/>
      <protection hidden="1"/>
    </xf>
    <xf numFmtId="0" fontId="15" fillId="0" borderId="0" xfId="0" applyNumberFormat="1" applyFont="1" applyFill="1" applyBorder="1" applyAlignment="1" applyProtection="1">
      <alignment horizontal="left" vertical="center" indent="1"/>
      <protection hidden="1"/>
    </xf>
    <xf numFmtId="176" fontId="15" fillId="0" borderId="0" xfId="0" applyNumberFormat="1" applyFont="1" applyFill="1" applyBorder="1" applyAlignment="1" applyProtection="1">
      <alignment horizontal="left" vertical="center" indent="1"/>
    </xf>
    <xf numFmtId="176" fontId="15" fillId="0" borderId="0" xfId="0" applyNumberFormat="1" applyFont="1" applyFill="1" applyBorder="1" applyAlignment="1" applyProtection="1">
      <alignment horizontal="left" vertical="center" indent="1"/>
      <protection hidden="1"/>
    </xf>
    <xf numFmtId="0" fontId="33" fillId="0" borderId="0" xfId="27" applyFont="1" applyFill="1" applyBorder="1" applyAlignment="1" applyProtection="1">
      <alignment horizontal="left" vertical="center"/>
      <protection hidden="1"/>
    </xf>
    <xf numFmtId="0" fontId="1" fillId="0" borderId="0" xfId="27" applyAlignment="1" applyProtection="1">
      <alignment vertical="center"/>
      <protection hidden="1"/>
    </xf>
    <xf numFmtId="0" fontId="33" fillId="0" borderId="0" xfId="27" applyFont="1" applyFill="1" applyBorder="1" applyAlignment="1" applyProtection="1">
      <alignment vertical="center"/>
      <protection hidden="1"/>
    </xf>
    <xf numFmtId="0" fontId="1" fillId="0" borderId="0" xfId="27" applyProtection="1">
      <protection hidden="1"/>
    </xf>
    <xf numFmtId="1" fontId="16" fillId="0" borderId="0" xfId="35" applyNumberFormat="1" applyFont="1" applyBorder="1" applyAlignment="1" applyProtection="1">
      <alignment vertical="center" wrapText="1"/>
      <protection hidden="1"/>
    </xf>
    <xf numFmtId="1" fontId="15" fillId="0" borderId="0" xfId="35" applyNumberFormat="1" applyFont="1" applyBorder="1" applyAlignment="1" applyProtection="1">
      <alignment horizontal="center" vertical="center" wrapText="1"/>
      <protection hidden="1"/>
    </xf>
    <xf numFmtId="0" fontId="15" fillId="0" borderId="0" xfId="35" applyFont="1" applyBorder="1" applyAlignment="1" applyProtection="1">
      <alignment horizontal="center" vertical="center" wrapText="1"/>
      <protection hidden="1"/>
    </xf>
    <xf numFmtId="0" fontId="1" fillId="0" borderId="0" xfId="35" applyProtection="1">
      <protection hidden="1"/>
    </xf>
    <xf numFmtId="4" fontId="15" fillId="0" borderId="0" xfId="35" applyNumberFormat="1" applyFont="1" applyBorder="1" applyAlignment="1" applyProtection="1">
      <alignment horizontal="center" vertical="center" wrapText="1"/>
      <protection hidden="1"/>
    </xf>
    <xf numFmtId="0" fontId="18" fillId="0" borderId="0" xfId="35" applyFont="1" applyProtection="1">
      <protection hidden="1"/>
    </xf>
    <xf numFmtId="4" fontId="15" fillId="0" borderId="12" xfId="35" applyNumberFormat="1" applyFont="1" applyBorder="1" applyAlignment="1" applyProtection="1">
      <alignment horizontal="center" vertical="center" wrapText="1"/>
      <protection hidden="1"/>
    </xf>
    <xf numFmtId="1" fontId="15" fillId="0" borderId="12" xfId="35" applyNumberFormat="1" applyFont="1" applyBorder="1" applyAlignment="1" applyProtection="1">
      <alignment vertical="center" wrapText="1"/>
      <protection hidden="1"/>
    </xf>
    <xf numFmtId="4" fontId="15" fillId="0" borderId="12" xfId="35" applyNumberFormat="1" applyFont="1" applyBorder="1" applyAlignment="1" applyProtection="1">
      <alignment horizontal="right" vertical="center" wrapText="1"/>
      <protection hidden="1"/>
    </xf>
    <xf numFmtId="4" fontId="15" fillId="0" borderId="14" xfId="35" applyNumberFormat="1" applyFont="1" applyBorder="1" applyAlignment="1" applyProtection="1">
      <alignment horizontal="right" vertical="center" wrapText="1"/>
      <protection hidden="1"/>
    </xf>
    <xf numFmtId="4" fontId="16" fillId="0" borderId="15" xfId="35" applyNumberFormat="1" applyFont="1" applyBorder="1" applyAlignment="1" applyProtection="1">
      <alignment horizontal="right" vertical="center" wrapText="1"/>
      <protection hidden="1"/>
    </xf>
    <xf numFmtId="0" fontId="18" fillId="0" borderId="0" xfId="35" applyFont="1" applyAlignment="1" applyProtection="1">
      <alignment vertical="center"/>
      <protection hidden="1"/>
    </xf>
    <xf numFmtId="1" fontId="16" fillId="0" borderId="12" xfId="35" applyNumberFormat="1" applyFont="1" applyBorder="1" applyAlignment="1" applyProtection="1">
      <alignment horizontal="center" vertical="center" wrapText="1"/>
      <protection hidden="1"/>
    </xf>
    <xf numFmtId="0" fontId="15" fillId="0" borderId="14" xfId="35" applyFont="1" applyBorder="1" applyAlignment="1" applyProtection="1">
      <alignment vertical="center" wrapText="1"/>
      <protection hidden="1"/>
    </xf>
    <xf numFmtId="0" fontId="15" fillId="0" borderId="15" xfId="35" applyFont="1" applyBorder="1" applyAlignment="1" applyProtection="1">
      <alignment vertical="center" wrapText="1"/>
      <protection hidden="1"/>
    </xf>
    <xf numFmtId="4" fontId="16" fillId="0" borderId="12" xfId="35" applyNumberFormat="1" applyFont="1" applyFill="1" applyBorder="1" applyAlignment="1" applyProtection="1">
      <alignment vertical="center" wrapText="1"/>
      <protection hidden="1"/>
    </xf>
    <xf numFmtId="4" fontId="15" fillId="0" borderId="14" xfId="35" applyNumberFormat="1" applyFont="1" applyBorder="1" applyAlignment="1" applyProtection="1">
      <alignment vertical="center" wrapText="1"/>
      <protection hidden="1"/>
    </xf>
    <xf numFmtId="4" fontId="16" fillId="0" borderId="15" xfId="35" applyNumberFormat="1" applyFont="1" applyBorder="1" applyAlignment="1" applyProtection="1">
      <alignment vertical="center" wrapText="1"/>
      <protection hidden="1"/>
    </xf>
    <xf numFmtId="3" fontId="18" fillId="0" borderId="0" xfId="35" applyNumberFormat="1" applyFont="1" applyProtection="1">
      <protection hidden="1"/>
    </xf>
    <xf numFmtId="4" fontId="16" fillId="0" borderId="12" xfId="35" applyNumberFormat="1" applyFont="1" applyBorder="1" applyAlignment="1" applyProtection="1">
      <alignment horizontal="right" vertical="center" wrapText="1"/>
      <protection hidden="1"/>
    </xf>
    <xf numFmtId="4" fontId="15" fillId="0" borderId="12" xfId="35" applyNumberFormat="1" applyFont="1" applyBorder="1" applyAlignment="1" applyProtection="1">
      <alignment vertical="center" wrapText="1"/>
      <protection hidden="1"/>
    </xf>
    <xf numFmtId="4" fontId="15" fillId="0" borderId="15" xfId="35" applyNumberFormat="1" applyFont="1" applyBorder="1" applyAlignment="1" applyProtection="1">
      <alignment vertical="center" wrapText="1"/>
      <protection hidden="1"/>
    </xf>
    <xf numFmtId="0" fontId="15" fillId="2" borderId="14" xfId="35" applyFont="1" applyFill="1" applyBorder="1" applyAlignment="1" applyProtection="1">
      <alignment vertical="center" wrapText="1"/>
      <protection hidden="1"/>
    </xf>
    <xf numFmtId="0" fontId="16" fillId="0" borderId="15" xfId="35" applyFont="1" applyBorder="1" applyAlignment="1" applyProtection="1">
      <alignment vertical="center" wrapText="1"/>
      <protection hidden="1"/>
    </xf>
    <xf numFmtId="4" fontId="16" fillId="0" borderId="12" xfId="35" applyNumberFormat="1" applyFont="1" applyBorder="1" applyAlignment="1" applyProtection="1">
      <alignment vertical="center" wrapText="1"/>
      <protection hidden="1"/>
    </xf>
    <xf numFmtId="4" fontId="16" fillId="0" borderId="14" xfId="35" applyNumberFormat="1" applyFont="1" applyBorder="1" applyAlignment="1" applyProtection="1">
      <alignment vertical="center" wrapText="1"/>
      <protection hidden="1"/>
    </xf>
    <xf numFmtId="177" fontId="18" fillId="0" borderId="0" xfId="35" applyNumberFormat="1" applyFont="1" applyProtection="1">
      <protection hidden="1"/>
    </xf>
    <xf numFmtId="0" fontId="16" fillId="0" borderId="15" xfId="35" applyFont="1" applyFill="1" applyBorder="1" applyAlignment="1" applyProtection="1">
      <alignment horizontal="center" vertical="center" wrapText="1"/>
      <protection hidden="1"/>
    </xf>
    <xf numFmtId="3" fontId="16" fillId="0" borderId="14" xfId="35" applyNumberFormat="1" applyFont="1" applyFill="1" applyBorder="1" applyAlignment="1" applyProtection="1">
      <alignment horizontal="right" vertical="center" wrapText="1"/>
      <protection hidden="1"/>
    </xf>
    <xf numFmtId="3" fontId="15" fillId="0" borderId="14" xfId="35" applyNumberFormat="1" applyFont="1" applyBorder="1" applyAlignment="1" applyProtection="1">
      <alignment horizontal="right" vertical="center" wrapText="1"/>
      <protection hidden="1"/>
    </xf>
    <xf numFmtId="4" fontId="16" fillId="0" borderId="12" xfId="35" applyNumberFormat="1" applyFont="1" applyFill="1" applyBorder="1" applyAlignment="1" applyProtection="1">
      <alignment horizontal="right" vertical="center" wrapText="1"/>
      <protection hidden="1"/>
    </xf>
    <xf numFmtId="4" fontId="15" fillId="0" borderId="15" xfId="7" applyNumberFormat="1" applyFont="1" applyBorder="1" applyAlignment="1" applyProtection="1">
      <alignment horizontal="right" vertical="center" wrapText="1"/>
      <protection hidden="1"/>
    </xf>
    <xf numFmtId="4" fontId="15" fillId="0" borderId="14" xfId="7" applyNumberFormat="1" applyFont="1" applyBorder="1" applyAlignment="1" applyProtection="1">
      <alignment horizontal="right" vertical="center" wrapText="1"/>
      <protection hidden="1"/>
    </xf>
    <xf numFmtId="4" fontId="15" fillId="0" borderId="14" xfId="35" applyNumberFormat="1" applyFont="1" applyBorder="1" applyAlignment="1" applyProtection="1">
      <alignment horizontal="center" vertical="center" wrapText="1"/>
      <protection hidden="1"/>
    </xf>
    <xf numFmtId="4" fontId="15" fillId="0" borderId="15" xfId="35" applyNumberFormat="1" applyFont="1" applyBorder="1" applyAlignment="1" applyProtection="1">
      <alignment horizontal="right" vertical="center" wrapText="1"/>
      <protection hidden="1"/>
    </xf>
    <xf numFmtId="0" fontId="18" fillId="0" borderId="0" xfId="35" applyFont="1" applyBorder="1" applyProtection="1">
      <protection hidden="1"/>
    </xf>
    <xf numFmtId="1" fontId="15" fillId="0" borderId="5" xfId="35" applyNumberFormat="1" applyFont="1" applyBorder="1" applyAlignment="1" applyProtection="1">
      <alignment horizontal="center" vertical="center" wrapText="1"/>
      <protection hidden="1"/>
    </xf>
    <xf numFmtId="0" fontId="16" fillId="0" borderId="0" xfId="35" applyFont="1" applyFill="1" applyBorder="1" applyAlignment="1" applyProtection="1">
      <alignment horizontal="justify" vertical="center" wrapText="1"/>
      <protection hidden="1"/>
    </xf>
    <xf numFmtId="1" fontId="16" fillId="0" borderId="5" xfId="35" applyNumberFormat="1" applyFont="1" applyBorder="1" applyAlignment="1" applyProtection="1">
      <alignment horizontal="left" vertical="center" wrapText="1" indent="3"/>
      <protection hidden="1"/>
    </xf>
    <xf numFmtId="3" fontId="16" fillId="0" borderId="6" xfId="35" applyNumberFormat="1" applyFont="1" applyFill="1" applyBorder="1" applyAlignment="1" applyProtection="1">
      <alignment horizontal="right" vertical="center" wrapText="1"/>
      <protection hidden="1"/>
    </xf>
    <xf numFmtId="4" fontId="16" fillId="0" borderId="6" xfId="35" applyNumberFormat="1" applyFont="1" applyFill="1" applyBorder="1" applyAlignment="1" applyProtection="1">
      <alignment horizontal="right" vertical="center" wrapText="1"/>
      <protection hidden="1"/>
    </xf>
    <xf numFmtId="0" fontId="1" fillId="0" borderId="0" xfId="35" applyFill="1" applyProtection="1">
      <protection hidden="1"/>
    </xf>
    <xf numFmtId="1" fontId="16" fillId="0" borderId="0" xfId="35" applyNumberFormat="1" applyFont="1" applyAlignment="1" applyProtection="1">
      <alignment vertical="center" wrapText="1"/>
      <protection hidden="1"/>
    </xf>
    <xf numFmtId="4" fontId="16" fillId="0" borderId="0" xfId="35" applyNumberFormat="1" applyFont="1" applyAlignment="1" applyProtection="1">
      <alignment vertical="center" wrapText="1"/>
      <protection hidden="1"/>
    </xf>
    <xf numFmtId="0" fontId="16" fillId="0" borderId="0" xfId="0" applyFont="1" applyBorder="1" applyAlignment="1" applyProtection="1">
      <alignment horizontal="left" vertical="center"/>
      <protection hidden="1"/>
    </xf>
    <xf numFmtId="1" fontId="15" fillId="0" borderId="5" xfId="35" applyNumberFormat="1" applyFont="1" applyFill="1" applyBorder="1" applyAlignment="1" applyProtection="1">
      <alignment horizontal="center" vertical="top" wrapText="1"/>
      <protection hidden="1"/>
    </xf>
    <xf numFmtId="0" fontId="34" fillId="0" borderId="0" xfId="31" applyFont="1" applyAlignment="1" applyProtection="1">
      <alignment vertical="top"/>
      <protection hidden="1"/>
    </xf>
    <xf numFmtId="0" fontId="30" fillId="0" borderId="0" xfId="26" applyProtection="1">
      <protection hidden="1"/>
    </xf>
    <xf numFmtId="0" fontId="35" fillId="0" borderId="0" xfId="26" applyFont="1" applyAlignment="1" applyProtection="1">
      <alignment horizontal="center" vertical="center" wrapText="1"/>
      <protection hidden="1"/>
    </xf>
    <xf numFmtId="0" fontId="16" fillId="0" borderId="0" xfId="26" applyFont="1" applyAlignment="1" applyProtection="1">
      <alignment vertical="center"/>
      <protection hidden="1"/>
    </xf>
    <xf numFmtId="0" fontId="15" fillId="0" borderId="0" xfId="26" applyFont="1" applyBorder="1" applyAlignment="1" applyProtection="1">
      <alignment horizontal="center" vertical="center"/>
      <protection hidden="1"/>
    </xf>
    <xf numFmtId="0" fontId="16" fillId="0" borderId="0" xfId="26" applyFont="1" applyAlignment="1" applyProtection="1">
      <alignment horizontal="justify" vertical="center"/>
      <protection hidden="1"/>
    </xf>
    <xf numFmtId="0" fontId="30" fillId="0" borderId="0" xfId="26" applyAlignment="1" applyProtection="1">
      <alignment vertical="center"/>
      <protection hidden="1"/>
    </xf>
    <xf numFmtId="0" fontId="16" fillId="0" borderId="14" xfId="26" applyFont="1" applyBorder="1" applyAlignment="1" applyProtection="1">
      <alignment vertical="center" wrapText="1"/>
      <protection hidden="1"/>
    </xf>
    <xf numFmtId="0" fontId="16" fillId="0" borderId="15" xfId="26" applyFont="1" applyBorder="1" applyAlignment="1" applyProtection="1">
      <alignment vertical="center" wrapText="1"/>
      <protection hidden="1"/>
    </xf>
    <xf numFmtId="0" fontId="16" fillId="0" borderId="0" xfId="26" applyFont="1" applyAlignment="1" applyProtection="1">
      <alignment horizontal="center" vertical="center"/>
      <protection hidden="1"/>
    </xf>
    <xf numFmtId="0" fontId="30" fillId="0" borderId="0" xfId="26" applyBorder="1" applyProtection="1">
      <protection hidden="1"/>
    </xf>
    <xf numFmtId="0" fontId="16" fillId="0" borderId="3" xfId="26" applyFont="1" applyBorder="1" applyAlignment="1" applyProtection="1">
      <alignment vertical="center" wrapText="1"/>
      <protection hidden="1"/>
    </xf>
    <xf numFmtId="0" fontId="16" fillId="0" borderId="0" xfId="26" applyFont="1" applyProtection="1">
      <protection hidden="1"/>
    </xf>
    <xf numFmtId="0" fontId="16" fillId="0" borderId="0" xfId="26" applyFont="1" applyAlignment="1" applyProtection="1">
      <alignment vertical="center" wrapText="1"/>
      <protection hidden="1"/>
    </xf>
    <xf numFmtId="0" fontId="16" fillId="0" borderId="16" xfId="26" applyFont="1" applyBorder="1" applyAlignment="1" applyProtection="1">
      <alignment vertical="center"/>
      <protection hidden="1"/>
    </xf>
    <xf numFmtId="0" fontId="16" fillId="0" borderId="17" xfId="26" applyFont="1" applyBorder="1" applyAlignment="1" applyProtection="1">
      <alignment vertical="center"/>
      <protection hidden="1"/>
    </xf>
    <xf numFmtId="0" fontId="16" fillId="0" borderId="18" xfId="26" applyFont="1" applyBorder="1" applyAlignment="1" applyProtection="1">
      <alignment vertical="center"/>
      <protection hidden="1"/>
    </xf>
    <xf numFmtId="0" fontId="16" fillId="0" borderId="19" xfId="26" applyFont="1" applyBorder="1" applyAlignment="1" applyProtection="1">
      <alignment vertical="center"/>
      <protection hidden="1"/>
    </xf>
    <xf numFmtId="0" fontId="16" fillId="0" borderId="20" xfId="26" applyFont="1" applyBorder="1" applyAlignment="1" applyProtection="1">
      <alignment vertical="center"/>
      <protection hidden="1"/>
    </xf>
    <xf numFmtId="0" fontId="16" fillId="0" borderId="21" xfId="26" applyFont="1" applyBorder="1" applyAlignment="1" applyProtection="1">
      <alignment vertical="center"/>
      <protection hidden="1"/>
    </xf>
    <xf numFmtId="0" fontId="16" fillId="0" borderId="7" xfId="26" applyFont="1" applyBorder="1" applyAlignment="1" applyProtection="1">
      <alignment vertical="center"/>
      <protection hidden="1"/>
    </xf>
    <xf numFmtId="0" fontId="16" fillId="0" borderId="8" xfId="26" applyFont="1" applyBorder="1" applyAlignment="1" applyProtection="1">
      <alignment vertical="center"/>
      <protection hidden="1"/>
    </xf>
    <xf numFmtId="0" fontId="16" fillId="0" borderId="0" xfId="26" applyFont="1" applyBorder="1" applyAlignment="1" applyProtection="1">
      <alignment vertical="center"/>
      <protection hidden="1"/>
    </xf>
    <xf numFmtId="0" fontId="16" fillId="0" borderId="14" xfId="26" applyFont="1" applyBorder="1" applyAlignment="1" applyProtection="1">
      <alignment horizontal="left" vertical="center"/>
      <protection hidden="1"/>
    </xf>
    <xf numFmtId="0" fontId="16" fillId="0" borderId="15" xfId="26" applyFont="1" applyBorder="1" applyAlignment="1" applyProtection="1">
      <alignment horizontal="left" vertical="center"/>
      <protection hidden="1"/>
    </xf>
    <xf numFmtId="0" fontId="16" fillId="0" borderId="0" xfId="26" applyFont="1" applyBorder="1" applyAlignment="1" applyProtection="1">
      <alignment horizontal="left" vertical="center"/>
      <protection hidden="1"/>
    </xf>
    <xf numFmtId="0" fontId="16" fillId="0" borderId="0" xfId="26" applyFont="1" applyAlignment="1" applyProtection="1">
      <alignment horizontal="left" vertical="center"/>
      <protection hidden="1"/>
    </xf>
    <xf numFmtId="0" fontId="15" fillId="0" borderId="0" xfId="28" applyNumberFormat="1" applyFont="1" applyFill="1" applyBorder="1" applyAlignment="1" applyProtection="1">
      <alignment horizontal="left" vertical="center"/>
    </xf>
    <xf numFmtId="0" fontId="36" fillId="0" borderId="0" xfId="26" applyFont="1" applyAlignment="1" applyProtection="1">
      <alignment vertical="center"/>
      <protection hidden="1"/>
    </xf>
    <xf numFmtId="0" fontId="36" fillId="0" borderId="0" xfId="26" applyFont="1" applyProtection="1">
      <protection hidden="1"/>
    </xf>
    <xf numFmtId="0" fontId="37" fillId="0" borderId="0" xfId="26" applyFont="1" applyAlignment="1" applyProtection="1">
      <alignment horizontal="center" vertical="center"/>
      <protection hidden="1"/>
    </xf>
    <xf numFmtId="0" fontId="15" fillId="0" borderId="0" xfId="0" applyFont="1" applyAlignment="1" applyProtection="1">
      <alignment horizontal="left" vertical="center"/>
      <protection hidden="1"/>
    </xf>
    <xf numFmtId="0" fontId="15" fillId="0" borderId="12" xfId="31" applyFont="1" applyFill="1" applyBorder="1" applyAlignment="1" applyProtection="1">
      <alignment horizontal="right" vertical="center" wrapText="1"/>
      <protection hidden="1"/>
    </xf>
    <xf numFmtId="3" fontId="22" fillId="0" borderId="13" xfId="31" applyNumberFormat="1" applyFont="1" applyFill="1" applyBorder="1" applyAlignment="1" applyProtection="1">
      <alignment horizontal="justify" vertical="center" wrapText="1"/>
      <protection hidden="1"/>
    </xf>
    <xf numFmtId="0" fontId="29" fillId="0" borderId="0" xfId="0" applyFont="1" applyProtection="1">
      <protection hidden="1"/>
    </xf>
    <xf numFmtId="0" fontId="15" fillId="0" borderId="0" xfId="0" applyNumberFormat="1" applyFont="1" applyFill="1" applyBorder="1" applyAlignment="1" applyProtection="1">
      <alignment horizontal="center" vertical="center"/>
      <protection hidden="1"/>
    </xf>
    <xf numFmtId="0" fontId="29" fillId="0" borderId="0" xfId="0" applyFont="1" applyBorder="1" applyAlignment="1" applyProtection="1">
      <alignment vertical="center"/>
      <protection hidden="1"/>
    </xf>
    <xf numFmtId="0" fontId="25" fillId="0" borderId="0" xfId="0" applyNumberFormat="1" applyFont="1" applyFill="1" applyBorder="1" applyAlignment="1" applyProtection="1">
      <alignment horizontal="center" vertical="center"/>
      <protection hidden="1"/>
    </xf>
    <xf numFmtId="0" fontId="29" fillId="0" borderId="0" xfId="0" applyNumberFormat="1" applyFont="1" applyFill="1" applyBorder="1" applyAlignment="1" applyProtection="1">
      <alignment horizontal="left" vertical="center"/>
      <protection hidden="1"/>
    </xf>
    <xf numFmtId="0" fontId="29" fillId="0" borderId="0" xfId="0" applyNumberFormat="1" applyFont="1" applyFill="1" applyBorder="1" applyAlignment="1" applyProtection="1">
      <alignment horizontal="justify" vertical="center"/>
      <protection hidden="1"/>
    </xf>
    <xf numFmtId="0" fontId="29" fillId="0" borderId="0" xfId="0" applyNumberFormat="1" applyFont="1" applyFill="1" applyBorder="1" applyAlignment="1" applyProtection="1">
      <alignment horizontal="center" vertical="center"/>
      <protection hidden="1"/>
    </xf>
    <xf numFmtId="0" fontId="29" fillId="0" borderId="0" xfId="0" applyNumberFormat="1" applyFont="1" applyFill="1" applyBorder="1" applyAlignment="1" applyProtection="1">
      <alignment vertical="center"/>
      <protection hidden="1"/>
    </xf>
    <xf numFmtId="0" fontId="29" fillId="0" borderId="0" xfId="0" applyNumberFormat="1" applyFont="1" applyFill="1" applyBorder="1" applyAlignment="1" applyProtection="1">
      <alignment horizontal="left" vertical="center" indent="1"/>
      <protection hidden="1"/>
    </xf>
    <xf numFmtId="0" fontId="29" fillId="0" borderId="0" xfId="32" applyFont="1" applyFill="1" applyBorder="1" applyAlignment="1" applyProtection="1">
      <alignment horizontal="left" vertical="center" indent="1"/>
      <protection hidden="1"/>
    </xf>
    <xf numFmtId="0" fontId="25" fillId="0" borderId="0" xfId="32" applyFont="1" applyFill="1" applyBorder="1" applyAlignment="1" applyProtection="1">
      <alignment vertical="center"/>
      <protection hidden="1"/>
    </xf>
    <xf numFmtId="0" fontId="25" fillId="0" borderId="0" xfId="0" applyNumberFormat="1" applyFont="1" applyFill="1" applyBorder="1" applyAlignment="1" applyProtection="1">
      <alignment horizontal="left" vertical="center"/>
      <protection hidden="1"/>
    </xf>
    <xf numFmtId="0" fontId="25" fillId="0" borderId="0" xfId="0" applyNumberFormat="1" applyFont="1" applyFill="1" applyBorder="1" applyAlignment="1" applyProtection="1">
      <alignment vertical="center"/>
      <protection hidden="1"/>
    </xf>
    <xf numFmtId="0" fontId="29" fillId="0" borderId="0" xfId="32" applyFont="1" applyFill="1" applyBorder="1" applyAlignment="1" applyProtection="1">
      <alignment vertical="center"/>
      <protection hidden="1"/>
    </xf>
    <xf numFmtId="0" fontId="29" fillId="0" borderId="0" xfId="36" applyNumberFormat="1" applyFont="1" applyFill="1" applyBorder="1" applyAlignment="1" applyProtection="1">
      <alignment horizontal="center" vertical="center" wrapText="1"/>
      <protection hidden="1"/>
    </xf>
    <xf numFmtId="0" fontId="29" fillId="0" borderId="0" xfId="36" applyFont="1" applyFill="1" applyBorder="1" applyAlignment="1" applyProtection="1">
      <alignment horizontal="center" vertical="center" wrapText="1"/>
      <protection hidden="1"/>
    </xf>
    <xf numFmtId="0" fontId="29" fillId="0" borderId="0" xfId="36" applyNumberFormat="1" applyFont="1" applyFill="1" applyBorder="1" applyAlignment="1" applyProtection="1">
      <alignment vertical="center" wrapText="1"/>
      <protection hidden="1"/>
    </xf>
    <xf numFmtId="0" fontId="29" fillId="0" borderId="0" xfId="0" applyFont="1" applyFill="1" applyBorder="1" applyAlignment="1" applyProtection="1">
      <alignment vertical="center"/>
      <protection hidden="1"/>
    </xf>
    <xf numFmtId="0" fontId="25" fillId="0" borderId="0" xfId="0" applyNumberFormat="1" applyFont="1" applyFill="1" applyBorder="1" applyAlignment="1" applyProtection="1">
      <alignment horizontal="center" vertical="center" wrapText="1"/>
      <protection hidden="1"/>
    </xf>
    <xf numFmtId="0" fontId="29" fillId="0" borderId="0" xfId="31" applyFont="1" applyAlignment="1" applyProtection="1">
      <alignment vertical="center"/>
      <protection hidden="1"/>
    </xf>
    <xf numFmtId="0" fontId="29" fillId="0" borderId="0" xfId="31" applyFont="1" applyAlignment="1" applyProtection="1">
      <alignment horizontal="right" vertical="center"/>
      <protection hidden="1"/>
    </xf>
    <xf numFmtId="0" fontId="29" fillId="0" borderId="0" xfId="31" applyFont="1" applyBorder="1" applyAlignment="1" applyProtection="1">
      <alignment horizontal="left" vertical="center"/>
      <protection hidden="1"/>
    </xf>
    <xf numFmtId="0" fontId="25" fillId="0" borderId="0" xfId="0" applyFont="1" applyAlignment="1" applyProtection="1">
      <alignment horizontal="right" vertical="center"/>
      <protection hidden="1"/>
    </xf>
    <xf numFmtId="0" fontId="29" fillId="0" borderId="0" xfId="36" applyNumberFormat="1" applyFont="1" applyFill="1" applyBorder="1" applyAlignment="1" applyProtection="1">
      <alignment horizontal="right" vertical="center" wrapText="1"/>
      <protection hidden="1"/>
    </xf>
    <xf numFmtId="2" fontId="29" fillId="0" borderId="0" xfId="0" applyNumberFormat="1" applyFont="1" applyFill="1" applyBorder="1" applyAlignment="1" applyProtection="1">
      <alignment horizontal="right" vertical="center" wrapText="1"/>
      <protection hidden="1"/>
    </xf>
    <xf numFmtId="2" fontId="29" fillId="0" borderId="0" xfId="0" applyNumberFormat="1" applyFont="1" applyFill="1" applyBorder="1" applyAlignment="1" applyProtection="1">
      <alignment horizontal="right" vertical="center"/>
      <protection hidden="1"/>
    </xf>
    <xf numFmtId="167" fontId="29" fillId="0" borderId="0" xfId="0" applyNumberFormat="1" applyFont="1" applyFill="1" applyBorder="1" applyAlignment="1" applyProtection="1">
      <alignment horizontal="right" vertical="center" wrapText="1"/>
      <protection hidden="1"/>
    </xf>
    <xf numFmtId="2" fontId="29" fillId="0" borderId="0" xfId="0" applyNumberFormat="1" applyFont="1" applyFill="1" applyBorder="1" applyAlignment="1" applyProtection="1">
      <alignment vertical="center" wrapText="1"/>
      <protection hidden="1"/>
    </xf>
    <xf numFmtId="0" fontId="29" fillId="0" borderId="0" xfId="0" applyNumberFormat="1" applyFont="1" applyFill="1" applyBorder="1" applyAlignment="1" applyProtection="1">
      <alignment vertical="center" wrapText="1"/>
      <protection hidden="1"/>
    </xf>
    <xf numFmtId="166" fontId="29" fillId="0" borderId="0" xfId="0" applyNumberFormat="1" applyFont="1" applyFill="1" applyBorder="1" applyAlignment="1" applyProtection="1">
      <alignment horizontal="right" vertical="center" wrapText="1"/>
      <protection hidden="1"/>
    </xf>
    <xf numFmtId="2" fontId="29" fillId="0" borderId="0" xfId="0" applyNumberFormat="1" applyFont="1" applyFill="1" applyBorder="1" applyAlignment="1" applyProtection="1">
      <alignment vertical="center"/>
      <protection hidden="1"/>
    </xf>
    <xf numFmtId="2" fontId="29" fillId="0" borderId="0" xfId="7" applyNumberFormat="1" applyFont="1" applyFill="1" applyBorder="1" applyAlignment="1" applyProtection="1">
      <alignment horizontal="right" vertical="center" wrapText="1"/>
      <protection hidden="1"/>
    </xf>
    <xf numFmtId="0" fontId="29" fillId="0" borderId="0" xfId="36" applyFont="1" applyFill="1" applyBorder="1" applyAlignment="1" applyProtection="1">
      <alignment horizontal="right" vertical="center" wrapText="1"/>
      <protection hidden="1"/>
    </xf>
    <xf numFmtId="0" fontId="29" fillId="0" borderId="0" xfId="36" applyNumberFormat="1" applyFont="1" applyFill="1" applyBorder="1" applyAlignment="1" applyProtection="1">
      <alignment horizontal="center" vertical="center"/>
      <protection hidden="1"/>
    </xf>
    <xf numFmtId="0" fontId="29" fillId="0" borderId="0" xfId="36" applyNumberFormat="1" applyFont="1" applyFill="1" applyBorder="1" applyAlignment="1" applyProtection="1">
      <alignment horizontal="right" vertical="center"/>
      <protection hidden="1"/>
    </xf>
    <xf numFmtId="0" fontId="16" fillId="0" borderId="13" xfId="31" applyFont="1" applyBorder="1" applyAlignment="1" applyProtection="1">
      <alignment horizontal="justify" vertical="top" wrapText="1"/>
      <protection hidden="1"/>
    </xf>
    <xf numFmtId="4" fontId="15" fillId="0" borderId="10" xfId="31" applyNumberFormat="1" applyFont="1" applyFill="1" applyBorder="1" applyAlignment="1" applyProtection="1">
      <alignment horizontal="right" vertical="center"/>
      <protection hidden="1"/>
    </xf>
    <xf numFmtId="4" fontId="15" fillId="0" borderId="12" xfId="7" applyNumberFormat="1" applyFont="1" applyBorder="1" applyAlignment="1" applyProtection="1">
      <alignment horizontal="right" vertical="center" wrapText="1"/>
      <protection hidden="1"/>
    </xf>
    <xf numFmtId="0" fontId="1" fillId="0" borderId="5" xfId="35" applyFill="1" applyBorder="1" applyProtection="1">
      <protection hidden="1"/>
    </xf>
    <xf numFmtId="0" fontId="1" fillId="0" borderId="0" xfId="35" applyFill="1" applyBorder="1" applyProtection="1">
      <protection hidden="1"/>
    </xf>
    <xf numFmtId="0" fontId="1" fillId="0" borderId="6" xfId="35" applyFill="1" applyBorder="1" applyProtection="1">
      <protection hidden="1"/>
    </xf>
    <xf numFmtId="0" fontId="18" fillId="0" borderId="5" xfId="35" applyFont="1" applyBorder="1" applyProtection="1">
      <protection hidden="1"/>
    </xf>
    <xf numFmtId="0" fontId="18" fillId="0" borderId="6" xfId="35" applyFont="1" applyBorder="1" applyProtection="1">
      <protection hidden="1"/>
    </xf>
    <xf numFmtId="1" fontId="16" fillId="0" borderId="7" xfId="35" applyNumberFormat="1" applyFont="1" applyBorder="1" applyAlignment="1" applyProtection="1">
      <alignment horizontal="left" vertical="center" wrapText="1" indent="3"/>
      <protection hidden="1"/>
    </xf>
    <xf numFmtId="0" fontId="16" fillId="0" borderId="4" xfId="35" applyFont="1" applyFill="1" applyBorder="1" applyAlignment="1" applyProtection="1">
      <alignment horizontal="justify" vertical="center" wrapText="1"/>
      <protection hidden="1"/>
    </xf>
    <xf numFmtId="4" fontId="16" fillId="0" borderId="8" xfId="35" applyNumberFormat="1" applyFont="1" applyFill="1" applyBorder="1" applyAlignment="1" applyProtection="1">
      <alignment horizontal="justify" vertical="center" wrapText="1"/>
      <protection hidden="1"/>
    </xf>
    <xf numFmtId="0" fontId="1" fillId="0" borderId="0" xfId="35" applyBorder="1" applyProtection="1">
      <protection hidden="1"/>
    </xf>
    <xf numFmtId="0" fontId="34" fillId="0" borderId="0" xfId="31" applyFont="1" applyBorder="1" applyAlignment="1" applyProtection="1">
      <alignment vertical="top"/>
      <protection hidden="1"/>
    </xf>
    <xf numFmtId="0" fontId="40" fillId="0" borderId="0" xfId="31" applyFont="1" applyBorder="1" applyAlignment="1" applyProtection="1">
      <alignment vertical="top"/>
      <protection hidden="1"/>
    </xf>
    <xf numFmtId="2" fontId="40" fillId="0" borderId="0" xfId="31" applyNumberFormat="1" applyFont="1" applyBorder="1" applyAlignment="1" applyProtection="1">
      <alignment vertical="top"/>
      <protection hidden="1"/>
    </xf>
    <xf numFmtId="165" fontId="34" fillId="0" borderId="0" xfId="31" applyNumberFormat="1" applyFont="1" applyBorder="1" applyAlignment="1" applyProtection="1">
      <alignment vertical="top"/>
      <protection hidden="1"/>
    </xf>
    <xf numFmtId="0" fontId="34" fillId="0" borderId="0" xfId="31" applyFont="1" applyBorder="1" applyAlignment="1" applyProtection="1">
      <alignment horizontal="right" vertical="top"/>
      <protection hidden="1"/>
    </xf>
    <xf numFmtId="2" fontId="40" fillId="2" borderId="0" xfId="31" applyNumberFormat="1" applyFont="1" applyFill="1" applyBorder="1" applyAlignment="1" applyProtection="1">
      <alignment vertical="top"/>
      <protection hidden="1"/>
    </xf>
    <xf numFmtId="0" fontId="29" fillId="0" borderId="0" xfId="0" applyFont="1" applyBorder="1" applyAlignment="1" applyProtection="1">
      <alignment horizontal="right" vertical="center"/>
      <protection hidden="1"/>
    </xf>
    <xf numFmtId="0" fontId="42" fillId="0" borderId="0" xfId="35" applyFont="1" applyProtection="1">
      <protection hidden="1"/>
    </xf>
    <xf numFmtId="0" fontId="41" fillId="0" borderId="0" xfId="35" applyFont="1" applyProtection="1">
      <protection hidden="1"/>
    </xf>
    <xf numFmtId="0" fontId="41" fillId="0" borderId="0" xfId="35" applyFont="1" applyAlignment="1" applyProtection="1">
      <alignment vertical="center"/>
      <protection hidden="1"/>
    </xf>
    <xf numFmtId="0" fontId="41" fillId="0" borderId="0" xfId="35" applyFont="1" applyBorder="1" applyProtection="1">
      <protection hidden="1"/>
    </xf>
    <xf numFmtId="0" fontId="42" fillId="0" borderId="0" xfId="35" applyFont="1" applyFill="1" applyProtection="1">
      <protection hidden="1"/>
    </xf>
    <xf numFmtId="0" fontId="41" fillId="0" borderId="0" xfId="35" applyFont="1" applyAlignment="1" applyProtection="1">
      <alignment wrapText="1"/>
      <protection hidden="1"/>
    </xf>
    <xf numFmtId="10" fontId="41" fillId="0" borderId="0" xfId="35" applyNumberFormat="1" applyFont="1" applyAlignment="1" applyProtection="1">
      <alignment vertical="center"/>
      <protection hidden="1"/>
    </xf>
    <xf numFmtId="0" fontId="29" fillId="0" borderId="0" xfId="29" applyNumberFormat="1" applyFont="1" applyFill="1" applyBorder="1" applyAlignment="1" applyProtection="1">
      <alignment vertical="center" wrapText="1"/>
      <protection hidden="1"/>
    </xf>
    <xf numFmtId="0" fontId="42" fillId="3" borderId="0" xfId="35" applyFont="1" applyFill="1" applyProtection="1">
      <protection hidden="1"/>
    </xf>
    <xf numFmtId="4" fontId="16" fillId="4" borderId="6" xfId="35" applyNumberFormat="1" applyFont="1" applyFill="1" applyBorder="1" applyAlignment="1" applyProtection="1">
      <alignment horizontal="right" vertical="center" wrapText="1"/>
      <protection hidden="1"/>
    </xf>
    <xf numFmtId="0" fontId="20" fillId="0" borderId="18" xfId="31" applyFont="1" applyBorder="1" applyAlignment="1" applyProtection="1">
      <alignment horizontal="center" vertical="center"/>
      <protection hidden="1"/>
    </xf>
    <xf numFmtId="0" fontId="4" fillId="0" borderId="12" xfId="31" applyFont="1" applyBorder="1" applyAlignment="1" applyProtection="1">
      <alignment vertical="center"/>
      <protection hidden="1"/>
    </xf>
    <xf numFmtId="0" fontId="18" fillId="0" borderId="12" xfId="31" applyFont="1" applyBorder="1" applyAlignment="1" applyProtection="1">
      <alignment vertical="center"/>
      <protection hidden="1"/>
    </xf>
    <xf numFmtId="0" fontId="46" fillId="0" borderId="0" xfId="0" applyFont="1" applyAlignment="1" applyProtection="1">
      <alignment horizontal="center" vertical="center" wrapText="1"/>
      <protection hidden="1"/>
    </xf>
    <xf numFmtId="0" fontId="0" fillId="0" borderId="0" xfId="0" applyBorder="1" applyProtection="1">
      <protection hidden="1"/>
    </xf>
    <xf numFmtId="0" fontId="0" fillId="0" borderId="0" xfId="0" applyBorder="1" applyAlignment="1" applyProtection="1">
      <alignment vertical="top"/>
      <protection hidden="1"/>
    </xf>
    <xf numFmtId="0" fontId="5" fillId="0" borderId="0" xfId="0" applyFont="1" applyBorder="1" applyAlignment="1" applyProtection="1">
      <alignment vertical="top"/>
      <protection hidden="1"/>
    </xf>
    <xf numFmtId="0" fontId="5" fillId="0" borderId="0" xfId="0" applyFont="1" applyAlignment="1" applyProtection="1">
      <alignment vertical="top"/>
      <protection hidden="1"/>
    </xf>
    <xf numFmtId="0" fontId="5" fillId="0" borderId="0" xfId="0" applyFont="1" applyAlignment="1" applyProtection="1">
      <alignment vertical="center"/>
      <protection hidden="1"/>
    </xf>
    <xf numFmtId="0" fontId="19" fillId="0" borderId="0" xfId="0" applyFont="1" applyBorder="1" applyProtection="1">
      <protection hidden="1"/>
    </xf>
    <xf numFmtId="0" fontId="15" fillId="0" borderId="0" xfId="0" applyFont="1" applyBorder="1" applyAlignment="1" applyProtection="1">
      <alignment horizontal="center" vertical="top"/>
      <protection hidden="1"/>
    </xf>
    <xf numFmtId="0" fontId="5" fillId="0" borderId="0" xfId="0" applyFont="1" applyAlignment="1" applyProtection="1">
      <alignment horizontal="justify" vertical="center"/>
      <protection hidden="1"/>
    </xf>
    <xf numFmtId="0" fontId="19" fillId="0" borderId="0" xfId="0" applyFont="1" applyBorder="1" applyAlignment="1" applyProtection="1">
      <alignment vertical="top" wrapText="1"/>
      <protection hidden="1"/>
    </xf>
    <xf numFmtId="164" fontId="6" fillId="0" borderId="0" xfId="0" quotePrefix="1" applyNumberFormat="1" applyFont="1" applyBorder="1" applyAlignment="1" applyProtection="1">
      <alignment horizontal="left" vertical="top" wrapText="1" indent="1"/>
      <protection hidden="1"/>
    </xf>
    <xf numFmtId="0" fontId="5" fillId="0" borderId="0" xfId="0" applyFont="1" applyAlignment="1" applyProtection="1">
      <alignment horizontal="justify" vertical="top"/>
      <protection hidden="1"/>
    </xf>
    <xf numFmtId="164" fontId="6" fillId="0" borderId="0" xfId="0" quotePrefix="1" applyNumberFormat="1" applyFont="1" applyBorder="1" applyAlignment="1" applyProtection="1">
      <alignment horizontal="left" vertical="top" wrapText="1"/>
      <protection hidden="1"/>
    </xf>
    <xf numFmtId="0" fontId="20" fillId="0" borderId="0" xfId="0" applyFont="1" applyAlignment="1" applyProtection="1">
      <alignment horizontal="justify" vertical="center"/>
      <protection hidden="1"/>
    </xf>
    <xf numFmtId="0" fontId="5" fillId="0" borderId="0" xfId="0" applyFont="1" applyBorder="1" applyAlignment="1" applyProtection="1">
      <alignment horizontal="right" vertical="top" wrapText="1"/>
      <protection hidden="1"/>
    </xf>
    <xf numFmtId="0" fontId="5" fillId="0" borderId="0" xfId="0" applyFont="1" applyBorder="1" applyAlignment="1" applyProtection="1">
      <alignment horizontal="center" vertical="top" wrapText="1"/>
      <protection hidden="1"/>
    </xf>
    <xf numFmtId="0" fontId="16" fillId="0" borderId="0" xfId="0" applyFont="1" applyBorder="1" applyAlignment="1" applyProtection="1">
      <alignment vertical="top"/>
      <protection hidden="1"/>
    </xf>
    <xf numFmtId="0" fontId="5" fillId="0" borderId="0" xfId="0" applyFont="1" applyAlignment="1" applyProtection="1">
      <alignment horizontal="justify"/>
      <protection hidden="1"/>
    </xf>
    <xf numFmtId="0" fontId="5" fillId="0" borderId="0" xfId="0" applyFont="1" applyBorder="1" applyProtection="1">
      <protection hidden="1"/>
    </xf>
    <xf numFmtId="0" fontId="20" fillId="0" borderId="0" xfId="0" applyFont="1" applyBorder="1" applyAlignment="1" applyProtection="1">
      <alignment horizontal="center" vertical="top"/>
      <protection hidden="1"/>
    </xf>
    <xf numFmtId="1" fontId="16" fillId="0" borderId="12" xfId="31" applyNumberFormat="1" applyFont="1" applyBorder="1" applyAlignment="1" applyProtection="1">
      <alignment horizontal="right" vertical="center" wrapText="1"/>
      <protection hidden="1"/>
    </xf>
    <xf numFmtId="0" fontId="15" fillId="0" borderId="0" xfId="0" applyFont="1" applyFill="1" applyBorder="1" applyAlignment="1" applyProtection="1">
      <alignment horizontal="left" vertical="center"/>
      <protection hidden="1"/>
    </xf>
    <xf numFmtId="0" fontId="16" fillId="0" borderId="11" xfId="31" applyFont="1" applyBorder="1" applyAlignment="1" applyProtection="1">
      <alignment horizontal="justify" vertical="center" wrapText="1"/>
      <protection hidden="1"/>
    </xf>
    <xf numFmtId="0" fontId="15" fillId="0" borderId="0" xfId="0" applyNumberFormat="1" applyFont="1" applyFill="1" applyBorder="1" applyAlignment="1" applyProtection="1">
      <alignment horizontal="center" vertical="center" wrapText="1"/>
      <protection hidden="1"/>
    </xf>
    <xf numFmtId="0" fontId="49" fillId="0" borderId="0" xfId="37" applyFont="1" applyAlignment="1" applyProtection="1">
      <alignment horizontal="center"/>
      <protection hidden="1"/>
    </xf>
    <xf numFmtId="0" fontId="49" fillId="0" borderId="0" xfId="37" applyFont="1" applyProtection="1">
      <protection hidden="1"/>
    </xf>
    <xf numFmtId="0" fontId="49" fillId="0" borderId="0" xfId="27" applyFont="1" applyFill="1" applyBorder="1" applyAlignment="1" applyProtection="1">
      <alignment horizontal="left" vertical="center"/>
      <protection hidden="1"/>
    </xf>
    <xf numFmtId="0" fontId="49" fillId="0" borderId="0" xfId="27" applyFont="1" applyProtection="1">
      <protection hidden="1"/>
    </xf>
    <xf numFmtId="0" fontId="49" fillId="0" borderId="0" xfId="27" applyFont="1" applyFill="1" applyBorder="1" applyAlignment="1" applyProtection="1">
      <alignment vertical="center"/>
      <protection hidden="1"/>
    </xf>
    <xf numFmtId="0" fontId="49" fillId="0" borderId="0" xfId="27" applyFont="1" applyFill="1" applyBorder="1" applyAlignment="1" applyProtection="1">
      <alignment horizontal="center" vertical="center"/>
      <protection hidden="1"/>
    </xf>
    <xf numFmtId="0" fontId="49" fillId="0" borderId="0" xfId="27" applyFont="1" applyAlignment="1" applyProtection="1">
      <alignment horizontal="left"/>
      <protection hidden="1"/>
    </xf>
    <xf numFmtId="0" fontId="49" fillId="0" borderId="0" xfId="27" applyFont="1" applyAlignment="1" applyProtection="1">
      <alignment horizontal="center"/>
      <protection hidden="1"/>
    </xf>
    <xf numFmtId="1" fontId="16" fillId="4" borderId="10" xfId="26" applyNumberFormat="1" applyFont="1" applyFill="1" applyBorder="1" applyAlignment="1" applyProtection="1">
      <alignment horizontal="center" vertical="center"/>
      <protection locked="0"/>
    </xf>
    <xf numFmtId="176" fontId="16" fillId="4" borderId="10" xfId="26" applyNumberFormat="1" applyFont="1" applyFill="1" applyBorder="1" applyAlignment="1" applyProtection="1">
      <alignment horizontal="center" vertical="center"/>
      <protection locked="0"/>
    </xf>
    <xf numFmtId="0" fontId="26" fillId="0" borderId="0" xfId="26" applyFont="1" applyAlignment="1" applyProtection="1">
      <alignment horizontal="center" vertical="center"/>
      <protection hidden="1"/>
    </xf>
    <xf numFmtId="0" fontId="50" fillId="0" borderId="0" xfId="26" applyFont="1" applyAlignment="1" applyProtection="1">
      <alignment vertical="center"/>
      <protection hidden="1"/>
    </xf>
    <xf numFmtId="0" fontId="30" fillId="0" borderId="0" xfId="26" applyFont="1" applyProtection="1">
      <protection hidden="1"/>
    </xf>
    <xf numFmtId="0" fontId="30" fillId="0" borderId="0" xfId="26" applyFont="1" applyAlignment="1" applyProtection="1">
      <alignment horizontal="center"/>
      <protection hidden="1"/>
    </xf>
    <xf numFmtId="2" fontId="15" fillId="0" borderId="0" xfId="0" applyNumberFormat="1" applyFont="1" applyFill="1" applyBorder="1" applyAlignment="1" applyProtection="1">
      <alignment horizontal="center" vertical="center"/>
      <protection hidden="1"/>
    </xf>
    <xf numFmtId="0" fontId="29" fillId="0" borderId="0" xfId="0" applyNumberFormat="1" applyFont="1" applyFill="1" applyBorder="1" applyAlignment="1" applyProtection="1">
      <alignment horizontal="center" vertical="top"/>
      <protection hidden="1"/>
    </xf>
    <xf numFmtId="0" fontId="29" fillId="0" borderId="0" xfId="0" applyNumberFormat="1" applyFont="1" applyFill="1" applyBorder="1" applyAlignment="1" applyProtection="1">
      <alignment horizontal="justify" vertical="top"/>
      <protection hidden="1"/>
    </xf>
    <xf numFmtId="10" fontId="15" fillId="4" borderId="12" xfId="31" applyNumberFormat="1" applyFont="1" applyFill="1" applyBorder="1" applyAlignment="1" applyProtection="1">
      <alignment horizontal="right" vertical="center" wrapText="1"/>
      <protection locked="0"/>
    </xf>
    <xf numFmtId="0" fontId="15" fillId="0" borderId="4" xfId="23" applyFont="1" applyBorder="1" applyAlignment="1" applyProtection="1">
      <alignment vertical="center"/>
    </xf>
    <xf numFmtId="0" fontId="16" fillId="0" borderId="4" xfId="23" applyFont="1" applyBorder="1" applyAlignment="1" applyProtection="1">
      <alignment vertical="center"/>
    </xf>
    <xf numFmtId="0" fontId="15" fillId="0" borderId="4" xfId="23" applyFont="1" applyBorder="1" applyAlignment="1" applyProtection="1">
      <alignment horizontal="right" vertical="center"/>
    </xf>
    <xf numFmtId="0" fontId="16" fillId="0" borderId="0" xfId="23" applyFont="1" applyAlignment="1" applyProtection="1">
      <alignment vertical="center"/>
    </xf>
    <xf numFmtId="0" fontId="16" fillId="0" borderId="0" xfId="23" applyFont="1" applyProtection="1"/>
    <xf numFmtId="0" fontId="16" fillId="0" borderId="0" xfId="23" applyFont="1" applyBorder="1" applyProtection="1"/>
    <xf numFmtId="0" fontId="29" fillId="0" borderId="0" xfId="23" applyFont="1" applyBorder="1" applyProtection="1"/>
    <xf numFmtId="0" fontId="29" fillId="0" borderId="0" xfId="23" applyFont="1" applyBorder="1" applyAlignment="1" applyProtection="1">
      <alignment horizontal="center" vertical="center"/>
    </xf>
    <xf numFmtId="0" fontId="48" fillId="0" borderId="0" xfId="23" applyFont="1" applyProtection="1"/>
    <xf numFmtId="0" fontId="48" fillId="0" borderId="0" xfId="23" applyFont="1" applyAlignment="1" applyProtection="1">
      <alignment vertical="center"/>
    </xf>
    <xf numFmtId="0" fontId="48" fillId="0" borderId="0" xfId="23" applyFont="1" applyBorder="1" applyProtection="1"/>
    <xf numFmtId="0" fontId="15" fillId="0" borderId="0" xfId="23" applyFont="1" applyAlignment="1" applyProtection="1">
      <alignment horizontal="center" vertical="center"/>
    </xf>
    <xf numFmtId="0" fontId="48" fillId="0" borderId="0" xfId="23" applyFont="1" applyAlignment="1" applyProtection="1">
      <alignment horizontal="left" vertical="center"/>
    </xf>
    <xf numFmtId="176" fontId="48" fillId="0" borderId="0" xfId="23" applyNumberFormat="1" applyFont="1" applyFill="1" applyAlignment="1" applyProtection="1">
      <alignment horizontal="left" vertical="center"/>
    </xf>
    <xf numFmtId="0" fontId="29" fillId="0" borderId="0" xfId="23" applyFont="1" applyBorder="1" applyAlignment="1" applyProtection="1">
      <alignment horizontal="center"/>
    </xf>
    <xf numFmtId="0" fontId="48" fillId="0" borderId="0" xfId="25" applyNumberFormat="1" applyFont="1" applyFill="1" applyBorder="1" applyAlignment="1" applyProtection="1">
      <alignment horizontal="left" vertical="center"/>
    </xf>
    <xf numFmtId="0" fontId="15" fillId="0" borderId="0" xfId="25" applyNumberFormat="1" applyFont="1" applyFill="1" applyBorder="1" applyAlignment="1" applyProtection="1">
      <alignment horizontal="left" vertical="center"/>
    </xf>
    <xf numFmtId="0" fontId="16" fillId="0" borderId="0" xfId="23" applyFont="1" applyAlignment="1" applyProtection="1">
      <alignment horizontal="justify" vertical="center"/>
    </xf>
    <xf numFmtId="0" fontId="48" fillId="0" borderId="0" xfId="33" applyFont="1" applyBorder="1" applyAlignment="1" applyProtection="1">
      <alignment horizontal="left" vertical="center"/>
    </xf>
    <xf numFmtId="0" fontId="48" fillId="0" borderId="0" xfId="23" applyFont="1" applyAlignment="1" applyProtection="1">
      <alignment horizontal="justify" vertical="center"/>
    </xf>
    <xf numFmtId="0" fontId="48" fillId="0" borderId="0" xfId="23" applyFont="1" applyAlignment="1" applyProtection="1">
      <alignment vertical="top"/>
    </xf>
    <xf numFmtId="164" fontId="48" fillId="0" borderId="0" xfId="23" applyNumberFormat="1" applyFont="1" applyAlignment="1" applyProtection="1">
      <alignment horizontal="center" vertical="top"/>
    </xf>
    <xf numFmtId="4" fontId="15" fillId="0" borderId="0" xfId="23" applyNumberFormat="1" applyFont="1" applyBorder="1" applyAlignment="1" applyProtection="1">
      <alignment vertical="center"/>
    </xf>
    <xf numFmtId="0" fontId="15" fillId="0" borderId="0" xfId="23" applyFont="1" applyBorder="1" applyAlignment="1" applyProtection="1">
      <alignment horizontal="justify" vertical="center"/>
    </xf>
    <xf numFmtId="164" fontId="48" fillId="0" borderId="0" xfId="23" applyNumberFormat="1" applyFont="1" applyAlignment="1" applyProtection="1">
      <alignment horizontal="center" vertical="center"/>
    </xf>
    <xf numFmtId="0" fontId="16" fillId="0" borderId="0" xfId="23" applyFont="1" applyBorder="1" applyAlignment="1" applyProtection="1">
      <alignment vertical="center"/>
    </xf>
    <xf numFmtId="0" fontId="29" fillId="0" borderId="0" xfId="23" applyFont="1" applyBorder="1" applyAlignment="1" applyProtection="1">
      <alignment vertical="center"/>
    </xf>
    <xf numFmtId="0" fontId="48" fillId="0" borderId="0" xfId="23" applyFont="1" applyAlignment="1" applyProtection="1">
      <alignment horizontal="center" vertical="top"/>
    </xf>
    <xf numFmtId="0" fontId="48" fillId="0" borderId="0" xfId="0" applyFont="1" applyAlignment="1" applyProtection="1">
      <alignment vertical="center"/>
    </xf>
    <xf numFmtId="0" fontId="48" fillId="0" borderId="0" xfId="0" applyFont="1" applyBorder="1" applyAlignment="1" applyProtection="1">
      <alignment horizontal="center" vertical="center" wrapText="1"/>
    </xf>
    <xf numFmtId="0" fontId="48" fillId="0" borderId="0" xfId="0" applyFont="1" applyProtection="1"/>
    <xf numFmtId="0" fontId="48" fillId="0" borderId="0" xfId="0" applyFont="1" applyAlignment="1" applyProtection="1">
      <alignment horizontal="justify" vertical="center"/>
    </xf>
    <xf numFmtId="164" fontId="48" fillId="0" borderId="0" xfId="0" applyNumberFormat="1" applyFont="1" applyAlignment="1" applyProtection="1">
      <alignment horizontal="center" vertical="center"/>
    </xf>
    <xf numFmtId="0" fontId="48" fillId="0" borderId="0" xfId="0" applyFont="1" applyAlignment="1" applyProtection="1">
      <alignment horizontal="right" vertical="center"/>
    </xf>
    <xf numFmtId="176" fontId="15" fillId="0" borderId="0" xfId="23" applyNumberFormat="1" applyFont="1" applyAlignment="1" applyProtection="1">
      <alignment vertical="center"/>
    </xf>
    <xf numFmtId="0" fontId="15" fillId="0" borderId="0" xfId="23" applyFont="1" applyAlignment="1" applyProtection="1">
      <alignment horizontal="right" vertical="center"/>
    </xf>
    <xf numFmtId="0" fontId="16" fillId="0" borderId="0" xfId="23" applyFont="1" applyAlignment="1" applyProtection="1">
      <alignment horizontal="left" vertical="center"/>
    </xf>
    <xf numFmtId="0" fontId="15" fillId="0" borderId="0" xfId="23" applyFont="1" applyAlignment="1" applyProtection="1">
      <alignment horizontal="left" vertical="center" indent="2"/>
    </xf>
    <xf numFmtId="0" fontId="15" fillId="0" borderId="0" xfId="23" applyFont="1" applyAlignment="1" applyProtection="1">
      <alignment horizontal="left" vertical="center" indent="1"/>
    </xf>
    <xf numFmtId="0" fontId="16" fillId="0" borderId="0" xfId="23" applyFont="1" applyAlignment="1" applyProtection="1">
      <alignment horizontal="left" vertical="center" indent="1"/>
    </xf>
    <xf numFmtId="0" fontId="48" fillId="0" borderId="0" xfId="0" applyFont="1" applyAlignment="1" applyProtection="1">
      <alignment horizontal="left" vertical="center" wrapText="1" indent="2"/>
    </xf>
    <xf numFmtId="0" fontId="48" fillId="0" borderId="0" xfId="0" applyFont="1" applyAlignment="1" applyProtection="1">
      <alignment vertical="center" wrapText="1"/>
    </xf>
    <xf numFmtId="176" fontId="15" fillId="0" borderId="0" xfId="0" applyNumberFormat="1" applyFont="1" applyAlignment="1" applyProtection="1">
      <alignment horizontal="left" vertical="center" indent="1"/>
    </xf>
    <xf numFmtId="0" fontId="16" fillId="0" borderId="0" xfId="0" applyFont="1" applyAlignment="1" applyProtection="1">
      <alignment vertical="center"/>
    </xf>
    <xf numFmtId="0" fontId="16" fillId="0" borderId="0" xfId="0" applyFont="1" applyAlignment="1" applyProtection="1">
      <alignment horizontal="right" vertical="center"/>
    </xf>
    <xf numFmtId="0" fontId="48" fillId="0" borderId="0" xfId="23" applyFont="1" applyBorder="1" applyAlignment="1" applyProtection="1">
      <alignment vertical="center"/>
    </xf>
    <xf numFmtId="0" fontId="16" fillId="0" borderId="0" xfId="0" applyFont="1" applyFill="1" applyAlignment="1" applyProtection="1">
      <alignment vertical="center"/>
    </xf>
    <xf numFmtId="0" fontId="48" fillId="0" borderId="0" xfId="0" applyFont="1" applyFill="1" applyAlignment="1" applyProtection="1">
      <alignment horizontal="left" vertical="center" indent="2"/>
    </xf>
    <xf numFmtId="0" fontId="15" fillId="0" borderId="0" xfId="0" applyFont="1" applyFill="1" applyAlignment="1" applyProtection="1">
      <alignment horizontal="left" vertical="center"/>
    </xf>
    <xf numFmtId="176" fontId="15" fillId="0" borderId="0" xfId="0" applyNumberFormat="1" applyFont="1" applyFill="1" applyAlignment="1" applyProtection="1">
      <alignment horizontal="left" vertical="center" indent="1"/>
    </xf>
    <xf numFmtId="0" fontId="16" fillId="0" borderId="0" xfId="0" applyFont="1" applyFill="1" applyAlignment="1" applyProtection="1">
      <alignment horizontal="right" vertical="center"/>
    </xf>
    <xf numFmtId="0" fontId="0" fillId="0" borderId="0" xfId="0" applyAlignment="1">
      <alignment wrapText="1"/>
    </xf>
    <xf numFmtId="2" fontId="16" fillId="0" borderId="12" xfId="31" applyNumberFormat="1" applyFont="1" applyFill="1" applyBorder="1" applyAlignment="1" applyProtection="1">
      <alignment horizontal="right" vertical="center" wrapText="1"/>
      <protection hidden="1"/>
    </xf>
    <xf numFmtId="0" fontId="53" fillId="0" borderId="0" xfId="30" applyNumberFormat="1" applyFont="1" applyFill="1" applyBorder="1" applyAlignment="1" applyProtection="1">
      <alignment horizontal="center" vertical="center"/>
      <protection hidden="1"/>
    </xf>
    <xf numFmtId="0" fontId="54" fillId="0" borderId="0" xfId="30" applyNumberFormat="1" applyFont="1" applyFill="1" applyBorder="1" applyAlignment="1" applyProtection="1">
      <alignment horizontal="center" vertical="center"/>
      <protection hidden="1"/>
    </xf>
    <xf numFmtId="0" fontId="54" fillId="0" borderId="0" xfId="30" applyNumberFormat="1" applyFont="1" applyFill="1" applyBorder="1" applyAlignment="1" applyProtection="1">
      <alignment horizontal="center" vertical="top"/>
      <protection hidden="1"/>
    </xf>
    <xf numFmtId="0" fontId="4" fillId="0" borderId="0" xfId="30" applyNumberFormat="1" applyFont="1" applyFill="1" applyBorder="1" applyAlignment="1" applyProtection="1">
      <alignment horizontal="center" vertical="top"/>
      <protection hidden="1"/>
    </xf>
    <xf numFmtId="0" fontId="55" fillId="0" borderId="0" xfId="30" applyNumberFormat="1" applyFont="1" applyFill="1" applyBorder="1" applyAlignment="1" applyProtection="1">
      <alignment vertical="center"/>
      <protection hidden="1"/>
    </xf>
    <xf numFmtId="0" fontId="56" fillId="0" borderId="0" xfId="30" applyNumberFormat="1" applyFont="1" applyFill="1" applyBorder="1" applyAlignment="1" applyProtection="1">
      <alignment vertical="center"/>
      <protection hidden="1"/>
    </xf>
    <xf numFmtId="0" fontId="56" fillId="0" borderId="0" xfId="30" applyNumberFormat="1" applyFont="1" applyFill="1" applyBorder="1" applyAlignment="1" applyProtection="1">
      <alignment vertical="top"/>
      <protection hidden="1"/>
    </xf>
    <xf numFmtId="0" fontId="33" fillId="0" borderId="0" xfId="30" applyNumberFormat="1" applyFont="1" applyFill="1" applyBorder="1" applyAlignment="1" applyProtection="1">
      <alignment vertical="top"/>
      <protection hidden="1"/>
    </xf>
    <xf numFmtId="0" fontId="15" fillId="0" borderId="0" xfId="0" applyFont="1" applyFill="1" applyAlignment="1" applyProtection="1">
      <alignment horizontal="center" vertical="center"/>
      <protection hidden="1"/>
    </xf>
    <xf numFmtId="0" fontId="16" fillId="0" borderId="0" xfId="30" applyFont="1" applyAlignment="1" applyProtection="1">
      <alignment vertical="top"/>
      <protection hidden="1"/>
    </xf>
    <xf numFmtId="0" fontId="16" fillId="0" borderId="0" xfId="30" applyFont="1" applyAlignment="1" applyProtection="1">
      <alignment vertical="center"/>
      <protection hidden="1"/>
    </xf>
    <xf numFmtId="0" fontId="16" fillId="0" borderId="0" xfId="30" applyFont="1" applyAlignment="1" applyProtection="1">
      <alignment vertical="center" wrapText="1"/>
      <protection hidden="1"/>
    </xf>
    <xf numFmtId="0" fontId="56" fillId="0" borderId="0" xfId="30" applyNumberFormat="1" applyFont="1" applyFill="1" applyBorder="1" applyAlignment="1" applyProtection="1">
      <alignment vertical="top" wrapText="1"/>
      <protection hidden="1"/>
    </xf>
    <xf numFmtId="0" fontId="16" fillId="0" borderId="0" xfId="30" applyNumberFormat="1" applyFont="1" applyFill="1" applyBorder="1" applyAlignment="1" applyProtection="1">
      <alignment vertical="center"/>
      <protection hidden="1"/>
    </xf>
    <xf numFmtId="0" fontId="16" fillId="0" borderId="12" xfId="30" applyFont="1" applyBorder="1" applyAlignment="1" applyProtection="1">
      <alignment horizontal="center" vertical="top"/>
      <protection hidden="1"/>
    </xf>
    <xf numFmtId="4" fontId="16" fillId="4" borderId="12" xfId="30" applyNumberFormat="1" applyFont="1" applyFill="1" applyBorder="1" applyAlignment="1" applyProtection="1">
      <alignment horizontal="right" vertical="center"/>
      <protection locked="0"/>
    </xf>
    <xf numFmtId="2" fontId="56" fillId="0" borderId="0" xfId="30" applyNumberFormat="1" applyFont="1" applyFill="1" applyBorder="1" applyAlignment="1" applyProtection="1">
      <alignment vertical="center"/>
      <protection hidden="1"/>
    </xf>
    <xf numFmtId="179" fontId="55" fillId="0" borderId="0" xfId="30" applyNumberFormat="1" applyFont="1" applyFill="1" applyBorder="1" applyAlignment="1" applyProtection="1">
      <alignment vertical="center"/>
      <protection hidden="1"/>
    </xf>
    <xf numFmtId="10" fontId="16" fillId="4" borderId="12" xfId="30" applyNumberFormat="1" applyFont="1" applyFill="1" applyBorder="1" applyAlignment="1" applyProtection="1">
      <alignment horizontal="right" vertical="center"/>
      <protection locked="0"/>
    </xf>
    <xf numFmtId="10" fontId="56" fillId="0" borderId="0" xfId="30" applyNumberFormat="1" applyFont="1" applyFill="1" applyBorder="1" applyAlignment="1" applyProtection="1">
      <alignment vertical="top"/>
      <protection hidden="1"/>
    </xf>
    <xf numFmtId="0" fontId="52" fillId="0" borderId="0" xfId="30" applyNumberFormat="1" applyFont="1" applyFill="1" applyBorder="1" applyAlignment="1" applyProtection="1">
      <alignment vertical="top"/>
      <protection hidden="1"/>
    </xf>
    <xf numFmtId="0" fontId="55" fillId="0" borderId="0" xfId="30" applyNumberFormat="1" applyFont="1" applyFill="1" applyBorder="1" applyAlignment="1" applyProtection="1">
      <alignment vertical="top"/>
      <protection hidden="1"/>
    </xf>
    <xf numFmtId="0" fontId="16" fillId="0" borderId="18" xfId="30" applyNumberFormat="1" applyFont="1" applyFill="1" applyBorder="1" applyAlignment="1" applyProtection="1">
      <alignment horizontal="left" vertical="center" indent="3"/>
      <protection hidden="1"/>
    </xf>
    <xf numFmtId="2" fontId="55" fillId="0" borderId="0" xfId="30" applyNumberFormat="1" applyFont="1" applyFill="1" applyBorder="1" applyAlignment="1" applyProtection="1">
      <alignment vertical="center"/>
      <protection hidden="1"/>
    </xf>
    <xf numFmtId="179" fontId="55" fillId="0" borderId="0" xfId="30" applyNumberFormat="1" applyFont="1" applyFill="1" applyBorder="1" applyAlignment="1" applyProtection="1">
      <alignment vertical="top"/>
      <protection hidden="1"/>
    </xf>
    <xf numFmtId="0" fontId="0" fillId="0" borderId="18" xfId="30" applyNumberFormat="1" applyFont="1" applyFill="1" applyBorder="1" applyAlignment="1" applyProtection="1">
      <alignment horizontal="left" vertical="center" indent="3"/>
      <protection hidden="1"/>
    </xf>
    <xf numFmtId="0" fontId="0" fillId="0" borderId="24" xfId="30" applyNumberFormat="1" applyFont="1" applyFill="1" applyBorder="1" applyAlignment="1" applyProtection="1">
      <alignment horizontal="left" vertical="center" indent="3"/>
      <protection hidden="1"/>
    </xf>
    <xf numFmtId="0" fontId="15" fillId="0" borderId="0" xfId="30" applyFont="1" applyAlignment="1" applyProtection="1">
      <alignment horizontal="center" vertical="center" wrapText="1"/>
      <protection hidden="1"/>
    </xf>
    <xf numFmtId="10" fontId="55" fillId="0" borderId="0" xfId="30" applyNumberFormat="1" applyFont="1" applyFill="1" applyBorder="1" applyAlignment="1" applyProtection="1">
      <alignment vertical="top"/>
      <protection hidden="1"/>
    </xf>
    <xf numFmtId="0" fontId="15" fillId="0" borderId="0" xfId="30" applyFont="1" applyBorder="1" applyAlignment="1" applyProtection="1">
      <alignment horizontal="center" vertical="center" wrapText="1"/>
      <protection hidden="1"/>
    </xf>
    <xf numFmtId="0" fontId="16" fillId="0" borderId="0" xfId="30" applyNumberFormat="1" applyFont="1" applyFill="1" applyBorder="1" applyAlignment="1" applyProtection="1">
      <alignment horizontal="left" vertical="center" indent="6"/>
      <protection hidden="1"/>
    </xf>
    <xf numFmtId="0" fontId="16" fillId="0" borderId="0" xfId="30" applyFont="1" applyBorder="1" applyAlignment="1" applyProtection="1">
      <alignment horizontal="justify" vertical="center"/>
      <protection hidden="1"/>
    </xf>
    <xf numFmtId="0" fontId="16" fillId="0" borderId="0" xfId="30" applyNumberFormat="1" applyFont="1" applyFill="1" applyBorder="1" applyAlignment="1" applyProtection="1">
      <alignment vertical="center" wrapText="1"/>
      <protection hidden="1"/>
    </xf>
    <xf numFmtId="0" fontId="16" fillId="0" borderId="0" xfId="0" applyFont="1" applyAlignment="1" applyProtection="1">
      <alignment vertical="center"/>
      <protection hidden="1"/>
    </xf>
    <xf numFmtId="0" fontId="0" fillId="0" borderId="0" xfId="0" applyProtection="1">
      <protection hidden="1"/>
    </xf>
    <xf numFmtId="0" fontId="16" fillId="0" borderId="0" xfId="0" applyFont="1" applyAlignment="1" applyProtection="1">
      <alignment horizontal="justify" vertical="center"/>
      <protection hidden="1"/>
    </xf>
    <xf numFmtId="0" fontId="55" fillId="0" borderId="0" xfId="0" applyFont="1" applyAlignment="1" applyProtection="1">
      <alignment horizontal="justify" vertical="center"/>
      <protection hidden="1"/>
    </xf>
    <xf numFmtId="0" fontId="16" fillId="0" borderId="0" xfId="24" applyFont="1" applyAlignment="1" applyProtection="1">
      <alignment vertical="center"/>
      <protection hidden="1"/>
    </xf>
    <xf numFmtId="164" fontId="16" fillId="0" borderId="0" xfId="0" applyNumberFormat="1" applyFont="1" applyAlignment="1" applyProtection="1">
      <alignment horizontal="center" vertical="center"/>
      <protection hidden="1"/>
    </xf>
    <xf numFmtId="0" fontId="16" fillId="0" borderId="0" xfId="0" applyFont="1" applyAlignment="1" applyProtection="1">
      <alignment horizontal="right" vertical="center"/>
      <protection hidden="1"/>
    </xf>
    <xf numFmtId="0" fontId="18" fillId="0" borderId="0" xfId="24" applyProtection="1">
      <protection hidden="1"/>
    </xf>
    <xf numFmtId="176" fontId="15" fillId="0" borderId="0" xfId="24" applyNumberFormat="1" applyFont="1" applyAlignment="1" applyProtection="1">
      <alignment vertical="center"/>
      <protection hidden="1"/>
    </xf>
    <xf numFmtId="0" fontId="15" fillId="0" borderId="0" xfId="24" applyFont="1" applyAlignment="1" applyProtection="1">
      <alignment horizontal="right" vertical="center"/>
      <protection hidden="1"/>
    </xf>
    <xf numFmtId="0" fontId="55" fillId="0" borderId="0" xfId="24" applyFont="1" applyAlignment="1" applyProtection="1">
      <alignment horizontal="left" vertical="center"/>
      <protection hidden="1"/>
    </xf>
    <xf numFmtId="0" fontId="15" fillId="0" borderId="0" xfId="24" applyFont="1" applyAlignment="1" applyProtection="1">
      <alignment horizontal="left" vertical="center" indent="2"/>
      <protection hidden="1"/>
    </xf>
    <xf numFmtId="0" fontId="16" fillId="0" borderId="0" xfId="24" applyFont="1" applyAlignment="1" applyProtection="1">
      <alignment horizontal="left" vertical="center" indent="1"/>
      <protection hidden="1"/>
    </xf>
    <xf numFmtId="0" fontId="55" fillId="0" borderId="0" xfId="24" applyFont="1" applyAlignment="1" applyProtection="1">
      <alignment vertical="center"/>
      <protection hidden="1"/>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0" fontId="15" fillId="0" borderId="12" xfId="0" applyFont="1" applyBorder="1" applyAlignment="1" applyProtection="1">
      <alignment horizontal="center" vertical="center" wrapText="1"/>
      <protection hidden="1"/>
    </xf>
    <xf numFmtId="0" fontId="15" fillId="0" borderId="12" xfId="0" applyFont="1" applyBorder="1" applyAlignment="1" applyProtection="1">
      <alignment vertical="center" wrapText="1"/>
      <protection hidden="1"/>
    </xf>
    <xf numFmtId="0" fontId="15" fillId="0" borderId="12" xfId="0" quotePrefix="1" applyFont="1"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4" borderId="12" xfId="0" applyFill="1" applyBorder="1" applyAlignment="1" applyProtection="1">
      <alignment vertical="center"/>
      <protection locked="0"/>
    </xf>
    <xf numFmtId="2" fontId="0" fillId="4" borderId="12" xfId="0" applyNumberFormat="1" applyFill="1" applyBorder="1" applyAlignment="1" applyProtection="1">
      <alignment vertical="center"/>
      <protection locked="0"/>
    </xf>
    <xf numFmtId="10" fontId="0" fillId="4" borderId="12" xfId="0" applyNumberFormat="1" applyFill="1" applyBorder="1" applyAlignment="1" applyProtection="1">
      <alignment vertical="center"/>
      <protection locked="0"/>
    </xf>
    <xf numFmtId="0" fontId="0" fillId="0" borderId="12" xfId="0" applyBorder="1" applyAlignment="1" applyProtection="1">
      <alignment vertical="center"/>
      <protection hidden="1"/>
    </xf>
    <xf numFmtId="0" fontId="15" fillId="0" borderId="12" xfId="0" applyFont="1" applyBorder="1" applyAlignment="1" applyProtection="1">
      <alignment horizontal="center" vertical="center"/>
      <protection hidden="1"/>
    </xf>
    <xf numFmtId="0" fontId="15" fillId="0" borderId="12" xfId="0" applyFont="1" applyBorder="1" applyAlignment="1" applyProtection="1">
      <alignment vertical="center"/>
      <protection hidden="1"/>
    </xf>
    <xf numFmtId="0" fontId="15" fillId="0" borderId="0" xfId="0" applyFont="1" applyProtection="1">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15" fillId="0" borderId="0" xfId="0" quotePrefix="1" applyFont="1" applyAlignment="1" applyProtection="1">
      <alignment horizontal="center" vertical="center"/>
      <protection hidden="1"/>
    </xf>
    <xf numFmtId="0" fontId="2" fillId="4" borderId="0" xfId="19" applyFill="1" applyAlignment="1" applyProtection="1">
      <alignment horizontal="center" vertical="center" wrapText="1"/>
    </xf>
    <xf numFmtId="0" fontId="0" fillId="0" borderId="0" xfId="31" applyFont="1" applyAlignment="1" applyProtection="1">
      <alignment vertical="center"/>
      <protection hidden="1"/>
    </xf>
    <xf numFmtId="0" fontId="0" fillId="0" borderId="0" xfId="0" applyFont="1" applyBorder="1" applyAlignment="1" applyProtection="1">
      <alignment vertical="center"/>
      <protection hidden="1"/>
    </xf>
    <xf numFmtId="10" fontId="15" fillId="4" borderId="12" xfId="31" applyNumberFormat="1" applyFont="1" applyFill="1" applyBorder="1" applyAlignment="1" applyProtection="1">
      <alignment horizontal="right" vertical="center" wrapText="1"/>
    </xf>
    <xf numFmtId="0" fontId="15" fillId="4" borderId="12" xfId="31" applyFont="1" applyFill="1" applyBorder="1" applyAlignment="1" applyProtection="1">
      <alignment horizontal="right" vertical="center" wrapText="1"/>
    </xf>
    <xf numFmtId="0" fontId="4" fillId="0" borderId="0" xfId="0" applyFont="1" applyBorder="1" applyAlignment="1" applyProtection="1">
      <protection hidden="1"/>
    </xf>
    <xf numFmtId="0" fontId="0" fillId="0" borderId="0" xfId="0" applyFont="1" applyFill="1" applyBorder="1" applyAlignment="1" applyProtection="1">
      <alignment vertical="center"/>
      <protection hidden="1"/>
    </xf>
    <xf numFmtId="0" fontId="29" fillId="0" borderId="0" xfId="0" applyFont="1" applyFill="1" applyBorder="1" applyAlignment="1" applyProtection="1">
      <alignment horizontal="right" vertical="center"/>
      <protection hidden="1"/>
    </xf>
    <xf numFmtId="164" fontId="0" fillId="0" borderId="12" xfId="0" applyNumberFormat="1" applyFont="1" applyBorder="1" applyAlignment="1">
      <alignment horizontal="center" vertical="top"/>
    </xf>
    <xf numFmtId="0" fontId="48" fillId="4" borderId="0" xfId="0" applyFont="1" applyFill="1" applyAlignment="1" applyProtection="1">
      <alignment vertical="center"/>
      <protection locked="0"/>
    </xf>
    <xf numFmtId="0" fontId="29" fillId="0" borderId="0" xfId="0" applyFont="1" applyAlignment="1" applyProtection="1">
      <alignment horizontal="center"/>
      <protection hidden="1"/>
    </xf>
    <xf numFmtId="0" fontId="29" fillId="0" borderId="0" xfId="0" applyFont="1" applyBorder="1" applyProtection="1">
      <protection hidden="1"/>
    </xf>
    <xf numFmtId="0" fontId="15" fillId="0" borderId="0" xfId="0" applyFont="1" applyBorder="1" applyAlignment="1" applyProtection="1">
      <alignment horizontal="left" vertical="center"/>
      <protection hidden="1"/>
    </xf>
    <xf numFmtId="10" fontId="15" fillId="0" borderId="0" xfId="0" applyNumberFormat="1" applyFont="1" applyFill="1" applyBorder="1" applyAlignment="1" applyProtection="1">
      <alignment horizontal="center" vertical="center"/>
      <protection hidden="1"/>
    </xf>
    <xf numFmtId="0" fontId="15" fillId="0" borderId="0" xfId="0" applyNumberFormat="1" applyFont="1" applyFill="1" applyBorder="1" applyAlignment="1" applyProtection="1">
      <alignment horizontal="left" vertical="center" wrapText="1"/>
      <protection hidden="1"/>
    </xf>
    <xf numFmtId="0" fontId="29" fillId="0" borderId="0" xfId="0" applyNumberFormat="1" applyFont="1" applyFill="1" applyBorder="1" applyAlignment="1" applyProtection="1">
      <alignment horizontal="center" vertical="center" wrapText="1"/>
      <protection hidden="1"/>
    </xf>
    <xf numFmtId="0" fontId="0" fillId="0" borderId="0" xfId="0" applyNumberFormat="1" applyFont="1" applyFill="1" applyBorder="1" applyAlignment="1" applyProtection="1">
      <alignment horizontal="center" vertical="center"/>
      <protection hidden="1"/>
    </xf>
    <xf numFmtId="0" fontId="0" fillId="0" borderId="12" xfId="0" applyNumberFormat="1" applyFont="1" applyFill="1" applyBorder="1" applyAlignment="1" applyProtection="1">
      <alignment horizontal="center" vertical="center"/>
      <protection hidden="1"/>
    </xf>
    <xf numFmtId="0" fontId="0" fillId="0" borderId="0" xfId="0" applyFont="1" applyProtection="1">
      <protection hidden="1"/>
    </xf>
    <xf numFmtId="164" fontId="0" fillId="0" borderId="12" xfId="0" applyNumberFormat="1" applyFont="1" applyFill="1" applyBorder="1" applyAlignment="1" applyProtection="1">
      <alignment horizontal="center" vertical="top" wrapText="1"/>
      <protection hidden="1"/>
    </xf>
    <xf numFmtId="43" fontId="0" fillId="0" borderId="12" xfId="0" applyNumberFormat="1" applyFont="1" applyFill="1" applyBorder="1" applyAlignment="1" applyProtection="1">
      <alignment vertical="top" wrapText="1"/>
      <protection hidden="1"/>
    </xf>
    <xf numFmtId="2" fontId="0" fillId="0" borderId="12" xfId="0" applyNumberFormat="1" applyFont="1" applyFill="1" applyBorder="1" applyAlignment="1" applyProtection="1">
      <alignment horizontal="right" vertical="center"/>
      <protection hidden="1"/>
    </xf>
    <xf numFmtId="0" fontId="29" fillId="0" borderId="0" xfId="0" applyFont="1" applyAlignment="1" applyProtection="1">
      <alignment horizontal="center" vertical="center"/>
      <protection hidden="1"/>
    </xf>
    <xf numFmtId="0" fontId="29" fillId="0" borderId="0" xfId="0" applyFont="1" applyAlignment="1" applyProtection="1">
      <alignment vertical="center"/>
      <protection hidden="1"/>
    </xf>
    <xf numFmtId="0" fontId="0" fillId="0" borderId="0" xfId="0" applyNumberFormat="1" applyFont="1" applyFill="1" applyBorder="1" applyAlignment="1" applyProtection="1">
      <alignment horizontal="justify" vertical="center"/>
      <protection hidden="1"/>
    </xf>
    <xf numFmtId="14" fontId="0" fillId="0" borderId="0" xfId="0" applyNumberFormat="1" applyFont="1" applyFill="1" applyBorder="1" applyAlignment="1" applyProtection="1">
      <alignment horizontal="left" vertical="center"/>
      <protection hidden="1"/>
    </xf>
    <xf numFmtId="0" fontId="0" fillId="0" borderId="0" xfId="0" applyNumberFormat="1" applyFont="1" applyFill="1" applyBorder="1" applyAlignment="1" applyProtection="1">
      <alignment vertical="center"/>
      <protection hidden="1"/>
    </xf>
    <xf numFmtId="39" fontId="0" fillId="0" borderId="12" xfId="7" applyNumberFormat="1" applyFont="1" applyFill="1" applyBorder="1" applyAlignment="1" applyProtection="1">
      <alignment horizontal="right" vertical="top" wrapText="1"/>
      <protection locked="0" hidden="1"/>
    </xf>
    <xf numFmtId="0" fontId="0" fillId="0" borderId="0" xfId="0" applyNumberFormat="1" applyFont="1" applyFill="1" applyBorder="1" applyAlignment="1" applyProtection="1">
      <alignment horizontal="left" vertical="center"/>
      <protection hidden="1"/>
    </xf>
    <xf numFmtId="0" fontId="0" fillId="0" borderId="0" xfId="32" applyFont="1" applyFill="1" applyBorder="1" applyAlignment="1" applyProtection="1">
      <alignment vertical="center"/>
      <protection hidden="1"/>
    </xf>
    <xf numFmtId="0" fontId="0" fillId="0" borderId="12" xfId="0" applyFont="1" applyBorder="1" applyAlignment="1">
      <alignment horizontal="justify" vertical="top" wrapText="1"/>
    </xf>
    <xf numFmtId="0" fontId="0" fillId="0" borderId="0" xfId="0" applyNumberFormat="1" applyFont="1" applyFill="1" applyBorder="1" applyAlignment="1" applyProtection="1">
      <alignment vertical="top"/>
      <protection hidden="1"/>
    </xf>
    <xf numFmtId="0" fontId="15" fillId="0" borderId="12" xfId="0" applyFont="1" applyBorder="1" applyAlignment="1">
      <alignment horizontal="center" vertical="top" wrapText="1"/>
    </xf>
    <xf numFmtId="0" fontId="0" fillId="0" borderId="12" xfId="0" applyFont="1" applyBorder="1" applyAlignment="1">
      <alignment horizontal="center" vertical="top" wrapText="1"/>
    </xf>
    <xf numFmtId="0" fontId="0" fillId="0" borderId="0" xfId="0" applyFont="1" applyBorder="1" applyProtection="1">
      <protection hidden="1"/>
    </xf>
    <xf numFmtId="0" fontId="0" fillId="0" borderId="0" xfId="0" applyFont="1" applyFill="1" applyBorder="1" applyAlignment="1" applyProtection="1">
      <alignment horizontal="center"/>
      <protection hidden="1"/>
    </xf>
    <xf numFmtId="0" fontId="0" fillId="5" borderId="0" xfId="0" applyFont="1" applyFill="1" applyBorder="1" applyAlignment="1" applyProtection="1">
      <alignment horizontal="left" vertical="center"/>
      <protection hidden="1"/>
    </xf>
    <xf numFmtId="0" fontId="0" fillId="5" borderId="0" xfId="0" applyFont="1" applyFill="1" applyBorder="1" applyProtection="1">
      <protection hidden="1"/>
    </xf>
    <xf numFmtId="0" fontId="0" fillId="0" borderId="0" xfId="0" applyFont="1" applyFill="1" applyBorder="1" applyProtection="1">
      <protection hidden="1"/>
    </xf>
    <xf numFmtId="0" fontId="0" fillId="0" borderId="0" xfId="0" applyFont="1" applyFill="1" applyBorder="1" applyAlignment="1" applyProtection="1">
      <alignment horizontal="center" vertical="center"/>
      <protection hidden="1"/>
    </xf>
    <xf numFmtId="1" fontId="0" fillId="5" borderId="0" xfId="0" applyNumberFormat="1" applyFont="1" applyFill="1" applyBorder="1" applyProtection="1">
      <protection hidden="1"/>
    </xf>
    <xf numFmtId="2" fontId="0" fillId="0" borderId="0" xfId="0" applyNumberFormat="1" applyFont="1" applyBorder="1" applyProtection="1">
      <protection hidden="1"/>
    </xf>
    <xf numFmtId="0" fontId="0" fillId="0" borderId="0" xfId="0" applyFont="1" applyBorder="1" applyAlignment="1" applyProtection="1">
      <alignment horizontal="left" vertical="center"/>
      <protection hidden="1"/>
    </xf>
    <xf numFmtId="10" fontId="0"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10" fontId="0" fillId="0" borderId="0" xfId="0" applyNumberFormat="1" applyFont="1" applyBorder="1" applyAlignment="1" applyProtection="1">
      <alignment horizontal="center" vertical="center"/>
      <protection hidden="1"/>
    </xf>
    <xf numFmtId="1" fontId="0" fillId="0" borderId="0" xfId="0" applyNumberFormat="1" applyFont="1" applyBorder="1" applyAlignment="1" applyProtection="1">
      <alignment vertical="center"/>
      <protection hidden="1"/>
    </xf>
    <xf numFmtId="0" fontId="0" fillId="0" borderId="0" xfId="0" applyFont="1" applyFill="1" applyBorder="1" applyAlignment="1" applyProtection="1">
      <alignment horizontal="left" vertical="center"/>
      <protection hidden="1"/>
    </xf>
    <xf numFmtId="0" fontId="0" fillId="0" borderId="0" xfId="0" applyNumberFormat="1" applyFont="1" applyFill="1" applyBorder="1" applyAlignment="1" applyProtection="1">
      <alignment horizontal="left" vertical="center" indent="1"/>
      <protection hidden="1"/>
    </xf>
    <xf numFmtId="1" fontId="0" fillId="0" borderId="0" xfId="0" applyNumberFormat="1" applyFont="1" applyBorder="1" applyProtection="1">
      <protection hidden="1"/>
    </xf>
    <xf numFmtId="0" fontId="0" fillId="0" borderId="0" xfId="32" applyFont="1" applyBorder="1" applyAlignment="1" applyProtection="1">
      <alignment horizontal="left" vertical="center" indent="1"/>
      <protection hidden="1"/>
    </xf>
    <xf numFmtId="2" fontId="0" fillId="0" borderId="0" xfId="0" applyNumberFormat="1" applyFont="1" applyBorder="1" applyAlignment="1" applyProtection="1">
      <alignment horizontal="center" vertical="center"/>
      <protection hidden="1"/>
    </xf>
    <xf numFmtId="2" fontId="0" fillId="0" borderId="0" xfId="0" applyNumberFormat="1" applyFont="1" applyFill="1" applyBorder="1" applyAlignment="1" applyProtection="1">
      <alignment horizontal="center" vertical="center"/>
      <protection hidden="1"/>
    </xf>
    <xf numFmtId="178" fontId="0" fillId="0" borderId="0" xfId="0" applyNumberFormat="1" applyFont="1" applyFill="1" applyBorder="1" applyAlignment="1" applyProtection="1">
      <alignment horizontal="center"/>
      <protection hidden="1"/>
    </xf>
    <xf numFmtId="15" fontId="0" fillId="0" borderId="0" xfId="0" applyNumberFormat="1" applyFont="1" applyBorder="1" applyProtection="1">
      <protection hidden="1"/>
    </xf>
    <xf numFmtId="0" fontId="0" fillId="0" borderId="3" xfId="0" applyFont="1" applyBorder="1" applyAlignment="1">
      <alignment horizontal="justify" vertical="top" wrapText="1"/>
    </xf>
    <xf numFmtId="0" fontId="0" fillId="0" borderId="12" xfId="0" applyFont="1" applyBorder="1" applyAlignment="1">
      <alignment horizontal="center" vertical="top"/>
    </xf>
    <xf numFmtId="2" fontId="0" fillId="0" borderId="0" xfId="0" applyNumberFormat="1" applyFont="1" applyFill="1" applyBorder="1" applyAlignment="1" applyProtection="1">
      <alignment vertical="center"/>
      <protection hidden="1"/>
    </xf>
    <xf numFmtId="0" fontId="0" fillId="0" borderId="0" xfId="0" applyFont="1" applyBorder="1" applyAlignment="1" applyProtection="1">
      <alignment horizontal="center"/>
      <protection hidden="1"/>
    </xf>
    <xf numFmtId="0" fontId="0" fillId="0" borderId="0" xfId="0" applyFont="1" applyAlignment="1" applyProtection="1">
      <alignment vertical="center"/>
      <protection hidden="1"/>
    </xf>
    <xf numFmtId="0" fontId="0" fillId="0" borderId="0" xfId="0" applyFont="1" applyBorder="1" applyAlignment="1" applyProtection="1">
      <alignment horizontal="right" vertical="center"/>
      <protection hidden="1"/>
    </xf>
    <xf numFmtId="0" fontId="0" fillId="0" borderId="0" xfId="0" applyFont="1" applyFill="1" applyProtection="1">
      <protection hidden="1"/>
    </xf>
    <xf numFmtId="0" fontId="0" fillId="0" borderId="0" xfId="0" applyFont="1" applyFill="1" applyAlignment="1" applyProtection="1">
      <alignment horizontal="left" vertical="center"/>
      <protection hidden="1"/>
    </xf>
    <xf numFmtId="2" fontId="0" fillId="0" borderId="0" xfId="7" applyNumberFormat="1" applyFont="1" applyFill="1" applyBorder="1" applyAlignment="1" applyProtection="1">
      <alignment horizontal="center" vertical="center"/>
      <protection hidden="1"/>
    </xf>
    <xf numFmtId="0" fontId="0" fillId="0" borderId="12" xfId="0" applyFont="1" applyBorder="1" applyAlignment="1">
      <alignment horizontal="center"/>
    </xf>
    <xf numFmtId="0" fontId="0" fillId="0" borderId="4" xfId="0" applyNumberFormat="1" applyFont="1" applyFill="1" applyBorder="1" applyAlignment="1" applyProtection="1">
      <alignment horizontal="center" vertical="center"/>
      <protection hidden="1"/>
    </xf>
    <xf numFmtId="0" fontId="0" fillId="0" borderId="0" xfId="0" applyNumberFormat="1" applyFont="1" applyFill="1" applyBorder="1" applyAlignment="1" applyProtection="1">
      <alignment horizontal="justify" vertical="top"/>
      <protection hidden="1"/>
    </xf>
    <xf numFmtId="176" fontId="0" fillId="0" borderId="0" xfId="0" applyNumberFormat="1" applyFont="1" applyFill="1" applyBorder="1" applyAlignment="1" applyProtection="1">
      <alignment horizontal="justify" vertical="top"/>
      <protection hidden="1"/>
    </xf>
    <xf numFmtId="0" fontId="0" fillId="0" borderId="0" xfId="31" applyNumberFormat="1" applyFont="1" applyFill="1" applyBorder="1" applyAlignment="1" applyProtection="1">
      <alignment horizontal="left" vertical="center" indent="1"/>
      <protection hidden="1"/>
    </xf>
    <xf numFmtId="0" fontId="0" fillId="0" borderId="0" xfId="34" applyFont="1" applyAlignment="1" applyProtection="1">
      <alignment horizontal="left" vertical="center" indent="1"/>
      <protection hidden="1"/>
    </xf>
    <xf numFmtId="0" fontId="0" fillId="0" borderId="0" xfId="31" applyFont="1" applyFill="1" applyAlignment="1" applyProtection="1">
      <alignment vertical="top"/>
      <protection hidden="1"/>
    </xf>
    <xf numFmtId="0" fontId="0" fillId="0" borderId="0" xfId="31" applyFont="1" applyAlignment="1" applyProtection="1">
      <alignment horizontal="left" vertical="center" indent="1"/>
      <protection hidden="1"/>
    </xf>
    <xf numFmtId="0" fontId="0" fillId="0" borderId="13" xfId="31" applyFont="1" applyBorder="1" applyAlignment="1" applyProtection="1">
      <alignment horizontal="center" vertical="center"/>
      <protection hidden="1"/>
    </xf>
    <xf numFmtId="0" fontId="0" fillId="0" borderId="13" xfId="31" applyFont="1" applyBorder="1" applyAlignment="1" applyProtection="1">
      <alignment vertical="center"/>
      <protection hidden="1"/>
    </xf>
    <xf numFmtId="0" fontId="0" fillId="0" borderId="13" xfId="31" applyFont="1" applyBorder="1" applyAlignment="1" applyProtection="1">
      <alignment horizontal="justify" vertical="top" wrapText="1"/>
      <protection hidden="1"/>
    </xf>
    <xf numFmtId="0" fontId="0" fillId="0" borderId="0" xfId="31" applyFont="1" applyBorder="1" applyAlignment="1" applyProtection="1">
      <alignment horizontal="center" vertical="center"/>
      <protection hidden="1"/>
    </xf>
    <xf numFmtId="4" fontId="0" fillId="0" borderId="0" xfId="31" applyNumberFormat="1" applyFont="1" applyAlignment="1" applyProtection="1">
      <alignment vertical="center"/>
      <protection hidden="1"/>
    </xf>
    <xf numFmtId="0" fontId="0" fillId="0" borderId="0" xfId="31" applyFont="1" applyAlignment="1" applyProtection="1">
      <alignment horizontal="right" vertical="center"/>
      <protection hidden="1"/>
    </xf>
    <xf numFmtId="0" fontId="0" fillId="0" borderId="0" xfId="31" applyFont="1" applyAlignment="1" applyProtection="1">
      <alignment horizontal="left" vertical="center"/>
      <protection hidden="1"/>
    </xf>
    <xf numFmtId="0" fontId="0" fillId="0" borderId="0" xfId="31" applyFont="1" applyAlignment="1" applyProtection="1">
      <alignment vertical="top"/>
      <protection hidden="1"/>
    </xf>
    <xf numFmtId="0" fontId="15" fillId="0" borderId="0" xfId="31" applyFont="1" applyAlignment="1" applyProtection="1">
      <alignment horizontal="center" vertical="top"/>
      <protection hidden="1"/>
    </xf>
    <xf numFmtId="3" fontId="15" fillId="0" borderId="13" xfId="31" applyNumberFormat="1" applyFont="1" applyFill="1" applyBorder="1" applyAlignment="1" applyProtection="1">
      <alignment horizontal="justify" vertical="center" wrapText="1"/>
      <protection hidden="1"/>
    </xf>
    <xf numFmtId="4" fontId="0" fillId="0" borderId="0" xfId="31" applyNumberFormat="1" applyFont="1" applyAlignment="1" applyProtection="1">
      <alignment vertical="top"/>
      <protection hidden="1"/>
    </xf>
    <xf numFmtId="0" fontId="0" fillId="0" borderId="0" xfId="31" applyFont="1" applyAlignment="1" applyProtection="1">
      <alignment horizontal="right"/>
      <protection hidden="1"/>
    </xf>
    <xf numFmtId="0" fontId="0" fillId="0" borderId="0" xfId="32" applyFont="1" applyFill="1" applyBorder="1" applyAlignment="1" applyProtection="1">
      <alignment horizontal="justify" vertical="top"/>
      <protection hidden="1"/>
    </xf>
    <xf numFmtId="0" fontId="15" fillId="0" borderId="15" xfId="0" applyNumberFormat="1" applyFont="1" applyFill="1" applyBorder="1" applyAlignment="1" applyProtection="1">
      <alignment horizontal="justify" vertical="top" wrapText="1"/>
    </xf>
    <xf numFmtId="169" fontId="17" fillId="0" borderId="12" xfId="0" applyNumberFormat="1" applyFont="1" applyFill="1" applyBorder="1" applyAlignment="1" applyProtection="1">
      <alignment horizontal="justify" vertical="top" wrapText="1"/>
    </xf>
    <xf numFmtId="0" fontId="0" fillId="0" borderId="0" xfId="0" applyNumberFormat="1" applyFont="1" applyFill="1" applyBorder="1" applyAlignment="1" applyProtection="1">
      <alignment horizontal="center" vertical="top"/>
      <protection hidden="1"/>
    </xf>
    <xf numFmtId="0" fontId="0" fillId="0" borderId="12" xfId="0" applyNumberFormat="1" applyFont="1" applyFill="1" applyBorder="1" applyAlignment="1" applyProtection="1">
      <alignment horizontal="center" vertical="top"/>
      <protection hidden="1"/>
    </xf>
    <xf numFmtId="0" fontId="15" fillId="0" borderId="12" xfId="0" applyNumberFormat="1" applyFont="1" applyFill="1" applyBorder="1" applyAlignment="1" applyProtection="1">
      <alignment horizontal="center" vertical="top"/>
      <protection hidden="1"/>
    </xf>
    <xf numFmtId="0" fontId="0" fillId="0" borderId="4" xfId="0" applyNumberFormat="1" applyFont="1" applyFill="1" applyBorder="1" applyAlignment="1" applyProtection="1">
      <alignment horizontal="justify" vertical="top"/>
      <protection hidden="1"/>
    </xf>
    <xf numFmtId="0" fontId="0" fillId="0" borderId="15" xfId="0" applyNumberFormat="1" applyFont="1" applyFill="1" applyBorder="1" applyAlignment="1" applyProtection="1">
      <alignment horizontal="justify" vertical="top" wrapText="1"/>
      <protection hidden="1"/>
    </xf>
    <xf numFmtId="0" fontId="0" fillId="0" borderId="15" xfId="0" applyFont="1" applyBorder="1" applyAlignment="1">
      <alignment horizontal="justify" vertical="top" wrapText="1"/>
    </xf>
    <xf numFmtId="0" fontId="29" fillId="0" borderId="0" xfId="32" applyFont="1" applyFill="1" applyBorder="1" applyAlignment="1" applyProtection="1">
      <alignment horizontal="justify" vertical="top"/>
      <protection hidden="1"/>
    </xf>
    <xf numFmtId="0" fontId="25" fillId="0" borderId="0" xfId="0" applyNumberFormat="1" applyFont="1" applyFill="1" applyBorder="1" applyAlignment="1" applyProtection="1">
      <alignment horizontal="justify" vertical="top" wrapText="1"/>
      <protection hidden="1"/>
    </xf>
    <xf numFmtId="0" fontId="25" fillId="0" borderId="0" xfId="0" applyNumberFormat="1" applyFont="1" applyFill="1" applyBorder="1" applyAlignment="1" applyProtection="1">
      <alignment horizontal="justify" vertical="top"/>
      <protection hidden="1"/>
    </xf>
    <xf numFmtId="0" fontId="25" fillId="0" borderId="0" xfId="36" applyFont="1" applyFill="1" applyBorder="1" applyAlignment="1" applyProtection="1">
      <alignment horizontal="justify" vertical="top"/>
      <protection hidden="1"/>
    </xf>
    <xf numFmtId="0" fontId="29" fillId="0" borderId="0" xfId="36" applyFont="1" applyFill="1" applyBorder="1" applyAlignment="1" applyProtection="1">
      <alignment horizontal="justify" vertical="top" wrapText="1"/>
      <protection hidden="1"/>
    </xf>
    <xf numFmtId="0" fontId="29" fillId="0" borderId="0" xfId="36" applyNumberFormat="1" applyFont="1" applyFill="1" applyBorder="1" applyAlignment="1" applyProtection="1">
      <alignment horizontal="justify" vertical="top"/>
      <protection hidden="1"/>
    </xf>
    <xf numFmtId="169" fontId="29" fillId="0" borderId="0" xfId="36" quotePrefix="1" applyNumberFormat="1" applyFont="1" applyFill="1" applyBorder="1" applyAlignment="1" applyProtection="1">
      <alignment horizontal="justify" vertical="top" wrapText="1"/>
      <protection hidden="1"/>
    </xf>
    <xf numFmtId="169" fontId="29" fillId="0" borderId="0" xfId="36" applyNumberFormat="1" applyFont="1" applyFill="1" applyBorder="1" applyAlignment="1" applyProtection="1">
      <alignment horizontal="justify" vertical="top" wrapText="1"/>
      <protection hidden="1"/>
    </xf>
    <xf numFmtId="0" fontId="25" fillId="0" borderId="0" xfId="36" applyFont="1" applyFill="1" applyBorder="1" applyAlignment="1" applyProtection="1">
      <alignment horizontal="justify" vertical="top" wrapText="1"/>
      <protection hidden="1"/>
    </xf>
    <xf numFmtId="164" fontId="29" fillId="0" borderId="0" xfId="36" applyNumberFormat="1" applyFont="1" applyFill="1" applyBorder="1" applyAlignment="1" applyProtection="1">
      <alignment horizontal="justify" vertical="top" wrapText="1"/>
      <protection hidden="1"/>
    </xf>
    <xf numFmtId="0" fontId="29" fillId="0" borderId="0" xfId="36" applyNumberFormat="1" applyFont="1" applyFill="1" applyBorder="1" applyAlignment="1" applyProtection="1">
      <alignment horizontal="justify" vertical="top" wrapText="1"/>
      <protection hidden="1"/>
    </xf>
    <xf numFmtId="3" fontId="29" fillId="0" borderId="0" xfId="36" applyNumberFormat="1" applyFont="1" applyFill="1" applyBorder="1" applyAlignment="1" applyProtection="1">
      <alignment horizontal="justify" vertical="top" wrapText="1"/>
      <protection hidden="1"/>
    </xf>
    <xf numFmtId="0" fontId="0" fillId="0" borderId="9" xfId="0" applyNumberFormat="1" applyFont="1" applyFill="1" applyBorder="1" applyAlignment="1" applyProtection="1">
      <alignment horizontal="center" vertical="top"/>
      <protection hidden="1"/>
    </xf>
    <xf numFmtId="0" fontId="15" fillId="0" borderId="0" xfId="32" applyFont="1" applyFill="1" applyBorder="1" applyAlignment="1" applyProtection="1">
      <alignment horizontal="center" vertical="top"/>
      <protection hidden="1"/>
    </xf>
    <xf numFmtId="0" fontId="0" fillId="0" borderId="0" xfId="32" applyFont="1" applyFill="1" applyBorder="1" applyAlignment="1" applyProtection="1">
      <alignment horizontal="center" vertical="top"/>
      <protection hidden="1"/>
    </xf>
    <xf numFmtId="0" fontId="0" fillId="0" borderId="4" xfId="0" applyNumberFormat="1" applyFont="1" applyFill="1" applyBorder="1" applyAlignment="1" applyProtection="1">
      <alignment horizontal="center" vertical="top"/>
      <protection hidden="1"/>
    </xf>
    <xf numFmtId="0" fontId="0" fillId="0" borderId="0" xfId="0" applyFont="1" applyBorder="1" applyAlignment="1" applyProtection="1">
      <alignment horizontal="center" vertical="top"/>
      <protection hidden="1"/>
    </xf>
    <xf numFmtId="0" fontId="25" fillId="0" borderId="0" xfId="0" applyNumberFormat="1" applyFont="1" applyFill="1" applyBorder="1" applyAlignment="1" applyProtection="1">
      <alignment horizontal="center" vertical="top"/>
      <protection hidden="1"/>
    </xf>
    <xf numFmtId="0" fontId="25" fillId="0" borderId="0" xfId="32" applyFont="1" applyFill="1" applyBorder="1" applyAlignment="1" applyProtection="1">
      <alignment horizontal="center" vertical="top"/>
      <protection hidden="1"/>
    </xf>
    <xf numFmtId="0" fontId="25" fillId="0" borderId="13" xfId="32" applyFont="1" applyFill="1" applyBorder="1" applyAlignment="1" applyProtection="1">
      <alignment horizontal="center" vertical="top"/>
      <protection hidden="1"/>
    </xf>
    <xf numFmtId="0" fontId="29" fillId="0" borderId="12" xfId="32" applyFont="1" applyFill="1" applyBorder="1" applyAlignment="1" applyProtection="1">
      <alignment horizontal="center" vertical="top"/>
      <protection hidden="1"/>
    </xf>
    <xf numFmtId="0" fontId="29" fillId="0" borderId="12" xfId="0" applyNumberFormat="1" applyFont="1" applyFill="1" applyBorder="1" applyAlignment="1" applyProtection="1">
      <alignment horizontal="center" vertical="top"/>
      <protection hidden="1"/>
    </xf>
    <xf numFmtId="0" fontId="25" fillId="0" borderId="12" xfId="0" applyNumberFormat="1" applyFont="1" applyFill="1" applyBorder="1" applyAlignment="1" applyProtection="1">
      <alignment horizontal="center" vertical="top" wrapText="1"/>
      <protection hidden="1"/>
    </xf>
    <xf numFmtId="0" fontId="25" fillId="0" borderId="12" xfId="0" applyNumberFormat="1" applyFont="1" applyFill="1" applyBorder="1" applyAlignment="1" applyProtection="1">
      <alignment horizontal="center" vertical="top"/>
      <protection hidden="1"/>
    </xf>
    <xf numFmtId="164" fontId="25" fillId="0" borderId="12" xfId="36" applyNumberFormat="1" applyFont="1" applyFill="1" applyBorder="1" applyAlignment="1" applyProtection="1">
      <alignment horizontal="center" vertical="top" wrapText="1"/>
      <protection hidden="1"/>
    </xf>
    <xf numFmtId="164" fontId="29" fillId="0" borderId="12" xfId="36" applyNumberFormat="1" applyFont="1" applyFill="1" applyBorder="1" applyAlignment="1" applyProtection="1">
      <alignment horizontal="center" vertical="top" wrapText="1"/>
      <protection hidden="1"/>
    </xf>
    <xf numFmtId="0" fontId="29" fillId="0" borderId="12" xfId="36" applyFont="1" applyFill="1" applyBorder="1" applyAlignment="1" applyProtection="1">
      <alignment horizontal="center" vertical="top" wrapText="1"/>
      <protection hidden="1"/>
    </xf>
    <xf numFmtId="0" fontId="25" fillId="0" borderId="12" xfId="36" applyFont="1" applyFill="1" applyBorder="1" applyAlignment="1" applyProtection="1">
      <alignment horizontal="center" vertical="top" wrapText="1"/>
      <protection hidden="1"/>
    </xf>
    <xf numFmtId="0" fontId="29" fillId="0" borderId="12" xfId="36" applyNumberFormat="1" applyFont="1" applyFill="1" applyBorder="1" applyAlignment="1" applyProtection="1">
      <alignment horizontal="center" vertical="top"/>
      <protection hidden="1"/>
    </xf>
    <xf numFmtId="0" fontId="0" fillId="0" borderId="13" xfId="0" applyFont="1" applyBorder="1" applyAlignment="1">
      <alignment horizontal="center" vertical="center" wrapText="1"/>
    </xf>
    <xf numFmtId="0" fontId="0" fillId="0" borderId="13" xfId="0" applyFont="1" applyBorder="1" applyAlignment="1">
      <alignment horizontal="center" vertical="center"/>
    </xf>
    <xf numFmtId="0" fontId="0" fillId="0" borderId="12" xfId="0" applyFont="1" applyBorder="1" applyAlignment="1">
      <alignment horizontal="center" vertical="center" wrapText="1"/>
    </xf>
    <xf numFmtId="0" fontId="0" fillId="0" borderId="12" xfId="0" applyFont="1" applyBorder="1" applyAlignment="1">
      <alignment horizontal="center" vertical="center"/>
    </xf>
    <xf numFmtId="0" fontId="0" fillId="0" borderId="12" xfId="0" applyNumberFormat="1" applyFont="1" applyFill="1" applyBorder="1" applyAlignment="1" applyProtection="1">
      <alignment horizontal="center" vertical="center" wrapText="1"/>
    </xf>
    <xf numFmtId="177" fontId="0" fillId="0" borderId="12" xfId="7" applyNumberFormat="1" applyFont="1" applyBorder="1" applyAlignment="1">
      <alignment horizontal="center" vertical="center" wrapText="1"/>
    </xf>
    <xf numFmtId="0" fontId="0" fillId="0" borderId="10" xfId="0" applyFont="1" applyBorder="1" applyAlignment="1">
      <alignment horizontal="center" vertical="center" wrapText="1"/>
    </xf>
    <xf numFmtId="1" fontId="0" fillId="0" borderId="13" xfId="0" applyNumberFormat="1" applyFont="1" applyBorder="1" applyAlignment="1">
      <alignment horizontal="center" vertical="center"/>
    </xf>
    <xf numFmtId="1" fontId="0" fillId="0" borderId="10" xfId="0" applyNumberFormat="1" applyFont="1" applyBorder="1" applyAlignment="1">
      <alignment horizontal="center" vertical="center"/>
    </xf>
    <xf numFmtId="0" fontId="15" fillId="0" borderId="12" xfId="0" applyNumberFormat="1" applyFont="1" applyFill="1" applyBorder="1" applyAlignment="1" applyProtection="1">
      <alignment horizontal="center" vertical="top" wrapText="1"/>
      <protection hidden="1"/>
    </xf>
    <xf numFmtId="0" fontId="15" fillId="0" borderId="3" xfId="0" applyFont="1" applyBorder="1" applyAlignment="1">
      <alignment horizontal="justify" vertical="top" wrapText="1"/>
    </xf>
    <xf numFmtId="0" fontId="0" fillId="0" borderId="12" xfId="0" applyNumberFormat="1" applyFill="1" applyBorder="1" applyAlignment="1" applyProtection="1">
      <alignment horizontal="center" vertical="center"/>
      <protection hidden="1"/>
    </xf>
    <xf numFmtId="0" fontId="0" fillId="0" borderId="15" xfId="0" applyBorder="1" applyAlignment="1">
      <alignment horizontal="justify" vertical="top" wrapText="1"/>
    </xf>
    <xf numFmtId="164" fontId="0" fillId="0" borderId="12" xfId="0" applyNumberFormat="1" applyBorder="1" applyAlignment="1">
      <alignment horizontal="center" vertical="top"/>
    </xf>
    <xf numFmtId="0" fontId="0" fillId="0" borderId="13" xfId="0" applyBorder="1" applyAlignment="1">
      <alignment horizontal="center" vertical="center" wrapText="1"/>
    </xf>
    <xf numFmtId="0" fontId="0" fillId="0" borderId="10" xfId="0" applyBorder="1" applyAlignment="1">
      <alignment horizontal="center" vertical="center" wrapText="1"/>
    </xf>
    <xf numFmtId="2" fontId="0" fillId="0" borderId="12" xfId="0" applyNumberFormat="1" applyFont="1" applyBorder="1" applyAlignment="1">
      <alignment horizontal="center" vertical="top"/>
    </xf>
    <xf numFmtId="0" fontId="0" fillId="0" borderId="12" xfId="0" applyBorder="1" applyAlignment="1">
      <alignment horizontal="center" vertical="center" wrapText="1"/>
    </xf>
    <xf numFmtId="0" fontId="0" fillId="0" borderId="12" xfId="0" applyFill="1" applyBorder="1" applyAlignment="1">
      <alignment horizontal="center" vertical="center" wrapText="1"/>
    </xf>
    <xf numFmtId="39" fontId="0" fillId="0" borderId="10" xfId="7" applyNumberFormat="1" applyFont="1" applyFill="1" applyBorder="1" applyAlignment="1" applyProtection="1">
      <alignment horizontal="right" vertical="top" wrapText="1"/>
      <protection locked="0" hidden="1"/>
    </xf>
    <xf numFmtId="0" fontId="0" fillId="0" borderId="0" xfId="0" applyFont="1" applyBorder="1" applyAlignment="1" applyProtection="1">
      <alignment horizontal="justify" vertical="top" wrapText="1"/>
      <protection hidden="1"/>
    </xf>
    <xf numFmtId="0" fontId="15" fillId="0" borderId="12" xfId="0" applyNumberFormat="1" applyFont="1" applyFill="1" applyBorder="1" applyAlignment="1" applyProtection="1">
      <alignment horizontal="justify" vertical="top" wrapText="1"/>
      <protection hidden="1"/>
    </xf>
    <xf numFmtId="0" fontId="0" fillId="0" borderId="0" xfId="0" applyFont="1" applyBorder="1" applyAlignment="1" applyProtection="1">
      <alignment vertical="top" wrapText="1"/>
      <protection hidden="1"/>
    </xf>
    <xf numFmtId="0" fontId="15" fillId="0" borderId="15" xfId="0" applyNumberFormat="1" applyFont="1" applyFill="1" applyBorder="1" applyAlignment="1" applyProtection="1">
      <alignment horizontal="justify" vertical="top" wrapText="1"/>
      <protection hidden="1"/>
    </xf>
    <xf numFmtId="0" fontId="0" fillId="0" borderId="15" xfId="0" applyNumberFormat="1" applyFont="1" applyFill="1" applyBorder="1" applyAlignment="1" applyProtection="1">
      <alignment horizontal="justify" vertical="top"/>
      <protection hidden="1"/>
    </xf>
    <xf numFmtId="2" fontId="0" fillId="0" borderId="10" xfId="0" applyNumberFormat="1" applyFont="1" applyFill="1" applyBorder="1" applyAlignment="1" applyProtection="1">
      <alignment horizontal="right" vertical="center"/>
      <protection hidden="1"/>
    </xf>
    <xf numFmtId="1" fontId="0" fillId="0" borderId="12" xfId="0" applyNumberFormat="1" applyFont="1" applyBorder="1" applyAlignment="1">
      <alignment horizontal="center" vertical="center"/>
    </xf>
    <xf numFmtId="0" fontId="0" fillId="0" borderId="11" xfId="0" applyFont="1" applyBorder="1" applyAlignment="1">
      <alignment horizontal="justify" vertical="top" wrapText="1"/>
    </xf>
    <xf numFmtId="0" fontId="15" fillId="9" borderId="12" xfId="0" applyFont="1" applyFill="1" applyBorder="1" applyAlignment="1">
      <alignment horizontal="center" vertical="top" wrapText="1"/>
    </xf>
    <xf numFmtId="0" fontId="15" fillId="9" borderId="15" xfId="0" applyFont="1" applyFill="1" applyBorder="1" applyAlignment="1">
      <alignment horizontal="justify" vertical="top" wrapText="1"/>
    </xf>
    <xf numFmtId="0" fontId="0" fillId="9" borderId="12" xfId="0" applyNumberFormat="1" applyFont="1" applyFill="1" applyBorder="1" applyAlignment="1" applyProtection="1">
      <alignment horizontal="center" vertical="center"/>
      <protection hidden="1"/>
    </xf>
    <xf numFmtId="164" fontId="0" fillId="9" borderId="12" xfId="0" applyNumberFormat="1" applyFont="1" applyFill="1" applyBorder="1" applyAlignment="1" applyProtection="1">
      <alignment horizontal="center" vertical="top" wrapText="1"/>
      <protection hidden="1"/>
    </xf>
    <xf numFmtId="0" fontId="15" fillId="9" borderId="0" xfId="0" applyFont="1" applyFill="1" applyAlignment="1" applyProtection="1">
      <alignment horizontal="left" vertical="center"/>
      <protection hidden="1"/>
    </xf>
    <xf numFmtId="0" fontId="29" fillId="9" borderId="0" xfId="0" applyFont="1" applyFill="1" applyAlignment="1" applyProtection="1">
      <alignment horizontal="center"/>
      <protection hidden="1"/>
    </xf>
    <xf numFmtId="0" fontId="0" fillId="9" borderId="0" xfId="0" applyFont="1" applyFill="1" applyBorder="1" applyAlignment="1" applyProtection="1">
      <alignment vertical="center"/>
      <protection hidden="1"/>
    </xf>
    <xf numFmtId="0" fontId="29" fillId="9" borderId="0" xfId="0" applyFont="1" applyFill="1" applyProtection="1">
      <protection hidden="1"/>
    </xf>
    <xf numFmtId="0" fontId="0" fillId="9" borderId="0" xfId="0" applyFont="1" applyFill="1" applyProtection="1">
      <protection hidden="1"/>
    </xf>
    <xf numFmtId="0" fontId="0" fillId="9" borderId="0" xfId="0" applyFont="1" applyFill="1" applyBorder="1" applyProtection="1">
      <protection hidden="1"/>
    </xf>
    <xf numFmtId="0" fontId="0" fillId="9" borderId="0" xfId="0" applyFont="1" applyFill="1" applyBorder="1" applyAlignment="1" applyProtection="1">
      <alignment horizontal="center"/>
      <protection hidden="1"/>
    </xf>
    <xf numFmtId="15" fontId="0" fillId="9" borderId="0" xfId="0" applyNumberFormat="1" applyFont="1" applyFill="1" applyBorder="1" applyProtection="1">
      <protection hidden="1"/>
    </xf>
    <xf numFmtId="0" fontId="29" fillId="9" borderId="0" xfId="0" applyFont="1" applyFill="1" applyBorder="1" applyProtection="1">
      <protection hidden="1"/>
    </xf>
    <xf numFmtId="0" fontId="15" fillId="9" borderId="3" xfId="36" applyFont="1" applyFill="1" applyBorder="1" applyAlignment="1" applyProtection="1">
      <alignment horizontal="justify" vertical="top" wrapText="1"/>
      <protection hidden="1"/>
    </xf>
    <xf numFmtId="0" fontId="15" fillId="9" borderId="3" xfId="0" applyFont="1" applyFill="1" applyBorder="1" applyAlignment="1" applyProtection="1">
      <alignment horizontal="center" vertical="top" wrapText="1"/>
      <protection hidden="1"/>
    </xf>
    <xf numFmtId="0" fontId="15" fillId="9" borderId="15" xfId="0" applyNumberFormat="1" applyFont="1" applyFill="1" applyBorder="1" applyAlignment="1" applyProtection="1">
      <alignment horizontal="center" vertical="top" wrapText="1"/>
      <protection hidden="1"/>
    </xf>
    <xf numFmtId="39" fontId="15" fillId="9" borderId="12" xfId="7" applyNumberFormat="1" applyFont="1" applyFill="1" applyBorder="1" applyAlignment="1" applyProtection="1">
      <alignment horizontal="right" vertical="top" wrapText="1"/>
      <protection hidden="1"/>
    </xf>
    <xf numFmtId="2" fontId="15" fillId="9" borderId="12" xfId="0" applyNumberFormat="1" applyFont="1" applyFill="1" applyBorder="1" applyAlignment="1" applyProtection="1">
      <alignment horizontal="right" vertical="center"/>
      <protection hidden="1"/>
    </xf>
    <xf numFmtId="0" fontId="0" fillId="0" borderId="12" xfId="0" applyBorder="1" applyAlignment="1">
      <alignment horizontal="justify" vertical="top" wrapText="1"/>
    </xf>
    <xf numFmtId="175" fontId="15" fillId="0" borderId="12" xfId="31" applyNumberFormat="1" applyFont="1" applyBorder="1" applyAlignment="1" applyProtection="1">
      <alignment horizontal="center" vertical="center"/>
      <protection hidden="1"/>
    </xf>
    <xf numFmtId="179" fontId="56" fillId="0" borderId="0" xfId="30" applyNumberFormat="1" applyFont="1" applyFill="1" applyBorder="1" applyAlignment="1" applyProtection="1">
      <alignment vertical="top"/>
      <protection hidden="1"/>
    </xf>
    <xf numFmtId="39" fontId="0" fillId="0" borderId="10" xfId="7" applyNumberFormat="1" applyFont="1" applyFill="1" applyBorder="1" applyAlignment="1" applyProtection="1">
      <alignment horizontal="right" vertical="top" wrapText="1"/>
      <protection hidden="1"/>
    </xf>
    <xf numFmtId="0" fontId="0" fillId="0" borderId="0" xfId="23" applyFont="1" applyAlignment="1" applyProtection="1">
      <alignment vertical="top"/>
    </xf>
    <xf numFmtId="0" fontId="0" fillId="0" borderId="0" xfId="23" applyNumberFormat="1" applyFont="1" applyBorder="1" applyAlignment="1" applyProtection="1">
      <alignment horizontal="justify"/>
    </xf>
    <xf numFmtId="0" fontId="15" fillId="10" borderId="12" xfId="0" applyFont="1" applyFill="1" applyBorder="1" applyAlignment="1">
      <alignment horizontal="center" vertical="top" wrapText="1"/>
    </xf>
    <xf numFmtId="0" fontId="15" fillId="10" borderId="15" xfId="0" applyFont="1" applyFill="1" applyBorder="1" applyAlignment="1">
      <alignment horizontal="justify" vertical="top" wrapText="1"/>
    </xf>
    <xf numFmtId="0" fontId="0" fillId="10" borderId="12" xfId="0" applyNumberFormat="1" applyFont="1" applyFill="1" applyBorder="1" applyAlignment="1" applyProtection="1">
      <alignment horizontal="center" vertical="center"/>
      <protection hidden="1"/>
    </xf>
    <xf numFmtId="0" fontId="15" fillId="0" borderId="0" xfId="0" applyNumberFormat="1" applyFont="1" applyFill="1" applyBorder="1" applyAlignment="1" applyProtection="1">
      <alignment horizontal="center" vertical="top" wrapText="1"/>
      <protection hidden="1"/>
    </xf>
    <xf numFmtId="0" fontId="29" fillId="0" borderId="0" xfId="32" applyFont="1" applyFill="1" applyBorder="1" applyAlignment="1" applyProtection="1">
      <alignment horizontal="center" vertical="top"/>
      <protection hidden="1"/>
    </xf>
    <xf numFmtId="0" fontId="25" fillId="0" borderId="0" xfId="0" applyNumberFormat="1" applyFont="1" applyFill="1" applyBorder="1" applyAlignment="1" applyProtection="1">
      <alignment horizontal="center" vertical="top" wrapText="1"/>
      <protection hidden="1"/>
    </xf>
    <xf numFmtId="164" fontId="25" fillId="0" borderId="0" xfId="36" applyNumberFormat="1" applyFont="1" applyFill="1" applyBorder="1" applyAlignment="1" applyProtection="1">
      <alignment horizontal="center" vertical="top" wrapText="1"/>
      <protection hidden="1"/>
    </xf>
    <xf numFmtId="164" fontId="29" fillId="0" borderId="0" xfId="36" applyNumberFormat="1" applyFont="1" applyFill="1" applyBorder="1" applyAlignment="1" applyProtection="1">
      <alignment horizontal="center" vertical="top" wrapText="1"/>
      <protection hidden="1"/>
    </xf>
    <xf numFmtId="0" fontId="29" fillId="0" borderId="0" xfId="36" applyFont="1" applyFill="1" applyBorder="1" applyAlignment="1" applyProtection="1">
      <alignment horizontal="center" vertical="top" wrapText="1"/>
      <protection hidden="1"/>
    </xf>
    <xf numFmtId="0" fontId="25" fillId="0" borderId="0" xfId="36" applyFont="1" applyFill="1" applyBorder="1" applyAlignment="1" applyProtection="1">
      <alignment horizontal="center" vertical="top" wrapText="1"/>
      <protection hidden="1"/>
    </xf>
    <xf numFmtId="0" fontId="29" fillId="0" borderId="0" xfId="36" applyNumberFormat="1" applyFont="1" applyFill="1" applyBorder="1" applyAlignment="1" applyProtection="1">
      <alignment horizontal="center" vertical="top"/>
      <protection hidden="1"/>
    </xf>
    <xf numFmtId="0" fontId="15" fillId="11" borderId="0" xfId="30" applyFont="1" applyFill="1" applyAlignment="1" applyProtection="1">
      <alignment horizontal="center" vertical="center" wrapText="1"/>
      <protection hidden="1"/>
    </xf>
    <xf numFmtId="0" fontId="16" fillId="11" borderId="12" xfId="30" applyFont="1" applyFill="1" applyBorder="1" applyAlignment="1" applyProtection="1">
      <alignment horizontal="center" vertical="top"/>
      <protection hidden="1"/>
    </xf>
    <xf numFmtId="0" fontId="55" fillId="11" borderId="0" xfId="30" applyNumberFormat="1" applyFont="1" applyFill="1" applyBorder="1" applyAlignment="1" applyProtection="1">
      <alignment vertical="center"/>
      <protection hidden="1"/>
    </xf>
    <xf numFmtId="0" fontId="55" fillId="11" borderId="0" xfId="30" applyNumberFormat="1" applyFont="1" applyFill="1" applyBorder="1" applyAlignment="1" applyProtection="1">
      <alignment vertical="top"/>
      <protection hidden="1"/>
    </xf>
    <xf numFmtId="0" fontId="52" fillId="11" borderId="0" xfId="30" applyNumberFormat="1" applyFont="1" applyFill="1" applyBorder="1" applyAlignment="1" applyProtection="1">
      <alignment vertical="top"/>
      <protection hidden="1"/>
    </xf>
    <xf numFmtId="0" fontId="16" fillId="0" borderId="12" xfId="31" applyFont="1" applyBorder="1" applyAlignment="1" applyProtection="1">
      <alignment horizontal="center" vertical="center"/>
      <protection hidden="1"/>
    </xf>
    <xf numFmtId="0" fontId="48" fillId="0" borderId="0" xfId="23" applyFont="1" applyAlignment="1" applyProtection="1">
      <alignment horizontal="justify" vertical="top"/>
    </xf>
    <xf numFmtId="0" fontId="48" fillId="0" borderId="0" xfId="23" applyFont="1" applyAlignment="1" applyProtection="1">
      <alignment horizontal="center" vertical="top"/>
    </xf>
    <xf numFmtId="0" fontId="15" fillId="7" borderId="15" xfId="31" applyFont="1" applyFill="1" applyBorder="1" applyAlignment="1" applyProtection="1">
      <alignment horizontal="left" vertical="center" wrapText="1"/>
      <protection hidden="1"/>
    </xf>
    <xf numFmtId="0" fontId="0" fillId="0" borderId="0" xfId="0" applyAlignment="1">
      <alignment horizontal="left" vertical="center"/>
    </xf>
    <xf numFmtId="4" fontId="16" fillId="0" borderId="13" xfId="31" applyNumberFormat="1" applyFont="1" applyBorder="1" applyAlignment="1" applyProtection="1">
      <alignment vertical="center"/>
      <protection hidden="1"/>
    </xf>
    <xf numFmtId="4" fontId="15" fillId="0" borderId="13" xfId="31" applyNumberFormat="1" applyFont="1" applyBorder="1" applyAlignment="1" applyProtection="1">
      <alignment vertical="center"/>
      <protection hidden="1"/>
    </xf>
    <xf numFmtId="175" fontId="15" fillId="0" borderId="13" xfId="31" applyNumberFormat="1" applyFont="1" applyBorder="1" applyAlignment="1" applyProtection="1">
      <alignment horizontal="center" vertical="center"/>
      <protection hidden="1"/>
    </xf>
    <xf numFmtId="0" fontId="16" fillId="0" borderId="12" xfId="31" applyFont="1" applyBorder="1" applyAlignment="1" applyProtection="1">
      <alignment horizontal="left" vertical="center" wrapText="1"/>
      <protection hidden="1"/>
    </xf>
    <xf numFmtId="4" fontId="15" fillId="0" borderId="12" xfId="31" applyNumberFormat="1" applyFont="1" applyFill="1" applyBorder="1" applyAlignment="1" applyProtection="1">
      <alignment vertical="center"/>
      <protection hidden="1"/>
    </xf>
    <xf numFmtId="4" fontId="15" fillId="0" borderId="13" xfId="31" applyNumberFormat="1" applyFont="1" applyFill="1" applyBorder="1" applyAlignment="1" applyProtection="1">
      <alignment vertical="center"/>
      <protection hidden="1"/>
    </xf>
    <xf numFmtId="0" fontId="15" fillId="7" borderId="14" xfId="31" applyFont="1" applyFill="1" applyBorder="1" applyAlignment="1" applyProtection="1">
      <alignment horizontal="left" vertical="center" wrapText="1"/>
      <protection hidden="1"/>
    </xf>
    <xf numFmtId="0" fontId="15" fillId="0" borderId="0" xfId="30" applyFont="1" applyFill="1" applyAlignment="1" applyProtection="1">
      <alignment horizontal="center" vertical="center" wrapText="1"/>
      <protection hidden="1"/>
    </xf>
    <xf numFmtId="164" fontId="0" fillId="12" borderId="12" xfId="0" applyNumberFormat="1" applyFont="1" applyFill="1" applyBorder="1" applyAlignment="1" applyProtection="1">
      <alignment horizontal="center" vertical="top" wrapText="1"/>
      <protection hidden="1"/>
    </xf>
    <xf numFmtId="0" fontId="15" fillId="12" borderId="12" xfId="0" applyFont="1" applyFill="1" applyBorder="1" applyAlignment="1" applyProtection="1">
      <alignment horizontal="center" vertical="top" wrapText="1"/>
      <protection hidden="1"/>
    </xf>
    <xf numFmtId="39" fontId="15" fillId="12" borderId="12" xfId="7" applyNumberFormat="1" applyFont="1" applyFill="1" applyBorder="1" applyAlignment="1" applyProtection="1">
      <alignment horizontal="right" vertical="top" wrapText="1"/>
      <protection hidden="1"/>
    </xf>
    <xf numFmtId="0" fontId="15" fillId="12" borderId="12" xfId="36" applyFont="1" applyFill="1" applyBorder="1" applyAlignment="1" applyProtection="1">
      <alignment horizontal="right" vertical="top" wrapText="1"/>
      <protection hidden="1"/>
    </xf>
    <xf numFmtId="1" fontId="59" fillId="13" borderId="12" xfId="0" applyNumberFormat="1" applyFont="1" applyFill="1" applyBorder="1" applyAlignment="1" applyProtection="1">
      <alignment horizontal="center" vertical="top"/>
    </xf>
    <xf numFmtId="0" fontId="60" fillId="13" borderId="12" xfId="0" applyFont="1" applyFill="1" applyBorder="1" applyAlignment="1">
      <alignment horizontal="center" vertical="top" wrapText="1"/>
    </xf>
    <xf numFmtId="1" fontId="60" fillId="13" borderId="12" xfId="0" applyNumberFormat="1" applyFont="1" applyFill="1" applyBorder="1" applyAlignment="1">
      <alignment horizontal="center" vertical="top" wrapText="1"/>
    </xf>
    <xf numFmtId="0" fontId="59" fillId="13" borderId="12" xfId="0" applyNumberFormat="1" applyFont="1" applyFill="1" applyBorder="1" applyAlignment="1" applyProtection="1">
      <alignment horizontal="center" vertical="top"/>
    </xf>
    <xf numFmtId="0" fontId="59" fillId="13" borderId="0" xfId="0" applyNumberFormat="1" applyFont="1" applyFill="1" applyBorder="1" applyAlignment="1" applyProtection="1">
      <alignment vertical="top"/>
    </xf>
    <xf numFmtId="1" fontId="59" fillId="13" borderId="15" xfId="0" applyNumberFormat="1" applyFont="1" applyFill="1" applyBorder="1" applyAlignment="1" applyProtection="1">
      <alignment horizontal="center" vertical="top"/>
    </xf>
    <xf numFmtId="164" fontId="0" fillId="12" borderId="15" xfId="0" applyNumberFormat="1" applyFont="1" applyFill="1" applyBorder="1" applyAlignment="1" applyProtection="1">
      <alignment horizontal="center" vertical="top" wrapText="1"/>
      <protection hidden="1"/>
    </xf>
    <xf numFmtId="0" fontId="34" fillId="14" borderId="12" xfId="0" applyNumberFormat="1" applyFont="1" applyFill="1" applyBorder="1" applyAlignment="1" applyProtection="1">
      <alignment vertical="top" wrapText="1"/>
    </xf>
    <xf numFmtId="0" fontId="6" fillId="13" borderId="12" xfId="0" applyNumberFormat="1" applyFont="1" applyFill="1" applyBorder="1" applyAlignment="1" applyProtection="1">
      <alignment horizontal="center" vertical="top" wrapText="1"/>
      <protection hidden="1"/>
    </xf>
    <xf numFmtId="0" fontId="6" fillId="13" borderId="15" xfId="0" applyNumberFormat="1" applyFont="1" applyFill="1" applyBorder="1" applyAlignment="1" applyProtection="1">
      <alignment horizontal="center" vertical="top" wrapText="1"/>
      <protection hidden="1"/>
    </xf>
    <xf numFmtId="1" fontId="64" fillId="13" borderId="12" xfId="0" applyNumberFormat="1" applyFont="1" applyFill="1" applyBorder="1" applyAlignment="1">
      <alignment horizontal="center" vertical="top" wrapText="1"/>
    </xf>
    <xf numFmtId="0" fontId="64" fillId="13" borderId="12" xfId="0" applyFont="1" applyFill="1" applyBorder="1" applyAlignment="1">
      <alignment horizontal="center" vertical="top" wrapText="1"/>
    </xf>
    <xf numFmtId="0" fontId="6" fillId="13" borderId="12" xfId="0" applyNumberFormat="1" applyFont="1" applyFill="1" applyBorder="1" applyAlignment="1" applyProtection="1">
      <alignment horizontal="center" vertical="top"/>
      <protection hidden="1"/>
    </xf>
    <xf numFmtId="2" fontId="6" fillId="13" borderId="12" xfId="0" applyNumberFormat="1" applyFont="1" applyFill="1" applyBorder="1" applyAlignment="1" applyProtection="1">
      <alignment horizontal="center" vertical="top" wrapText="1"/>
      <protection hidden="1"/>
    </xf>
    <xf numFmtId="2" fontId="59" fillId="13" borderId="12" xfId="0" applyNumberFormat="1" applyFont="1" applyFill="1" applyBorder="1" applyAlignment="1" applyProtection="1">
      <alignment horizontal="center" vertical="top"/>
    </xf>
    <xf numFmtId="2" fontId="15" fillId="12" borderId="12" xfId="0" applyNumberFormat="1" applyFont="1" applyFill="1" applyBorder="1" applyAlignment="1" applyProtection="1">
      <alignment horizontal="center" vertical="top" wrapText="1"/>
      <protection hidden="1"/>
    </xf>
    <xf numFmtId="2" fontId="0" fillId="0" borderId="0" xfId="0" applyNumberFormat="1" applyFont="1" applyBorder="1" applyAlignment="1" applyProtection="1">
      <alignment vertical="top" wrapText="1"/>
      <protection hidden="1"/>
    </xf>
    <xf numFmtId="0" fontId="34" fillId="14" borderId="26" xfId="0" applyNumberFormat="1" applyFont="1" applyFill="1" applyBorder="1" applyAlignment="1" applyProtection="1">
      <alignment vertical="top" wrapText="1"/>
    </xf>
    <xf numFmtId="0" fontId="34" fillId="14" borderId="0" xfId="0" applyNumberFormat="1" applyFont="1" applyFill="1" applyBorder="1" applyAlignment="1" applyProtection="1">
      <alignment vertical="top" wrapText="1"/>
    </xf>
    <xf numFmtId="0" fontId="15" fillId="0" borderId="4" xfId="0" applyNumberFormat="1" applyFont="1" applyFill="1" applyBorder="1" applyAlignment="1" applyProtection="1">
      <alignment horizontal="left" vertical="top"/>
      <protection hidden="1"/>
    </xf>
    <xf numFmtId="2" fontId="15" fillId="0" borderId="4" xfId="0" applyNumberFormat="1" applyFont="1" applyFill="1" applyBorder="1" applyAlignment="1" applyProtection="1">
      <alignment horizontal="left" vertical="top"/>
      <protection hidden="1"/>
    </xf>
    <xf numFmtId="0" fontId="15" fillId="0" borderId="4" xfId="0" applyNumberFormat="1" applyFont="1" applyFill="1" applyBorder="1" applyAlignment="1" applyProtection="1">
      <alignment vertical="top"/>
      <protection hidden="1"/>
    </xf>
    <xf numFmtId="0" fontId="15" fillId="0" borderId="0" xfId="0" applyNumberFormat="1" applyFont="1" applyFill="1" applyBorder="1" applyAlignment="1" applyProtection="1">
      <alignment vertical="top"/>
      <protection hidden="1"/>
    </xf>
    <xf numFmtId="0" fontId="15" fillId="0" borderId="0" xfId="0" applyFont="1" applyAlignment="1" applyProtection="1">
      <alignment vertical="top"/>
      <protection hidden="1"/>
    </xf>
    <xf numFmtId="0" fontId="29" fillId="0" borderId="0" xfId="0" applyFont="1" applyAlignment="1" applyProtection="1">
      <alignment vertical="top"/>
      <protection hidden="1"/>
    </xf>
    <xf numFmtId="0" fontId="0" fillId="0" borderId="0" xfId="0" applyFont="1" applyBorder="1" applyAlignment="1" applyProtection="1">
      <alignment vertical="top"/>
      <protection hidden="1"/>
    </xf>
    <xf numFmtId="0" fontId="0" fillId="0" borderId="0" xfId="0" applyFont="1" applyFill="1" applyBorder="1" applyAlignment="1" applyProtection="1">
      <alignment vertical="top"/>
      <protection hidden="1"/>
    </xf>
    <xf numFmtId="0" fontId="0" fillId="0" borderId="0" xfId="0" applyFont="1" applyFill="1" applyBorder="1" applyAlignment="1" applyProtection="1">
      <alignment horizontal="center" vertical="top"/>
      <protection hidden="1"/>
    </xf>
    <xf numFmtId="0" fontId="0" fillId="5" borderId="0" xfId="0" applyFont="1" applyFill="1" applyBorder="1" applyAlignment="1" applyProtection="1">
      <alignment horizontal="left" vertical="top"/>
      <protection hidden="1"/>
    </xf>
    <xf numFmtId="0" fontId="0" fillId="5" borderId="0" xfId="0" applyFont="1" applyFill="1" applyBorder="1" applyAlignment="1" applyProtection="1">
      <alignment vertical="top"/>
      <protection hidden="1"/>
    </xf>
    <xf numFmtId="0" fontId="29" fillId="0" borderId="0" xfId="0" applyFont="1" applyBorder="1" applyAlignment="1" applyProtection="1">
      <alignment vertical="top"/>
      <protection hidden="1"/>
    </xf>
    <xf numFmtId="0" fontId="0" fillId="0" borderId="0" xfId="0" applyFont="1" applyAlignment="1" applyProtection="1">
      <alignment vertical="top"/>
      <protection hidden="1"/>
    </xf>
    <xf numFmtId="0" fontId="0" fillId="0" borderId="0" xfId="0" applyNumberFormat="1" applyFont="1" applyFill="1" applyBorder="1" applyAlignment="1" applyProtection="1">
      <alignment horizontal="left" vertical="top"/>
      <protection hidden="1"/>
    </xf>
    <xf numFmtId="2" fontId="0" fillId="0" borderId="0" xfId="0" applyNumberFormat="1" applyFont="1" applyFill="1" applyBorder="1" applyAlignment="1" applyProtection="1">
      <alignment horizontal="left" vertical="top"/>
      <protection hidden="1"/>
    </xf>
    <xf numFmtId="1" fontId="0" fillId="5" borderId="0" xfId="0" applyNumberFormat="1" applyFont="1" applyFill="1" applyBorder="1" applyAlignment="1" applyProtection="1">
      <alignment vertical="top"/>
      <protection hidden="1"/>
    </xf>
    <xf numFmtId="2" fontId="0" fillId="0" borderId="0" xfId="0" applyNumberFormat="1" applyFont="1" applyBorder="1" applyAlignment="1" applyProtection="1">
      <alignment vertical="top"/>
      <protection hidden="1"/>
    </xf>
    <xf numFmtId="0" fontId="15" fillId="13" borderId="0" xfId="0" applyNumberFormat="1" applyFont="1" applyFill="1" applyBorder="1" applyAlignment="1" applyProtection="1">
      <alignment horizontal="center" vertical="top" wrapText="1"/>
      <protection hidden="1"/>
    </xf>
    <xf numFmtId="0" fontId="15" fillId="13" borderId="0" xfId="0" applyFont="1" applyFill="1" applyAlignment="1" applyProtection="1">
      <alignment vertical="top"/>
      <protection hidden="1"/>
    </xf>
    <xf numFmtId="0" fontId="29" fillId="13" borderId="0" xfId="0" applyFont="1" applyFill="1" applyAlignment="1" applyProtection="1">
      <alignment vertical="top"/>
      <protection hidden="1"/>
    </xf>
    <xf numFmtId="0" fontId="0" fillId="13" borderId="0" xfId="0" applyFont="1" applyFill="1" applyBorder="1" applyAlignment="1" applyProtection="1">
      <alignment vertical="top"/>
      <protection hidden="1"/>
    </xf>
    <xf numFmtId="0" fontId="0" fillId="13" borderId="0" xfId="0" applyFont="1" applyFill="1" applyBorder="1" applyAlignment="1" applyProtection="1">
      <alignment horizontal="left" vertical="top"/>
      <protection hidden="1"/>
    </xf>
    <xf numFmtId="10" fontId="0" fillId="13" borderId="0" xfId="0" applyNumberFormat="1" applyFont="1" applyFill="1" applyBorder="1" applyAlignment="1" applyProtection="1">
      <alignment horizontal="center" vertical="top"/>
      <protection hidden="1"/>
    </xf>
    <xf numFmtId="0" fontId="29" fillId="13" borderId="0" xfId="0" applyFont="1" applyFill="1" applyBorder="1" applyAlignment="1" applyProtection="1">
      <alignment vertical="top"/>
      <protection hidden="1"/>
    </xf>
    <xf numFmtId="0" fontId="0" fillId="13" borderId="0" xfId="0" applyFont="1" applyFill="1" applyAlignment="1" applyProtection="1">
      <alignment vertical="top"/>
      <protection hidden="1"/>
    </xf>
    <xf numFmtId="0" fontId="25" fillId="6" borderId="0" xfId="0" applyFont="1" applyFill="1" applyAlignment="1" applyProtection="1">
      <alignment horizontal="center" vertical="top"/>
      <protection hidden="1"/>
    </xf>
    <xf numFmtId="0" fontId="0" fillId="0" borderId="0" xfId="0" applyFont="1" applyBorder="1" applyAlignment="1" applyProtection="1">
      <alignment horizontal="left" vertical="top"/>
      <protection hidden="1"/>
    </xf>
    <xf numFmtId="10" fontId="0" fillId="0" borderId="0" xfId="0" applyNumberFormat="1" applyFont="1" applyBorder="1" applyAlignment="1" applyProtection="1">
      <alignment horizontal="center" vertical="top"/>
      <protection hidden="1"/>
    </xf>
    <xf numFmtId="10" fontId="0" fillId="0" borderId="0" xfId="0" applyNumberFormat="1" applyFont="1" applyFill="1" applyBorder="1" applyAlignment="1" applyProtection="1">
      <alignment horizontal="center" vertical="top"/>
      <protection hidden="1"/>
    </xf>
    <xf numFmtId="1" fontId="0" fillId="0" borderId="0" xfId="0" applyNumberFormat="1" applyFont="1" applyBorder="1" applyAlignment="1" applyProtection="1">
      <alignment vertical="top"/>
      <protection hidden="1"/>
    </xf>
    <xf numFmtId="2" fontId="0" fillId="0" borderId="0" xfId="0" applyNumberFormat="1" applyFont="1" applyFill="1" applyBorder="1" applyAlignment="1" applyProtection="1">
      <alignment horizontal="center" vertical="top"/>
      <protection hidden="1"/>
    </xf>
    <xf numFmtId="0" fontId="0" fillId="0" borderId="0" xfId="0" applyFont="1" applyFill="1" applyBorder="1" applyAlignment="1" applyProtection="1">
      <alignment horizontal="left" vertical="top"/>
      <protection hidden="1"/>
    </xf>
    <xf numFmtId="0" fontId="15" fillId="0" borderId="0" xfId="32" applyFont="1" applyAlignment="1" applyProtection="1">
      <alignment vertical="top"/>
      <protection hidden="1"/>
    </xf>
    <xf numFmtId="2" fontId="15" fillId="0" borderId="0" xfId="32" applyNumberFormat="1" applyFont="1" applyAlignment="1" applyProtection="1">
      <alignment vertical="top"/>
      <protection hidden="1"/>
    </xf>
    <xf numFmtId="0" fontId="0" fillId="0" borderId="0" xfId="32" applyFont="1" applyBorder="1" applyAlignment="1" applyProtection="1">
      <alignment vertical="top"/>
      <protection hidden="1"/>
    </xf>
    <xf numFmtId="0" fontId="15" fillId="0" borderId="0" xfId="0" applyFont="1" applyBorder="1" applyAlignment="1" applyProtection="1">
      <alignment horizontal="left" vertical="top"/>
      <protection hidden="1"/>
    </xf>
    <xf numFmtId="10" fontId="15" fillId="0" borderId="0" xfId="0" applyNumberFormat="1" applyFont="1" applyFill="1" applyBorder="1" applyAlignment="1" applyProtection="1">
      <alignment horizontal="center" vertical="top"/>
      <protection hidden="1"/>
    </xf>
    <xf numFmtId="2" fontId="0" fillId="0" borderId="0" xfId="0" applyNumberFormat="1" applyFont="1" applyBorder="1" applyAlignment="1" applyProtection="1">
      <alignment horizontal="center" vertical="top"/>
      <protection hidden="1"/>
    </xf>
    <xf numFmtId="0" fontId="15" fillId="0" borderId="0" xfId="0" applyFont="1" applyFill="1" applyBorder="1" applyAlignment="1" applyProtection="1">
      <alignment horizontal="left" vertical="top"/>
      <protection hidden="1"/>
    </xf>
    <xf numFmtId="2" fontId="15" fillId="0" borderId="0" xfId="0" applyNumberFormat="1" applyFont="1" applyFill="1" applyBorder="1" applyAlignment="1" applyProtection="1">
      <alignment horizontal="center" vertical="top"/>
      <protection hidden="1"/>
    </xf>
    <xf numFmtId="178" fontId="0" fillId="0" borderId="0" xfId="0" applyNumberFormat="1" applyFont="1" applyFill="1" applyBorder="1" applyAlignment="1" applyProtection="1">
      <alignment horizontal="center" vertical="top"/>
      <protection hidden="1"/>
    </xf>
    <xf numFmtId="0" fontId="0" fillId="0" borderId="0" xfId="32" applyFont="1" applyFill="1" applyBorder="1" applyAlignment="1" applyProtection="1">
      <alignment vertical="top"/>
      <protection hidden="1"/>
    </xf>
    <xf numFmtId="2" fontId="0" fillId="0" borderId="0" xfId="32" applyNumberFormat="1" applyFont="1" applyFill="1" applyBorder="1" applyAlignment="1" applyProtection="1">
      <alignment vertical="top"/>
      <protection hidden="1"/>
    </xf>
    <xf numFmtId="0" fontId="15" fillId="0" borderId="0" xfId="32" applyFont="1" applyFill="1" applyBorder="1" applyAlignment="1" applyProtection="1">
      <alignment vertical="top"/>
      <protection hidden="1"/>
    </xf>
    <xf numFmtId="15" fontId="0" fillId="0" borderId="0" xfId="0" applyNumberFormat="1" applyFont="1" applyBorder="1" applyAlignment="1" applyProtection="1">
      <alignment vertical="top"/>
      <protection hidden="1"/>
    </xf>
    <xf numFmtId="0" fontId="15" fillId="0" borderId="0" xfId="0" applyNumberFormat="1" applyFont="1" applyFill="1" applyBorder="1" applyAlignment="1" applyProtection="1">
      <alignment horizontal="justify" vertical="top" wrapText="1"/>
      <protection hidden="1"/>
    </xf>
    <xf numFmtId="0" fontId="15" fillId="0" borderId="0" xfId="0" applyNumberFormat="1" applyFont="1" applyFill="1" applyBorder="1" applyAlignment="1" applyProtection="1">
      <alignment vertical="top" wrapText="1"/>
      <protection hidden="1"/>
    </xf>
    <xf numFmtId="0" fontId="29" fillId="0" borderId="0" xfId="0" applyNumberFormat="1" applyFont="1" applyFill="1" applyBorder="1" applyAlignment="1" applyProtection="1">
      <alignment vertical="top" wrapText="1"/>
      <protection hidden="1"/>
    </xf>
    <xf numFmtId="0" fontId="15" fillId="0" borderId="0" xfId="0" applyNumberFormat="1" applyFont="1" applyFill="1" applyBorder="1" applyAlignment="1" applyProtection="1">
      <alignment horizontal="center" vertical="top"/>
      <protection hidden="1"/>
    </xf>
    <xf numFmtId="0" fontId="15" fillId="13" borderId="0" xfId="0" applyFont="1" applyFill="1" applyAlignment="1" applyProtection="1">
      <alignment horizontal="center" vertical="top"/>
      <protection hidden="1"/>
    </xf>
    <xf numFmtId="0" fontId="29" fillId="13" borderId="0" xfId="0" applyFont="1" applyFill="1" applyAlignment="1" applyProtection="1">
      <alignment horizontal="center" vertical="top"/>
      <protection hidden="1"/>
    </xf>
    <xf numFmtId="0" fontId="0" fillId="13" borderId="0" xfId="0" applyFont="1" applyFill="1" applyAlignment="1" applyProtection="1">
      <alignment horizontal="center" vertical="top"/>
      <protection hidden="1"/>
    </xf>
    <xf numFmtId="0" fontId="0" fillId="13" borderId="0" xfId="0" applyFont="1" applyFill="1" applyBorder="1" applyAlignment="1" applyProtection="1">
      <alignment horizontal="center" vertical="top"/>
      <protection hidden="1"/>
    </xf>
    <xf numFmtId="0" fontId="15" fillId="13" borderId="0" xfId="0" applyNumberFormat="1" applyFont="1" applyFill="1" applyBorder="1" applyAlignment="1" applyProtection="1">
      <alignment horizontal="center" vertical="top"/>
      <protection hidden="1"/>
    </xf>
    <xf numFmtId="0" fontId="29" fillId="13" borderId="0" xfId="0" applyFont="1" applyFill="1" applyBorder="1" applyAlignment="1" applyProtection="1">
      <alignment horizontal="center" vertical="top"/>
      <protection hidden="1"/>
    </xf>
    <xf numFmtId="0" fontId="61" fillId="13" borderId="0" xfId="0" applyFont="1" applyFill="1" applyAlignment="1" applyProtection="1">
      <alignment vertical="top"/>
      <protection hidden="1"/>
    </xf>
    <xf numFmtId="0" fontId="62" fillId="13" borderId="0" xfId="0" applyFont="1" applyFill="1" applyAlignment="1" applyProtection="1">
      <alignment vertical="top"/>
      <protection hidden="1"/>
    </xf>
    <xf numFmtId="0" fontId="39" fillId="13" borderId="0" xfId="0" applyFont="1" applyFill="1" applyAlignment="1" applyProtection="1">
      <alignment vertical="top"/>
      <protection hidden="1"/>
    </xf>
    <xf numFmtId="0" fontId="39" fillId="13" borderId="0" xfId="0" applyFont="1" applyFill="1" applyBorder="1" applyAlignment="1" applyProtection="1">
      <alignment vertical="top"/>
      <protection hidden="1"/>
    </xf>
    <xf numFmtId="0" fontId="61" fillId="13" borderId="0" xfId="0" applyNumberFormat="1" applyFont="1" applyFill="1" applyBorder="1" applyAlignment="1" applyProtection="1">
      <alignment horizontal="center" vertical="top"/>
      <protection hidden="1"/>
    </xf>
    <xf numFmtId="0" fontId="39" fillId="13" borderId="0" xfId="0" applyFont="1" applyFill="1" applyBorder="1" applyAlignment="1" applyProtection="1">
      <alignment horizontal="center" vertical="top"/>
      <protection hidden="1"/>
    </xf>
    <xf numFmtId="0" fontId="62" fillId="13" borderId="0" xfId="0" applyFont="1" applyFill="1" applyBorder="1" applyAlignment="1" applyProtection="1">
      <alignment vertical="top"/>
      <protection hidden="1"/>
    </xf>
    <xf numFmtId="0" fontId="15" fillId="14" borderId="12" xfId="0" applyFont="1" applyFill="1" applyBorder="1" applyAlignment="1">
      <alignment horizontal="center" vertical="top" wrapText="1"/>
    </xf>
    <xf numFmtId="0" fontId="0" fillId="14" borderId="12" xfId="0" applyNumberFormat="1" applyFill="1" applyBorder="1" applyAlignment="1" applyProtection="1">
      <alignment horizontal="center" vertical="top"/>
      <protection hidden="1"/>
    </xf>
    <xf numFmtId="2" fontId="0" fillId="14" borderId="12" xfId="0" applyNumberFormat="1" applyFont="1" applyFill="1" applyBorder="1" applyAlignment="1" applyProtection="1">
      <alignment horizontal="center" vertical="top"/>
      <protection hidden="1"/>
    </xf>
    <xf numFmtId="0" fontId="0" fillId="14" borderId="12" xfId="0" applyNumberFormat="1" applyFont="1" applyFill="1" applyBorder="1" applyAlignment="1" applyProtection="1">
      <alignment vertical="top"/>
      <protection hidden="1"/>
    </xf>
    <xf numFmtId="0" fontId="0" fillId="14" borderId="0" xfId="0" applyNumberFormat="1" applyFont="1" applyFill="1" applyBorder="1" applyAlignment="1" applyProtection="1">
      <alignment vertical="top"/>
      <protection hidden="1"/>
    </xf>
    <xf numFmtId="0" fontId="15" fillId="14" borderId="0" xfId="0" applyFont="1" applyFill="1" applyAlignment="1" applyProtection="1">
      <alignment vertical="top"/>
      <protection hidden="1"/>
    </xf>
    <xf numFmtId="0" fontId="29" fillId="14" borderId="0" xfId="0" applyFont="1" applyFill="1" applyAlignment="1" applyProtection="1">
      <alignment vertical="top"/>
      <protection hidden="1"/>
    </xf>
    <xf numFmtId="0" fontId="0" fillId="14" borderId="0" xfId="0" applyFont="1" applyFill="1" applyAlignment="1" applyProtection="1">
      <alignment vertical="top"/>
      <protection hidden="1"/>
    </xf>
    <xf numFmtId="0" fontId="0" fillId="14" borderId="0" xfId="0" applyFont="1" applyFill="1" applyBorder="1" applyAlignment="1" applyProtection="1">
      <alignment vertical="top"/>
      <protection hidden="1"/>
    </xf>
    <xf numFmtId="0" fontId="15" fillId="14" borderId="0" xfId="0" applyNumberFormat="1" applyFont="1" applyFill="1" applyBorder="1" applyAlignment="1" applyProtection="1">
      <alignment horizontal="center" vertical="top"/>
      <protection hidden="1"/>
    </xf>
    <xf numFmtId="0" fontId="0" fillId="14" borderId="0" xfId="0" applyFont="1" applyFill="1" applyBorder="1" applyAlignment="1" applyProtection="1">
      <alignment horizontal="center" vertical="top"/>
      <protection hidden="1"/>
    </xf>
    <xf numFmtId="0" fontId="29" fillId="14" borderId="0" xfId="0" applyFont="1" applyFill="1" applyBorder="1" applyAlignment="1" applyProtection="1">
      <alignment vertical="top"/>
      <protection hidden="1"/>
    </xf>
    <xf numFmtId="0" fontId="19" fillId="0" borderId="12" xfId="0" applyFont="1" applyBorder="1" applyAlignment="1">
      <alignment horizontal="center" vertical="top"/>
    </xf>
    <xf numFmtId="0" fontId="5" fillId="0" borderId="12" xfId="0" applyFont="1" applyBorder="1" applyAlignment="1">
      <alignment horizontal="center" vertical="top" wrapText="1"/>
    </xf>
    <xf numFmtId="1" fontId="5" fillId="4" borderId="12" xfId="30" applyNumberFormat="1" applyFont="1" applyFill="1" applyBorder="1" applyAlignment="1" applyProtection="1">
      <alignment horizontal="right" vertical="top"/>
      <protection locked="0"/>
    </xf>
    <xf numFmtId="0" fontId="5" fillId="0" borderId="12" xfId="0" applyFont="1" applyBorder="1" applyAlignment="1">
      <alignment horizontal="center" vertical="top"/>
    </xf>
    <xf numFmtId="0" fontId="5" fillId="4" borderId="12" xfId="41" applyNumberFormat="1" applyFont="1" applyFill="1" applyBorder="1" applyAlignment="1" applyProtection="1">
      <alignment horizontal="center" vertical="top"/>
      <protection locked="0"/>
    </xf>
    <xf numFmtId="0" fontId="5" fillId="0" borderId="12" xfId="0" applyFont="1" applyBorder="1" applyAlignment="1">
      <alignment horizontal="left" vertical="top" wrapText="1"/>
    </xf>
    <xf numFmtId="2" fontId="63" fillId="0" borderId="12" xfId="0" applyNumberFormat="1" applyFont="1" applyBorder="1" applyAlignment="1">
      <alignment horizontal="center" vertical="top"/>
    </xf>
    <xf numFmtId="2" fontId="5" fillId="0" borderId="12" xfId="0" applyNumberFormat="1" applyFont="1" applyFill="1" applyBorder="1" applyAlignment="1" applyProtection="1">
      <alignment horizontal="right" vertical="top"/>
      <protection hidden="1"/>
    </xf>
    <xf numFmtId="2" fontId="0" fillId="0" borderId="12" xfId="0" applyNumberFormat="1" applyFont="1" applyFill="1" applyBorder="1" applyAlignment="1" applyProtection="1">
      <alignment horizontal="center" vertical="top"/>
      <protection hidden="1"/>
    </xf>
    <xf numFmtId="2" fontId="5" fillId="0" borderId="12" xfId="0" applyNumberFormat="1" applyFont="1" applyFill="1" applyBorder="1" applyAlignment="1" applyProtection="1">
      <alignment horizontal="left" vertical="top"/>
    </xf>
    <xf numFmtId="0" fontId="0" fillId="0" borderId="12" xfId="0" applyFont="1" applyBorder="1" applyAlignment="1" applyProtection="1">
      <alignment horizontal="center" vertical="top"/>
      <protection hidden="1"/>
    </xf>
    <xf numFmtId="2" fontId="5" fillId="0" borderId="12" xfId="28" applyNumberFormat="1" applyFont="1" applyFill="1" applyBorder="1" applyAlignment="1" applyProtection="1">
      <alignment horizontal="center" vertical="top"/>
    </xf>
    <xf numFmtId="0" fontId="19" fillId="0" borderId="12" xfId="0" applyFont="1" applyBorder="1" applyAlignment="1">
      <alignment horizontal="center" vertical="top" wrapText="1"/>
    </xf>
    <xf numFmtId="2" fontId="5" fillId="0" borderId="0" xfId="0" applyNumberFormat="1" applyFont="1" applyFill="1" applyBorder="1" applyAlignment="1" applyProtection="1">
      <alignment horizontal="center" vertical="top"/>
    </xf>
    <xf numFmtId="2" fontId="0" fillId="0" borderId="12" xfId="0" applyNumberFormat="1" applyFont="1" applyFill="1" applyBorder="1" applyAlignment="1" applyProtection="1">
      <alignment vertical="top"/>
      <protection hidden="1"/>
    </xf>
    <xf numFmtId="0" fontId="15" fillId="0" borderId="12" xfId="0" applyFont="1" applyBorder="1" applyAlignment="1" applyProtection="1">
      <alignment vertical="top"/>
      <protection hidden="1"/>
    </xf>
    <xf numFmtId="0" fontId="29" fillId="0" borderId="12" xfId="0" applyFont="1" applyBorder="1" applyAlignment="1" applyProtection="1">
      <alignment vertical="top"/>
      <protection hidden="1"/>
    </xf>
    <xf numFmtId="0" fontId="0" fillId="0" borderId="12" xfId="0" applyFont="1" applyBorder="1" applyAlignment="1" applyProtection="1">
      <alignment vertical="top"/>
      <protection hidden="1"/>
    </xf>
    <xf numFmtId="2" fontId="15" fillId="12" borderId="12" xfId="0" applyNumberFormat="1" applyFont="1" applyFill="1" applyBorder="1" applyAlignment="1" applyProtection="1">
      <alignment horizontal="right" vertical="top"/>
      <protection hidden="1"/>
    </xf>
    <xf numFmtId="2" fontId="15" fillId="9" borderId="12" xfId="0" applyNumberFormat="1" applyFont="1" applyFill="1" applyBorder="1" applyAlignment="1" applyProtection="1">
      <alignment horizontal="center" vertical="top"/>
      <protection hidden="1"/>
    </xf>
    <xf numFmtId="2" fontId="15" fillId="9" borderId="12" xfId="0" applyNumberFormat="1" applyFont="1" applyFill="1" applyBorder="1" applyAlignment="1" applyProtection="1">
      <alignment horizontal="left" vertical="top"/>
      <protection hidden="1"/>
    </xf>
    <xf numFmtId="0" fontId="29" fillId="9" borderId="12" xfId="0" applyFont="1" applyFill="1" applyBorder="1" applyAlignment="1" applyProtection="1">
      <alignment vertical="top"/>
      <protection hidden="1"/>
    </xf>
    <xf numFmtId="0" fontId="0" fillId="9" borderId="12" xfId="0" applyFont="1" applyFill="1" applyBorder="1" applyAlignment="1" applyProtection="1">
      <alignment vertical="top"/>
      <protection hidden="1"/>
    </xf>
    <xf numFmtId="2" fontId="29" fillId="9" borderId="12" xfId="0" applyNumberFormat="1" applyFont="1" applyFill="1" applyBorder="1" applyAlignment="1" applyProtection="1">
      <alignment vertical="top"/>
      <protection hidden="1"/>
    </xf>
    <xf numFmtId="2" fontId="0" fillId="9" borderId="0" xfId="0" applyNumberFormat="1" applyFont="1" applyFill="1" applyBorder="1" applyAlignment="1" applyProtection="1">
      <alignment vertical="top"/>
      <protection hidden="1"/>
    </xf>
    <xf numFmtId="0" fontId="0" fillId="9" borderId="0" xfId="0" applyFont="1" applyFill="1" applyBorder="1" applyAlignment="1" applyProtection="1">
      <alignment vertical="top"/>
      <protection hidden="1"/>
    </xf>
    <xf numFmtId="0" fontId="0" fillId="9" borderId="0" xfId="0" applyFont="1" applyFill="1" applyBorder="1" applyAlignment="1" applyProtection="1">
      <alignment horizontal="center" vertical="top"/>
      <protection hidden="1"/>
    </xf>
    <xf numFmtId="15" fontId="0" fillId="9" borderId="0" xfId="0" applyNumberFormat="1" applyFont="1" applyFill="1" applyBorder="1" applyAlignment="1" applyProtection="1">
      <alignment vertical="top"/>
      <protection hidden="1"/>
    </xf>
    <xf numFmtId="0" fontId="29" fillId="9" borderId="0" xfId="0" applyFont="1" applyFill="1" applyBorder="1" applyAlignment="1" applyProtection="1">
      <alignment vertical="top"/>
      <protection hidden="1"/>
    </xf>
    <xf numFmtId="0" fontId="29" fillId="9" borderId="0" xfId="0" applyFont="1" applyFill="1" applyAlignment="1" applyProtection="1">
      <alignment vertical="top"/>
      <protection hidden="1"/>
    </xf>
    <xf numFmtId="0" fontId="0" fillId="9" borderId="0" xfId="0" applyFont="1" applyFill="1" applyAlignment="1" applyProtection="1">
      <alignment vertical="top"/>
      <protection hidden="1"/>
    </xf>
    <xf numFmtId="0" fontId="57" fillId="0" borderId="0" xfId="36" applyNumberFormat="1" applyFont="1" applyFill="1" applyBorder="1" applyAlignment="1" applyProtection="1">
      <alignment horizontal="center" vertical="top"/>
      <protection hidden="1"/>
    </xf>
    <xf numFmtId="0" fontId="16" fillId="0" borderId="0" xfId="36" applyNumberFormat="1" applyFont="1" applyFill="1" applyBorder="1" applyAlignment="1" applyProtection="1">
      <alignment horizontal="left" vertical="top" wrapText="1"/>
      <protection hidden="1"/>
    </xf>
    <xf numFmtId="2" fontId="0" fillId="0" borderId="0" xfId="0" applyNumberFormat="1" applyFont="1" applyFill="1" applyBorder="1" applyAlignment="1" applyProtection="1">
      <alignment vertical="top"/>
      <protection hidden="1"/>
    </xf>
    <xf numFmtId="14" fontId="0" fillId="0" borderId="0" xfId="0" applyNumberFormat="1" applyFont="1" applyFill="1" applyBorder="1" applyAlignment="1" applyProtection="1">
      <alignment horizontal="left" vertical="top"/>
      <protection hidden="1"/>
    </xf>
    <xf numFmtId="2" fontId="0" fillId="0" borderId="0" xfId="0" applyNumberFormat="1" applyFont="1" applyBorder="1" applyAlignment="1" applyProtection="1">
      <alignment horizontal="right" vertical="top"/>
      <protection hidden="1"/>
    </xf>
    <xf numFmtId="0" fontId="29" fillId="0" borderId="0" xfId="0" applyNumberFormat="1" applyFont="1" applyFill="1" applyBorder="1" applyAlignment="1" applyProtection="1">
      <alignment vertical="top"/>
      <protection hidden="1"/>
    </xf>
    <xf numFmtId="0" fontId="29" fillId="0" borderId="0" xfId="0" applyFont="1" applyFill="1" applyBorder="1" applyAlignment="1" applyProtection="1">
      <alignment vertical="top"/>
      <protection hidden="1"/>
    </xf>
    <xf numFmtId="2" fontId="29" fillId="0" borderId="0" xfId="0" applyNumberFormat="1" applyFont="1" applyFill="1" applyBorder="1" applyAlignment="1" applyProtection="1">
      <alignment horizontal="center" vertical="top"/>
      <protection hidden="1"/>
    </xf>
    <xf numFmtId="2" fontId="0" fillId="0" borderId="0" xfId="7" applyNumberFormat="1" applyFont="1" applyFill="1" applyBorder="1" applyAlignment="1" applyProtection="1">
      <alignment horizontal="center" vertical="top"/>
      <protection hidden="1"/>
    </xf>
    <xf numFmtId="0" fontId="25" fillId="0" borderId="0" xfId="0" applyNumberFormat="1" applyFont="1" applyFill="1" applyBorder="1" applyAlignment="1" applyProtection="1">
      <alignment horizontal="left" vertical="top"/>
      <protection hidden="1"/>
    </xf>
    <xf numFmtId="2" fontId="25" fillId="0" borderId="0" xfId="0" applyNumberFormat="1" applyFont="1" applyFill="1" applyBorder="1" applyAlignment="1" applyProtection="1">
      <alignment horizontal="left" vertical="top"/>
      <protection hidden="1"/>
    </xf>
    <xf numFmtId="0" fontId="25" fillId="0" borderId="0" xfId="0" applyNumberFormat="1" applyFont="1" applyFill="1" applyBorder="1" applyAlignment="1" applyProtection="1">
      <alignment vertical="top"/>
      <protection hidden="1"/>
    </xf>
    <xf numFmtId="0" fontId="29" fillId="0" borderId="0" xfId="0" applyNumberFormat="1" applyFont="1" applyFill="1" applyBorder="1" applyAlignment="1" applyProtection="1">
      <alignment horizontal="left" vertical="top"/>
      <protection hidden="1"/>
    </xf>
    <xf numFmtId="2" fontId="29" fillId="0" borderId="0" xfId="0" applyNumberFormat="1" applyFont="1" applyFill="1" applyBorder="1" applyAlignment="1" applyProtection="1">
      <alignment horizontal="left" vertical="top"/>
      <protection hidden="1"/>
    </xf>
    <xf numFmtId="0" fontId="25" fillId="0" borderId="0" xfId="0" applyFont="1" applyFill="1" applyBorder="1" applyAlignment="1" applyProtection="1">
      <alignment horizontal="center" vertical="top"/>
      <protection hidden="1"/>
    </xf>
    <xf numFmtId="0" fontId="25" fillId="0" borderId="0" xfId="32" applyFont="1" applyFill="1" applyBorder="1" applyAlignment="1" applyProtection="1">
      <alignment vertical="top"/>
      <protection hidden="1"/>
    </xf>
    <xf numFmtId="2" fontId="25" fillId="0" borderId="0" xfId="32" applyNumberFormat="1" applyFont="1" applyFill="1" applyBorder="1" applyAlignment="1" applyProtection="1">
      <alignment vertical="top"/>
      <protection hidden="1"/>
    </xf>
    <xf numFmtId="0" fontId="29" fillId="0" borderId="0" xfId="32" applyFont="1" applyFill="1" applyBorder="1" applyAlignment="1" applyProtection="1">
      <alignment vertical="top"/>
      <protection hidden="1"/>
    </xf>
    <xf numFmtId="2" fontId="29" fillId="0" borderId="0" xfId="32" applyNumberFormat="1" applyFont="1" applyFill="1" applyBorder="1" applyAlignment="1" applyProtection="1">
      <alignment vertical="top"/>
      <protection hidden="1"/>
    </xf>
    <xf numFmtId="0" fontId="29" fillId="0" borderId="0" xfId="0" applyNumberFormat="1" applyFont="1" applyFill="1" applyBorder="1" applyAlignment="1" applyProtection="1">
      <alignment horizontal="justify" vertical="top" wrapText="1"/>
      <protection hidden="1"/>
    </xf>
    <xf numFmtId="2" fontId="25" fillId="0" borderId="0" xfId="0" applyNumberFormat="1" applyFont="1" applyFill="1" applyBorder="1" applyAlignment="1" applyProtection="1">
      <alignment horizontal="center" vertical="top"/>
      <protection hidden="1"/>
    </xf>
    <xf numFmtId="0" fontId="25" fillId="0" borderId="0" xfId="0" applyNumberFormat="1" applyFont="1" applyFill="1" applyBorder="1" applyAlignment="1" applyProtection="1">
      <alignment vertical="top" wrapText="1"/>
      <protection hidden="1"/>
    </xf>
    <xf numFmtId="0" fontId="29" fillId="0" borderId="0" xfId="36" applyNumberFormat="1" applyFont="1" applyFill="1" applyBorder="1" applyAlignment="1" applyProtection="1">
      <alignment horizontal="center" vertical="top" wrapText="1"/>
      <protection hidden="1"/>
    </xf>
    <xf numFmtId="2" fontId="29" fillId="0" borderId="0" xfId="36" applyNumberFormat="1" applyFont="1" applyFill="1" applyBorder="1" applyAlignment="1" applyProtection="1">
      <alignment horizontal="right" vertical="top" wrapText="1"/>
      <protection hidden="1"/>
    </xf>
    <xf numFmtId="2" fontId="29" fillId="0" borderId="0" xfId="0" applyNumberFormat="1" applyFont="1" applyFill="1" applyBorder="1" applyAlignment="1" applyProtection="1">
      <alignment vertical="top" wrapText="1"/>
      <protection hidden="1"/>
    </xf>
    <xf numFmtId="2" fontId="29" fillId="0" borderId="0" xfId="0" applyNumberFormat="1" applyFont="1" applyFill="1" applyBorder="1" applyAlignment="1" applyProtection="1">
      <alignment vertical="top"/>
      <protection hidden="1"/>
    </xf>
    <xf numFmtId="0" fontId="0" fillId="0" borderId="0" xfId="0" applyFont="1" applyBorder="1" applyAlignment="1" applyProtection="1">
      <alignment horizontal="right" vertical="top"/>
      <protection hidden="1"/>
    </xf>
    <xf numFmtId="2" fontId="29" fillId="0" borderId="0" xfId="36" applyNumberFormat="1" applyFont="1" applyFill="1" applyBorder="1" applyAlignment="1" applyProtection="1">
      <alignment horizontal="center" vertical="top" wrapText="1"/>
      <protection hidden="1"/>
    </xf>
    <xf numFmtId="167" fontId="29" fillId="0" borderId="0" xfId="0" applyNumberFormat="1" applyFont="1" applyFill="1" applyBorder="1" applyAlignment="1" applyProtection="1">
      <alignment vertical="top" wrapText="1"/>
      <protection hidden="1"/>
    </xf>
    <xf numFmtId="166" fontId="29" fillId="0" borderId="0" xfId="0" applyNumberFormat="1" applyFont="1" applyFill="1" applyBorder="1" applyAlignment="1" applyProtection="1">
      <alignment vertical="top" wrapText="1"/>
      <protection hidden="1"/>
    </xf>
    <xf numFmtId="2" fontId="29" fillId="0" borderId="0" xfId="7" applyNumberFormat="1" applyFont="1" applyFill="1" applyBorder="1" applyAlignment="1" applyProtection="1">
      <alignment vertical="top" wrapText="1"/>
      <protection hidden="1"/>
    </xf>
    <xf numFmtId="2" fontId="29" fillId="0" borderId="0" xfId="36" applyNumberFormat="1" applyFont="1" applyFill="1" applyBorder="1" applyAlignment="1" applyProtection="1">
      <alignment vertical="top" wrapText="1"/>
      <protection hidden="1"/>
    </xf>
    <xf numFmtId="2" fontId="29" fillId="0" borderId="0" xfId="36" applyNumberFormat="1" applyFont="1" applyFill="1" applyBorder="1" applyAlignment="1" applyProtection="1">
      <alignment horizontal="right" vertical="top"/>
      <protection hidden="1"/>
    </xf>
    <xf numFmtId="0" fontId="52" fillId="0" borderId="12" xfId="30" applyNumberFormat="1" applyFont="1" applyFill="1" applyBorder="1" applyAlignment="1" applyProtection="1">
      <alignment horizontal="right" vertical="top"/>
      <protection hidden="1"/>
    </xf>
    <xf numFmtId="0" fontId="15" fillId="0" borderId="12" xfId="30" applyFont="1" applyBorder="1" applyAlignment="1" applyProtection="1">
      <alignment horizontal="center" vertical="center" wrapText="1"/>
      <protection hidden="1"/>
    </xf>
    <xf numFmtId="0" fontId="16" fillId="0" borderId="12" xfId="30" applyNumberFormat="1" applyFont="1" applyFill="1" applyBorder="1" applyAlignment="1" applyProtection="1">
      <alignment horizontal="left" vertical="center" indent="3"/>
      <protection hidden="1"/>
    </xf>
    <xf numFmtId="0" fontId="52" fillId="0" borderId="12" xfId="30" applyNumberFormat="1" applyFont="1" applyFill="1" applyBorder="1" applyAlignment="1" applyProtection="1">
      <alignment vertical="top"/>
      <protection hidden="1"/>
    </xf>
    <xf numFmtId="0" fontId="16" fillId="0" borderId="12" xfId="30" applyFont="1" applyBorder="1" applyAlignment="1" applyProtection="1">
      <alignment horizontal="center" vertical="center"/>
      <protection hidden="1"/>
    </xf>
    <xf numFmtId="0" fontId="16" fillId="0" borderId="12" xfId="30" applyFont="1" applyBorder="1" applyAlignment="1" applyProtection="1">
      <alignment horizontal="right" vertical="center"/>
      <protection hidden="1"/>
    </xf>
    <xf numFmtId="4" fontId="16" fillId="4" borderId="12" xfId="30" applyNumberFormat="1" applyFont="1" applyFill="1" applyBorder="1" applyAlignment="1" applyProtection="1">
      <alignment horizontal="right" vertical="center" wrapText="1"/>
      <protection locked="0"/>
    </xf>
    <xf numFmtId="0" fontId="0" fillId="0" borderId="12" xfId="30" applyNumberFormat="1" applyFont="1" applyFill="1" applyBorder="1" applyAlignment="1" applyProtection="1">
      <alignment horizontal="left" vertical="center" indent="3"/>
      <protection hidden="1"/>
    </xf>
    <xf numFmtId="10" fontId="16" fillId="4" borderId="12" xfId="30" applyNumberFormat="1" applyFont="1" applyFill="1" applyBorder="1" applyAlignment="1" applyProtection="1">
      <alignment horizontal="right" vertical="center" wrapText="1"/>
      <protection locked="0"/>
    </xf>
    <xf numFmtId="0" fontId="16" fillId="0" borderId="12" xfId="30" applyFont="1" applyBorder="1" applyAlignment="1" applyProtection="1">
      <alignment vertical="center"/>
      <protection hidden="1"/>
    </xf>
    <xf numFmtId="0" fontId="16" fillId="0" borderId="12" xfId="30" applyFont="1" applyFill="1" applyBorder="1" applyAlignment="1" applyProtection="1">
      <alignment vertical="center"/>
      <protection hidden="1"/>
    </xf>
    <xf numFmtId="0" fontId="65" fillId="0" borderId="0" xfId="0" applyFont="1"/>
    <xf numFmtId="0" fontId="58" fillId="0" borderId="0" xfId="0" applyFont="1" applyAlignment="1" applyProtection="1">
      <alignment horizontal="justify" vertical="top" wrapText="1"/>
      <protection hidden="1"/>
    </xf>
    <xf numFmtId="0" fontId="6" fillId="0" borderId="14" xfId="31" applyFont="1" applyFill="1" applyBorder="1" applyAlignment="1" applyProtection="1">
      <alignment horizontal="center" vertical="center"/>
      <protection hidden="1"/>
    </xf>
    <xf numFmtId="0" fontId="6" fillId="0" borderId="3" xfId="31" applyFont="1" applyFill="1" applyBorder="1" applyAlignment="1" applyProtection="1">
      <alignment horizontal="center" vertical="center"/>
      <protection hidden="1"/>
    </xf>
    <xf numFmtId="0" fontId="6" fillId="0" borderId="15" xfId="31" applyFont="1" applyFill="1" applyBorder="1" applyAlignment="1" applyProtection="1">
      <alignment horizontal="center" vertical="center"/>
      <protection hidden="1"/>
    </xf>
    <xf numFmtId="0" fontId="20" fillId="0" borderId="23" xfId="31" applyFont="1" applyBorder="1" applyAlignment="1" applyProtection="1">
      <alignment horizontal="justify" vertical="center"/>
      <protection hidden="1"/>
    </xf>
    <xf numFmtId="0" fontId="20" fillId="0" borderId="19" xfId="31" applyFont="1" applyBorder="1" applyAlignment="1" applyProtection="1">
      <alignment horizontal="justify" vertical="center"/>
      <protection hidden="1"/>
    </xf>
    <xf numFmtId="0" fontId="44" fillId="0" borderId="16" xfId="31" applyFont="1" applyBorder="1" applyAlignment="1" applyProtection="1">
      <alignment horizontal="center" vertical="center" wrapText="1"/>
      <protection hidden="1"/>
    </xf>
    <xf numFmtId="0" fontId="44" fillId="0" borderId="27" xfId="31" applyFont="1" applyBorder="1" applyAlignment="1" applyProtection="1">
      <alignment horizontal="center" vertical="center" wrapText="1"/>
      <protection hidden="1"/>
    </xf>
    <xf numFmtId="0" fontId="44" fillId="0" borderId="17" xfId="31" applyFont="1" applyBorder="1" applyAlignment="1" applyProtection="1">
      <alignment horizontal="center" vertical="center" wrapText="1"/>
      <protection hidden="1"/>
    </xf>
    <xf numFmtId="0" fontId="66" fillId="0" borderId="18" xfId="31" applyFont="1" applyBorder="1" applyAlignment="1" applyProtection="1">
      <alignment horizontal="center" vertical="center"/>
      <protection hidden="1"/>
    </xf>
    <xf numFmtId="0" fontId="66" fillId="0" borderId="23" xfId="31" applyFont="1" applyBorder="1" applyAlignment="1" applyProtection="1">
      <alignment horizontal="center" vertical="center"/>
      <protection hidden="1"/>
    </xf>
    <xf numFmtId="0" fontId="66" fillId="0" borderId="19" xfId="31" applyFont="1" applyBorder="1" applyAlignment="1" applyProtection="1">
      <alignment horizontal="center" vertical="center"/>
      <protection hidden="1"/>
    </xf>
    <xf numFmtId="0" fontId="23" fillId="0" borderId="5" xfId="31" applyFont="1" applyBorder="1" applyAlignment="1" applyProtection="1">
      <alignment horizontal="right" vertical="center"/>
      <protection hidden="1"/>
    </xf>
    <xf numFmtId="0" fontId="23" fillId="0" borderId="0" xfId="31" applyFont="1" applyBorder="1" applyAlignment="1" applyProtection="1">
      <alignment horizontal="right" vertical="center"/>
      <protection hidden="1"/>
    </xf>
    <xf numFmtId="0" fontId="21" fillId="0" borderId="5" xfId="31" applyFont="1" applyBorder="1" applyAlignment="1" applyProtection="1">
      <alignment horizontal="right" vertical="center"/>
      <protection hidden="1"/>
    </xf>
    <xf numFmtId="0" fontId="21" fillId="0" borderId="0" xfId="31" applyFont="1" applyBorder="1" applyAlignment="1" applyProtection="1">
      <alignment horizontal="right" vertical="center"/>
      <protection hidden="1"/>
    </xf>
    <xf numFmtId="0" fontId="24" fillId="0" borderId="12" xfId="31" applyFont="1" applyBorder="1" applyAlignment="1" applyProtection="1">
      <alignment horizontal="center" vertical="center"/>
      <protection hidden="1"/>
    </xf>
    <xf numFmtId="0" fontId="18" fillId="0" borderId="12" xfId="31" applyFont="1" applyBorder="1" applyAlignment="1" applyProtection="1">
      <alignment horizontal="center" vertical="center"/>
      <protection hidden="1"/>
    </xf>
    <xf numFmtId="0" fontId="45" fillId="0" borderId="10" xfId="31" applyFont="1" applyBorder="1" applyAlignment="1" applyProtection="1">
      <alignment horizontal="center" vertical="center" textRotation="180"/>
      <protection hidden="1"/>
    </xf>
    <xf numFmtId="0" fontId="45" fillId="0" borderId="11" xfId="31" applyFont="1" applyBorder="1" applyAlignment="1" applyProtection="1">
      <alignment horizontal="center" vertical="center" textRotation="180"/>
      <protection hidden="1"/>
    </xf>
    <xf numFmtId="0" fontId="45" fillId="0" borderId="13" xfId="31" applyFont="1" applyBorder="1" applyAlignment="1" applyProtection="1">
      <alignment horizontal="center" vertical="center" textRotation="180"/>
      <protection hidden="1"/>
    </xf>
    <xf numFmtId="0" fontId="45" fillId="0" borderId="10" xfId="31" applyFont="1" applyBorder="1" applyAlignment="1" applyProtection="1">
      <alignment horizontal="center" vertical="center" textRotation="90"/>
      <protection hidden="1"/>
    </xf>
    <xf numFmtId="0" fontId="45" fillId="0" borderId="11" xfId="31" applyFont="1" applyBorder="1" applyAlignment="1" applyProtection="1">
      <alignment horizontal="center" vertical="center" textRotation="90"/>
      <protection hidden="1"/>
    </xf>
    <xf numFmtId="0" fontId="45" fillId="0" borderId="13" xfId="31" applyFont="1" applyBorder="1" applyAlignment="1" applyProtection="1">
      <alignment horizontal="center" vertical="center" textRotation="90"/>
      <protection hidden="1"/>
    </xf>
    <xf numFmtId="0" fontId="23" fillId="0" borderId="7" xfId="31" applyFont="1" applyBorder="1" applyAlignment="1" applyProtection="1">
      <alignment horizontal="right" vertical="center"/>
      <protection hidden="1"/>
    </xf>
    <xf numFmtId="0" fontId="23" fillId="0" borderId="4" xfId="31" applyFont="1" applyBorder="1" applyAlignment="1" applyProtection="1">
      <alignment horizontal="right" vertical="center"/>
      <protection hidden="1"/>
    </xf>
    <xf numFmtId="0" fontId="21" fillId="0" borderId="26" xfId="31" applyFont="1" applyBorder="1" applyAlignment="1" applyProtection="1">
      <alignment horizontal="right" vertical="center"/>
      <protection hidden="1"/>
    </xf>
    <xf numFmtId="0" fontId="21" fillId="0" borderId="9" xfId="31" applyFont="1" applyBorder="1" applyAlignment="1" applyProtection="1">
      <alignment horizontal="right" vertical="center"/>
      <protection hidden="1"/>
    </xf>
    <xf numFmtId="0" fontId="1" fillId="0" borderId="5" xfId="31" applyBorder="1"/>
    <xf numFmtId="0" fontId="1" fillId="0" borderId="0" xfId="31" applyBorder="1"/>
    <xf numFmtId="0" fontId="1" fillId="0" borderId="6" xfId="31" applyBorder="1"/>
    <xf numFmtId="0" fontId="38" fillId="0" borderId="0" xfId="0" applyFont="1" applyBorder="1" applyAlignment="1" applyProtection="1">
      <alignment horizontal="center" vertical="top"/>
      <protection hidden="1"/>
    </xf>
    <xf numFmtId="0" fontId="38" fillId="0" borderId="28" xfId="0" applyFont="1" applyBorder="1" applyAlignment="1" applyProtection="1">
      <alignment horizontal="center" vertical="top"/>
      <protection hidden="1"/>
    </xf>
    <xf numFmtId="0" fontId="20" fillId="0" borderId="23" xfId="0" applyFont="1" applyBorder="1" applyAlignment="1" applyProtection="1">
      <alignment horizontal="center" vertical="center"/>
      <protection hidden="1"/>
    </xf>
    <xf numFmtId="0" fontId="20" fillId="0" borderId="0" xfId="0" applyFont="1" applyAlignment="1" applyProtection="1">
      <alignment horizontal="left" vertical="top"/>
      <protection hidden="1"/>
    </xf>
    <xf numFmtId="0" fontId="28" fillId="6" borderId="0" xfId="0" applyFont="1" applyFill="1" applyAlignment="1" applyProtection="1">
      <alignment horizontal="center" vertical="top" wrapText="1"/>
      <protection hidden="1"/>
    </xf>
    <xf numFmtId="0" fontId="0" fillId="4" borderId="16" xfId="26" applyFont="1" applyFill="1" applyBorder="1" applyAlignment="1" applyProtection="1">
      <alignment horizontal="left" vertical="center"/>
      <protection locked="0"/>
    </xf>
    <xf numFmtId="0" fontId="16" fillId="4" borderId="27" xfId="26" applyFont="1" applyFill="1" applyBorder="1" applyAlignment="1" applyProtection="1">
      <alignment horizontal="left" vertical="center"/>
      <protection locked="0"/>
    </xf>
    <xf numFmtId="0" fontId="16" fillId="4" borderId="17" xfId="26" applyFont="1" applyFill="1" applyBorder="1" applyAlignment="1" applyProtection="1">
      <alignment horizontal="left" vertical="center"/>
      <protection locked="0"/>
    </xf>
    <xf numFmtId="0" fontId="35" fillId="0" borderId="4" xfId="26" applyFont="1" applyBorder="1" applyAlignment="1" applyProtection="1">
      <alignment horizontal="justify" vertical="center" wrapText="1"/>
      <protection hidden="1"/>
    </xf>
    <xf numFmtId="0" fontId="15" fillId="0" borderId="0" xfId="26" applyFont="1" applyBorder="1" applyAlignment="1" applyProtection="1">
      <alignment horizontal="center" vertical="center"/>
      <protection hidden="1"/>
    </xf>
    <xf numFmtId="0" fontId="25" fillId="6" borderId="0" xfId="26" applyFont="1" applyFill="1" applyBorder="1" applyAlignment="1" applyProtection="1">
      <alignment horizontal="center" vertical="center"/>
      <protection hidden="1"/>
    </xf>
    <xf numFmtId="0" fontId="5" fillId="4" borderId="12" xfId="26" applyFont="1" applyFill="1" applyBorder="1" applyAlignment="1" applyProtection="1">
      <alignment horizontal="center" vertical="center"/>
      <protection locked="0"/>
    </xf>
    <xf numFmtId="0" fontId="16" fillId="4" borderId="14" xfId="26" applyFont="1" applyFill="1" applyBorder="1" applyAlignment="1" applyProtection="1">
      <alignment horizontal="center" vertical="center" wrapText="1"/>
      <protection locked="0"/>
    </xf>
    <xf numFmtId="0" fontId="16" fillId="4" borderId="3" xfId="26" applyFont="1" applyFill="1" applyBorder="1" applyAlignment="1" applyProtection="1">
      <alignment horizontal="center" vertical="center" wrapText="1"/>
      <protection locked="0"/>
    </xf>
    <xf numFmtId="0" fontId="16" fillId="4" borderId="15" xfId="26" applyFont="1" applyFill="1" applyBorder="1" applyAlignment="1" applyProtection="1">
      <alignment horizontal="center" vertical="center" wrapText="1"/>
      <protection locked="0"/>
    </xf>
    <xf numFmtId="0" fontId="25" fillId="0" borderId="0" xfId="36" applyNumberFormat="1" applyFont="1" applyFill="1" applyBorder="1" applyAlignment="1" applyProtection="1">
      <alignment horizontal="left" vertical="top"/>
      <protection hidden="1"/>
    </xf>
    <xf numFmtId="0" fontId="25" fillId="0" borderId="0" xfId="36" applyNumberFormat="1" applyFont="1" applyFill="1" applyBorder="1" applyAlignment="1" applyProtection="1">
      <alignment horizontal="left" vertical="top" wrapText="1"/>
      <protection hidden="1"/>
    </xf>
    <xf numFmtId="0" fontId="29" fillId="0" borderId="0" xfId="32" applyFont="1" applyFill="1" applyBorder="1" applyAlignment="1" applyProtection="1">
      <alignment horizontal="left" vertical="top"/>
      <protection hidden="1"/>
    </xf>
    <xf numFmtId="0" fontId="25" fillId="0" borderId="0" xfId="36" applyFont="1" applyFill="1" applyBorder="1" applyAlignment="1" applyProtection="1">
      <alignment horizontal="left" vertical="top" wrapText="1"/>
      <protection hidden="1"/>
    </xf>
    <xf numFmtId="0" fontId="29" fillId="0" borderId="0" xfId="0" applyNumberFormat="1" applyFont="1" applyFill="1" applyBorder="1" applyAlignment="1" applyProtection="1">
      <alignment horizontal="justify" vertical="top" wrapText="1"/>
      <protection hidden="1"/>
    </xf>
    <xf numFmtId="0" fontId="0" fillId="13" borderId="0" xfId="0" applyFont="1" applyFill="1" applyBorder="1" applyAlignment="1" applyProtection="1">
      <alignment horizontal="center" vertical="top"/>
      <protection hidden="1"/>
    </xf>
    <xf numFmtId="0" fontId="0" fillId="0" borderId="0" xfId="0" applyFont="1" applyBorder="1" applyAlignment="1" applyProtection="1">
      <alignment horizontal="center" vertical="top"/>
      <protection hidden="1"/>
    </xf>
    <xf numFmtId="0" fontId="25" fillId="0" borderId="0" xfId="0" applyNumberFormat="1" applyFont="1" applyFill="1" applyBorder="1" applyAlignment="1" applyProtection="1">
      <alignment horizontal="center" vertical="top" wrapText="1"/>
      <protection hidden="1"/>
    </xf>
    <xf numFmtId="0" fontId="38" fillId="13" borderId="0" xfId="0" applyNumberFormat="1" applyFont="1" applyFill="1" applyBorder="1" applyAlignment="1" applyProtection="1">
      <alignment horizontal="center" vertical="top"/>
      <protection hidden="1"/>
    </xf>
    <xf numFmtId="0" fontId="0" fillId="0" borderId="0" xfId="0" applyFont="1" applyFill="1" applyBorder="1" applyAlignment="1" applyProtection="1">
      <alignment horizontal="center" vertical="top"/>
      <protection hidden="1"/>
    </xf>
    <xf numFmtId="0" fontId="15" fillId="0" borderId="0" xfId="0" applyFont="1" applyFill="1" applyBorder="1" applyAlignment="1" applyProtection="1">
      <alignment horizontal="center" vertical="top"/>
      <protection hidden="1"/>
    </xf>
    <xf numFmtId="0" fontId="6" fillId="14" borderId="15" xfId="0" applyFont="1" applyFill="1" applyBorder="1" applyAlignment="1">
      <alignment horizontal="left" vertical="top" wrapText="1"/>
    </xf>
    <xf numFmtId="0" fontId="6" fillId="14" borderId="12" xfId="0" applyFont="1" applyFill="1" applyBorder="1" applyAlignment="1">
      <alignment horizontal="left" vertical="top" wrapText="1"/>
    </xf>
    <xf numFmtId="0" fontId="16" fillId="0" borderId="0" xfId="36" applyNumberFormat="1" applyFont="1" applyFill="1" applyBorder="1" applyAlignment="1" applyProtection="1">
      <alignment horizontal="left" vertical="top" wrapText="1"/>
      <protection hidden="1"/>
    </xf>
    <xf numFmtId="0" fontId="15" fillId="0" borderId="4" xfId="0" applyNumberFormat="1" applyFont="1" applyFill="1" applyBorder="1" applyAlignment="1" applyProtection="1">
      <alignment vertical="top"/>
      <protection hidden="1"/>
    </xf>
    <xf numFmtId="0" fontId="25" fillId="0" borderId="0" xfId="0" applyFont="1" applyFill="1" applyBorder="1" applyAlignment="1" applyProtection="1">
      <alignment horizontal="center" vertical="top"/>
      <protection hidden="1"/>
    </xf>
    <xf numFmtId="0" fontId="25" fillId="0" borderId="0" xfId="0" applyNumberFormat="1" applyFont="1" applyFill="1" applyBorder="1" applyAlignment="1" applyProtection="1">
      <alignment horizontal="justify" vertical="top" wrapText="1"/>
      <protection hidden="1"/>
    </xf>
    <xf numFmtId="0" fontId="15" fillId="0" borderId="0" xfId="0" applyNumberFormat="1" applyFont="1" applyFill="1" applyBorder="1" applyAlignment="1" applyProtection="1">
      <alignment horizontal="justify" vertical="top" wrapText="1"/>
      <protection hidden="1"/>
    </xf>
    <xf numFmtId="0" fontId="15" fillId="0" borderId="4" xfId="0" applyNumberFormat="1" applyFont="1" applyFill="1" applyBorder="1" applyAlignment="1" applyProtection="1">
      <alignment horizontal="left" vertical="top"/>
      <protection hidden="1"/>
    </xf>
    <xf numFmtId="0" fontId="15" fillId="0" borderId="0" xfId="32" applyFont="1" applyBorder="1" applyAlignment="1" applyProtection="1">
      <alignment horizontal="left" vertical="top"/>
      <protection hidden="1"/>
    </xf>
    <xf numFmtId="0" fontId="0" fillId="0" borderId="0" xfId="32" applyFont="1" applyFill="1" applyBorder="1" applyAlignment="1" applyProtection="1">
      <alignment horizontal="left" vertical="top"/>
      <protection hidden="1"/>
    </xf>
    <xf numFmtId="0" fontId="57" fillId="0" borderId="9" xfId="36" applyNumberFormat="1" applyFont="1" applyFill="1" applyBorder="1" applyAlignment="1" applyProtection="1">
      <alignment horizontal="center" vertical="top"/>
      <protection hidden="1"/>
    </xf>
    <xf numFmtId="0" fontId="25" fillId="6" borderId="0" xfId="0" applyFont="1" applyFill="1" applyAlignment="1" applyProtection="1">
      <alignment horizontal="center" vertical="top"/>
      <protection hidden="1"/>
    </xf>
    <xf numFmtId="176" fontId="0" fillId="0" borderId="0" xfId="0" applyNumberFormat="1" applyFont="1" applyFill="1" applyBorder="1" applyAlignment="1" applyProtection="1">
      <alignment horizontal="left" vertical="top"/>
      <protection hidden="1"/>
    </xf>
    <xf numFmtId="164" fontId="0" fillId="0" borderId="14" xfId="0" applyNumberFormat="1" applyFont="1" applyFill="1" applyBorder="1" applyAlignment="1" applyProtection="1">
      <alignment horizontal="center" vertical="top" wrapText="1"/>
      <protection hidden="1"/>
    </xf>
    <xf numFmtId="164" fontId="0" fillId="0" borderId="3" xfId="0" applyNumberFormat="1" applyFont="1" applyFill="1" applyBorder="1" applyAlignment="1" applyProtection="1">
      <alignment horizontal="center" vertical="top" wrapText="1"/>
      <protection hidden="1"/>
    </xf>
    <xf numFmtId="164" fontId="0" fillId="0" borderId="15" xfId="0" applyNumberFormat="1" applyFont="1" applyFill="1" applyBorder="1" applyAlignment="1" applyProtection="1">
      <alignment horizontal="center" vertical="top" wrapText="1"/>
      <protection hidden="1"/>
    </xf>
    <xf numFmtId="0" fontId="15" fillId="0" borderId="0" xfId="0" applyNumberFormat="1" applyFont="1" applyFill="1" applyBorder="1" applyAlignment="1" applyProtection="1">
      <alignment horizontal="justify" vertical="center" wrapText="1"/>
      <protection hidden="1"/>
    </xf>
    <xf numFmtId="0" fontId="15" fillId="0" borderId="0" xfId="0" applyNumberFormat="1" applyFont="1" applyFill="1" applyBorder="1" applyAlignment="1" applyProtection="1">
      <alignment horizontal="center" vertical="center" wrapText="1"/>
      <protection hidden="1"/>
    </xf>
    <xf numFmtId="0" fontId="0" fillId="0" borderId="0" xfId="0" applyFont="1" applyBorder="1" applyAlignment="1" applyProtection="1">
      <alignment horizontal="center" vertical="center"/>
      <protection hidden="1"/>
    </xf>
    <xf numFmtId="0" fontId="25" fillId="6" borderId="0" xfId="0" applyFont="1" applyFill="1" applyAlignment="1" applyProtection="1">
      <alignment horizontal="center" vertical="center"/>
      <protection hidden="1"/>
    </xf>
    <xf numFmtId="0" fontId="0" fillId="0" borderId="0" xfId="32" applyFont="1" applyFill="1" applyBorder="1" applyAlignment="1" applyProtection="1">
      <alignment horizontal="left" vertical="center"/>
      <protection hidden="1"/>
    </xf>
    <xf numFmtId="0" fontId="29" fillId="0" borderId="0" xfId="32" applyFont="1" applyFill="1" applyBorder="1" applyAlignment="1" applyProtection="1">
      <alignment horizontal="left" vertical="center"/>
      <protection hidden="1"/>
    </xf>
    <xf numFmtId="0" fontId="2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center" vertical="center"/>
      <protection hidden="1"/>
    </xf>
    <xf numFmtId="0" fontId="57" fillId="0" borderId="9" xfId="36" applyNumberFormat="1"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25" fillId="0" borderId="0" xfId="0" applyNumberFormat="1" applyFont="1" applyFill="1" applyBorder="1" applyAlignment="1" applyProtection="1">
      <alignment horizontal="center" vertical="center" wrapText="1"/>
      <protection hidden="1"/>
    </xf>
    <xf numFmtId="0" fontId="25" fillId="0" borderId="0" xfId="0" applyNumberFormat="1" applyFont="1" applyFill="1" applyBorder="1" applyAlignment="1" applyProtection="1">
      <alignment horizontal="justify" vertical="center" wrapText="1"/>
      <protection hidden="1"/>
    </xf>
    <xf numFmtId="0" fontId="29" fillId="0" borderId="0" xfId="0" applyNumberFormat="1" applyFont="1" applyFill="1" applyBorder="1" applyAlignment="1" applyProtection="1">
      <alignment horizontal="justify" vertical="center" wrapText="1"/>
      <protection hidden="1"/>
    </xf>
    <xf numFmtId="0" fontId="25" fillId="0" borderId="0" xfId="36" applyFont="1" applyFill="1" applyBorder="1" applyAlignment="1" applyProtection="1">
      <alignment horizontal="left" vertical="center" wrapText="1"/>
      <protection hidden="1"/>
    </xf>
    <xf numFmtId="0" fontId="25" fillId="0" borderId="0" xfId="36" applyNumberFormat="1" applyFont="1" applyFill="1" applyBorder="1" applyAlignment="1" applyProtection="1">
      <alignment horizontal="left" vertical="center"/>
      <protection hidden="1"/>
    </xf>
    <xf numFmtId="0" fontId="25" fillId="0" borderId="0" xfId="36" applyNumberFormat="1" applyFont="1" applyFill="1" applyBorder="1" applyAlignment="1" applyProtection="1">
      <alignment horizontal="left" vertical="center" wrapText="1"/>
      <protection hidden="1"/>
    </xf>
    <xf numFmtId="0" fontId="40" fillId="0" borderId="0" xfId="31" applyFont="1" applyBorder="1" applyAlignment="1" applyProtection="1">
      <alignment horizontal="center" vertical="top"/>
      <protection hidden="1"/>
    </xf>
    <xf numFmtId="0" fontId="15" fillId="0" borderId="0" xfId="31" applyFont="1" applyBorder="1" applyAlignment="1" applyProtection="1">
      <alignment horizontal="center" vertical="center" wrapText="1"/>
      <protection hidden="1"/>
    </xf>
    <xf numFmtId="0" fontId="15" fillId="0" borderId="14" xfId="31" applyFont="1" applyBorder="1" applyAlignment="1" applyProtection="1">
      <alignment horizontal="center" vertical="center" wrapText="1"/>
      <protection hidden="1"/>
    </xf>
    <xf numFmtId="0" fontId="15" fillId="0" borderId="15" xfId="31" applyFont="1" applyBorder="1" applyAlignment="1" applyProtection="1">
      <alignment horizontal="center" vertical="center" wrapText="1"/>
      <protection hidden="1"/>
    </xf>
    <xf numFmtId="0" fontId="16" fillId="0" borderId="0" xfId="31" applyFont="1" applyFill="1" applyAlignment="1" applyProtection="1">
      <alignment horizontal="left" vertical="top"/>
      <protection hidden="1"/>
    </xf>
    <xf numFmtId="0" fontId="25" fillId="6" borderId="0" xfId="31" applyFont="1" applyFill="1" applyAlignment="1" applyProtection="1">
      <alignment horizontal="center" vertical="center"/>
      <protection hidden="1"/>
    </xf>
    <xf numFmtId="0" fontId="15" fillId="0" borderId="14" xfId="31" applyFont="1" applyBorder="1" applyAlignment="1" applyProtection="1">
      <alignment horizontal="left" vertical="center" wrapText="1"/>
      <protection hidden="1"/>
    </xf>
    <xf numFmtId="0" fontId="15" fillId="0" borderId="15" xfId="31" applyFont="1" applyBorder="1" applyAlignment="1" applyProtection="1">
      <alignment horizontal="left" vertical="center" wrapText="1"/>
      <protection hidden="1"/>
    </xf>
    <xf numFmtId="0" fontId="15" fillId="0" borderId="12" xfId="31" applyFont="1" applyBorder="1" applyAlignment="1" applyProtection="1">
      <alignment horizontal="left" vertical="center" wrapText="1"/>
      <protection hidden="1"/>
    </xf>
    <xf numFmtId="2" fontId="15" fillId="0" borderId="14" xfId="31" applyNumberFormat="1" applyFont="1" applyBorder="1" applyAlignment="1" applyProtection="1">
      <alignment horizontal="center" vertical="center" wrapText="1"/>
      <protection hidden="1"/>
    </xf>
    <xf numFmtId="2" fontId="15" fillId="7" borderId="14" xfId="31" applyNumberFormat="1" applyFont="1" applyFill="1" applyBorder="1" applyAlignment="1" applyProtection="1">
      <alignment horizontal="center" vertical="center" wrapText="1"/>
      <protection hidden="1"/>
    </xf>
    <xf numFmtId="2" fontId="15" fillId="7" borderId="15" xfId="31" applyNumberFormat="1" applyFont="1" applyFill="1" applyBorder="1" applyAlignment="1" applyProtection="1">
      <alignment horizontal="center" vertical="center" wrapText="1"/>
      <protection hidden="1"/>
    </xf>
    <xf numFmtId="0" fontId="16" fillId="0" borderId="12" xfId="31" applyFont="1" applyBorder="1" applyAlignment="1" applyProtection="1">
      <alignment horizontal="justify" vertical="center" wrapText="1"/>
      <protection hidden="1"/>
    </xf>
    <xf numFmtId="0" fontId="15" fillId="7" borderId="14" xfId="31" applyFont="1" applyFill="1" applyBorder="1" applyAlignment="1" applyProtection="1">
      <alignment horizontal="left" vertical="center" wrapText="1"/>
      <protection hidden="1"/>
    </xf>
    <xf numFmtId="0" fontId="15" fillId="7" borderId="3" xfId="31" applyFont="1" applyFill="1" applyBorder="1" applyAlignment="1" applyProtection="1">
      <alignment horizontal="left" vertical="center" wrapText="1"/>
      <protection hidden="1"/>
    </xf>
    <xf numFmtId="2" fontId="15" fillId="0" borderId="12" xfId="31" applyNumberFormat="1" applyFont="1" applyFill="1" applyBorder="1" applyAlignment="1" applyProtection="1">
      <alignment horizontal="center" vertical="center" wrapText="1"/>
      <protection locked="0"/>
    </xf>
    <xf numFmtId="0" fontId="15" fillId="4" borderId="26" xfId="31" applyFont="1" applyFill="1" applyBorder="1" applyAlignment="1" applyProtection="1">
      <alignment horizontal="center" vertical="center" wrapText="1"/>
      <protection locked="0"/>
    </xf>
    <xf numFmtId="0" fontId="15" fillId="4" borderId="29" xfId="31" applyFont="1" applyFill="1" applyBorder="1" applyAlignment="1" applyProtection="1">
      <alignment horizontal="center" vertical="center" wrapText="1"/>
      <protection locked="0"/>
    </xf>
    <xf numFmtId="0" fontId="15" fillId="4" borderId="5" xfId="31" applyFont="1" applyFill="1" applyBorder="1" applyAlignment="1" applyProtection="1">
      <alignment horizontal="center" vertical="center" wrapText="1"/>
      <protection locked="0"/>
    </xf>
    <xf numFmtId="0" fontId="15" fillId="4" borderId="6" xfId="31" applyFont="1" applyFill="1" applyBorder="1" applyAlignment="1" applyProtection="1">
      <alignment horizontal="center" vertical="center" wrapText="1"/>
      <protection locked="0"/>
    </xf>
    <xf numFmtId="0" fontId="15" fillId="4" borderId="7" xfId="31" applyFont="1" applyFill="1" applyBorder="1" applyAlignment="1" applyProtection="1">
      <alignment horizontal="center" vertical="center" wrapText="1"/>
      <protection locked="0"/>
    </xf>
    <xf numFmtId="0" fontId="15" fillId="4" borderId="8" xfId="31" applyFont="1" applyFill="1" applyBorder="1" applyAlignment="1" applyProtection="1">
      <alignment horizontal="center" vertical="center" wrapText="1"/>
      <protection locked="0"/>
    </xf>
    <xf numFmtId="9" fontId="15" fillId="4" borderId="12" xfId="31" applyNumberFormat="1" applyFont="1" applyFill="1" applyBorder="1" applyAlignment="1" applyProtection="1">
      <alignment horizontal="center" vertical="center" wrapText="1"/>
      <protection locked="0"/>
    </xf>
    <xf numFmtId="0" fontId="15" fillId="7" borderId="15" xfId="31" applyFont="1" applyFill="1" applyBorder="1" applyAlignment="1" applyProtection="1">
      <alignment horizontal="left" vertical="center" wrapText="1"/>
      <protection hidden="1"/>
    </xf>
    <xf numFmtId="2" fontId="15" fillId="7" borderId="12" xfId="31" applyNumberFormat="1" applyFont="1" applyFill="1" applyBorder="1" applyAlignment="1" applyProtection="1">
      <alignment horizontal="center" vertical="center" wrapText="1"/>
      <protection hidden="1"/>
    </xf>
    <xf numFmtId="0" fontId="0" fillId="0" borderId="12" xfId="31" applyNumberFormat="1" applyFont="1" applyBorder="1" applyAlignment="1" applyProtection="1">
      <alignment horizontal="justify" vertical="center" wrapText="1"/>
      <protection hidden="1"/>
    </xf>
    <xf numFmtId="0" fontId="16" fillId="0" borderId="12" xfId="31" applyNumberFormat="1" applyFont="1" applyBorder="1" applyAlignment="1" applyProtection="1">
      <alignment horizontal="justify" vertical="center" wrapText="1"/>
      <protection hidden="1"/>
    </xf>
    <xf numFmtId="0" fontId="15" fillId="4" borderId="12" xfId="31" applyFont="1" applyFill="1" applyBorder="1" applyAlignment="1" applyProtection="1">
      <alignment horizontal="center" vertical="center" wrapText="1"/>
      <protection locked="0"/>
    </xf>
    <xf numFmtId="0" fontId="16" fillId="0" borderId="12" xfId="31" applyFont="1" applyBorder="1" applyAlignment="1" applyProtection="1">
      <alignment horizontal="center" vertical="center"/>
      <protection hidden="1"/>
    </xf>
    <xf numFmtId="0" fontId="15" fillId="7" borderId="26" xfId="31" applyFont="1" applyFill="1" applyBorder="1" applyAlignment="1" applyProtection="1">
      <alignment horizontal="left" vertical="center" wrapText="1"/>
      <protection hidden="1"/>
    </xf>
    <xf numFmtId="0" fontId="15" fillId="7" borderId="29" xfId="31" applyFont="1" applyFill="1" applyBorder="1" applyAlignment="1" applyProtection="1">
      <alignment horizontal="left" vertical="center" wrapText="1"/>
      <protection hidden="1"/>
    </xf>
    <xf numFmtId="2" fontId="15" fillId="7" borderId="10" xfId="31" applyNumberFormat="1" applyFont="1" applyFill="1" applyBorder="1" applyAlignment="1" applyProtection="1">
      <alignment horizontal="center" vertical="center"/>
      <protection hidden="1"/>
    </xf>
    <xf numFmtId="0" fontId="39" fillId="7" borderId="7" xfId="31" applyFont="1" applyFill="1" applyBorder="1" applyAlignment="1" applyProtection="1">
      <alignment horizontal="justify" vertical="center" wrapText="1"/>
      <protection hidden="1"/>
    </xf>
    <xf numFmtId="0" fontId="39" fillId="7" borderId="8" xfId="31" applyFont="1" applyFill="1" applyBorder="1" applyAlignment="1" applyProtection="1">
      <alignment horizontal="justify" vertical="center" wrapText="1"/>
      <protection hidden="1"/>
    </xf>
    <xf numFmtId="0" fontId="15" fillId="7" borderId="7" xfId="31" applyFont="1" applyFill="1" applyBorder="1" applyAlignment="1" applyProtection="1">
      <alignment horizontal="justify" vertical="center" wrapText="1"/>
      <protection hidden="1"/>
    </xf>
    <xf numFmtId="0" fontId="15" fillId="7" borderId="8" xfId="31" applyFont="1" applyFill="1" applyBorder="1" applyAlignment="1" applyProtection="1">
      <alignment horizontal="justify" vertical="center" wrapText="1"/>
      <protection hidden="1"/>
    </xf>
    <xf numFmtId="0" fontId="16" fillId="0" borderId="0" xfId="31" applyFont="1" applyAlignment="1" applyProtection="1">
      <alignment horizontal="justify" vertical="center" wrapText="1"/>
      <protection hidden="1"/>
    </xf>
    <xf numFmtId="0" fontId="16" fillId="0" borderId="14" xfId="31" applyNumberFormat="1" applyFont="1" applyBorder="1" applyAlignment="1" applyProtection="1">
      <alignment horizontal="justify" vertical="center" wrapText="1"/>
      <protection hidden="1"/>
    </xf>
    <xf numFmtId="0" fontId="16" fillId="0" borderId="15" xfId="31" applyNumberFormat="1" applyFont="1" applyBorder="1" applyAlignment="1" applyProtection="1">
      <alignment horizontal="justify" vertical="center" wrapText="1"/>
      <protection hidden="1"/>
    </xf>
    <xf numFmtId="0" fontId="0" fillId="0" borderId="0" xfId="31" applyFont="1" applyFill="1" applyAlignment="1" applyProtection="1">
      <alignment horizontal="left" vertical="top"/>
      <protection hidden="1"/>
    </xf>
    <xf numFmtId="0" fontId="15" fillId="7" borderId="22" xfId="31" applyFont="1" applyFill="1" applyBorder="1" applyAlignment="1" applyProtection="1">
      <alignment horizontal="left" vertical="center" wrapText="1"/>
      <protection hidden="1"/>
    </xf>
    <xf numFmtId="0" fontId="15" fillId="0" borderId="0" xfId="28" applyNumberFormat="1" applyFont="1" applyFill="1" applyBorder="1" applyAlignment="1" applyProtection="1">
      <alignment horizontal="justify" vertical="center" wrapText="1"/>
      <protection hidden="1"/>
    </xf>
    <xf numFmtId="0" fontId="0" fillId="0" borderId="24" xfId="31" applyFont="1" applyBorder="1" applyAlignment="1" applyProtection="1">
      <alignment horizontal="justify" vertical="center" wrapText="1"/>
      <protection hidden="1"/>
    </xf>
    <xf numFmtId="0" fontId="0" fillId="0" borderId="25" xfId="31" applyFont="1" applyBorder="1" applyAlignment="1" applyProtection="1">
      <alignment horizontal="justify" vertical="center" wrapText="1"/>
      <protection hidden="1"/>
    </xf>
    <xf numFmtId="0" fontId="15" fillId="7" borderId="10" xfId="31" applyFont="1" applyFill="1" applyBorder="1" applyAlignment="1" applyProtection="1">
      <alignment horizontal="left" vertical="center" wrapText="1"/>
      <protection hidden="1"/>
    </xf>
    <xf numFmtId="0" fontId="15" fillId="0" borderId="7" xfId="31" applyFont="1" applyBorder="1" applyAlignment="1" applyProtection="1">
      <alignment horizontal="justify" vertical="center" wrapText="1"/>
      <protection hidden="1"/>
    </xf>
    <xf numFmtId="0" fontId="15" fillId="0" borderId="8" xfId="31" applyFont="1" applyBorder="1" applyAlignment="1" applyProtection="1">
      <alignment horizontal="justify" vertical="center" wrapText="1"/>
      <protection hidden="1"/>
    </xf>
    <xf numFmtId="0" fontId="0" fillId="0" borderId="12" xfId="31" applyFont="1" applyBorder="1" applyAlignment="1" applyProtection="1">
      <alignment horizontal="center" vertical="center"/>
      <protection hidden="1"/>
    </xf>
    <xf numFmtId="0" fontId="15" fillId="0" borderId="12" xfId="31" applyFont="1" applyFill="1" applyBorder="1" applyAlignment="1" applyProtection="1">
      <alignment horizontal="left" vertical="center" wrapText="1"/>
      <protection hidden="1"/>
    </xf>
    <xf numFmtId="0" fontId="16" fillId="0" borderId="24" xfId="31" applyFont="1" applyBorder="1" applyAlignment="1" applyProtection="1">
      <alignment horizontal="justify" vertical="center" wrapText="1"/>
      <protection hidden="1"/>
    </xf>
    <xf numFmtId="0" fontId="16" fillId="0" borderId="25" xfId="31" applyFont="1" applyBorder="1" applyAlignment="1" applyProtection="1">
      <alignment horizontal="justify" vertical="center" wrapText="1"/>
      <protection hidden="1"/>
    </xf>
    <xf numFmtId="0" fontId="15" fillId="7" borderId="12" xfId="31" applyFont="1" applyFill="1" applyBorder="1" applyAlignment="1" applyProtection="1">
      <alignment horizontal="left" vertical="center" wrapText="1"/>
      <protection hidden="1"/>
    </xf>
    <xf numFmtId="0" fontId="15" fillId="0" borderId="14" xfId="30" applyFont="1" applyBorder="1" applyAlignment="1" applyProtection="1">
      <alignment horizontal="justify" vertical="top"/>
      <protection hidden="1"/>
    </xf>
    <xf numFmtId="0" fontId="16" fillId="0" borderId="3" xfId="30" applyFont="1" applyBorder="1" applyAlignment="1" applyProtection="1">
      <alignment horizontal="justify" vertical="top"/>
      <protection hidden="1"/>
    </xf>
    <xf numFmtId="0" fontId="16" fillId="0" borderId="15" xfId="30" applyFont="1" applyBorder="1" applyAlignment="1" applyProtection="1">
      <alignment horizontal="justify" vertical="top"/>
      <protection hidden="1"/>
    </xf>
    <xf numFmtId="0" fontId="15" fillId="0" borderId="0" xfId="24" applyFont="1" applyAlignment="1" applyProtection="1">
      <alignment horizontal="left" vertical="center" indent="2"/>
      <protection hidden="1"/>
    </xf>
    <xf numFmtId="0" fontId="15" fillId="0" borderId="12" xfId="30" applyFont="1" applyBorder="1" applyAlignment="1" applyProtection="1">
      <alignment horizontal="justify" vertical="top"/>
      <protection hidden="1"/>
    </xf>
    <xf numFmtId="0" fontId="16" fillId="0" borderId="12" xfId="30" applyFont="1" applyBorder="1" applyAlignment="1" applyProtection="1">
      <alignment horizontal="justify" vertical="top"/>
      <protection hidden="1"/>
    </xf>
    <xf numFmtId="0" fontId="15" fillId="0" borderId="12" xfId="30" applyFont="1" applyBorder="1" applyAlignment="1" applyProtection="1">
      <alignment horizontal="justify" vertical="center"/>
      <protection hidden="1"/>
    </xf>
    <xf numFmtId="0" fontId="16" fillId="0" borderId="12" xfId="30" applyFont="1" applyBorder="1" applyAlignment="1" applyProtection="1">
      <alignment horizontal="justify" vertical="center"/>
      <protection hidden="1"/>
    </xf>
    <xf numFmtId="0" fontId="0" fillId="0" borderId="12" xfId="30" applyFont="1" applyBorder="1" applyAlignment="1" applyProtection="1">
      <alignment horizontal="justify" vertical="center"/>
      <protection hidden="1"/>
    </xf>
    <xf numFmtId="0" fontId="0" fillId="11" borderId="12" xfId="30" applyFont="1" applyFill="1" applyBorder="1" applyAlignment="1" applyProtection="1">
      <alignment horizontal="justify" vertical="center"/>
      <protection hidden="1"/>
    </xf>
    <xf numFmtId="0" fontId="16" fillId="11" borderId="12" xfId="30" applyFont="1" applyFill="1" applyBorder="1" applyAlignment="1" applyProtection="1">
      <alignment horizontal="justify" vertical="center"/>
      <protection hidden="1"/>
    </xf>
    <xf numFmtId="10" fontId="0" fillId="0" borderId="12" xfId="30" applyNumberFormat="1" applyFont="1" applyFill="1" applyBorder="1" applyAlignment="1" applyProtection="1">
      <alignment horizontal="right" vertical="center" wrapText="1"/>
      <protection locked="0"/>
    </xf>
    <xf numFmtId="10" fontId="16" fillId="0" borderId="12" xfId="30" applyNumberFormat="1" applyFont="1" applyFill="1" applyBorder="1" applyAlignment="1" applyProtection="1">
      <alignment horizontal="right" vertical="center" wrapText="1"/>
      <protection locked="0"/>
    </xf>
    <xf numFmtId="0" fontId="15" fillId="8" borderId="0" xfId="30" applyNumberFormat="1" applyFont="1" applyFill="1" applyBorder="1" applyAlignment="1" applyProtection="1">
      <alignment horizontal="center" vertical="center" wrapText="1"/>
      <protection hidden="1"/>
    </xf>
    <xf numFmtId="0" fontId="15" fillId="0" borderId="0" xfId="0" applyFont="1" applyFill="1" applyAlignment="1" applyProtection="1">
      <alignment horizontal="center" vertical="center"/>
      <protection hidden="1"/>
    </xf>
    <xf numFmtId="0" fontId="16" fillId="0" borderId="0" xfId="0" applyNumberFormat="1" applyFont="1" applyFill="1" applyBorder="1" applyAlignment="1" applyProtection="1">
      <alignment horizontal="justify" vertical="top" wrapText="1"/>
      <protection hidden="1"/>
    </xf>
    <xf numFmtId="0" fontId="16" fillId="0" borderId="0" xfId="30" applyFont="1" applyAlignment="1" applyProtection="1">
      <alignment horizontal="justify" vertical="center"/>
      <protection hidden="1"/>
    </xf>
    <xf numFmtId="0" fontId="56" fillId="0" borderId="0" xfId="30" applyNumberFormat="1" applyFont="1" applyFill="1" applyBorder="1" applyAlignment="1" applyProtection="1">
      <alignment horizontal="center" vertical="top" wrapText="1"/>
      <protection hidden="1"/>
    </xf>
    <xf numFmtId="0" fontId="28" fillId="6" borderId="0" xfId="0" applyFont="1" applyFill="1" applyAlignment="1" applyProtection="1">
      <alignment horizontal="center" vertical="center" wrapText="1"/>
      <protection hidden="1"/>
    </xf>
    <xf numFmtId="0" fontId="28" fillId="6" borderId="6" xfId="0" applyFont="1" applyFill="1" applyBorder="1" applyAlignment="1" applyProtection="1">
      <alignment horizontal="center" vertical="center" wrapText="1"/>
      <protection hidden="1"/>
    </xf>
    <xf numFmtId="0" fontId="48" fillId="0" borderId="28" xfId="0" applyFont="1" applyBorder="1" applyAlignment="1" applyProtection="1">
      <alignment horizontal="left" vertical="center" indent="2"/>
    </xf>
    <xf numFmtId="0" fontId="48" fillId="0" borderId="30" xfId="0" applyFont="1" applyBorder="1" applyAlignment="1" applyProtection="1">
      <alignment horizontal="left" vertical="center" indent="2"/>
    </xf>
    <xf numFmtId="0" fontId="48" fillId="0" borderId="0" xfId="0" applyFont="1" applyBorder="1" applyAlignment="1" applyProtection="1">
      <alignment horizontal="left" vertical="center" indent="2"/>
    </xf>
    <xf numFmtId="0" fontId="48" fillId="4" borderId="23" xfId="0" applyFont="1" applyFill="1" applyBorder="1" applyAlignment="1" applyProtection="1">
      <alignment horizontal="left" vertical="center"/>
      <protection locked="0"/>
    </xf>
    <xf numFmtId="0" fontId="48" fillId="0" borderId="23" xfId="0" applyFont="1" applyBorder="1" applyAlignment="1" applyProtection="1">
      <alignment horizontal="left" vertical="center" indent="2"/>
    </xf>
    <xf numFmtId="0" fontId="0" fillId="0" borderId="0" xfId="23" applyFont="1" applyAlignment="1" applyProtection="1">
      <alignment horizontal="center" vertical="top"/>
    </xf>
    <xf numFmtId="0" fontId="48" fillId="0" borderId="0" xfId="23" applyFont="1" applyAlignment="1" applyProtection="1">
      <alignment horizontal="center" vertical="top"/>
    </xf>
    <xf numFmtId="0" fontId="48" fillId="0" borderId="0" xfId="0" applyFont="1" applyAlignment="1" applyProtection="1">
      <alignment horizontal="left" vertical="center" wrapText="1" indent="2"/>
    </xf>
    <xf numFmtId="176" fontId="15" fillId="0" borderId="0" xfId="23" applyNumberFormat="1" applyFont="1" applyAlignment="1" applyProtection="1">
      <alignment horizontal="left" vertical="center" indent="1"/>
    </xf>
    <xf numFmtId="0" fontId="48" fillId="0" borderId="0" xfId="23" applyFont="1" applyAlignment="1" applyProtection="1">
      <alignment horizontal="justify" vertical="top"/>
    </xf>
    <xf numFmtId="0" fontId="16" fillId="0" borderId="0" xfId="23" applyFont="1" applyFill="1" applyAlignment="1" applyProtection="1">
      <alignment horizontal="left" vertical="top" wrapText="1"/>
    </xf>
    <xf numFmtId="0" fontId="38" fillId="0" borderId="0" xfId="23" quotePrefix="1" applyFont="1" applyAlignment="1" applyProtection="1">
      <alignment horizontal="center" vertical="center"/>
    </xf>
    <xf numFmtId="0" fontId="0" fillId="0" borderId="0" xfId="23" applyFont="1" applyFill="1" applyAlignment="1" applyProtection="1">
      <alignment horizontal="justify" vertical="top"/>
    </xf>
    <xf numFmtId="0" fontId="16" fillId="0" borderId="0" xfId="23" applyFont="1" applyFill="1" applyAlignment="1" applyProtection="1">
      <alignment horizontal="justify" vertical="top"/>
    </xf>
    <xf numFmtId="0" fontId="0" fillId="0" borderId="0" xfId="23" applyFont="1" applyAlignment="1" applyProtection="1">
      <alignment horizontal="justify" vertical="top"/>
    </xf>
    <xf numFmtId="0" fontId="48" fillId="0" borderId="30" xfId="0" applyFont="1" applyBorder="1" applyAlignment="1" applyProtection="1">
      <alignment horizontal="justify" vertical="center" wrapText="1"/>
    </xf>
    <xf numFmtId="0" fontId="15" fillId="0" borderId="0" xfId="23" applyFont="1" applyAlignment="1" applyProtection="1">
      <alignment horizontal="center" vertical="center"/>
    </xf>
    <xf numFmtId="0" fontId="48" fillId="4" borderId="0" xfId="23" applyFont="1" applyFill="1" applyAlignment="1" applyProtection="1">
      <alignment horizontal="left" vertical="center"/>
      <protection locked="0"/>
    </xf>
    <xf numFmtId="176" fontId="48" fillId="0" borderId="0" xfId="23" applyNumberFormat="1" applyFont="1" applyFill="1" applyAlignment="1" applyProtection="1">
      <alignment horizontal="left" vertical="center"/>
    </xf>
    <xf numFmtId="0" fontId="48" fillId="13" borderId="0" xfId="23" applyFont="1" applyFill="1" applyAlignment="1" applyProtection="1">
      <alignment horizontal="justify" vertical="top"/>
    </xf>
    <xf numFmtId="0" fontId="15" fillId="0" borderId="0" xfId="23" applyFont="1" applyAlignment="1" applyProtection="1">
      <alignment horizontal="justify" vertical="center"/>
    </xf>
    <xf numFmtId="0" fontId="48" fillId="0" borderId="0" xfId="23" applyFont="1" applyAlignment="1" applyProtection="1">
      <alignment horizontal="justify" vertical="center"/>
    </xf>
    <xf numFmtId="0" fontId="16" fillId="0" borderId="9" xfId="35" applyFont="1" applyFill="1" applyBorder="1" applyAlignment="1" applyProtection="1">
      <alignment horizontal="left" vertical="center" wrapText="1"/>
      <protection hidden="1"/>
    </xf>
    <xf numFmtId="0" fontId="16" fillId="0" borderId="29" xfId="35" applyFont="1" applyFill="1" applyBorder="1" applyAlignment="1" applyProtection="1">
      <alignment horizontal="left" vertical="center" wrapText="1"/>
      <protection hidden="1"/>
    </xf>
    <xf numFmtId="0" fontId="16" fillId="0" borderId="0" xfId="35" applyFont="1" applyFill="1" applyBorder="1" applyAlignment="1" applyProtection="1">
      <alignment horizontal="left" vertical="center" wrapText="1"/>
      <protection hidden="1"/>
    </xf>
    <xf numFmtId="1" fontId="16" fillId="0" borderId="0" xfId="35" applyNumberFormat="1" applyFont="1" applyFill="1" applyBorder="1" applyAlignment="1" applyProtection="1">
      <alignment horizontal="justify" vertical="top" wrapText="1"/>
      <protection hidden="1"/>
    </xf>
    <xf numFmtId="0" fontId="16" fillId="0" borderId="0" xfId="35" applyFont="1" applyFill="1" applyBorder="1" applyAlignment="1" applyProtection="1">
      <alignment horizontal="justify" vertical="top" wrapText="1"/>
      <protection hidden="1"/>
    </xf>
    <xf numFmtId="0" fontId="16" fillId="0" borderId="6" xfId="35" applyFont="1" applyFill="1" applyBorder="1" applyAlignment="1" applyProtection="1">
      <alignment horizontal="justify" vertical="top" wrapText="1"/>
      <protection hidden="1"/>
    </xf>
    <xf numFmtId="1" fontId="22" fillId="0" borderId="12" xfId="35" applyNumberFormat="1" applyFont="1" applyFill="1" applyBorder="1" applyAlignment="1" applyProtection="1">
      <alignment horizontal="justify" vertical="center" wrapText="1"/>
      <protection hidden="1"/>
    </xf>
    <xf numFmtId="4" fontId="15" fillId="0" borderId="14" xfId="35" applyNumberFormat="1" applyFont="1" applyBorder="1" applyAlignment="1" applyProtection="1">
      <alignment horizontal="center" vertical="center" wrapText="1"/>
      <protection hidden="1"/>
    </xf>
    <xf numFmtId="4" fontId="15" fillId="0" borderId="3" xfId="35" applyNumberFormat="1" applyFont="1" applyBorder="1" applyAlignment="1" applyProtection="1">
      <alignment horizontal="center" vertical="center" wrapText="1"/>
      <protection hidden="1"/>
    </xf>
    <xf numFmtId="1" fontId="15" fillId="0" borderId="0" xfId="35" applyNumberFormat="1" applyFont="1" applyBorder="1" applyAlignment="1" applyProtection="1">
      <alignment horizontal="center" vertical="center" wrapText="1"/>
      <protection hidden="1"/>
    </xf>
    <xf numFmtId="0" fontId="15" fillId="0" borderId="0" xfId="35" applyFont="1" applyBorder="1" applyAlignment="1" applyProtection="1">
      <alignment horizontal="center" vertical="center" wrapText="1"/>
      <protection hidden="1"/>
    </xf>
    <xf numFmtId="4" fontId="15" fillId="0" borderId="0" xfId="35" applyNumberFormat="1" applyFont="1" applyBorder="1" applyAlignment="1" applyProtection="1">
      <alignment horizontal="right" vertical="center" wrapText="1"/>
      <protection hidden="1"/>
    </xf>
    <xf numFmtId="4" fontId="15" fillId="0" borderId="12" xfId="35" applyNumberFormat="1" applyFont="1" applyBorder="1" applyAlignment="1" applyProtection="1">
      <alignment horizontal="center" vertical="center" wrapText="1"/>
      <protection hidden="1"/>
    </xf>
    <xf numFmtId="4" fontId="15" fillId="0" borderId="14" xfId="35" applyNumberFormat="1" applyFont="1" applyBorder="1" applyAlignment="1" applyProtection="1">
      <alignment horizontal="right" vertical="center" wrapText="1"/>
      <protection hidden="1"/>
    </xf>
    <xf numFmtId="4" fontId="16" fillId="0" borderId="15" xfId="35" applyNumberFormat="1" applyFont="1" applyBorder="1" applyAlignment="1" applyProtection="1">
      <alignment horizontal="right" vertical="center" wrapText="1"/>
      <protection hidden="1"/>
    </xf>
    <xf numFmtId="1" fontId="15" fillId="0" borderId="14" xfId="35" applyNumberFormat="1" applyFont="1" applyBorder="1" applyAlignment="1" applyProtection="1">
      <alignment horizontal="center" vertical="center" wrapText="1"/>
      <protection hidden="1"/>
    </xf>
    <xf numFmtId="1" fontId="15" fillId="0" borderId="15" xfId="35" applyNumberFormat="1" applyFont="1" applyBorder="1" applyAlignment="1" applyProtection="1">
      <alignment horizontal="center" vertical="center" wrapText="1"/>
      <protection hidden="1"/>
    </xf>
    <xf numFmtId="1" fontId="15" fillId="0" borderId="12" xfId="35" applyNumberFormat="1" applyFont="1" applyBorder="1" applyAlignment="1" applyProtection="1">
      <alignment horizontal="center" vertical="center" wrapText="1"/>
      <protection hidden="1"/>
    </xf>
    <xf numFmtId="2" fontId="32" fillId="0" borderId="0" xfId="27" applyNumberFormat="1" applyFont="1" applyFill="1" applyBorder="1" applyAlignment="1" applyProtection="1">
      <alignment horizontal="left" vertical="center"/>
      <protection hidden="1"/>
    </xf>
  </cellXfs>
  <cellStyles count="42">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Formula" xfId="16" xr:uid="{00000000-0005-0000-0000-00000F000000}"/>
    <cellStyle name="Header1" xfId="17" xr:uid="{00000000-0005-0000-0000-000010000000}"/>
    <cellStyle name="Header2" xfId="18" xr:uid="{00000000-0005-0000-0000-000011000000}"/>
    <cellStyle name="Hyperlink" xfId="19" builtinId="8"/>
    <cellStyle name="Hypertextový odkaz" xfId="20" xr:uid="{00000000-0005-0000-0000-000013000000}"/>
    <cellStyle name="no dec" xfId="21" xr:uid="{00000000-0005-0000-0000-000014000000}"/>
    <cellStyle name="Normal" xfId="0" builtinId="0"/>
    <cellStyle name="Normal - Style1" xfId="22" xr:uid="{00000000-0005-0000-0000-000016000000}"/>
    <cellStyle name="Normal_Annexures TW 04" xfId="23" xr:uid="{00000000-0005-0000-0000-000017000000}"/>
    <cellStyle name="Normal_Annexures TW 04 2" xfId="24" xr:uid="{00000000-0005-0000-0000-000018000000}"/>
    <cellStyle name="Normal_Attach 3(JV)" xfId="25" xr:uid="{00000000-0005-0000-0000-000019000000}"/>
    <cellStyle name="Normal_Attacments TW 04" xfId="26" xr:uid="{00000000-0005-0000-0000-00001A000000}"/>
    <cellStyle name="Normal_Entertainment Form" xfId="27" xr:uid="{00000000-0005-0000-0000-00001B000000}"/>
    <cellStyle name="Normal_pgcil-tivim-pricesched" xfId="28" xr:uid="{00000000-0005-0000-0000-00001C000000}"/>
    <cellStyle name="Normal_PRICE SCHEDULE-4 to 6-A4" xfId="29" xr:uid="{00000000-0005-0000-0000-00001D000000}"/>
    <cellStyle name="Normal_PRICE SCHEDULE-4 to 6-A4 2" xfId="30" xr:uid="{00000000-0005-0000-0000-00001E000000}"/>
    <cellStyle name="Normal_Price_Schedules for Insulator Package Rev-01" xfId="31" xr:uid="{00000000-0005-0000-0000-00001F000000}"/>
    <cellStyle name="Normal_PRICE-SCHE Bihar-Rev-2-corrections" xfId="32" xr:uid="{00000000-0005-0000-0000-000020000000}"/>
    <cellStyle name="Normal_PRICE-SCHE Bihar-Rev-2-corrections_Annexures TW 04" xfId="33" xr:uid="{00000000-0005-0000-0000-000021000000}"/>
    <cellStyle name="Normal_PRICE-SCHE Bihar-Rev-2-corrections_Price_Schedules for Insulator Package Rev-01" xfId="34" xr:uid="{00000000-0005-0000-0000-000022000000}"/>
    <cellStyle name="Normal_QUOTED CORRECTED" xfId="35" xr:uid="{00000000-0005-0000-0000-000023000000}"/>
    <cellStyle name="Normal_Sch-1" xfId="36" xr:uid="{00000000-0005-0000-0000-000024000000}"/>
    <cellStyle name="Normal_Sheet1" xfId="37" xr:uid="{00000000-0005-0000-0000-000025000000}"/>
    <cellStyle name="Percent" xfId="41" builtinId="5"/>
    <cellStyle name="Popis" xfId="38" xr:uid="{00000000-0005-0000-0000-000027000000}"/>
    <cellStyle name="Sledovaný hypertextový odkaz" xfId="39" xr:uid="{00000000-0005-0000-0000-000028000000}"/>
    <cellStyle name="Standard_BS14" xfId="40" xr:uid="{00000000-0005-0000-0000-000029000000}"/>
  </cellStyles>
  <dxfs count="82">
    <dxf>
      <font>
        <strike/>
      </font>
    </dxf>
    <dxf>
      <fill>
        <patternFill patternType="none">
          <bgColor indexed="65"/>
        </patternFill>
      </fill>
    </dxf>
    <dxf>
      <font>
        <condense val="0"/>
        <extend val="0"/>
        <color indexed="9"/>
      </font>
      <fill>
        <patternFill patternType="none">
          <bgColor indexed="65"/>
        </patternFill>
      </fill>
    </dxf>
    <dxf>
      <fill>
        <patternFill>
          <bgColor rgb="FFCCFFCC"/>
        </patternFill>
      </fill>
    </dxf>
    <dxf>
      <font>
        <condense val="0"/>
        <extend val="0"/>
        <color indexed="10"/>
      </font>
    </dxf>
    <dxf>
      <fill>
        <patternFill patternType="none">
          <bgColor indexed="65"/>
        </patternFill>
      </fill>
    </dxf>
    <dxf>
      <font>
        <b val="0"/>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ont>
        <b val="0"/>
        <condense val="0"/>
        <extend val="0"/>
        <color indexed="10"/>
      </font>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revisionHeaders" Target="revisions/revisionHeader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2'!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8.xml.rels><?xml version="1.0" encoding="UTF-8" standalone="yes"?>
<Relationships xmlns="http://schemas.openxmlformats.org/package/2006/relationships"><Relationship Id="rId1" Type="http://schemas.openxmlformats.org/officeDocument/2006/relationships/hyperlink" Target="#'Sch-5'!A1"/></Relationships>
</file>

<file path=xl/drawings/_rels/drawing9.xml.rels><?xml version="1.0" encoding="UTF-8" standalone="yes"?>
<Relationships xmlns="http://schemas.openxmlformats.org/package/2006/relationships"><Relationship Id="rId1" Type="http://schemas.openxmlformats.org/officeDocument/2006/relationships/hyperlink" Target="#'Sch-5'!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580694" name="Picture 1">
          <a:extLst>
            <a:ext uri="{FF2B5EF4-FFF2-40B4-BE49-F238E27FC236}">
              <a16:creationId xmlns:a16="http://schemas.microsoft.com/office/drawing/2014/main" id="{00000000-0008-0000-0100-0000961E1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0" y="3495675"/>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1026"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2040000}"/>
            </a:ext>
          </a:extLst>
        </xdr:cNvPr>
        <xdr:cNvSpPr txBox="1">
          <a:spLocks noChangeArrowheads="1"/>
        </xdr:cNvSpPr>
      </xdr:nvSpPr>
      <xdr:spPr bwMode="auto">
        <a:xfrm>
          <a:off x="4457700"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580696" name="AutoShape 6">
          <a:extLst>
            <a:ext uri="{FF2B5EF4-FFF2-40B4-BE49-F238E27FC236}">
              <a16:creationId xmlns:a16="http://schemas.microsoft.com/office/drawing/2014/main" id="{00000000-0008-0000-0100-0000981E18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580697" name="AutoShape 7">
          <a:extLst>
            <a:ext uri="{FF2B5EF4-FFF2-40B4-BE49-F238E27FC236}">
              <a16:creationId xmlns:a16="http://schemas.microsoft.com/office/drawing/2014/main" id="{00000000-0008-0000-0100-0000991E1800}"/>
            </a:ext>
          </a:extLst>
        </xdr:cNvPr>
        <xdr:cNvSpPr>
          <a:spLocks noChangeArrowheads="1"/>
        </xdr:cNvSpPr>
      </xdr:nvSpPr>
      <xdr:spPr bwMode="auto">
        <a:xfrm>
          <a:off x="8362950" y="392430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580698" name="AutoShape 8">
          <a:extLst>
            <a:ext uri="{FF2B5EF4-FFF2-40B4-BE49-F238E27FC236}">
              <a16:creationId xmlns:a16="http://schemas.microsoft.com/office/drawing/2014/main" id="{00000000-0008-0000-0100-00009A1E1800}"/>
            </a:ext>
          </a:extLst>
        </xdr:cNvPr>
        <xdr:cNvSpPr>
          <a:spLocks noChangeArrowheads="1"/>
        </xdr:cNvSpPr>
      </xdr:nvSpPr>
      <xdr:spPr bwMode="auto">
        <a:xfrm>
          <a:off x="104775" y="392430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580699" name="AutoShape 9">
          <a:extLst>
            <a:ext uri="{FF2B5EF4-FFF2-40B4-BE49-F238E27FC236}">
              <a16:creationId xmlns:a16="http://schemas.microsoft.com/office/drawing/2014/main" id="{00000000-0008-0000-0100-00009B1E18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1036"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C040000}"/>
            </a:ext>
          </a:extLst>
        </xdr:cNvPr>
        <xdr:cNvSpPr txBox="1">
          <a:spLocks noChangeArrowheads="1"/>
        </xdr:cNvSpPr>
      </xdr:nvSpPr>
      <xdr:spPr bwMode="auto">
        <a:xfrm>
          <a:off x="657225"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0D00-000002000000}"/>
            </a:ext>
          </a:extLst>
        </xdr:cNvPr>
        <xdr:cNvSpPr txBox="1">
          <a:spLocks noChangeArrowheads="1"/>
        </xdr:cNvSpPr>
      </xdr:nvSpPr>
      <xdr:spPr bwMode="auto">
        <a:xfrm>
          <a:off x="7096125" y="228600"/>
          <a:ext cx="952500"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448318" name="Group 10">
          <a:hlinkClick xmlns:r="http://schemas.openxmlformats.org/officeDocument/2006/relationships" r:id="rId1" tooltip="Back to Cover Page"/>
          <a:extLst>
            <a:ext uri="{FF2B5EF4-FFF2-40B4-BE49-F238E27FC236}">
              <a16:creationId xmlns:a16="http://schemas.microsoft.com/office/drawing/2014/main" id="{00000000-0008-0000-0E00-00007E191600}"/>
            </a:ext>
          </a:extLst>
        </xdr:cNvPr>
        <xdr:cNvGrpSpPr>
          <a:grpSpLocks/>
        </xdr:cNvGrpSpPr>
      </xdr:nvGrpSpPr>
      <xdr:grpSpPr bwMode="auto">
        <a:xfrm>
          <a:off x="6599959" y="104775"/>
          <a:ext cx="999259" cy="657225"/>
          <a:chOff x="744" y="11"/>
          <a:chExt cx="113" cy="74"/>
        </a:xfrm>
      </xdr:grpSpPr>
      <xdr:sp macro="" textlink="">
        <xdr:nvSpPr>
          <xdr:cNvPr id="1448319" name="AutoShape 7">
            <a:extLst>
              <a:ext uri="{FF2B5EF4-FFF2-40B4-BE49-F238E27FC236}">
                <a16:creationId xmlns:a16="http://schemas.microsoft.com/office/drawing/2014/main" id="{00000000-0008-0000-0E00-00007F1916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6392" name="Text Box 8">
            <a:extLst>
              <a:ext uri="{FF2B5EF4-FFF2-40B4-BE49-F238E27FC236}">
                <a16:creationId xmlns:a16="http://schemas.microsoft.com/office/drawing/2014/main" id="{00000000-0008-0000-0E00-000008400000}"/>
              </a:ext>
            </a:extLst>
          </xdr:cNvPr>
          <xdr:cNvSpPr txBox="1">
            <a:spLocks noChangeArrowheads="1"/>
          </xdr:cNvSpPr>
        </xdr:nvSpPr>
        <xdr:spPr bwMode="auto">
          <a:xfrm>
            <a:off x="770" y="27"/>
            <a:ext cx="79" cy="4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1405489" name="Group 1">
          <a:hlinkClick xmlns:r="http://schemas.openxmlformats.org/officeDocument/2006/relationships" r:id="rId1" tooltip="Click to Proceed"/>
          <a:extLst>
            <a:ext uri="{FF2B5EF4-FFF2-40B4-BE49-F238E27FC236}">
              <a16:creationId xmlns:a16="http://schemas.microsoft.com/office/drawing/2014/main" id="{00000000-0008-0000-0200-000031721500}"/>
            </a:ext>
          </a:extLst>
        </xdr:cNvPr>
        <xdr:cNvGrpSpPr>
          <a:grpSpLocks/>
        </xdr:cNvGrpSpPr>
      </xdr:nvGrpSpPr>
      <xdr:grpSpPr bwMode="auto">
        <a:xfrm>
          <a:off x="6417945" y="57150"/>
          <a:ext cx="1209675" cy="771525"/>
          <a:chOff x="804" y="5"/>
          <a:chExt cx="116" cy="73"/>
        </a:xfrm>
      </xdr:grpSpPr>
      <xdr:sp macro="" textlink="">
        <xdr:nvSpPr>
          <xdr:cNvPr id="1405491" name="AutoShape 2">
            <a:extLst>
              <a:ext uri="{FF2B5EF4-FFF2-40B4-BE49-F238E27FC236}">
                <a16:creationId xmlns:a16="http://schemas.microsoft.com/office/drawing/2014/main" id="{00000000-0008-0000-0200-0000337215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40</xdr:row>
      <xdr:rowOff>0</xdr:rowOff>
    </xdr:from>
    <xdr:to>
      <xdr:col>2</xdr:col>
      <xdr:colOff>4981575</xdr:colOff>
      <xdr:row>40</xdr:row>
      <xdr:rowOff>0</xdr:rowOff>
    </xdr:to>
    <xdr:pic>
      <xdr:nvPicPr>
        <xdr:cNvPr id="1405490" name="Picture 4">
          <a:extLst>
            <a:ext uri="{FF2B5EF4-FFF2-40B4-BE49-F238E27FC236}">
              <a16:creationId xmlns:a16="http://schemas.microsoft.com/office/drawing/2014/main" id="{00000000-0008-0000-0200-0000327215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29300" y="10515600"/>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600075</xdr:colOff>
      <xdr:row>0</xdr:row>
      <xdr:rowOff>666750</xdr:rowOff>
    </xdr:to>
    <xdr:grpSp>
      <xdr:nvGrpSpPr>
        <xdr:cNvPr id="1414560" name="Group 6">
          <a:hlinkClick xmlns:r="http://schemas.openxmlformats.org/officeDocument/2006/relationships" r:id="rId1" tooltip="Click for Sch-1"/>
          <a:extLst>
            <a:ext uri="{FF2B5EF4-FFF2-40B4-BE49-F238E27FC236}">
              <a16:creationId xmlns:a16="http://schemas.microsoft.com/office/drawing/2014/main" id="{00000000-0008-0000-0300-0000A0951500}"/>
            </a:ext>
          </a:extLst>
        </xdr:cNvPr>
        <xdr:cNvGrpSpPr>
          <a:grpSpLocks/>
        </xdr:cNvGrpSpPr>
      </xdr:nvGrpSpPr>
      <xdr:grpSpPr bwMode="auto">
        <a:xfrm>
          <a:off x="6819900" y="47625"/>
          <a:ext cx="1216025" cy="619125"/>
          <a:chOff x="804" y="5"/>
          <a:chExt cx="116" cy="73"/>
        </a:xfrm>
      </xdr:grpSpPr>
      <xdr:sp macro="" textlink="">
        <xdr:nvSpPr>
          <xdr:cNvPr id="1414561" name="AutoShape 2">
            <a:extLst>
              <a:ext uri="{FF2B5EF4-FFF2-40B4-BE49-F238E27FC236}">
                <a16:creationId xmlns:a16="http://schemas.microsoft.com/office/drawing/2014/main" id="{00000000-0008-0000-0300-0000A19515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9219" name="Text Box 3">
            <a:extLst>
              <a:ext uri="{FF2B5EF4-FFF2-40B4-BE49-F238E27FC236}">
                <a16:creationId xmlns:a16="http://schemas.microsoft.com/office/drawing/2014/main" id="{00000000-0008-0000-0300-00000324000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247650</xdr:colOff>
      <xdr:row>0</xdr:row>
      <xdr:rowOff>28575</xdr:rowOff>
    </xdr:from>
    <xdr:to>
      <xdr:col>17</xdr:col>
      <xdr:colOff>1647825</xdr:colOff>
      <xdr:row>2</xdr:row>
      <xdr:rowOff>266700</xdr:rowOff>
    </xdr:to>
    <xdr:grpSp>
      <xdr:nvGrpSpPr>
        <xdr:cNvPr id="1328641" name="Group 38">
          <a:hlinkClick xmlns:r="http://schemas.openxmlformats.org/officeDocument/2006/relationships" r:id="rId1" tooltip="Click for Sch-2"/>
          <a:extLst>
            <a:ext uri="{FF2B5EF4-FFF2-40B4-BE49-F238E27FC236}">
              <a16:creationId xmlns:a16="http://schemas.microsoft.com/office/drawing/2014/main" id="{00000000-0008-0000-0400-000001461400}"/>
            </a:ext>
          </a:extLst>
        </xdr:cNvPr>
        <xdr:cNvGrpSpPr>
          <a:grpSpLocks/>
        </xdr:cNvGrpSpPr>
      </xdr:nvGrpSpPr>
      <xdr:grpSpPr bwMode="auto">
        <a:xfrm>
          <a:off x="26686329" y="28575"/>
          <a:ext cx="1200150" cy="442232"/>
          <a:chOff x="804" y="5"/>
          <a:chExt cx="190" cy="73"/>
        </a:xfrm>
      </xdr:grpSpPr>
      <xdr:sp macro="" textlink="">
        <xdr:nvSpPr>
          <xdr:cNvPr id="1328642" name="AutoShape 39">
            <a:extLst>
              <a:ext uri="{FF2B5EF4-FFF2-40B4-BE49-F238E27FC236}">
                <a16:creationId xmlns:a16="http://schemas.microsoft.com/office/drawing/2014/main" id="{00000000-0008-0000-0400-0000024614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3112" name="Text Box 40">
            <a:extLst>
              <a:ext uri="{FF2B5EF4-FFF2-40B4-BE49-F238E27FC236}">
                <a16:creationId xmlns:a16="http://schemas.microsoft.com/office/drawing/2014/main" id="{00000000-0008-0000-0400-0000280C0000}"/>
              </a:ext>
            </a:extLst>
          </xdr:cNvPr>
          <xdr:cNvSpPr txBox="1">
            <a:spLocks noChangeArrowheads="1"/>
          </xdr:cNvSpPr>
        </xdr:nvSpPr>
        <xdr:spPr bwMode="auto">
          <a:xfrm>
            <a:off x="10706100" y="14582124471055"/>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247650</xdr:colOff>
      <xdr:row>0</xdr:row>
      <xdr:rowOff>28575</xdr:rowOff>
    </xdr:from>
    <xdr:to>
      <xdr:col>7</xdr:col>
      <xdr:colOff>0</xdr:colOff>
      <xdr:row>2</xdr:row>
      <xdr:rowOff>266700</xdr:rowOff>
    </xdr:to>
    <xdr:grpSp>
      <xdr:nvGrpSpPr>
        <xdr:cNvPr id="1605831" name="Group 38">
          <a:hlinkClick xmlns:r="http://schemas.openxmlformats.org/officeDocument/2006/relationships" r:id="rId1" tooltip="Click for Sch-2"/>
          <a:extLst>
            <a:ext uri="{FF2B5EF4-FFF2-40B4-BE49-F238E27FC236}">
              <a16:creationId xmlns:a16="http://schemas.microsoft.com/office/drawing/2014/main" id="{00000000-0008-0000-0500-0000C7801800}"/>
            </a:ext>
          </a:extLst>
        </xdr:cNvPr>
        <xdr:cNvGrpSpPr>
          <a:grpSpLocks/>
        </xdr:cNvGrpSpPr>
      </xdr:nvGrpSpPr>
      <xdr:grpSpPr bwMode="auto">
        <a:xfrm>
          <a:off x="9893674" y="28575"/>
          <a:ext cx="1052232" cy="650501"/>
          <a:chOff x="804" y="5"/>
          <a:chExt cx="190" cy="73"/>
        </a:xfrm>
      </xdr:grpSpPr>
      <xdr:sp macro="" textlink="">
        <xdr:nvSpPr>
          <xdr:cNvPr id="1605832" name="AutoShape 39">
            <a:extLst>
              <a:ext uri="{FF2B5EF4-FFF2-40B4-BE49-F238E27FC236}">
                <a16:creationId xmlns:a16="http://schemas.microsoft.com/office/drawing/2014/main" id="{00000000-0008-0000-0500-0000C88018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500-000004000000}"/>
              </a:ext>
            </a:extLst>
          </xdr:cNvPr>
          <xdr:cNvSpPr txBox="1">
            <a:spLocks noChangeArrowheads="1"/>
          </xdr:cNvSpPr>
        </xdr:nvSpPr>
        <xdr:spPr bwMode="auto">
          <a:xfrm>
            <a:off x="821" y="24"/>
            <a:ext cx="173"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1603803" name="Group 25">
          <a:hlinkClick xmlns:r="http://schemas.openxmlformats.org/officeDocument/2006/relationships" r:id="rId1" tooltip="Click for Sch-6"/>
          <a:extLst>
            <a:ext uri="{FF2B5EF4-FFF2-40B4-BE49-F238E27FC236}">
              <a16:creationId xmlns:a16="http://schemas.microsoft.com/office/drawing/2014/main" id="{00000000-0008-0000-0700-0000DB781800}"/>
            </a:ext>
          </a:extLst>
        </xdr:cNvPr>
        <xdr:cNvGrpSpPr>
          <a:grpSpLocks/>
        </xdr:cNvGrpSpPr>
      </xdr:nvGrpSpPr>
      <xdr:grpSpPr bwMode="auto">
        <a:xfrm>
          <a:off x="7694083" y="47625"/>
          <a:ext cx="1028700" cy="606425"/>
          <a:chOff x="804" y="5"/>
          <a:chExt cx="116" cy="73"/>
        </a:xfrm>
      </xdr:grpSpPr>
      <xdr:sp macro="" textlink="">
        <xdr:nvSpPr>
          <xdr:cNvPr id="1603804" name="AutoShape 26">
            <a:extLst>
              <a:ext uri="{FF2B5EF4-FFF2-40B4-BE49-F238E27FC236}">
                <a16:creationId xmlns:a16="http://schemas.microsoft.com/office/drawing/2014/main" id="{00000000-0008-0000-0700-0000DC7818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700-000004000000}"/>
              </a:ext>
            </a:extLst>
          </xdr:cNvPr>
          <xdr:cNvSpPr txBox="1">
            <a:spLocks noChangeArrowheads="1"/>
          </xdr:cNvSpPr>
        </xdr:nvSpPr>
        <xdr:spPr bwMode="auto">
          <a:xfrm>
            <a:off x="819" y="24"/>
            <a:ext cx="98"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238125</xdr:colOff>
      <xdr:row>0</xdr:row>
      <xdr:rowOff>19050</xdr:rowOff>
    </xdr:from>
    <xdr:to>
      <xdr:col>8</xdr:col>
      <xdr:colOff>76200</xdr:colOff>
      <xdr:row>1</xdr:row>
      <xdr:rowOff>209550</xdr:rowOff>
    </xdr:to>
    <xdr:grpSp>
      <xdr:nvGrpSpPr>
        <xdr:cNvPr id="1573122" name="Group 4">
          <a:hlinkClick xmlns:r="http://schemas.openxmlformats.org/officeDocument/2006/relationships" r:id="rId1" tooltip="Click for Bid Form"/>
          <a:extLst>
            <a:ext uri="{FF2B5EF4-FFF2-40B4-BE49-F238E27FC236}">
              <a16:creationId xmlns:a16="http://schemas.microsoft.com/office/drawing/2014/main" id="{00000000-0008-0000-0A00-000002011800}"/>
            </a:ext>
          </a:extLst>
        </xdr:cNvPr>
        <xdr:cNvGrpSpPr>
          <a:grpSpLocks/>
        </xdr:cNvGrpSpPr>
      </xdr:nvGrpSpPr>
      <xdr:grpSpPr bwMode="auto">
        <a:xfrm>
          <a:off x="6974205" y="19050"/>
          <a:ext cx="737235" cy="693420"/>
          <a:chOff x="784" y="2"/>
          <a:chExt cx="116" cy="73"/>
        </a:xfrm>
      </xdr:grpSpPr>
      <xdr:sp macro="" textlink="">
        <xdr:nvSpPr>
          <xdr:cNvPr id="1573123" name="AutoShape 2">
            <a:extLst>
              <a:ext uri="{FF2B5EF4-FFF2-40B4-BE49-F238E27FC236}">
                <a16:creationId xmlns:a16="http://schemas.microsoft.com/office/drawing/2014/main" id="{00000000-0008-0000-0A00-000003011800}"/>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796" y="18"/>
            <a:ext cx="86"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B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227994</xdr:colOff>
      <xdr:row>2</xdr:row>
      <xdr:rowOff>100071</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0C00-000002000000}"/>
            </a:ext>
          </a:extLst>
        </xdr:cNvPr>
        <xdr:cNvSpPr txBox="1">
          <a:spLocks noChangeArrowheads="1"/>
        </xdr:cNvSpPr>
      </xdr:nvSpPr>
      <xdr:spPr bwMode="auto">
        <a:xfrm>
          <a:off x="7260166" y="315383"/>
          <a:ext cx="1191684"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EEA0DC6-7BDF-4DC1-94FD-A0A1B03C79F6}" protected="1">
  <header guid="{6EEA0DC6-7BDF-4DC1-94FD-A0A1B03C79F6}" dateTime="2022-11-04T11:12:18" maxSheetId="20" userName="Himanshu Mittal {Himanshu Mittal}" r:id="rId1">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6EEA0DC6-7BDF-4DC1-94FD-A0A1B03C79F6}" name="Himanshu Mittal {Himanshu Mittal}" id="-2076777670" dateTime="2022-11-04T11:12:18"/>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238.bin"/><Relationship Id="rId13" Type="http://schemas.openxmlformats.org/officeDocument/2006/relationships/printerSettings" Target="../printerSettings/printerSettings243.bin"/><Relationship Id="rId18" Type="http://schemas.openxmlformats.org/officeDocument/2006/relationships/printerSettings" Target="../printerSettings/printerSettings248.bin"/><Relationship Id="rId3" Type="http://schemas.openxmlformats.org/officeDocument/2006/relationships/printerSettings" Target="../printerSettings/printerSettings233.bin"/><Relationship Id="rId21" Type="http://schemas.openxmlformats.org/officeDocument/2006/relationships/printerSettings" Target="../printerSettings/printerSettings251.bin"/><Relationship Id="rId7" Type="http://schemas.openxmlformats.org/officeDocument/2006/relationships/printerSettings" Target="../printerSettings/printerSettings237.bin"/><Relationship Id="rId12" Type="http://schemas.openxmlformats.org/officeDocument/2006/relationships/printerSettings" Target="../printerSettings/printerSettings242.bin"/><Relationship Id="rId17" Type="http://schemas.openxmlformats.org/officeDocument/2006/relationships/printerSettings" Target="../printerSettings/printerSettings247.bin"/><Relationship Id="rId25" Type="http://schemas.openxmlformats.org/officeDocument/2006/relationships/printerSettings" Target="../printerSettings/printerSettings255.bin"/><Relationship Id="rId2" Type="http://schemas.openxmlformats.org/officeDocument/2006/relationships/printerSettings" Target="../printerSettings/printerSettings232.bin"/><Relationship Id="rId16" Type="http://schemas.openxmlformats.org/officeDocument/2006/relationships/printerSettings" Target="../printerSettings/printerSettings246.bin"/><Relationship Id="rId20" Type="http://schemas.openxmlformats.org/officeDocument/2006/relationships/printerSettings" Target="../printerSettings/printerSettings250.bin"/><Relationship Id="rId1" Type="http://schemas.openxmlformats.org/officeDocument/2006/relationships/printerSettings" Target="../printerSettings/printerSettings231.bin"/><Relationship Id="rId6" Type="http://schemas.openxmlformats.org/officeDocument/2006/relationships/printerSettings" Target="../printerSettings/printerSettings236.bin"/><Relationship Id="rId11" Type="http://schemas.openxmlformats.org/officeDocument/2006/relationships/printerSettings" Target="../printerSettings/printerSettings241.bin"/><Relationship Id="rId24" Type="http://schemas.openxmlformats.org/officeDocument/2006/relationships/printerSettings" Target="../printerSettings/printerSettings254.bin"/><Relationship Id="rId5" Type="http://schemas.openxmlformats.org/officeDocument/2006/relationships/printerSettings" Target="../printerSettings/printerSettings235.bin"/><Relationship Id="rId15" Type="http://schemas.openxmlformats.org/officeDocument/2006/relationships/printerSettings" Target="../printerSettings/printerSettings245.bin"/><Relationship Id="rId23" Type="http://schemas.openxmlformats.org/officeDocument/2006/relationships/printerSettings" Target="../printerSettings/printerSettings253.bin"/><Relationship Id="rId10" Type="http://schemas.openxmlformats.org/officeDocument/2006/relationships/printerSettings" Target="../printerSettings/printerSettings240.bin"/><Relationship Id="rId19" Type="http://schemas.openxmlformats.org/officeDocument/2006/relationships/printerSettings" Target="../printerSettings/printerSettings249.bin"/><Relationship Id="rId4" Type="http://schemas.openxmlformats.org/officeDocument/2006/relationships/printerSettings" Target="../printerSettings/printerSettings234.bin"/><Relationship Id="rId9" Type="http://schemas.openxmlformats.org/officeDocument/2006/relationships/printerSettings" Target="../printerSettings/printerSettings239.bin"/><Relationship Id="rId14" Type="http://schemas.openxmlformats.org/officeDocument/2006/relationships/printerSettings" Target="../printerSettings/printerSettings244.bin"/><Relationship Id="rId22" Type="http://schemas.openxmlformats.org/officeDocument/2006/relationships/printerSettings" Target="../printerSettings/printerSettings252.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63.bin"/><Relationship Id="rId13" Type="http://schemas.openxmlformats.org/officeDocument/2006/relationships/printerSettings" Target="../printerSettings/printerSettings268.bin"/><Relationship Id="rId18" Type="http://schemas.openxmlformats.org/officeDocument/2006/relationships/printerSettings" Target="../printerSettings/printerSettings273.bin"/><Relationship Id="rId26" Type="http://schemas.openxmlformats.org/officeDocument/2006/relationships/drawing" Target="../drawings/drawing7.xml"/><Relationship Id="rId3" Type="http://schemas.openxmlformats.org/officeDocument/2006/relationships/printerSettings" Target="../printerSettings/printerSettings258.bin"/><Relationship Id="rId21" Type="http://schemas.openxmlformats.org/officeDocument/2006/relationships/printerSettings" Target="../printerSettings/printerSettings276.bin"/><Relationship Id="rId7" Type="http://schemas.openxmlformats.org/officeDocument/2006/relationships/printerSettings" Target="../printerSettings/printerSettings262.bin"/><Relationship Id="rId12" Type="http://schemas.openxmlformats.org/officeDocument/2006/relationships/printerSettings" Target="../printerSettings/printerSettings267.bin"/><Relationship Id="rId17" Type="http://schemas.openxmlformats.org/officeDocument/2006/relationships/printerSettings" Target="../printerSettings/printerSettings272.bin"/><Relationship Id="rId25" Type="http://schemas.openxmlformats.org/officeDocument/2006/relationships/printerSettings" Target="../printerSettings/printerSettings280.bin"/><Relationship Id="rId2" Type="http://schemas.openxmlformats.org/officeDocument/2006/relationships/printerSettings" Target="../printerSettings/printerSettings257.bin"/><Relationship Id="rId16" Type="http://schemas.openxmlformats.org/officeDocument/2006/relationships/printerSettings" Target="../printerSettings/printerSettings271.bin"/><Relationship Id="rId20" Type="http://schemas.openxmlformats.org/officeDocument/2006/relationships/printerSettings" Target="../printerSettings/printerSettings275.bin"/><Relationship Id="rId1" Type="http://schemas.openxmlformats.org/officeDocument/2006/relationships/printerSettings" Target="../printerSettings/printerSettings256.bin"/><Relationship Id="rId6" Type="http://schemas.openxmlformats.org/officeDocument/2006/relationships/printerSettings" Target="../printerSettings/printerSettings261.bin"/><Relationship Id="rId11" Type="http://schemas.openxmlformats.org/officeDocument/2006/relationships/printerSettings" Target="../printerSettings/printerSettings266.bin"/><Relationship Id="rId24" Type="http://schemas.openxmlformats.org/officeDocument/2006/relationships/printerSettings" Target="../printerSettings/printerSettings279.bin"/><Relationship Id="rId5" Type="http://schemas.openxmlformats.org/officeDocument/2006/relationships/printerSettings" Target="../printerSettings/printerSettings260.bin"/><Relationship Id="rId15" Type="http://schemas.openxmlformats.org/officeDocument/2006/relationships/printerSettings" Target="../printerSettings/printerSettings270.bin"/><Relationship Id="rId23" Type="http://schemas.openxmlformats.org/officeDocument/2006/relationships/printerSettings" Target="../printerSettings/printerSettings278.bin"/><Relationship Id="rId10" Type="http://schemas.openxmlformats.org/officeDocument/2006/relationships/printerSettings" Target="../printerSettings/printerSettings265.bin"/><Relationship Id="rId19" Type="http://schemas.openxmlformats.org/officeDocument/2006/relationships/printerSettings" Target="../printerSettings/printerSettings274.bin"/><Relationship Id="rId4" Type="http://schemas.openxmlformats.org/officeDocument/2006/relationships/printerSettings" Target="../printerSettings/printerSettings259.bin"/><Relationship Id="rId9" Type="http://schemas.openxmlformats.org/officeDocument/2006/relationships/printerSettings" Target="../printerSettings/printerSettings264.bin"/><Relationship Id="rId14" Type="http://schemas.openxmlformats.org/officeDocument/2006/relationships/printerSettings" Target="../printerSettings/printerSettings269.bin"/><Relationship Id="rId22" Type="http://schemas.openxmlformats.org/officeDocument/2006/relationships/printerSettings" Target="../printerSettings/printerSettings277.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288.bin"/><Relationship Id="rId13" Type="http://schemas.openxmlformats.org/officeDocument/2006/relationships/printerSettings" Target="../printerSettings/printerSettings293.bin"/><Relationship Id="rId18" Type="http://schemas.openxmlformats.org/officeDocument/2006/relationships/printerSettings" Target="../printerSettings/printerSettings298.bin"/><Relationship Id="rId26" Type="http://schemas.openxmlformats.org/officeDocument/2006/relationships/drawing" Target="../drawings/drawing8.xml"/><Relationship Id="rId3" Type="http://schemas.openxmlformats.org/officeDocument/2006/relationships/printerSettings" Target="../printerSettings/printerSettings283.bin"/><Relationship Id="rId21" Type="http://schemas.openxmlformats.org/officeDocument/2006/relationships/printerSettings" Target="../printerSettings/printerSettings301.bin"/><Relationship Id="rId7" Type="http://schemas.openxmlformats.org/officeDocument/2006/relationships/printerSettings" Target="../printerSettings/printerSettings287.bin"/><Relationship Id="rId12" Type="http://schemas.openxmlformats.org/officeDocument/2006/relationships/printerSettings" Target="../printerSettings/printerSettings292.bin"/><Relationship Id="rId17" Type="http://schemas.openxmlformats.org/officeDocument/2006/relationships/printerSettings" Target="../printerSettings/printerSettings297.bin"/><Relationship Id="rId25" Type="http://schemas.openxmlformats.org/officeDocument/2006/relationships/printerSettings" Target="../printerSettings/printerSettings305.bin"/><Relationship Id="rId2" Type="http://schemas.openxmlformats.org/officeDocument/2006/relationships/printerSettings" Target="../printerSettings/printerSettings282.bin"/><Relationship Id="rId16" Type="http://schemas.openxmlformats.org/officeDocument/2006/relationships/printerSettings" Target="../printerSettings/printerSettings296.bin"/><Relationship Id="rId20" Type="http://schemas.openxmlformats.org/officeDocument/2006/relationships/printerSettings" Target="../printerSettings/printerSettings300.bin"/><Relationship Id="rId1" Type="http://schemas.openxmlformats.org/officeDocument/2006/relationships/printerSettings" Target="../printerSettings/printerSettings281.bin"/><Relationship Id="rId6" Type="http://schemas.openxmlformats.org/officeDocument/2006/relationships/printerSettings" Target="../printerSettings/printerSettings286.bin"/><Relationship Id="rId11" Type="http://schemas.openxmlformats.org/officeDocument/2006/relationships/printerSettings" Target="../printerSettings/printerSettings291.bin"/><Relationship Id="rId24" Type="http://schemas.openxmlformats.org/officeDocument/2006/relationships/printerSettings" Target="../printerSettings/printerSettings304.bin"/><Relationship Id="rId5" Type="http://schemas.openxmlformats.org/officeDocument/2006/relationships/printerSettings" Target="../printerSettings/printerSettings285.bin"/><Relationship Id="rId15" Type="http://schemas.openxmlformats.org/officeDocument/2006/relationships/printerSettings" Target="../printerSettings/printerSettings295.bin"/><Relationship Id="rId23" Type="http://schemas.openxmlformats.org/officeDocument/2006/relationships/printerSettings" Target="../printerSettings/printerSettings303.bin"/><Relationship Id="rId10" Type="http://schemas.openxmlformats.org/officeDocument/2006/relationships/printerSettings" Target="../printerSettings/printerSettings290.bin"/><Relationship Id="rId19" Type="http://schemas.openxmlformats.org/officeDocument/2006/relationships/printerSettings" Target="../printerSettings/printerSettings299.bin"/><Relationship Id="rId4" Type="http://schemas.openxmlformats.org/officeDocument/2006/relationships/printerSettings" Target="../printerSettings/printerSettings284.bin"/><Relationship Id="rId9" Type="http://schemas.openxmlformats.org/officeDocument/2006/relationships/printerSettings" Target="../printerSettings/printerSettings289.bin"/><Relationship Id="rId14" Type="http://schemas.openxmlformats.org/officeDocument/2006/relationships/printerSettings" Target="../printerSettings/printerSettings294.bin"/><Relationship Id="rId22" Type="http://schemas.openxmlformats.org/officeDocument/2006/relationships/printerSettings" Target="../printerSettings/printerSettings302.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313.bin"/><Relationship Id="rId13" Type="http://schemas.openxmlformats.org/officeDocument/2006/relationships/printerSettings" Target="../printerSettings/printerSettings318.bin"/><Relationship Id="rId18" Type="http://schemas.openxmlformats.org/officeDocument/2006/relationships/printerSettings" Target="../printerSettings/printerSettings323.bin"/><Relationship Id="rId26" Type="http://schemas.openxmlformats.org/officeDocument/2006/relationships/drawing" Target="../drawings/drawing9.xml"/><Relationship Id="rId3" Type="http://schemas.openxmlformats.org/officeDocument/2006/relationships/printerSettings" Target="../printerSettings/printerSettings308.bin"/><Relationship Id="rId21" Type="http://schemas.openxmlformats.org/officeDocument/2006/relationships/printerSettings" Target="../printerSettings/printerSettings326.bin"/><Relationship Id="rId7" Type="http://schemas.openxmlformats.org/officeDocument/2006/relationships/printerSettings" Target="../printerSettings/printerSettings312.bin"/><Relationship Id="rId12" Type="http://schemas.openxmlformats.org/officeDocument/2006/relationships/printerSettings" Target="../printerSettings/printerSettings317.bin"/><Relationship Id="rId17" Type="http://schemas.openxmlformats.org/officeDocument/2006/relationships/printerSettings" Target="../printerSettings/printerSettings322.bin"/><Relationship Id="rId25" Type="http://schemas.openxmlformats.org/officeDocument/2006/relationships/printerSettings" Target="../printerSettings/printerSettings330.bin"/><Relationship Id="rId2" Type="http://schemas.openxmlformats.org/officeDocument/2006/relationships/printerSettings" Target="../printerSettings/printerSettings307.bin"/><Relationship Id="rId16" Type="http://schemas.openxmlformats.org/officeDocument/2006/relationships/printerSettings" Target="../printerSettings/printerSettings321.bin"/><Relationship Id="rId20" Type="http://schemas.openxmlformats.org/officeDocument/2006/relationships/printerSettings" Target="../printerSettings/printerSettings325.bin"/><Relationship Id="rId1" Type="http://schemas.openxmlformats.org/officeDocument/2006/relationships/printerSettings" Target="../printerSettings/printerSettings306.bin"/><Relationship Id="rId6" Type="http://schemas.openxmlformats.org/officeDocument/2006/relationships/printerSettings" Target="../printerSettings/printerSettings311.bin"/><Relationship Id="rId11" Type="http://schemas.openxmlformats.org/officeDocument/2006/relationships/printerSettings" Target="../printerSettings/printerSettings316.bin"/><Relationship Id="rId24" Type="http://schemas.openxmlformats.org/officeDocument/2006/relationships/printerSettings" Target="../printerSettings/printerSettings329.bin"/><Relationship Id="rId5" Type="http://schemas.openxmlformats.org/officeDocument/2006/relationships/printerSettings" Target="../printerSettings/printerSettings310.bin"/><Relationship Id="rId15" Type="http://schemas.openxmlformats.org/officeDocument/2006/relationships/printerSettings" Target="../printerSettings/printerSettings320.bin"/><Relationship Id="rId23" Type="http://schemas.openxmlformats.org/officeDocument/2006/relationships/printerSettings" Target="../printerSettings/printerSettings328.bin"/><Relationship Id="rId10" Type="http://schemas.openxmlformats.org/officeDocument/2006/relationships/printerSettings" Target="../printerSettings/printerSettings315.bin"/><Relationship Id="rId19" Type="http://schemas.openxmlformats.org/officeDocument/2006/relationships/printerSettings" Target="../printerSettings/printerSettings324.bin"/><Relationship Id="rId4" Type="http://schemas.openxmlformats.org/officeDocument/2006/relationships/printerSettings" Target="../printerSettings/printerSettings309.bin"/><Relationship Id="rId9" Type="http://schemas.openxmlformats.org/officeDocument/2006/relationships/printerSettings" Target="../printerSettings/printerSettings314.bin"/><Relationship Id="rId14" Type="http://schemas.openxmlformats.org/officeDocument/2006/relationships/printerSettings" Target="../printerSettings/printerSettings319.bin"/><Relationship Id="rId22" Type="http://schemas.openxmlformats.org/officeDocument/2006/relationships/printerSettings" Target="../printerSettings/printerSettings327.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338.bin"/><Relationship Id="rId13" Type="http://schemas.openxmlformats.org/officeDocument/2006/relationships/printerSettings" Target="../printerSettings/printerSettings343.bin"/><Relationship Id="rId18" Type="http://schemas.openxmlformats.org/officeDocument/2006/relationships/printerSettings" Target="../printerSettings/printerSettings348.bin"/><Relationship Id="rId26" Type="http://schemas.openxmlformats.org/officeDocument/2006/relationships/drawing" Target="../drawings/drawing10.xml"/><Relationship Id="rId3" Type="http://schemas.openxmlformats.org/officeDocument/2006/relationships/printerSettings" Target="../printerSettings/printerSettings333.bin"/><Relationship Id="rId21" Type="http://schemas.openxmlformats.org/officeDocument/2006/relationships/printerSettings" Target="../printerSettings/printerSettings351.bin"/><Relationship Id="rId7" Type="http://schemas.openxmlformats.org/officeDocument/2006/relationships/printerSettings" Target="../printerSettings/printerSettings337.bin"/><Relationship Id="rId12" Type="http://schemas.openxmlformats.org/officeDocument/2006/relationships/printerSettings" Target="../printerSettings/printerSettings342.bin"/><Relationship Id="rId17" Type="http://schemas.openxmlformats.org/officeDocument/2006/relationships/printerSettings" Target="../printerSettings/printerSettings347.bin"/><Relationship Id="rId25" Type="http://schemas.openxmlformats.org/officeDocument/2006/relationships/printerSettings" Target="../printerSettings/printerSettings355.bin"/><Relationship Id="rId2" Type="http://schemas.openxmlformats.org/officeDocument/2006/relationships/printerSettings" Target="../printerSettings/printerSettings332.bin"/><Relationship Id="rId16" Type="http://schemas.openxmlformats.org/officeDocument/2006/relationships/printerSettings" Target="../printerSettings/printerSettings346.bin"/><Relationship Id="rId20" Type="http://schemas.openxmlformats.org/officeDocument/2006/relationships/printerSettings" Target="../printerSettings/printerSettings350.bin"/><Relationship Id="rId1" Type="http://schemas.openxmlformats.org/officeDocument/2006/relationships/printerSettings" Target="../printerSettings/printerSettings331.bin"/><Relationship Id="rId6" Type="http://schemas.openxmlformats.org/officeDocument/2006/relationships/printerSettings" Target="../printerSettings/printerSettings336.bin"/><Relationship Id="rId11" Type="http://schemas.openxmlformats.org/officeDocument/2006/relationships/printerSettings" Target="../printerSettings/printerSettings341.bin"/><Relationship Id="rId24" Type="http://schemas.openxmlformats.org/officeDocument/2006/relationships/printerSettings" Target="../printerSettings/printerSettings354.bin"/><Relationship Id="rId5" Type="http://schemas.openxmlformats.org/officeDocument/2006/relationships/printerSettings" Target="../printerSettings/printerSettings335.bin"/><Relationship Id="rId15" Type="http://schemas.openxmlformats.org/officeDocument/2006/relationships/printerSettings" Target="../printerSettings/printerSettings345.bin"/><Relationship Id="rId23" Type="http://schemas.openxmlformats.org/officeDocument/2006/relationships/printerSettings" Target="../printerSettings/printerSettings353.bin"/><Relationship Id="rId10" Type="http://schemas.openxmlformats.org/officeDocument/2006/relationships/printerSettings" Target="../printerSettings/printerSettings340.bin"/><Relationship Id="rId19" Type="http://schemas.openxmlformats.org/officeDocument/2006/relationships/printerSettings" Target="../printerSettings/printerSettings349.bin"/><Relationship Id="rId4" Type="http://schemas.openxmlformats.org/officeDocument/2006/relationships/printerSettings" Target="../printerSettings/printerSettings334.bin"/><Relationship Id="rId9" Type="http://schemas.openxmlformats.org/officeDocument/2006/relationships/printerSettings" Target="../printerSettings/printerSettings339.bin"/><Relationship Id="rId14" Type="http://schemas.openxmlformats.org/officeDocument/2006/relationships/printerSettings" Target="../printerSettings/printerSettings344.bin"/><Relationship Id="rId22" Type="http://schemas.openxmlformats.org/officeDocument/2006/relationships/printerSettings" Target="../printerSettings/printerSettings352.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363.bin"/><Relationship Id="rId13" Type="http://schemas.openxmlformats.org/officeDocument/2006/relationships/printerSettings" Target="../printerSettings/printerSettings368.bin"/><Relationship Id="rId18" Type="http://schemas.openxmlformats.org/officeDocument/2006/relationships/printerSettings" Target="../printerSettings/printerSettings373.bin"/><Relationship Id="rId26" Type="http://schemas.openxmlformats.org/officeDocument/2006/relationships/printerSettings" Target="../printerSettings/printerSettings381.bin"/><Relationship Id="rId3" Type="http://schemas.openxmlformats.org/officeDocument/2006/relationships/printerSettings" Target="../printerSettings/printerSettings358.bin"/><Relationship Id="rId21" Type="http://schemas.openxmlformats.org/officeDocument/2006/relationships/printerSettings" Target="../printerSettings/printerSettings376.bin"/><Relationship Id="rId7" Type="http://schemas.openxmlformats.org/officeDocument/2006/relationships/printerSettings" Target="../printerSettings/printerSettings362.bin"/><Relationship Id="rId12" Type="http://schemas.openxmlformats.org/officeDocument/2006/relationships/printerSettings" Target="../printerSettings/printerSettings367.bin"/><Relationship Id="rId17" Type="http://schemas.openxmlformats.org/officeDocument/2006/relationships/printerSettings" Target="../printerSettings/printerSettings372.bin"/><Relationship Id="rId25" Type="http://schemas.openxmlformats.org/officeDocument/2006/relationships/printerSettings" Target="../printerSettings/printerSettings380.bin"/><Relationship Id="rId2" Type="http://schemas.openxmlformats.org/officeDocument/2006/relationships/printerSettings" Target="../printerSettings/printerSettings357.bin"/><Relationship Id="rId16" Type="http://schemas.openxmlformats.org/officeDocument/2006/relationships/printerSettings" Target="../printerSettings/printerSettings371.bin"/><Relationship Id="rId20" Type="http://schemas.openxmlformats.org/officeDocument/2006/relationships/printerSettings" Target="../printerSettings/printerSettings375.bin"/><Relationship Id="rId29" Type="http://schemas.openxmlformats.org/officeDocument/2006/relationships/drawing" Target="../drawings/drawing11.xml"/><Relationship Id="rId1" Type="http://schemas.openxmlformats.org/officeDocument/2006/relationships/printerSettings" Target="../printerSettings/printerSettings356.bin"/><Relationship Id="rId6" Type="http://schemas.openxmlformats.org/officeDocument/2006/relationships/printerSettings" Target="../printerSettings/printerSettings361.bin"/><Relationship Id="rId11" Type="http://schemas.openxmlformats.org/officeDocument/2006/relationships/printerSettings" Target="../printerSettings/printerSettings366.bin"/><Relationship Id="rId24" Type="http://schemas.openxmlformats.org/officeDocument/2006/relationships/printerSettings" Target="../printerSettings/printerSettings379.bin"/><Relationship Id="rId5" Type="http://schemas.openxmlformats.org/officeDocument/2006/relationships/printerSettings" Target="../printerSettings/printerSettings360.bin"/><Relationship Id="rId15" Type="http://schemas.openxmlformats.org/officeDocument/2006/relationships/printerSettings" Target="../printerSettings/printerSettings370.bin"/><Relationship Id="rId23" Type="http://schemas.openxmlformats.org/officeDocument/2006/relationships/printerSettings" Target="../printerSettings/printerSettings378.bin"/><Relationship Id="rId28" Type="http://schemas.openxmlformats.org/officeDocument/2006/relationships/printerSettings" Target="../printerSettings/printerSettings383.bin"/><Relationship Id="rId10" Type="http://schemas.openxmlformats.org/officeDocument/2006/relationships/printerSettings" Target="../printerSettings/printerSettings365.bin"/><Relationship Id="rId19" Type="http://schemas.openxmlformats.org/officeDocument/2006/relationships/printerSettings" Target="../printerSettings/printerSettings374.bin"/><Relationship Id="rId4" Type="http://schemas.openxmlformats.org/officeDocument/2006/relationships/printerSettings" Target="../printerSettings/printerSettings359.bin"/><Relationship Id="rId9" Type="http://schemas.openxmlformats.org/officeDocument/2006/relationships/printerSettings" Target="../printerSettings/printerSettings364.bin"/><Relationship Id="rId14" Type="http://schemas.openxmlformats.org/officeDocument/2006/relationships/printerSettings" Target="../printerSettings/printerSettings369.bin"/><Relationship Id="rId22" Type="http://schemas.openxmlformats.org/officeDocument/2006/relationships/printerSettings" Target="../printerSettings/printerSettings377.bin"/><Relationship Id="rId27" Type="http://schemas.openxmlformats.org/officeDocument/2006/relationships/printerSettings" Target="../printerSettings/printerSettings382.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391.bin"/><Relationship Id="rId13" Type="http://schemas.openxmlformats.org/officeDocument/2006/relationships/printerSettings" Target="../printerSettings/printerSettings396.bin"/><Relationship Id="rId18" Type="http://schemas.openxmlformats.org/officeDocument/2006/relationships/printerSettings" Target="../printerSettings/printerSettings401.bin"/><Relationship Id="rId26" Type="http://schemas.openxmlformats.org/officeDocument/2006/relationships/printerSettings" Target="../printerSettings/printerSettings409.bin"/><Relationship Id="rId3" Type="http://schemas.openxmlformats.org/officeDocument/2006/relationships/printerSettings" Target="../printerSettings/printerSettings386.bin"/><Relationship Id="rId21" Type="http://schemas.openxmlformats.org/officeDocument/2006/relationships/printerSettings" Target="../printerSettings/printerSettings404.bin"/><Relationship Id="rId7" Type="http://schemas.openxmlformats.org/officeDocument/2006/relationships/printerSettings" Target="../printerSettings/printerSettings390.bin"/><Relationship Id="rId12" Type="http://schemas.openxmlformats.org/officeDocument/2006/relationships/printerSettings" Target="../printerSettings/printerSettings395.bin"/><Relationship Id="rId17" Type="http://schemas.openxmlformats.org/officeDocument/2006/relationships/printerSettings" Target="../printerSettings/printerSettings400.bin"/><Relationship Id="rId25" Type="http://schemas.openxmlformats.org/officeDocument/2006/relationships/printerSettings" Target="../printerSettings/printerSettings408.bin"/><Relationship Id="rId2" Type="http://schemas.openxmlformats.org/officeDocument/2006/relationships/printerSettings" Target="../printerSettings/printerSettings385.bin"/><Relationship Id="rId16" Type="http://schemas.openxmlformats.org/officeDocument/2006/relationships/printerSettings" Target="../printerSettings/printerSettings399.bin"/><Relationship Id="rId20" Type="http://schemas.openxmlformats.org/officeDocument/2006/relationships/printerSettings" Target="../printerSettings/printerSettings403.bin"/><Relationship Id="rId1" Type="http://schemas.openxmlformats.org/officeDocument/2006/relationships/printerSettings" Target="../printerSettings/printerSettings384.bin"/><Relationship Id="rId6" Type="http://schemas.openxmlformats.org/officeDocument/2006/relationships/printerSettings" Target="../printerSettings/printerSettings389.bin"/><Relationship Id="rId11" Type="http://schemas.openxmlformats.org/officeDocument/2006/relationships/printerSettings" Target="../printerSettings/printerSettings394.bin"/><Relationship Id="rId24" Type="http://schemas.openxmlformats.org/officeDocument/2006/relationships/printerSettings" Target="../printerSettings/printerSettings407.bin"/><Relationship Id="rId5" Type="http://schemas.openxmlformats.org/officeDocument/2006/relationships/printerSettings" Target="../printerSettings/printerSettings388.bin"/><Relationship Id="rId15" Type="http://schemas.openxmlformats.org/officeDocument/2006/relationships/printerSettings" Target="../printerSettings/printerSettings398.bin"/><Relationship Id="rId23" Type="http://schemas.openxmlformats.org/officeDocument/2006/relationships/printerSettings" Target="../printerSettings/printerSettings406.bin"/><Relationship Id="rId28" Type="http://schemas.openxmlformats.org/officeDocument/2006/relationships/printerSettings" Target="../printerSettings/printerSettings411.bin"/><Relationship Id="rId10" Type="http://schemas.openxmlformats.org/officeDocument/2006/relationships/printerSettings" Target="../printerSettings/printerSettings393.bin"/><Relationship Id="rId19" Type="http://schemas.openxmlformats.org/officeDocument/2006/relationships/printerSettings" Target="../printerSettings/printerSettings402.bin"/><Relationship Id="rId4" Type="http://schemas.openxmlformats.org/officeDocument/2006/relationships/printerSettings" Target="../printerSettings/printerSettings387.bin"/><Relationship Id="rId9" Type="http://schemas.openxmlformats.org/officeDocument/2006/relationships/printerSettings" Target="../printerSettings/printerSettings392.bin"/><Relationship Id="rId14" Type="http://schemas.openxmlformats.org/officeDocument/2006/relationships/printerSettings" Target="../printerSettings/printerSettings397.bin"/><Relationship Id="rId22" Type="http://schemas.openxmlformats.org/officeDocument/2006/relationships/printerSettings" Target="../printerSettings/printerSettings405.bin"/><Relationship Id="rId27" Type="http://schemas.openxmlformats.org/officeDocument/2006/relationships/printerSettings" Target="../printerSettings/printerSettings410.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419.bin"/><Relationship Id="rId13" Type="http://schemas.openxmlformats.org/officeDocument/2006/relationships/printerSettings" Target="../printerSettings/printerSettings424.bin"/><Relationship Id="rId18" Type="http://schemas.openxmlformats.org/officeDocument/2006/relationships/printerSettings" Target="../printerSettings/printerSettings429.bin"/><Relationship Id="rId26" Type="http://schemas.openxmlformats.org/officeDocument/2006/relationships/printerSettings" Target="../printerSettings/printerSettings437.bin"/><Relationship Id="rId3" Type="http://schemas.openxmlformats.org/officeDocument/2006/relationships/printerSettings" Target="../printerSettings/printerSettings414.bin"/><Relationship Id="rId21" Type="http://schemas.openxmlformats.org/officeDocument/2006/relationships/printerSettings" Target="../printerSettings/printerSettings432.bin"/><Relationship Id="rId7" Type="http://schemas.openxmlformats.org/officeDocument/2006/relationships/printerSettings" Target="../printerSettings/printerSettings418.bin"/><Relationship Id="rId12" Type="http://schemas.openxmlformats.org/officeDocument/2006/relationships/printerSettings" Target="../printerSettings/printerSettings423.bin"/><Relationship Id="rId17" Type="http://schemas.openxmlformats.org/officeDocument/2006/relationships/printerSettings" Target="../printerSettings/printerSettings428.bin"/><Relationship Id="rId25" Type="http://schemas.openxmlformats.org/officeDocument/2006/relationships/printerSettings" Target="../printerSettings/printerSettings436.bin"/><Relationship Id="rId2" Type="http://schemas.openxmlformats.org/officeDocument/2006/relationships/printerSettings" Target="../printerSettings/printerSettings413.bin"/><Relationship Id="rId16" Type="http://schemas.openxmlformats.org/officeDocument/2006/relationships/printerSettings" Target="../printerSettings/printerSettings427.bin"/><Relationship Id="rId20" Type="http://schemas.openxmlformats.org/officeDocument/2006/relationships/printerSettings" Target="../printerSettings/printerSettings431.bin"/><Relationship Id="rId1" Type="http://schemas.openxmlformats.org/officeDocument/2006/relationships/printerSettings" Target="../printerSettings/printerSettings412.bin"/><Relationship Id="rId6" Type="http://schemas.openxmlformats.org/officeDocument/2006/relationships/printerSettings" Target="../printerSettings/printerSettings417.bin"/><Relationship Id="rId11" Type="http://schemas.openxmlformats.org/officeDocument/2006/relationships/printerSettings" Target="../printerSettings/printerSettings422.bin"/><Relationship Id="rId24" Type="http://schemas.openxmlformats.org/officeDocument/2006/relationships/printerSettings" Target="../printerSettings/printerSettings435.bin"/><Relationship Id="rId5" Type="http://schemas.openxmlformats.org/officeDocument/2006/relationships/printerSettings" Target="../printerSettings/printerSettings416.bin"/><Relationship Id="rId15" Type="http://schemas.openxmlformats.org/officeDocument/2006/relationships/printerSettings" Target="../printerSettings/printerSettings426.bin"/><Relationship Id="rId23" Type="http://schemas.openxmlformats.org/officeDocument/2006/relationships/printerSettings" Target="../printerSettings/printerSettings434.bin"/><Relationship Id="rId28" Type="http://schemas.openxmlformats.org/officeDocument/2006/relationships/printerSettings" Target="../printerSettings/printerSettings439.bin"/><Relationship Id="rId10" Type="http://schemas.openxmlformats.org/officeDocument/2006/relationships/printerSettings" Target="../printerSettings/printerSettings421.bin"/><Relationship Id="rId19" Type="http://schemas.openxmlformats.org/officeDocument/2006/relationships/printerSettings" Target="../printerSettings/printerSettings430.bin"/><Relationship Id="rId4" Type="http://schemas.openxmlformats.org/officeDocument/2006/relationships/printerSettings" Target="../printerSettings/printerSettings415.bin"/><Relationship Id="rId9" Type="http://schemas.openxmlformats.org/officeDocument/2006/relationships/printerSettings" Target="../printerSettings/printerSettings420.bin"/><Relationship Id="rId14" Type="http://schemas.openxmlformats.org/officeDocument/2006/relationships/printerSettings" Target="../printerSettings/printerSettings425.bin"/><Relationship Id="rId22" Type="http://schemas.openxmlformats.org/officeDocument/2006/relationships/printerSettings" Target="../printerSettings/printerSettings433.bin"/><Relationship Id="rId27" Type="http://schemas.openxmlformats.org/officeDocument/2006/relationships/printerSettings" Target="../printerSettings/printerSettings43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7.bin"/><Relationship Id="rId13" Type="http://schemas.openxmlformats.org/officeDocument/2006/relationships/printerSettings" Target="../printerSettings/printerSettings32.bin"/><Relationship Id="rId18" Type="http://schemas.openxmlformats.org/officeDocument/2006/relationships/printerSettings" Target="../printerSettings/printerSettings37.bin"/><Relationship Id="rId26" Type="http://schemas.openxmlformats.org/officeDocument/2006/relationships/printerSettings" Target="../printerSettings/printerSettings45.bin"/><Relationship Id="rId3" Type="http://schemas.openxmlformats.org/officeDocument/2006/relationships/printerSettings" Target="../printerSettings/printerSettings22.bin"/><Relationship Id="rId21" Type="http://schemas.openxmlformats.org/officeDocument/2006/relationships/printerSettings" Target="../printerSettings/printerSettings40.bin"/><Relationship Id="rId7" Type="http://schemas.openxmlformats.org/officeDocument/2006/relationships/printerSettings" Target="../printerSettings/printerSettings26.bin"/><Relationship Id="rId12" Type="http://schemas.openxmlformats.org/officeDocument/2006/relationships/printerSettings" Target="../printerSettings/printerSettings31.bin"/><Relationship Id="rId17" Type="http://schemas.openxmlformats.org/officeDocument/2006/relationships/printerSettings" Target="../printerSettings/printerSettings36.bin"/><Relationship Id="rId25" Type="http://schemas.openxmlformats.org/officeDocument/2006/relationships/printerSettings" Target="../printerSettings/printerSettings44.bin"/><Relationship Id="rId2" Type="http://schemas.openxmlformats.org/officeDocument/2006/relationships/printerSettings" Target="../printerSettings/printerSettings21.bin"/><Relationship Id="rId16" Type="http://schemas.openxmlformats.org/officeDocument/2006/relationships/printerSettings" Target="../printerSettings/printerSettings35.bin"/><Relationship Id="rId20" Type="http://schemas.openxmlformats.org/officeDocument/2006/relationships/printerSettings" Target="../printerSettings/printerSettings39.bin"/><Relationship Id="rId29" Type="http://schemas.openxmlformats.org/officeDocument/2006/relationships/drawing" Target="../drawings/drawing1.xml"/><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11" Type="http://schemas.openxmlformats.org/officeDocument/2006/relationships/printerSettings" Target="../printerSettings/printerSettings30.bin"/><Relationship Id="rId24" Type="http://schemas.openxmlformats.org/officeDocument/2006/relationships/printerSettings" Target="../printerSettings/printerSettings43.bin"/><Relationship Id="rId5" Type="http://schemas.openxmlformats.org/officeDocument/2006/relationships/printerSettings" Target="../printerSettings/printerSettings24.bin"/><Relationship Id="rId15" Type="http://schemas.openxmlformats.org/officeDocument/2006/relationships/printerSettings" Target="../printerSettings/printerSettings34.bin"/><Relationship Id="rId23" Type="http://schemas.openxmlformats.org/officeDocument/2006/relationships/printerSettings" Target="../printerSettings/printerSettings42.bin"/><Relationship Id="rId28" Type="http://schemas.openxmlformats.org/officeDocument/2006/relationships/printerSettings" Target="../printerSettings/printerSettings47.bin"/><Relationship Id="rId10" Type="http://schemas.openxmlformats.org/officeDocument/2006/relationships/printerSettings" Target="../printerSettings/printerSettings29.bin"/><Relationship Id="rId19" Type="http://schemas.openxmlformats.org/officeDocument/2006/relationships/printerSettings" Target="../printerSettings/printerSettings38.bin"/><Relationship Id="rId4" Type="http://schemas.openxmlformats.org/officeDocument/2006/relationships/printerSettings" Target="../printerSettings/printerSettings23.bin"/><Relationship Id="rId9" Type="http://schemas.openxmlformats.org/officeDocument/2006/relationships/printerSettings" Target="../printerSettings/printerSettings28.bin"/><Relationship Id="rId14" Type="http://schemas.openxmlformats.org/officeDocument/2006/relationships/printerSettings" Target="../printerSettings/printerSettings33.bin"/><Relationship Id="rId22" Type="http://schemas.openxmlformats.org/officeDocument/2006/relationships/printerSettings" Target="../printerSettings/printerSettings41.bin"/><Relationship Id="rId27" Type="http://schemas.openxmlformats.org/officeDocument/2006/relationships/printerSettings" Target="../printerSettings/printerSettings4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5.bin"/><Relationship Id="rId13" Type="http://schemas.openxmlformats.org/officeDocument/2006/relationships/printerSettings" Target="../printerSettings/printerSettings60.bin"/><Relationship Id="rId18" Type="http://schemas.openxmlformats.org/officeDocument/2006/relationships/printerSettings" Target="../printerSettings/printerSettings65.bin"/><Relationship Id="rId26" Type="http://schemas.openxmlformats.org/officeDocument/2006/relationships/drawing" Target="../drawings/drawing2.xml"/><Relationship Id="rId3" Type="http://schemas.openxmlformats.org/officeDocument/2006/relationships/printerSettings" Target="../printerSettings/printerSettings50.bin"/><Relationship Id="rId21" Type="http://schemas.openxmlformats.org/officeDocument/2006/relationships/printerSettings" Target="../printerSettings/printerSettings68.bin"/><Relationship Id="rId7" Type="http://schemas.openxmlformats.org/officeDocument/2006/relationships/printerSettings" Target="../printerSettings/printerSettings54.bin"/><Relationship Id="rId12" Type="http://schemas.openxmlformats.org/officeDocument/2006/relationships/printerSettings" Target="../printerSettings/printerSettings59.bin"/><Relationship Id="rId17" Type="http://schemas.openxmlformats.org/officeDocument/2006/relationships/printerSettings" Target="../printerSettings/printerSettings64.bin"/><Relationship Id="rId25" Type="http://schemas.openxmlformats.org/officeDocument/2006/relationships/printerSettings" Target="../printerSettings/printerSettings72.bin"/><Relationship Id="rId2" Type="http://schemas.openxmlformats.org/officeDocument/2006/relationships/printerSettings" Target="../printerSettings/printerSettings49.bin"/><Relationship Id="rId16" Type="http://schemas.openxmlformats.org/officeDocument/2006/relationships/printerSettings" Target="../printerSettings/printerSettings63.bin"/><Relationship Id="rId20" Type="http://schemas.openxmlformats.org/officeDocument/2006/relationships/printerSettings" Target="../printerSettings/printerSettings67.bin"/><Relationship Id="rId1" Type="http://schemas.openxmlformats.org/officeDocument/2006/relationships/printerSettings" Target="../printerSettings/printerSettings48.bin"/><Relationship Id="rId6" Type="http://schemas.openxmlformats.org/officeDocument/2006/relationships/printerSettings" Target="../printerSettings/printerSettings53.bin"/><Relationship Id="rId11" Type="http://schemas.openxmlformats.org/officeDocument/2006/relationships/printerSettings" Target="../printerSettings/printerSettings58.bin"/><Relationship Id="rId24" Type="http://schemas.openxmlformats.org/officeDocument/2006/relationships/printerSettings" Target="../printerSettings/printerSettings71.bin"/><Relationship Id="rId5" Type="http://schemas.openxmlformats.org/officeDocument/2006/relationships/printerSettings" Target="../printerSettings/printerSettings52.bin"/><Relationship Id="rId15" Type="http://schemas.openxmlformats.org/officeDocument/2006/relationships/printerSettings" Target="../printerSettings/printerSettings62.bin"/><Relationship Id="rId23" Type="http://schemas.openxmlformats.org/officeDocument/2006/relationships/printerSettings" Target="../printerSettings/printerSettings70.bin"/><Relationship Id="rId10" Type="http://schemas.openxmlformats.org/officeDocument/2006/relationships/printerSettings" Target="../printerSettings/printerSettings57.bin"/><Relationship Id="rId19" Type="http://schemas.openxmlformats.org/officeDocument/2006/relationships/printerSettings" Target="../printerSettings/printerSettings66.bin"/><Relationship Id="rId4" Type="http://schemas.openxmlformats.org/officeDocument/2006/relationships/printerSettings" Target="../printerSettings/printerSettings51.bin"/><Relationship Id="rId9" Type="http://schemas.openxmlformats.org/officeDocument/2006/relationships/printerSettings" Target="../printerSettings/printerSettings56.bin"/><Relationship Id="rId14" Type="http://schemas.openxmlformats.org/officeDocument/2006/relationships/printerSettings" Target="../printerSettings/printerSettings61.bin"/><Relationship Id="rId22" Type="http://schemas.openxmlformats.org/officeDocument/2006/relationships/printerSettings" Target="../printerSettings/printerSettings6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80.bin"/><Relationship Id="rId13" Type="http://schemas.openxmlformats.org/officeDocument/2006/relationships/printerSettings" Target="../printerSettings/printerSettings85.bin"/><Relationship Id="rId18" Type="http://schemas.openxmlformats.org/officeDocument/2006/relationships/printerSettings" Target="../printerSettings/printerSettings90.bin"/><Relationship Id="rId26" Type="http://schemas.openxmlformats.org/officeDocument/2006/relationships/printerSettings" Target="../printerSettings/printerSettings98.bin"/><Relationship Id="rId3" Type="http://schemas.openxmlformats.org/officeDocument/2006/relationships/printerSettings" Target="../printerSettings/printerSettings75.bin"/><Relationship Id="rId21" Type="http://schemas.openxmlformats.org/officeDocument/2006/relationships/printerSettings" Target="../printerSettings/printerSettings93.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17" Type="http://schemas.openxmlformats.org/officeDocument/2006/relationships/printerSettings" Target="../printerSettings/printerSettings89.bin"/><Relationship Id="rId25" Type="http://schemas.openxmlformats.org/officeDocument/2006/relationships/printerSettings" Target="../printerSettings/printerSettings97.bin"/><Relationship Id="rId2" Type="http://schemas.openxmlformats.org/officeDocument/2006/relationships/printerSettings" Target="../printerSettings/printerSettings74.bin"/><Relationship Id="rId16" Type="http://schemas.openxmlformats.org/officeDocument/2006/relationships/printerSettings" Target="../printerSettings/printerSettings88.bin"/><Relationship Id="rId20" Type="http://schemas.openxmlformats.org/officeDocument/2006/relationships/printerSettings" Target="../printerSettings/printerSettings92.bin"/><Relationship Id="rId29" Type="http://schemas.openxmlformats.org/officeDocument/2006/relationships/drawing" Target="../drawings/drawing3.xml"/><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24" Type="http://schemas.openxmlformats.org/officeDocument/2006/relationships/printerSettings" Target="../printerSettings/printerSettings96.bin"/><Relationship Id="rId5" Type="http://schemas.openxmlformats.org/officeDocument/2006/relationships/printerSettings" Target="../printerSettings/printerSettings77.bin"/><Relationship Id="rId15" Type="http://schemas.openxmlformats.org/officeDocument/2006/relationships/printerSettings" Target="../printerSettings/printerSettings87.bin"/><Relationship Id="rId23" Type="http://schemas.openxmlformats.org/officeDocument/2006/relationships/printerSettings" Target="../printerSettings/printerSettings95.bin"/><Relationship Id="rId28" Type="http://schemas.openxmlformats.org/officeDocument/2006/relationships/printerSettings" Target="../printerSettings/printerSettings100.bin"/><Relationship Id="rId10" Type="http://schemas.openxmlformats.org/officeDocument/2006/relationships/printerSettings" Target="../printerSettings/printerSettings82.bin"/><Relationship Id="rId19" Type="http://schemas.openxmlformats.org/officeDocument/2006/relationships/printerSettings" Target="../printerSettings/printerSettings91.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 Id="rId14" Type="http://schemas.openxmlformats.org/officeDocument/2006/relationships/printerSettings" Target="../printerSettings/printerSettings86.bin"/><Relationship Id="rId22" Type="http://schemas.openxmlformats.org/officeDocument/2006/relationships/printerSettings" Target="../printerSettings/printerSettings94.bin"/><Relationship Id="rId27" Type="http://schemas.openxmlformats.org/officeDocument/2006/relationships/printerSettings" Target="../printerSettings/printerSettings9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08.bin"/><Relationship Id="rId13" Type="http://schemas.openxmlformats.org/officeDocument/2006/relationships/printerSettings" Target="../printerSettings/printerSettings113.bin"/><Relationship Id="rId18" Type="http://schemas.openxmlformats.org/officeDocument/2006/relationships/printerSettings" Target="../printerSettings/printerSettings118.bin"/><Relationship Id="rId26" Type="http://schemas.openxmlformats.org/officeDocument/2006/relationships/printerSettings" Target="../printerSettings/printerSettings126.bin"/><Relationship Id="rId3" Type="http://schemas.openxmlformats.org/officeDocument/2006/relationships/printerSettings" Target="../printerSettings/printerSettings103.bin"/><Relationship Id="rId21" Type="http://schemas.openxmlformats.org/officeDocument/2006/relationships/printerSettings" Target="../printerSettings/printerSettings121.bin"/><Relationship Id="rId7" Type="http://schemas.openxmlformats.org/officeDocument/2006/relationships/printerSettings" Target="../printerSettings/printerSettings107.bin"/><Relationship Id="rId12" Type="http://schemas.openxmlformats.org/officeDocument/2006/relationships/printerSettings" Target="../printerSettings/printerSettings112.bin"/><Relationship Id="rId17" Type="http://schemas.openxmlformats.org/officeDocument/2006/relationships/printerSettings" Target="../printerSettings/printerSettings117.bin"/><Relationship Id="rId25" Type="http://schemas.openxmlformats.org/officeDocument/2006/relationships/printerSettings" Target="../printerSettings/printerSettings125.bin"/><Relationship Id="rId2" Type="http://schemas.openxmlformats.org/officeDocument/2006/relationships/printerSettings" Target="../printerSettings/printerSettings102.bin"/><Relationship Id="rId16" Type="http://schemas.openxmlformats.org/officeDocument/2006/relationships/printerSettings" Target="../printerSettings/printerSettings116.bin"/><Relationship Id="rId20" Type="http://schemas.openxmlformats.org/officeDocument/2006/relationships/printerSettings" Target="../printerSettings/printerSettings120.bin"/><Relationship Id="rId29" Type="http://schemas.openxmlformats.org/officeDocument/2006/relationships/drawing" Target="../drawings/drawing4.xml"/><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11" Type="http://schemas.openxmlformats.org/officeDocument/2006/relationships/printerSettings" Target="../printerSettings/printerSettings111.bin"/><Relationship Id="rId24" Type="http://schemas.openxmlformats.org/officeDocument/2006/relationships/printerSettings" Target="../printerSettings/printerSettings124.bin"/><Relationship Id="rId5" Type="http://schemas.openxmlformats.org/officeDocument/2006/relationships/printerSettings" Target="../printerSettings/printerSettings105.bin"/><Relationship Id="rId15" Type="http://schemas.openxmlformats.org/officeDocument/2006/relationships/printerSettings" Target="../printerSettings/printerSettings115.bin"/><Relationship Id="rId23" Type="http://schemas.openxmlformats.org/officeDocument/2006/relationships/printerSettings" Target="../printerSettings/printerSettings123.bin"/><Relationship Id="rId28" Type="http://schemas.openxmlformats.org/officeDocument/2006/relationships/printerSettings" Target="../printerSettings/printerSettings128.bin"/><Relationship Id="rId10" Type="http://schemas.openxmlformats.org/officeDocument/2006/relationships/printerSettings" Target="../printerSettings/printerSettings110.bin"/><Relationship Id="rId19" Type="http://schemas.openxmlformats.org/officeDocument/2006/relationships/printerSettings" Target="../printerSettings/printerSettings119.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 Id="rId14" Type="http://schemas.openxmlformats.org/officeDocument/2006/relationships/printerSettings" Target="../printerSettings/printerSettings114.bin"/><Relationship Id="rId22" Type="http://schemas.openxmlformats.org/officeDocument/2006/relationships/printerSettings" Target="../printerSettings/printerSettings122.bin"/><Relationship Id="rId27" Type="http://schemas.openxmlformats.org/officeDocument/2006/relationships/printerSettings" Target="../printerSettings/printerSettings12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36.bin"/><Relationship Id="rId13" Type="http://schemas.openxmlformats.org/officeDocument/2006/relationships/printerSettings" Target="../printerSettings/printerSettings141.bin"/><Relationship Id="rId18" Type="http://schemas.openxmlformats.org/officeDocument/2006/relationships/printerSettings" Target="../printerSettings/printerSettings146.bin"/><Relationship Id="rId3" Type="http://schemas.openxmlformats.org/officeDocument/2006/relationships/printerSettings" Target="../printerSettings/printerSettings131.bin"/><Relationship Id="rId21" Type="http://schemas.openxmlformats.org/officeDocument/2006/relationships/printerSettings" Target="../printerSettings/printerSettings149.bin"/><Relationship Id="rId7" Type="http://schemas.openxmlformats.org/officeDocument/2006/relationships/printerSettings" Target="../printerSettings/printerSettings135.bin"/><Relationship Id="rId12" Type="http://schemas.openxmlformats.org/officeDocument/2006/relationships/printerSettings" Target="../printerSettings/printerSettings140.bin"/><Relationship Id="rId17" Type="http://schemas.openxmlformats.org/officeDocument/2006/relationships/printerSettings" Target="../printerSettings/printerSettings145.bin"/><Relationship Id="rId2" Type="http://schemas.openxmlformats.org/officeDocument/2006/relationships/printerSettings" Target="../printerSettings/printerSettings130.bin"/><Relationship Id="rId16" Type="http://schemas.openxmlformats.org/officeDocument/2006/relationships/printerSettings" Target="../printerSettings/printerSettings144.bin"/><Relationship Id="rId20" Type="http://schemas.openxmlformats.org/officeDocument/2006/relationships/printerSettings" Target="../printerSettings/printerSettings148.bin"/><Relationship Id="rId1" Type="http://schemas.openxmlformats.org/officeDocument/2006/relationships/printerSettings" Target="../printerSettings/printerSettings129.bin"/><Relationship Id="rId6" Type="http://schemas.openxmlformats.org/officeDocument/2006/relationships/printerSettings" Target="../printerSettings/printerSettings134.bin"/><Relationship Id="rId11" Type="http://schemas.openxmlformats.org/officeDocument/2006/relationships/printerSettings" Target="../printerSettings/printerSettings139.bin"/><Relationship Id="rId5" Type="http://schemas.openxmlformats.org/officeDocument/2006/relationships/printerSettings" Target="../printerSettings/printerSettings133.bin"/><Relationship Id="rId15" Type="http://schemas.openxmlformats.org/officeDocument/2006/relationships/printerSettings" Target="../printerSettings/printerSettings143.bin"/><Relationship Id="rId10" Type="http://schemas.openxmlformats.org/officeDocument/2006/relationships/printerSettings" Target="../printerSettings/printerSettings138.bin"/><Relationship Id="rId19" Type="http://schemas.openxmlformats.org/officeDocument/2006/relationships/printerSettings" Target="../printerSettings/printerSettings147.bin"/><Relationship Id="rId4" Type="http://schemas.openxmlformats.org/officeDocument/2006/relationships/printerSettings" Target="../printerSettings/printerSettings132.bin"/><Relationship Id="rId9" Type="http://schemas.openxmlformats.org/officeDocument/2006/relationships/printerSettings" Target="../printerSettings/printerSettings137.bin"/><Relationship Id="rId14" Type="http://schemas.openxmlformats.org/officeDocument/2006/relationships/printerSettings" Target="../printerSettings/printerSettings142.bin"/><Relationship Id="rId22"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57.bin"/><Relationship Id="rId13" Type="http://schemas.openxmlformats.org/officeDocument/2006/relationships/printerSettings" Target="../printerSettings/printerSettings162.bin"/><Relationship Id="rId18" Type="http://schemas.openxmlformats.org/officeDocument/2006/relationships/printerSettings" Target="../printerSettings/printerSettings167.bin"/><Relationship Id="rId26" Type="http://schemas.openxmlformats.org/officeDocument/2006/relationships/printerSettings" Target="../printerSettings/printerSettings175.bin"/><Relationship Id="rId3" Type="http://schemas.openxmlformats.org/officeDocument/2006/relationships/printerSettings" Target="../printerSettings/printerSettings152.bin"/><Relationship Id="rId21" Type="http://schemas.openxmlformats.org/officeDocument/2006/relationships/printerSettings" Target="../printerSettings/printerSettings170.bin"/><Relationship Id="rId7" Type="http://schemas.openxmlformats.org/officeDocument/2006/relationships/printerSettings" Target="../printerSettings/printerSettings156.bin"/><Relationship Id="rId12" Type="http://schemas.openxmlformats.org/officeDocument/2006/relationships/printerSettings" Target="../printerSettings/printerSettings161.bin"/><Relationship Id="rId17" Type="http://schemas.openxmlformats.org/officeDocument/2006/relationships/printerSettings" Target="../printerSettings/printerSettings166.bin"/><Relationship Id="rId25" Type="http://schemas.openxmlformats.org/officeDocument/2006/relationships/printerSettings" Target="../printerSettings/printerSettings174.bin"/><Relationship Id="rId2" Type="http://schemas.openxmlformats.org/officeDocument/2006/relationships/printerSettings" Target="../printerSettings/printerSettings151.bin"/><Relationship Id="rId16" Type="http://schemas.openxmlformats.org/officeDocument/2006/relationships/printerSettings" Target="../printerSettings/printerSettings165.bin"/><Relationship Id="rId20" Type="http://schemas.openxmlformats.org/officeDocument/2006/relationships/printerSettings" Target="../printerSettings/printerSettings169.bin"/><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24" Type="http://schemas.openxmlformats.org/officeDocument/2006/relationships/printerSettings" Target="../printerSettings/printerSettings173.bin"/><Relationship Id="rId5" Type="http://schemas.openxmlformats.org/officeDocument/2006/relationships/printerSettings" Target="../printerSettings/printerSettings154.bin"/><Relationship Id="rId15" Type="http://schemas.openxmlformats.org/officeDocument/2006/relationships/printerSettings" Target="../printerSettings/printerSettings164.bin"/><Relationship Id="rId23" Type="http://schemas.openxmlformats.org/officeDocument/2006/relationships/printerSettings" Target="../printerSettings/printerSettings172.bin"/><Relationship Id="rId28" Type="http://schemas.openxmlformats.org/officeDocument/2006/relationships/printerSettings" Target="../printerSettings/printerSettings177.bin"/><Relationship Id="rId10" Type="http://schemas.openxmlformats.org/officeDocument/2006/relationships/printerSettings" Target="../printerSettings/printerSettings159.bin"/><Relationship Id="rId19" Type="http://schemas.openxmlformats.org/officeDocument/2006/relationships/printerSettings" Target="../printerSettings/printerSettings168.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 Id="rId14" Type="http://schemas.openxmlformats.org/officeDocument/2006/relationships/printerSettings" Target="../printerSettings/printerSettings163.bin"/><Relationship Id="rId22" Type="http://schemas.openxmlformats.org/officeDocument/2006/relationships/printerSettings" Target="../printerSettings/printerSettings171.bin"/><Relationship Id="rId27" Type="http://schemas.openxmlformats.org/officeDocument/2006/relationships/printerSettings" Target="../printerSettings/printerSettings176.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85.bin"/><Relationship Id="rId13" Type="http://schemas.openxmlformats.org/officeDocument/2006/relationships/printerSettings" Target="../printerSettings/printerSettings190.bin"/><Relationship Id="rId18" Type="http://schemas.openxmlformats.org/officeDocument/2006/relationships/printerSettings" Target="../printerSettings/printerSettings195.bin"/><Relationship Id="rId26" Type="http://schemas.openxmlformats.org/officeDocument/2006/relationships/drawing" Target="../drawings/drawing6.xml"/><Relationship Id="rId3" Type="http://schemas.openxmlformats.org/officeDocument/2006/relationships/printerSettings" Target="../printerSettings/printerSettings180.bin"/><Relationship Id="rId21" Type="http://schemas.openxmlformats.org/officeDocument/2006/relationships/printerSettings" Target="../printerSettings/printerSettings198.bin"/><Relationship Id="rId7" Type="http://schemas.openxmlformats.org/officeDocument/2006/relationships/printerSettings" Target="../printerSettings/printerSettings184.bin"/><Relationship Id="rId12" Type="http://schemas.openxmlformats.org/officeDocument/2006/relationships/printerSettings" Target="../printerSettings/printerSettings189.bin"/><Relationship Id="rId17" Type="http://schemas.openxmlformats.org/officeDocument/2006/relationships/printerSettings" Target="../printerSettings/printerSettings194.bin"/><Relationship Id="rId25" Type="http://schemas.openxmlformats.org/officeDocument/2006/relationships/printerSettings" Target="../printerSettings/printerSettings202.bin"/><Relationship Id="rId2" Type="http://schemas.openxmlformats.org/officeDocument/2006/relationships/printerSettings" Target="../printerSettings/printerSettings179.bin"/><Relationship Id="rId16" Type="http://schemas.openxmlformats.org/officeDocument/2006/relationships/printerSettings" Target="../printerSettings/printerSettings193.bin"/><Relationship Id="rId20" Type="http://schemas.openxmlformats.org/officeDocument/2006/relationships/printerSettings" Target="../printerSettings/printerSettings197.bin"/><Relationship Id="rId1" Type="http://schemas.openxmlformats.org/officeDocument/2006/relationships/printerSettings" Target="../printerSettings/printerSettings178.bin"/><Relationship Id="rId6" Type="http://schemas.openxmlformats.org/officeDocument/2006/relationships/printerSettings" Target="../printerSettings/printerSettings183.bin"/><Relationship Id="rId11" Type="http://schemas.openxmlformats.org/officeDocument/2006/relationships/printerSettings" Target="../printerSettings/printerSettings188.bin"/><Relationship Id="rId24" Type="http://schemas.openxmlformats.org/officeDocument/2006/relationships/printerSettings" Target="../printerSettings/printerSettings201.bin"/><Relationship Id="rId5" Type="http://schemas.openxmlformats.org/officeDocument/2006/relationships/printerSettings" Target="../printerSettings/printerSettings182.bin"/><Relationship Id="rId15" Type="http://schemas.openxmlformats.org/officeDocument/2006/relationships/printerSettings" Target="../printerSettings/printerSettings192.bin"/><Relationship Id="rId23" Type="http://schemas.openxmlformats.org/officeDocument/2006/relationships/printerSettings" Target="../printerSettings/printerSettings200.bin"/><Relationship Id="rId10" Type="http://schemas.openxmlformats.org/officeDocument/2006/relationships/printerSettings" Target="../printerSettings/printerSettings187.bin"/><Relationship Id="rId19" Type="http://schemas.openxmlformats.org/officeDocument/2006/relationships/printerSettings" Target="../printerSettings/printerSettings196.bin"/><Relationship Id="rId4" Type="http://schemas.openxmlformats.org/officeDocument/2006/relationships/printerSettings" Target="../printerSettings/printerSettings181.bin"/><Relationship Id="rId9" Type="http://schemas.openxmlformats.org/officeDocument/2006/relationships/printerSettings" Target="../printerSettings/printerSettings186.bin"/><Relationship Id="rId14" Type="http://schemas.openxmlformats.org/officeDocument/2006/relationships/printerSettings" Target="../printerSettings/printerSettings191.bin"/><Relationship Id="rId22" Type="http://schemas.openxmlformats.org/officeDocument/2006/relationships/printerSettings" Target="../printerSettings/printerSettings19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210.bin"/><Relationship Id="rId13" Type="http://schemas.openxmlformats.org/officeDocument/2006/relationships/printerSettings" Target="../printerSettings/printerSettings215.bin"/><Relationship Id="rId18" Type="http://schemas.openxmlformats.org/officeDocument/2006/relationships/printerSettings" Target="../printerSettings/printerSettings220.bin"/><Relationship Id="rId26" Type="http://schemas.openxmlformats.org/officeDocument/2006/relationships/printerSettings" Target="../printerSettings/printerSettings228.bin"/><Relationship Id="rId3" Type="http://schemas.openxmlformats.org/officeDocument/2006/relationships/printerSettings" Target="../printerSettings/printerSettings205.bin"/><Relationship Id="rId21" Type="http://schemas.openxmlformats.org/officeDocument/2006/relationships/printerSettings" Target="../printerSettings/printerSettings223.bin"/><Relationship Id="rId7" Type="http://schemas.openxmlformats.org/officeDocument/2006/relationships/printerSettings" Target="../printerSettings/printerSettings209.bin"/><Relationship Id="rId12" Type="http://schemas.openxmlformats.org/officeDocument/2006/relationships/printerSettings" Target="../printerSettings/printerSettings214.bin"/><Relationship Id="rId17" Type="http://schemas.openxmlformats.org/officeDocument/2006/relationships/printerSettings" Target="../printerSettings/printerSettings219.bin"/><Relationship Id="rId25" Type="http://schemas.openxmlformats.org/officeDocument/2006/relationships/printerSettings" Target="../printerSettings/printerSettings227.bin"/><Relationship Id="rId2" Type="http://schemas.openxmlformats.org/officeDocument/2006/relationships/printerSettings" Target="../printerSettings/printerSettings204.bin"/><Relationship Id="rId16" Type="http://schemas.openxmlformats.org/officeDocument/2006/relationships/printerSettings" Target="../printerSettings/printerSettings218.bin"/><Relationship Id="rId20" Type="http://schemas.openxmlformats.org/officeDocument/2006/relationships/printerSettings" Target="../printerSettings/printerSettings222.bin"/><Relationship Id="rId1" Type="http://schemas.openxmlformats.org/officeDocument/2006/relationships/printerSettings" Target="../printerSettings/printerSettings203.bin"/><Relationship Id="rId6" Type="http://schemas.openxmlformats.org/officeDocument/2006/relationships/printerSettings" Target="../printerSettings/printerSettings208.bin"/><Relationship Id="rId11" Type="http://schemas.openxmlformats.org/officeDocument/2006/relationships/printerSettings" Target="../printerSettings/printerSettings213.bin"/><Relationship Id="rId24" Type="http://schemas.openxmlformats.org/officeDocument/2006/relationships/printerSettings" Target="../printerSettings/printerSettings226.bin"/><Relationship Id="rId5" Type="http://schemas.openxmlformats.org/officeDocument/2006/relationships/printerSettings" Target="../printerSettings/printerSettings207.bin"/><Relationship Id="rId15" Type="http://schemas.openxmlformats.org/officeDocument/2006/relationships/printerSettings" Target="../printerSettings/printerSettings217.bin"/><Relationship Id="rId23" Type="http://schemas.openxmlformats.org/officeDocument/2006/relationships/printerSettings" Target="../printerSettings/printerSettings225.bin"/><Relationship Id="rId28" Type="http://schemas.openxmlformats.org/officeDocument/2006/relationships/printerSettings" Target="../printerSettings/printerSettings230.bin"/><Relationship Id="rId10" Type="http://schemas.openxmlformats.org/officeDocument/2006/relationships/printerSettings" Target="../printerSettings/printerSettings212.bin"/><Relationship Id="rId19" Type="http://schemas.openxmlformats.org/officeDocument/2006/relationships/printerSettings" Target="../printerSettings/printerSettings221.bin"/><Relationship Id="rId4" Type="http://schemas.openxmlformats.org/officeDocument/2006/relationships/printerSettings" Target="../printerSettings/printerSettings206.bin"/><Relationship Id="rId9" Type="http://schemas.openxmlformats.org/officeDocument/2006/relationships/printerSettings" Target="../printerSettings/printerSettings211.bin"/><Relationship Id="rId14" Type="http://schemas.openxmlformats.org/officeDocument/2006/relationships/printerSettings" Target="../printerSettings/printerSettings216.bin"/><Relationship Id="rId22" Type="http://schemas.openxmlformats.org/officeDocument/2006/relationships/printerSettings" Target="../printerSettings/printerSettings224.bin"/><Relationship Id="rId27" Type="http://schemas.openxmlformats.org/officeDocument/2006/relationships/printerSettings" Target="../printerSettings/printerSettings2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H5"/>
  <sheetViews>
    <sheetView workbookViewId="0">
      <selection activeCell="B14" sqref="B14"/>
    </sheetView>
  </sheetViews>
  <sheetFormatPr defaultRowHeight="14.4"/>
  <cols>
    <col min="1" max="1" width="18" customWidth="1"/>
    <col min="2" max="2" width="71.88671875" customWidth="1"/>
  </cols>
  <sheetData>
    <row r="1" spans="1:8" ht="52.95" customHeight="1">
      <c r="A1" s="587" t="s">
        <v>431</v>
      </c>
      <c r="B1" s="769" t="s">
        <v>517</v>
      </c>
      <c r="C1" s="769"/>
      <c r="D1" s="240"/>
      <c r="E1" s="240"/>
      <c r="F1" s="240"/>
      <c r="G1" s="240"/>
      <c r="H1" s="240"/>
    </row>
    <row r="2" spans="1:8">
      <c r="B2" s="328"/>
    </row>
    <row r="3" spans="1:8">
      <c r="A3" t="s">
        <v>291</v>
      </c>
      <c r="B3" t="s">
        <v>518</v>
      </c>
    </row>
    <row r="5" spans="1:8" ht="15.6">
      <c r="A5" t="s">
        <v>292</v>
      </c>
      <c r="B5" s="768" t="s">
        <v>520</v>
      </c>
    </row>
  </sheetData>
  <sheetProtection selectLockedCells="1" selectUnlockedCells="1"/>
  <customSheetViews>
    <customSheetView guid="{B9EAB4BB-47F0-45F6-9177-877ECBB04DB8}" state="hidden">
      <selection activeCell="B14" sqref="B14"/>
      <pageMargins left="0.75" right="0.75" top="1" bottom="1" header="0.5" footer="0.5"/>
      <pageSetup paperSize="9" orientation="portrait" r:id="rId1"/>
      <headerFooter alignWithMargins="0"/>
    </customSheetView>
    <customSheetView guid="{86260C12-F493-4AC3-B99F-09BEF69A932B}" state="hidden">
      <selection activeCell="B20" sqref="B20"/>
      <pageMargins left="0.75" right="0.75" top="1" bottom="1" header="0.5" footer="0.5"/>
      <pageSetup paperSize="9" orientation="portrait" r:id="rId2"/>
      <headerFooter alignWithMargins="0"/>
    </customSheetView>
    <customSheetView guid="{25FA5C87-49B6-4D46-AC9A-E57D5387C2DA}" state="hidden">
      <selection activeCell="B20" sqref="B20"/>
      <pageMargins left="0.75" right="0.75" top="1" bottom="1" header="0.5" footer="0.5"/>
      <pageSetup paperSize="9" orientation="portrait" r:id="rId3"/>
      <headerFooter alignWithMargins="0"/>
    </customSheetView>
    <customSheetView guid="{FC366365-2136-48B2-A9F6-DEB708B66B93}" state="hidden">
      <selection activeCell="B15" sqref="B15"/>
      <pageMargins left="0.75" right="0.75" top="1" bottom="1" header="0.5" footer="0.5"/>
      <pageSetup paperSize="9" orientation="portrait" r:id="rId4"/>
      <headerFooter alignWithMargins="0"/>
    </customSheetView>
    <customSheetView guid="{25F14B1D-FADD-4C44-AA48-5D402D65337D}" state="hidden">
      <selection activeCell="B10" sqref="B10"/>
      <pageMargins left="0.75" right="0.75" top="1" bottom="1" header="0.5" footer="0.5"/>
      <pageSetup paperSize="9" orientation="portrait" r:id="rId5"/>
      <headerFooter alignWithMargins="0"/>
    </customSheetView>
    <customSheetView guid="{2D068FA3-47E3-4516-81A6-894AA90F7864}" state="hidden">
      <selection activeCell="B6" sqref="B6"/>
      <pageMargins left="0.75" right="0.75" top="1" bottom="1" header="0.5" footer="0.5"/>
      <pageSetup paperSize="9" orientation="portrait" r:id="rId6"/>
      <headerFooter alignWithMargins="0"/>
    </customSheetView>
    <customSheetView guid="{97B2ED79-AE3F-4DF3-959D-96AE4A0B76A0}" state="hidden">
      <selection activeCell="B9" sqref="B9"/>
      <pageMargins left="0.75" right="0.75" top="1" bottom="1" header="0.5" footer="0.5"/>
      <pageSetup paperSize="9" orientation="portrait" r:id="rId7"/>
      <headerFooter alignWithMargins="0"/>
    </customSheetView>
    <customSheetView guid="{CB39F8EE-FAD8-4C4E-B5E9-5EC27AC08528}" state="hidden">
      <selection activeCell="B5" sqref="B5"/>
      <pageMargins left="0.75" right="0.75" top="1" bottom="1" header="0.5" footer="0.5"/>
      <pageSetup paperSize="9" orientation="portrait" r:id="rId8"/>
      <headerFooter alignWithMargins="0"/>
    </customSheetView>
    <customSheetView guid="{E8B8E0BD-9CB3-4C7D-9BC6-088FDFCB0B45}" state="hidden">
      <selection activeCell="A16" sqref="A16"/>
      <pageMargins left="0.75" right="0.75" top="1" bottom="1" header="0.5" footer="0.5"/>
      <headerFooter alignWithMargins="0"/>
    </customSheetView>
    <customSheetView guid="{E2E57CA5-082B-4C11-AB34-2A298199576B}" state="hidden">
      <selection activeCell="D5" sqref="D5"/>
      <pageMargins left="0.75" right="0.75" top="1" bottom="1" header="0.5" footer="0.5"/>
      <headerFooter alignWithMargins="0"/>
    </customSheetView>
    <customSheetView guid="{EEE4E2D7-4BFE-4C24-8B93-9FD441A50336}" state="hidden">
      <selection activeCell="B5" sqref="B5"/>
      <pageMargins left="0.75" right="0.75" top="1" bottom="1" header="0.5" footer="0.5"/>
      <headerFooter alignWithMargins="0"/>
    </customSheetView>
    <customSheetView guid="{091A6405-72DB-46E0-B81A-EC53A5C58396}" state="hidden">
      <selection activeCell="B2" sqref="B2"/>
      <pageMargins left="0.75" right="0.75" top="1" bottom="1" header="0.5" footer="0.5"/>
      <headerFooter alignWithMargins="0"/>
    </customSheetView>
    <customSheetView guid="{4F65FF32-EC61-4022-A399-2986D7B6B8B3}" state="hidden" showRuler="0">
      <selection activeCell="B2" sqref="B2"/>
      <pageMargins left="0.75" right="0.75" top="1" bottom="1" header="0.5" footer="0.5"/>
      <headerFooter alignWithMargins="0"/>
    </customSheetView>
    <customSheetView guid="{14D7F02E-BCCA-4517-ABC7-537FF4AEB67A}" state="hidden">
      <selection activeCell="B5" sqref="B5"/>
      <pageMargins left="0.75" right="0.75" top="1" bottom="1" header="0.5" footer="0.5"/>
      <headerFooter alignWithMargins="0"/>
    </customSheetView>
    <customSheetView guid="{27A45B7A-04F2-4516-B80B-5ED0825D4ED3}" fitToPage="1" state="hidden">
      <selection activeCell="B8" sqref="B8"/>
      <pageMargins left="0.75" right="0.75" top="1" bottom="1" header="0.5" footer="0.5"/>
      <pageSetup paperSize="9" scale="98" orientation="portrait" r:id="rId9"/>
      <headerFooter alignWithMargins="0"/>
    </customSheetView>
    <customSheetView guid="{1F4837C2-36FF-4422-95DC-EAAD1B4FAC2F}" state="hidden">
      <selection activeCell="E8" sqref="E8"/>
      <pageMargins left="0.75" right="0.75" top="1" bottom="1" header="0.5" footer="0.5"/>
      <pageSetup scale="90" orientation="portrait" r:id="rId10"/>
      <headerFooter alignWithMargins="0"/>
    </customSheetView>
    <customSheetView guid="{FD7F7BE1-8CB1-460B-98AB-D33E15FD14E6}" state="hidden">
      <selection activeCell="B8" sqref="B8"/>
      <pageMargins left="0.75" right="0.75" top="1" bottom="1" header="0.5" footer="0.5"/>
      <pageSetup scale="90" orientation="portrait" r:id="rId11"/>
      <headerFooter alignWithMargins="0"/>
    </customSheetView>
    <customSheetView guid="{8C0E2163-61BB-48DF-AFAF-5E75147ED450}" state="hidden">
      <selection activeCell="D17" sqref="D17"/>
      <pageMargins left="0.75" right="0.75" top="1" bottom="1" header="0.5" footer="0.5"/>
      <pageSetup scale="90" orientation="portrait" r:id="rId12"/>
      <headerFooter alignWithMargins="0"/>
    </customSheetView>
    <customSheetView guid="{3DA0B320-DAF7-4F4A-921A-9FCFD188E8C7}" state="hidden">
      <selection activeCell="B12" sqref="B12"/>
      <pageMargins left="0.75" right="0.75" top="1" bottom="1" header="0.5" footer="0.5"/>
      <pageSetup scale="90" orientation="portrait" r:id="rId13"/>
      <headerFooter alignWithMargins="0"/>
    </customSheetView>
    <customSheetView guid="{BE0CEA4D-1A4E-4C32-BF92-B8DA3D3423E5}" state="hidden">
      <selection activeCell="B9" sqref="B9"/>
      <pageMargins left="0.75" right="0.75" top="1" bottom="1" header="0.5" footer="0.5"/>
      <headerFooter alignWithMargins="0"/>
    </customSheetView>
    <customSheetView guid="{714760DF-5EB1-4543-9C04-C1A23AAE4384}" state="hidden">
      <selection activeCell="B9" sqref="B9"/>
      <pageMargins left="0.75" right="0.75" top="1" bottom="1" header="0.5" footer="0.5"/>
      <headerFooter alignWithMargins="0"/>
    </customSheetView>
    <customSheetView guid="{D4A148BB-8D25-43B9-8797-A9D3AE767B49}" state="hidden">
      <pageMargins left="0.75" right="0.75" top="1" bottom="1" header="0.5" footer="0.5"/>
      <pageSetup paperSize="9" orientation="portrait" r:id="rId14"/>
      <headerFooter alignWithMargins="0"/>
    </customSheetView>
    <customSheetView guid="{9658319F-66FC-48F8-AB8A-302F6F77BA10}" state="hidden">
      <selection activeCell="B9" sqref="B9"/>
      <pageMargins left="0.75" right="0.75" top="1" bottom="1" header="0.5" footer="0.5"/>
      <pageSetup paperSize="9" orientation="portrait" r:id="rId15"/>
      <headerFooter alignWithMargins="0"/>
    </customSheetView>
    <customSheetView guid="{EF8F60CB-82F3-477F-A7D3-94F4C70843DC}" state="hidden">
      <selection activeCell="B6" sqref="B6"/>
      <pageMargins left="0.75" right="0.75" top="1" bottom="1" header="0.5" footer="0.5"/>
      <pageSetup paperSize="9" orientation="portrait" r:id="rId16"/>
      <headerFooter alignWithMargins="0"/>
    </customSheetView>
    <customSheetView guid="{427AF4ED-2BDF-478F-9F0A-595838FA0EC8}" state="hidden">
      <selection activeCell="B15" sqref="B15"/>
      <pageMargins left="0.75" right="0.75" top="1" bottom="1" header="0.5" footer="0.5"/>
      <pageSetup paperSize="9" orientation="portrait" r:id="rId17"/>
      <headerFooter alignWithMargins="0"/>
    </customSheetView>
    <customSheetView guid="{D4DE57C7-E521-4428-80BD-545B19793C78}" state="hidden">
      <selection activeCell="B15" sqref="B15"/>
      <pageMargins left="0.75" right="0.75" top="1" bottom="1" header="0.5" footer="0.5"/>
      <pageSetup paperSize="9" orientation="portrait" r:id="rId18"/>
      <headerFooter alignWithMargins="0"/>
    </customSheetView>
  </customSheetViews>
  <mergeCells count="1">
    <mergeCell ref="B1:C1"/>
  </mergeCells>
  <phoneticPr fontId="27" type="noConversion"/>
  <pageMargins left="0.75" right="0.75" top="1" bottom="1" header="0.5" footer="0.5"/>
  <pageSetup paperSize="9" orientation="portrait" r:id="rId19"/>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tabColor rgb="FFFF0000"/>
  </sheetPr>
  <dimension ref="A1:F35"/>
  <sheetViews>
    <sheetView view="pageBreakPreview" zoomScaleNormal="100" zoomScaleSheetLayoutView="100" workbookViewId="0">
      <selection activeCell="B31" sqref="B31"/>
    </sheetView>
  </sheetViews>
  <sheetFormatPr defaultColWidth="10" defaultRowHeight="15.6"/>
  <cols>
    <col min="1" max="1" width="10.6640625" style="31" customWidth="1"/>
    <col min="2" max="2" width="27.44140625" style="31" customWidth="1"/>
    <col min="3" max="3" width="21" style="31" customWidth="1"/>
    <col min="4" max="4" width="34.33203125" style="31" customWidth="1"/>
    <col min="5" max="16384" width="10" style="28"/>
  </cols>
  <sheetData>
    <row r="1" spans="1:6" ht="18" customHeight="1">
      <c r="A1" s="67" t="str">
        <f>Cover!B3</f>
        <v>Spec. No.: CC/NT/CIVIL/DOM/A02/22/5002002460/00189</v>
      </c>
      <c r="B1" s="68"/>
      <c r="C1" s="70"/>
      <c r="D1" s="71" t="s">
        <v>434</v>
      </c>
    </row>
    <row r="2" spans="1:6" ht="18" customHeight="1">
      <c r="A2" s="59"/>
      <c r="B2" s="72"/>
      <c r="C2" s="74"/>
      <c r="D2" s="74"/>
    </row>
    <row r="3" spans="1:6" ht="85.5" customHeight="1">
      <c r="A3" s="859" t="str">
        <f>Cover!$B$2</f>
        <v>Township Works Package-D1 for construction of Residential and Non-residential buildings including external infrastructural development in various substations of Nagaland state associated with NER Power system improvement project (NERPSIP).</v>
      </c>
      <c r="B3" s="859"/>
      <c r="C3" s="859"/>
      <c r="D3" s="859"/>
      <c r="E3" s="44"/>
      <c r="F3" s="44"/>
    </row>
    <row r="4" spans="1:6" ht="21.9" customHeight="1">
      <c r="A4" s="863" t="s">
        <v>393</v>
      </c>
      <c r="B4" s="863"/>
      <c r="C4" s="863"/>
      <c r="D4" s="863"/>
    </row>
    <row r="5" spans="1:6" ht="18" customHeight="1">
      <c r="A5" s="30"/>
    </row>
    <row r="6" spans="1:6" ht="18" customHeight="1">
      <c r="A6" s="25" t="str">
        <f>'Sch-1'!A6</f>
        <v>Bidder’s Name and Address (Sole Bidder) :</v>
      </c>
      <c r="D6" s="56" t="s">
        <v>345</v>
      </c>
    </row>
    <row r="7" spans="1:6" ht="36" customHeight="1">
      <c r="A7" s="899" t="str">
        <f>'Sch-1'!A7</f>
        <v/>
      </c>
      <c r="B7" s="899"/>
      <c r="C7" s="899"/>
      <c r="D7" s="57" t="str">
        <f>'Sch-1'!O7</f>
        <v>Contract Services</v>
      </c>
    </row>
    <row r="8" spans="1:6" ht="18" customHeight="1">
      <c r="A8" s="32" t="s">
        <v>355</v>
      </c>
      <c r="B8" s="862" t="str">
        <f>IF('Sch-1'!F8=0, "", 'Sch-1'!F8)</f>
        <v/>
      </c>
      <c r="C8" s="862"/>
      <c r="D8" s="57" t="str">
        <f>'Sch-1'!O8</f>
        <v>Power Grid Corporation of India Ltd.,</v>
      </c>
    </row>
    <row r="9" spans="1:6" ht="18" customHeight="1">
      <c r="A9" s="32" t="s">
        <v>356</v>
      </c>
      <c r="B9" s="862" t="str">
        <f>IF('Sch-1'!F9=0, "", 'Sch-1'!F9)</f>
        <v/>
      </c>
      <c r="C9" s="862"/>
      <c r="D9" s="57" t="str">
        <f>'Sch-1'!O9</f>
        <v>"Saudamini", Plot No.-2</v>
      </c>
    </row>
    <row r="10" spans="1:6" ht="18" customHeight="1">
      <c r="A10" s="33"/>
      <c r="B10" s="862" t="str">
        <f>IF('Sch-1'!F10=0, "", 'Sch-1'!F10)</f>
        <v/>
      </c>
      <c r="C10" s="862"/>
      <c r="D10" s="57" t="str">
        <f>'Sch-1'!O10</f>
        <v xml:space="preserve">Sector-29, </v>
      </c>
    </row>
    <row r="11" spans="1:6" ht="18" customHeight="1">
      <c r="A11" s="33"/>
      <c r="B11" s="862" t="str">
        <f>IF('Sch-1'!F11=0, "", 'Sch-1'!F11)</f>
        <v/>
      </c>
      <c r="C11" s="862"/>
      <c r="D11" s="57" t="str">
        <f>'Sch-1'!O11</f>
        <v>Gurgaon (Haryana) - 122001</v>
      </c>
    </row>
    <row r="12" spans="1:6" ht="18" customHeight="1">
      <c r="A12" s="45"/>
      <c r="B12" s="45"/>
      <c r="C12" s="45"/>
      <c r="D12" s="58"/>
    </row>
    <row r="13" spans="1:6" ht="21.9" customHeight="1">
      <c r="A13" s="46" t="s">
        <v>324</v>
      </c>
      <c r="B13" s="860" t="s">
        <v>321</v>
      </c>
      <c r="C13" s="861"/>
      <c r="D13" s="47" t="s">
        <v>326</v>
      </c>
    </row>
    <row r="14" spans="1:6" ht="21.9" customHeight="1">
      <c r="A14" s="562" t="s">
        <v>327</v>
      </c>
      <c r="B14" s="909" t="s">
        <v>359</v>
      </c>
      <c r="C14" s="909"/>
      <c r="D14" s="592">
        <f>'Sch-1'!T156</f>
        <v>0</v>
      </c>
    </row>
    <row r="15" spans="1:6" ht="21.9" customHeight="1">
      <c r="A15" s="590" t="s">
        <v>329</v>
      </c>
      <c r="B15" s="594" t="s">
        <v>360</v>
      </c>
      <c r="C15" s="586" t="s">
        <v>432</v>
      </c>
      <c r="D15" s="593">
        <f>'Sch-1'!V156</f>
        <v>0</v>
      </c>
    </row>
    <row r="16" spans="1:6" ht="35.1" customHeight="1">
      <c r="A16" s="48"/>
      <c r="B16" s="903" t="s">
        <v>433</v>
      </c>
      <c r="C16" s="904"/>
      <c r="D16" s="588">
        <f>D14+D15</f>
        <v>0</v>
      </c>
    </row>
    <row r="17" spans="1:6" ht="21.9" hidden="1" customHeight="1">
      <c r="A17" s="35" t="s">
        <v>329</v>
      </c>
      <c r="B17" s="898" t="s">
        <v>360</v>
      </c>
      <c r="C17" s="898"/>
      <c r="D17" s="60" t="e">
        <f>#REF!</f>
        <v>#REF!</v>
      </c>
    </row>
    <row r="18" spans="1:6" ht="35.1" hidden="1" customHeight="1">
      <c r="A18" s="48"/>
      <c r="B18" s="907" t="s">
        <v>333</v>
      </c>
      <c r="C18" s="908"/>
      <c r="D18" s="38"/>
    </row>
    <row r="19" spans="1:6" ht="21.9" hidden="1" customHeight="1">
      <c r="A19" s="35" t="s">
        <v>330</v>
      </c>
      <c r="B19" s="898" t="s">
        <v>361</v>
      </c>
      <c r="C19" s="898"/>
      <c r="D19" s="60" t="e">
        <f>#REF!</f>
        <v>#REF!</v>
      </c>
    </row>
    <row r="20" spans="1:6" ht="30" hidden="1" customHeight="1">
      <c r="A20" s="48"/>
      <c r="B20" s="907" t="s">
        <v>334</v>
      </c>
      <c r="C20" s="908"/>
      <c r="D20" s="38"/>
    </row>
    <row r="21" spans="1:6" ht="21.9" hidden="1" customHeight="1">
      <c r="A21" s="35" t="s">
        <v>331</v>
      </c>
      <c r="B21" s="898" t="s">
        <v>362</v>
      </c>
      <c r="C21" s="898"/>
      <c r="D21" s="204" t="s">
        <v>370</v>
      </c>
    </row>
    <row r="22" spans="1:6" ht="30" hidden="1" customHeight="1">
      <c r="A22" s="48"/>
      <c r="B22" s="907" t="s">
        <v>335</v>
      </c>
      <c r="C22" s="908"/>
      <c r="D22" s="38"/>
    </row>
    <row r="23" spans="1:6" ht="30" hidden="1" customHeight="1">
      <c r="A23" s="35">
        <v>5</v>
      </c>
      <c r="B23" s="898" t="s">
        <v>368</v>
      </c>
      <c r="C23" s="898"/>
      <c r="D23" s="60" t="e">
        <f>'Sch-5 Dis'!D36:E36</f>
        <v>#REF!</v>
      </c>
    </row>
    <row r="24" spans="1:6" ht="51" hidden="1" customHeight="1">
      <c r="A24" s="48"/>
      <c r="B24" s="907" t="s">
        <v>337</v>
      </c>
      <c r="C24" s="908"/>
      <c r="D24" s="203" t="s">
        <v>265</v>
      </c>
    </row>
    <row r="25" spans="1:6" ht="21.9" hidden="1" customHeight="1">
      <c r="A25" s="35" t="s">
        <v>338</v>
      </c>
      <c r="B25" s="898" t="s">
        <v>369</v>
      </c>
      <c r="C25" s="898"/>
      <c r="D25" s="204" t="e">
        <f>#REF!</f>
        <v>#REF!</v>
      </c>
    </row>
    <row r="26" spans="1:6" ht="35.1" hidden="1" customHeight="1">
      <c r="A26" s="48"/>
      <c r="B26" s="907" t="s">
        <v>52</v>
      </c>
      <c r="C26" s="908"/>
      <c r="D26" s="38"/>
    </row>
    <row r="27" spans="1:6" ht="28.5" hidden="1" customHeight="1">
      <c r="A27" s="886"/>
      <c r="B27" s="906" t="s">
        <v>339</v>
      </c>
      <c r="C27" s="906"/>
      <c r="D27" s="61" t="e">
        <f>SUM(D14,D17,D19,D21,D23)</f>
        <v>#REF!</v>
      </c>
    </row>
    <row r="28" spans="1:6" ht="60.75" hidden="1" customHeight="1">
      <c r="A28" s="886"/>
      <c r="B28" s="906"/>
      <c r="C28" s="906"/>
      <c r="D28" s="167" t="str">
        <f>D24</f>
        <v>Plus Octroi, Entry Tax , Other Taxes &amp; Duties quoted by bidder at Sl. No. 4,5 &amp; 6 of Sch-5</v>
      </c>
    </row>
    <row r="29" spans="1:6" ht="18.75" customHeight="1">
      <c r="A29" s="64"/>
      <c r="B29" s="65"/>
      <c r="C29" s="65"/>
      <c r="D29" s="66"/>
    </row>
    <row r="30" spans="1:6" ht="27.9" customHeight="1">
      <c r="A30" s="64"/>
      <c r="B30" s="65"/>
      <c r="C30" s="76"/>
      <c r="D30" s="66"/>
    </row>
    <row r="31" spans="1:6" ht="27.9" customHeight="1">
      <c r="A31" s="75" t="s">
        <v>351</v>
      </c>
      <c r="B31" s="83" t="str">
        <f>IF('Sch-1'!D160=0,"", 'Sch-1'!D160)</f>
        <v>--</v>
      </c>
      <c r="C31" s="76" t="s">
        <v>353</v>
      </c>
      <c r="D31" s="81" t="str">
        <f>IF('Sch-1'!O161=0,"",'Sch-1'!O161)</f>
        <v/>
      </c>
      <c r="F31" s="77"/>
    </row>
    <row r="32" spans="1:6" ht="27.9" customHeight="1">
      <c r="A32" s="75" t="s">
        <v>352</v>
      </c>
      <c r="B32" s="83" t="str">
        <f>IF('Sch-1'!D161=0,"", 'Sch-1'!D161)</f>
        <v/>
      </c>
      <c r="C32" s="76" t="s">
        <v>354</v>
      </c>
      <c r="D32" s="81" t="str">
        <f>IF('Sch-1'!O162=0,"",'Sch-1'!O162)</f>
        <v/>
      </c>
      <c r="F32" s="132"/>
    </row>
    <row r="33" spans="1:6" ht="27.9" customHeight="1">
      <c r="A33" s="73"/>
      <c r="B33" s="72"/>
      <c r="C33" s="76"/>
      <c r="F33" s="132"/>
    </row>
    <row r="34" spans="1:6" ht="30" customHeight="1">
      <c r="A34" s="73"/>
      <c r="B34" s="72"/>
      <c r="C34" s="76"/>
      <c r="D34" s="73"/>
      <c r="F34" s="77"/>
    </row>
    <row r="35" spans="1:6" ht="30" customHeight="1">
      <c r="A35" s="43"/>
      <c r="B35" s="43"/>
      <c r="C35" s="49"/>
      <c r="E35" s="50"/>
    </row>
  </sheetData>
  <sheetProtection algorithmName="SHA-512" hashValue="icJ2HvVH0uMVQom0oUbeqqMg7/Sk3CaEqLbsugNzjFfoeZrOjgZAZnP8Tq//c9K/OQUlNVTiaGpJE5n6/EJaWQ==" saltValue="0ija2Ah5plgcqdXETWH5nQ==" spinCount="100000" sheet="1" formatColumns="0" formatRows="0" selectLockedCells="1"/>
  <customSheetViews>
    <customSheetView guid="{B9EAB4BB-47F0-45F6-9177-877ECBB04DB8}" showPageBreaks="1" printArea="1" hiddenRows="1" view="pageBreakPreview">
      <selection activeCell="B31" sqref="B31"/>
      <pageMargins left="0.5" right="0.38" top="0.56999999999999995" bottom="0.48" header="0.38" footer="0.24"/>
      <printOptions horizontalCentered="1"/>
      <pageSetup paperSize="9" scale="85" fitToHeight="0" orientation="portrait" r:id="rId1"/>
      <headerFooter alignWithMargins="0">
        <oddFooter>&amp;R&amp;"Book Antiqua,Bold"&amp;10Schedule-6/ Page &amp;P of &amp;N</oddFooter>
      </headerFooter>
    </customSheetView>
    <customSheetView guid="{86260C12-F493-4AC3-B99F-09BEF69A932B}" showPageBreaks="1" printArea="1" hiddenRows="1" view="pageBreakPreview">
      <selection activeCell="B31" sqref="B31"/>
      <pageMargins left="0.5" right="0.38" top="0.56999999999999995" bottom="0.48" header="0.38" footer="0.24"/>
      <printOptions horizontalCentered="1"/>
      <pageSetup paperSize="9" scale="85" fitToHeight="0" orientation="portrait" r:id="rId2"/>
      <headerFooter alignWithMargins="0">
        <oddFooter>&amp;R&amp;"Book Antiqua,Bold"&amp;10Schedule-6/ Page &amp;P of &amp;N</oddFooter>
      </headerFooter>
    </customSheetView>
    <customSheetView guid="{25FA5C87-49B6-4D46-AC9A-E57D5387C2DA}" showPageBreaks="1" printArea="1" hiddenRows="1" view="pageBreakPreview">
      <selection activeCell="B31" sqref="B31"/>
      <pageMargins left="0.5" right="0.38" top="0.56999999999999995" bottom="0.48" header="0.38" footer="0.24"/>
      <printOptions horizontalCentered="1"/>
      <pageSetup paperSize="9" scale="85" fitToHeight="0" orientation="portrait" r:id="rId3"/>
      <headerFooter alignWithMargins="0">
        <oddFooter>&amp;R&amp;"Book Antiqua,Bold"&amp;10Schedule-6/ Page &amp;P of &amp;N</oddFooter>
      </headerFooter>
    </customSheetView>
    <customSheetView guid="{FC366365-2136-48B2-A9F6-DEB708B66B93}" showPageBreaks="1" printArea="1" hiddenRows="1" view="pageBreakPreview">
      <selection activeCell="D15" sqref="D15"/>
      <pageMargins left="0.5" right="0.38" top="0.56999999999999995" bottom="0.48" header="0.38" footer="0.24"/>
      <printOptions horizontalCentered="1"/>
      <pageSetup paperSize="9" scale="85" fitToHeight="0" orientation="portrait" r:id="rId4"/>
      <headerFooter alignWithMargins="0">
        <oddFooter>&amp;R&amp;"Book Antiqua,Bold"&amp;10Schedule-6/ Page &amp;P of &amp;N</oddFooter>
      </headerFooter>
    </customSheetView>
    <customSheetView guid="{25F14B1D-FADD-4C44-AA48-5D402D65337D}" showPageBreaks="1" printArea="1" hiddenRows="1" view="pageBreakPreview">
      <selection activeCell="D15" sqref="D15"/>
      <pageMargins left="0.5" right="0.38" top="0.56999999999999995" bottom="0.48" header="0.38" footer="0.24"/>
      <printOptions horizontalCentered="1"/>
      <pageSetup paperSize="9" scale="85" fitToHeight="0" orientation="portrait" r:id="rId5"/>
      <headerFooter alignWithMargins="0">
        <oddFooter>&amp;R&amp;"Book Antiqua,Bold"&amp;10Schedule-6/ Page &amp;P of &amp;N</oddFooter>
      </headerFooter>
    </customSheetView>
    <customSheetView guid="{2D068FA3-47E3-4516-81A6-894AA90F7864}" showPageBreaks="1" printArea="1" hiddenRows="1" view="pageBreakPreview" topLeftCell="A4">
      <selection activeCell="D15" sqref="D15"/>
      <pageMargins left="0.5" right="0.38" top="0.56999999999999995" bottom="0.48" header="0.38" footer="0.24"/>
      <printOptions horizontalCentered="1"/>
      <pageSetup paperSize="9" scale="85" fitToHeight="0" orientation="portrait" r:id="rId6"/>
      <headerFooter alignWithMargins="0">
        <oddFooter>&amp;R&amp;"Book Antiqua,Bold"&amp;10Schedule-6/ Page &amp;P of &amp;N</oddFooter>
      </headerFooter>
    </customSheetView>
    <customSheetView guid="{97B2ED79-AE3F-4DF3-959D-96AE4A0B76A0}" showPageBreaks="1" printArea="1" hiddenRows="1" view="pageBreakPreview" topLeftCell="A4">
      <selection activeCell="I7" sqref="I7"/>
      <pageMargins left="0.5" right="0.38" top="0.56999999999999995" bottom="0.48" header="0.38" footer="0.24"/>
      <printOptions horizontalCentered="1"/>
      <pageSetup paperSize="9" scale="85" fitToHeight="0" orientation="portrait" r:id="rId7"/>
      <headerFooter alignWithMargins="0">
        <oddFooter>&amp;R&amp;"Book Antiqua,Bold"&amp;10Schedule-6/ Page &amp;P of &amp;N</oddFooter>
      </headerFooter>
    </customSheetView>
    <customSheetView guid="{CB39F8EE-FAD8-4C4E-B5E9-5EC27AC08528}" hiddenRows="1">
      <selection activeCell="D29" sqref="D29"/>
      <pageMargins left="0.5" right="0.38" top="0.56999999999999995" bottom="0.48" header="0.38" footer="0.24"/>
      <printOptions horizontalCentered="1"/>
      <pageSetup paperSize="9" scale="85" fitToHeight="0" orientation="portrait" r:id="rId8"/>
      <headerFooter alignWithMargins="0">
        <oddFooter>&amp;R&amp;"Book Antiqua,Bold"&amp;10Schedule-6/ Page &amp;P of &amp;N</oddFooter>
      </headerFooter>
    </customSheetView>
    <customSheetView guid="{E8B8E0BD-9CB3-4C7D-9BC6-088FDFCB0B45}" hiddenRows="1">
      <selection activeCell="D29" sqref="D29"/>
      <pageMargins left="0.5" right="0.38" top="0.56999999999999995" bottom="0.48" header="0.38" footer="0.24"/>
      <printOptions horizontalCentered="1"/>
      <pageSetup paperSize="9" scale="85" fitToHeight="0" orientation="portrait" r:id="rId9"/>
      <headerFooter alignWithMargins="0">
        <oddFooter>&amp;R&amp;"Book Antiqua,Bold"&amp;10Schedule-6/ Page &amp;P of &amp;N</oddFooter>
      </headerFooter>
    </customSheetView>
    <customSheetView guid="{E2E57CA5-082B-4C11-AB34-2A298199576B}" topLeftCell="A13">
      <selection activeCell="D24" sqref="D24"/>
      <pageMargins left="0.5" right="0.38" top="0.56999999999999995" bottom="0.48" header="0.38" footer="0.24"/>
      <printOptions horizontalCentered="1"/>
      <pageSetup paperSize="9" scale="85" fitToHeight="0" orientation="portrait" r:id="rId10"/>
      <headerFooter alignWithMargins="0">
        <oddFooter>&amp;R&amp;"Book Antiqua,Bold"&amp;10Schedule-6/ Page &amp;P of &amp;N</oddFooter>
      </headerFooter>
    </customSheetView>
    <customSheetView guid="{EEE4E2D7-4BFE-4C24-8B93-9FD441A50336}" topLeftCell="A8">
      <selection activeCell="E13" sqref="E13"/>
      <pageMargins left="0.5" right="0.38" top="0.56999999999999995" bottom="0.48" header="0.38" footer="0.24"/>
      <printOptions horizontalCentered="1"/>
      <pageSetup paperSize="9" fitToHeight="0" orientation="portrait" r:id="rId11"/>
      <headerFooter alignWithMargins="0">
        <oddFooter>&amp;R&amp;"Book Antiqua,Bold"&amp;10Schedule-6/ Page &amp;P of &amp;N</oddFooter>
      </headerFooter>
    </customSheetView>
    <customSheetView guid="{091A6405-72DB-46E0-B81A-EC53A5C58396}">
      <selection activeCell="D17" sqref="D17"/>
      <pageMargins left="0.5" right="0.38" top="0.56999999999999995" bottom="0.48" header="0.38" footer="0.24"/>
      <printOptions horizontalCentered="1"/>
      <pageSetup paperSize="9" fitToHeight="0" orientation="portrait" r:id="rId12"/>
      <headerFooter alignWithMargins="0">
        <oddFooter>&amp;R&amp;"Book Antiqua,Bold"&amp;10Schedule-6/ Page &amp;P of &amp;N</oddFooter>
      </headerFooter>
    </customSheetView>
    <customSheetView guid="{27A45B7A-04F2-4516-B80B-5ED0825D4ED3}" topLeftCell="A28">
      <selection activeCell="E13" sqref="E13"/>
      <pageMargins left="0.5" right="0.38" top="0.56999999999999995" bottom="0.48" header="0.38" footer="0.24"/>
      <printOptions horizontalCentered="1"/>
      <pageSetup paperSize="9" fitToHeight="0" orientation="portrait" r:id="rId13"/>
      <headerFooter alignWithMargins="0">
        <oddFooter>&amp;R&amp;"Book Antiqua,Bold"&amp;10Schedule-6/ Page &amp;P of &amp;N</oddFooter>
      </headerFooter>
    </customSheetView>
    <customSheetView guid="{1F4837C2-36FF-4422-95DC-EAAD1B4FAC2F}" hiddenRows="1" topLeftCell="A4">
      <selection activeCell="D14" sqref="D14"/>
      <pageMargins left="0.5" right="0.38" top="0.56999999999999995" bottom="0.48" header="0.38" footer="0.24"/>
      <printOptions horizontalCentered="1"/>
      <pageSetup paperSize="9" scale="85" fitToHeight="0" orientation="portrait" r:id="rId14"/>
      <headerFooter alignWithMargins="0">
        <oddFooter>&amp;R&amp;"Book Antiqua,Bold"&amp;10Schedule-6/ Page &amp;P of &amp;N</oddFooter>
      </headerFooter>
    </customSheetView>
    <customSheetView guid="{FD7F7BE1-8CB1-460B-98AB-D33E15FD14E6}" hiddenRows="1" topLeftCell="A9">
      <selection activeCell="D14" sqref="D14"/>
      <pageMargins left="0.5" right="0.38" top="0.56999999999999995" bottom="0.48" header="0.38" footer="0.24"/>
      <printOptions horizontalCentered="1"/>
      <pageSetup paperSize="9" scale="85" fitToHeight="0" orientation="portrait" r:id="rId15"/>
      <headerFooter alignWithMargins="0">
        <oddFooter>&amp;R&amp;"Book Antiqua,Bold"&amp;10Schedule-6/ Page &amp;P of &amp;N</oddFooter>
      </headerFooter>
    </customSheetView>
    <customSheetView guid="{8C0E2163-61BB-48DF-AFAF-5E75147ED450}" hiddenRows="1" topLeftCell="A4">
      <selection activeCell="D29" sqref="D29"/>
      <pageMargins left="0.5" right="0.38" top="0.56999999999999995" bottom="0.48" header="0.38" footer="0.24"/>
      <printOptions horizontalCentered="1"/>
      <pageSetup paperSize="9" scale="85" fitToHeight="0" orientation="portrait" r:id="rId16"/>
      <headerFooter alignWithMargins="0">
        <oddFooter>&amp;R&amp;"Book Antiqua,Bold"&amp;10Schedule-6/ Page &amp;P of &amp;N</oddFooter>
      </headerFooter>
    </customSheetView>
    <customSheetView guid="{3DA0B320-DAF7-4F4A-921A-9FCFD188E8C7}" hiddenRows="1" topLeftCell="A6">
      <selection activeCell="D29" sqref="D29"/>
      <pageMargins left="0.5" right="0.38" top="0.56999999999999995" bottom="0.48" header="0.38" footer="0.24"/>
      <printOptions horizontalCentered="1"/>
      <pageSetup paperSize="9" scale="85" fitToHeight="0" orientation="portrait" r:id="rId17"/>
      <headerFooter alignWithMargins="0">
        <oddFooter>&amp;R&amp;"Book Antiqua,Bold"&amp;10Schedule-6/ Page &amp;P of &amp;N</oddFooter>
      </headerFooter>
    </customSheetView>
    <customSheetView guid="{BE0CEA4D-1A4E-4C32-BF92-B8DA3D3423E5}" hiddenRows="1" topLeftCell="A7">
      <selection activeCell="D29" sqref="D29"/>
      <pageMargins left="0.5" right="0.38" top="0.56999999999999995" bottom="0.48" header="0.38" footer="0.24"/>
      <printOptions horizontalCentered="1"/>
      <pageSetup paperSize="9" scale="85" fitToHeight="0" orientation="portrait" r:id="rId18"/>
      <headerFooter alignWithMargins="0">
        <oddFooter>&amp;R&amp;"Book Antiqua,Bold"&amp;10Schedule-6/ Page &amp;P of &amp;N</oddFooter>
      </headerFooter>
    </customSheetView>
    <customSheetView guid="{714760DF-5EB1-4543-9C04-C1A23AAE4384}" hiddenRows="1" topLeftCell="A13">
      <selection activeCell="D29" sqref="D29"/>
      <pageMargins left="0.5" right="0.38" top="0.56999999999999995" bottom="0.48" header="0.38" footer="0.24"/>
      <printOptions horizontalCentered="1"/>
      <pageSetup paperSize="9" scale="85" fitToHeight="0" orientation="portrait" r:id="rId19"/>
      <headerFooter alignWithMargins="0">
        <oddFooter>&amp;R&amp;"Book Antiqua,Bold"&amp;10Schedule-6/ Page &amp;P of &amp;N</oddFooter>
      </headerFooter>
    </customSheetView>
    <customSheetView guid="{D4A148BB-8D25-43B9-8797-A9D3AE767B49}" hiddenRows="1">
      <selection activeCell="D2" sqref="D2"/>
      <pageMargins left="0.5" right="0.38" top="0.56999999999999995" bottom="0.48" header="0.38" footer="0.24"/>
      <printOptions horizontalCentered="1"/>
      <pageSetup paperSize="9" scale="85" fitToHeight="0" orientation="portrait" r:id="rId20"/>
      <headerFooter alignWithMargins="0">
        <oddFooter>&amp;R&amp;"Book Antiqua,Bold"&amp;10Schedule-6/ Page &amp;P of &amp;N</oddFooter>
      </headerFooter>
    </customSheetView>
    <customSheetView guid="{9658319F-66FC-48F8-AB8A-302F6F77BA10}" showPageBreaks="1" printArea="1" hiddenRows="1" view="pageBreakPreview" topLeftCell="A4">
      <selection activeCell="I7" sqref="I7"/>
      <pageMargins left="0.5" right="0.38" top="0.56999999999999995" bottom="0.48" header="0.38" footer="0.24"/>
      <printOptions horizontalCentered="1"/>
      <pageSetup paperSize="9" scale="85" fitToHeight="0" orientation="portrait" r:id="rId21"/>
      <headerFooter alignWithMargins="0">
        <oddFooter>&amp;R&amp;"Book Antiqua,Bold"&amp;10Schedule-6/ Page &amp;P of &amp;N</oddFooter>
      </headerFooter>
    </customSheetView>
    <customSheetView guid="{EF8F60CB-82F3-477F-A7D3-94F4C70843DC}" showPageBreaks="1" printArea="1" hiddenRows="1" view="pageBreakPreview" topLeftCell="A4">
      <selection activeCell="D15" sqref="D15"/>
      <pageMargins left="0.5" right="0.38" top="0.56999999999999995" bottom="0.48" header="0.38" footer="0.24"/>
      <printOptions horizontalCentered="1"/>
      <pageSetup paperSize="9" scale="85" fitToHeight="0" orientation="portrait" r:id="rId22"/>
      <headerFooter alignWithMargins="0">
        <oddFooter>&amp;R&amp;"Book Antiqua,Bold"&amp;10Schedule-6/ Page &amp;P of &amp;N</oddFooter>
      </headerFooter>
    </customSheetView>
    <customSheetView guid="{427AF4ED-2BDF-478F-9F0A-595838FA0EC8}" showPageBreaks="1" printArea="1" hiddenRows="1" view="pageBreakPreview">
      <selection activeCell="D15" sqref="D15"/>
      <pageMargins left="0.5" right="0.38" top="0.56999999999999995" bottom="0.48" header="0.38" footer="0.24"/>
      <printOptions horizontalCentered="1"/>
      <pageSetup paperSize="9" scale="85" fitToHeight="0" orientation="portrait" r:id="rId23"/>
      <headerFooter alignWithMargins="0">
        <oddFooter>&amp;R&amp;"Book Antiqua,Bold"&amp;10Schedule-6/ Page &amp;P of &amp;N</oddFooter>
      </headerFooter>
    </customSheetView>
    <customSheetView guid="{D4DE57C7-E521-4428-80BD-545B19793C78}" showPageBreaks="1" printArea="1" hiddenRows="1" view="pageBreakPreview">
      <selection activeCell="B31" sqref="B31"/>
      <pageMargins left="0.5" right="0.38" top="0.56999999999999995" bottom="0.48" header="0.38" footer="0.24"/>
      <printOptions horizontalCentered="1"/>
      <pageSetup paperSize="9" scale="85" fitToHeight="0" orientation="portrait" r:id="rId24"/>
      <headerFooter alignWithMargins="0">
        <oddFooter>&amp;R&amp;"Book Antiqua,Bold"&amp;10Schedule-6/ Page &amp;P of &amp;N</oddFooter>
      </headerFooter>
    </customSheetView>
  </customSheetViews>
  <mergeCells count="22">
    <mergeCell ref="B25:C25"/>
    <mergeCell ref="B26:C26"/>
    <mergeCell ref="A27:A28"/>
    <mergeCell ref="B27:C28"/>
    <mergeCell ref="B23:C23"/>
    <mergeCell ref="B24:C24"/>
    <mergeCell ref="B22:C22"/>
    <mergeCell ref="B19:C19"/>
    <mergeCell ref="B20:C20"/>
    <mergeCell ref="B11:C11"/>
    <mergeCell ref="B13:C13"/>
    <mergeCell ref="B14:C14"/>
    <mergeCell ref="B16:C16"/>
    <mergeCell ref="B17:C17"/>
    <mergeCell ref="B18:C18"/>
    <mergeCell ref="B21:C21"/>
    <mergeCell ref="B9:C9"/>
    <mergeCell ref="B10:C10"/>
    <mergeCell ref="A3:D3"/>
    <mergeCell ref="A4:D4"/>
    <mergeCell ref="A7:C7"/>
    <mergeCell ref="B8:C8"/>
  </mergeCells>
  <phoneticPr fontId="27" type="noConversion"/>
  <printOptions horizontalCentered="1"/>
  <pageMargins left="0.5" right="0.38" top="0.56999999999999995" bottom="0.48" header="0.38" footer="0.24"/>
  <pageSetup paperSize="9" scale="85" fitToHeight="0" orientation="portrait" r:id="rId25"/>
  <headerFooter alignWithMargins="0">
    <oddFooter>&amp;R&amp;"Book Antiqua,Bold"&amp;10Schedule-6/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indexed="11"/>
  </sheetPr>
  <dimension ref="A1:W42"/>
  <sheetViews>
    <sheetView showZeros="0" view="pageBreakPreview" zoomScaleSheetLayoutView="100" workbookViewId="0">
      <selection activeCell="G16" sqref="G16"/>
    </sheetView>
  </sheetViews>
  <sheetFormatPr defaultColWidth="9" defaultRowHeight="14.4"/>
  <cols>
    <col min="1" max="2" width="6.6640625" style="343" customWidth="1"/>
    <col min="3" max="3" width="21.6640625" style="343" customWidth="1"/>
    <col min="4" max="4" width="13.33203125" style="343" customWidth="1"/>
    <col min="5" max="5" width="23.6640625" style="343" customWidth="1"/>
    <col min="6" max="6" width="11.88671875" style="343" customWidth="1"/>
    <col min="7" max="7" width="14.33203125" style="343" customWidth="1"/>
    <col min="8" max="8" width="14.21875" style="334" customWidth="1"/>
    <col min="9" max="9" width="14.21875" style="335" hidden="1" customWidth="1"/>
    <col min="10" max="10" width="20" style="336" hidden="1" customWidth="1"/>
    <col min="11" max="11" width="0.109375" style="336" hidden="1" customWidth="1"/>
    <col min="12" max="13" width="14.21875" style="336" hidden="1" customWidth="1"/>
    <col min="14" max="14" width="21.109375" style="336" hidden="1" customWidth="1"/>
    <col min="15" max="15" width="21.21875" style="336" customWidth="1"/>
    <col min="16" max="17" width="14.21875" style="336" customWidth="1"/>
    <col min="18" max="19" width="9" style="336" customWidth="1"/>
    <col min="20" max="23" width="9" style="336"/>
    <col min="24" max="16384" width="9" style="337"/>
  </cols>
  <sheetData>
    <row r="1" spans="1:23" s="333" customFormat="1" ht="39.9" customHeight="1">
      <c r="A1" s="923" t="s">
        <v>0</v>
      </c>
      <c r="B1" s="923"/>
      <c r="C1" s="923"/>
      <c r="D1" s="923"/>
      <c r="E1" s="923"/>
      <c r="F1" s="923"/>
      <c r="G1" s="923"/>
      <c r="H1" s="330"/>
      <c r="I1" s="331"/>
      <c r="J1" s="332"/>
      <c r="K1" s="332"/>
      <c r="L1" s="332"/>
      <c r="M1" s="332"/>
      <c r="N1" s="332"/>
      <c r="O1" s="332"/>
      <c r="P1" s="332"/>
      <c r="Q1" s="332"/>
      <c r="R1" s="332"/>
      <c r="S1" s="332"/>
      <c r="T1" s="332"/>
      <c r="U1" s="332"/>
      <c r="V1" s="332"/>
      <c r="W1" s="332"/>
    </row>
    <row r="2" spans="1:23" ht="18" customHeight="1">
      <c r="A2" s="67" t="str">
        <f>Cover!B3</f>
        <v>Spec. No.: CC/NT/CIVIL/DOM/A02/22/5002002460/00189</v>
      </c>
      <c r="B2" s="67"/>
      <c r="C2" s="68"/>
      <c r="D2" s="69"/>
      <c r="E2" s="69"/>
      <c r="F2" s="69"/>
      <c r="G2" s="71" t="s">
        <v>1</v>
      </c>
    </row>
    <row r="3" spans="1:23" ht="10.5" customHeight="1">
      <c r="A3" s="59"/>
      <c r="B3" s="59"/>
      <c r="C3" s="72"/>
      <c r="D3" s="73"/>
      <c r="E3" s="73"/>
      <c r="F3" s="73"/>
      <c r="G3" s="74"/>
    </row>
    <row r="4" spans="1:23">
      <c r="A4" s="924" t="s">
        <v>2</v>
      </c>
      <c r="B4" s="924"/>
      <c r="C4" s="924"/>
      <c r="D4" s="924"/>
      <c r="E4" s="924"/>
      <c r="F4" s="924"/>
      <c r="G4" s="924"/>
    </row>
    <row r="5" spans="1:23">
      <c r="A5" s="55" t="s">
        <v>345</v>
      </c>
      <c r="B5" s="55"/>
      <c r="C5" s="338"/>
      <c r="D5" s="338"/>
      <c r="E5" s="338"/>
      <c r="F5" s="338"/>
      <c r="G5" s="338"/>
    </row>
    <row r="6" spans="1:23">
      <c r="A6" s="54" t="s">
        <v>346</v>
      </c>
      <c r="B6" s="54"/>
      <c r="C6" s="338"/>
      <c r="D6" s="338"/>
      <c r="E6" s="338"/>
      <c r="F6" s="338"/>
      <c r="G6" s="338"/>
    </row>
    <row r="7" spans="1:23">
      <c r="A7" s="54" t="s">
        <v>347</v>
      </c>
      <c r="B7" s="54"/>
      <c r="C7" s="338"/>
      <c r="D7" s="338"/>
      <c r="E7" s="338"/>
      <c r="F7" s="338"/>
      <c r="G7" s="338"/>
    </row>
    <row r="8" spans="1:23">
      <c r="A8" s="54" t="s">
        <v>348</v>
      </c>
      <c r="B8" s="54"/>
      <c r="C8" s="338"/>
      <c r="D8" s="338"/>
      <c r="E8" s="338"/>
      <c r="F8" s="338"/>
      <c r="G8" s="338"/>
    </row>
    <row r="9" spans="1:23">
      <c r="A9" s="54" t="s">
        <v>3</v>
      </c>
      <c r="B9" s="54"/>
      <c r="C9" s="338"/>
      <c r="D9" s="338"/>
      <c r="E9" s="338"/>
      <c r="F9" s="338"/>
      <c r="G9" s="338"/>
    </row>
    <row r="10" spans="1:23">
      <c r="A10" s="54" t="s">
        <v>349</v>
      </c>
      <c r="B10" s="54"/>
      <c r="C10" s="338"/>
      <c r="D10" s="338"/>
      <c r="E10" s="338"/>
      <c r="F10" s="338"/>
      <c r="G10" s="338"/>
    </row>
    <row r="11" spans="1:23">
      <c r="A11" s="338"/>
      <c r="B11" s="338"/>
      <c r="C11" s="338"/>
      <c r="D11" s="338"/>
      <c r="E11" s="338"/>
      <c r="F11" s="338"/>
      <c r="G11" s="338"/>
    </row>
    <row r="12" spans="1:23" ht="78" customHeight="1">
      <c r="A12" s="339" t="s">
        <v>4</v>
      </c>
      <c r="B12" s="339"/>
      <c r="C12" s="925" t="str">
        <f>Cover!$B$2</f>
        <v>Township Works Package-D1 for construction of Residential and Non-residential buildings including external infrastructural development in various substations of Nagaland state associated with NER Power system improvement project (NERPSIP).</v>
      </c>
      <c r="D12" s="925"/>
      <c r="E12" s="925"/>
      <c r="F12" s="925"/>
      <c r="G12" s="925"/>
    </row>
    <row r="13" spans="1:23" ht="23.25" customHeight="1">
      <c r="A13" s="340" t="s">
        <v>5</v>
      </c>
      <c r="B13" s="340"/>
      <c r="C13" s="341"/>
      <c r="D13" s="340"/>
      <c r="E13" s="340"/>
      <c r="F13" s="340"/>
      <c r="G13" s="340"/>
    </row>
    <row r="14" spans="1:23" ht="41.25" customHeight="1">
      <c r="A14" s="926" t="s">
        <v>6</v>
      </c>
      <c r="B14" s="926"/>
      <c r="C14" s="926"/>
      <c r="D14" s="926"/>
      <c r="E14" s="926"/>
      <c r="F14" s="926"/>
      <c r="G14" s="926"/>
      <c r="J14" s="927" t="s">
        <v>7</v>
      </c>
      <c r="K14" s="927"/>
      <c r="L14" s="927"/>
      <c r="M14" s="927"/>
      <c r="N14" s="342" t="s">
        <v>8</v>
      </c>
    </row>
    <row r="15" spans="1:23" ht="31.5" customHeight="1">
      <c r="B15" s="344">
        <v>1</v>
      </c>
      <c r="C15" s="910" t="s">
        <v>416</v>
      </c>
      <c r="D15" s="911"/>
      <c r="E15" s="911"/>
      <c r="F15" s="912"/>
      <c r="G15" s="345"/>
      <c r="I15" s="346">
        <f>'Sch-1'!P156</f>
        <v>0</v>
      </c>
      <c r="J15" s="347">
        <f>IF(I15=0,0,G15/I15)</f>
        <v>0</v>
      </c>
      <c r="N15" s="563">
        <f>J15+J16</f>
        <v>0</v>
      </c>
    </row>
    <row r="16" spans="1:23" ht="34.200000000000003" customHeight="1">
      <c r="B16" s="344">
        <v>2</v>
      </c>
      <c r="C16" s="914" t="s">
        <v>415</v>
      </c>
      <c r="D16" s="915"/>
      <c r="E16" s="915"/>
      <c r="F16" s="915"/>
      <c r="G16" s="348"/>
      <c r="I16" s="346">
        <f>'Sch-1'!P156</f>
        <v>0</v>
      </c>
      <c r="J16" s="349">
        <f>G16</f>
        <v>0</v>
      </c>
    </row>
    <row r="17" spans="1:23" s="350" customFormat="1" ht="54.9" hidden="1" customHeight="1">
      <c r="B17" s="344">
        <v>3</v>
      </c>
      <c r="C17" s="914" t="s">
        <v>9</v>
      </c>
      <c r="D17" s="915"/>
      <c r="E17" s="915"/>
      <c r="F17" s="915"/>
      <c r="G17" s="757"/>
      <c r="H17" s="334"/>
      <c r="I17" s="334"/>
      <c r="J17" s="351"/>
      <c r="K17" s="351"/>
      <c r="L17" s="351"/>
      <c r="M17" s="351"/>
      <c r="N17" s="351"/>
      <c r="O17" s="351"/>
      <c r="P17" s="351"/>
      <c r="Q17" s="351"/>
      <c r="R17" s="351"/>
      <c r="S17" s="351"/>
      <c r="T17" s="351"/>
      <c r="U17" s="351"/>
      <c r="V17" s="351"/>
      <c r="W17" s="351"/>
    </row>
    <row r="18" spans="1:23" s="350" customFormat="1" ht="21" hidden="1" customHeight="1">
      <c r="B18" s="758"/>
      <c r="C18" s="759" t="s">
        <v>10</v>
      </c>
      <c r="D18" s="760"/>
      <c r="E18" s="761"/>
      <c r="F18" s="762" t="s">
        <v>11</v>
      </c>
      <c r="G18" s="763"/>
      <c r="H18" s="334"/>
      <c r="I18" s="353">
        <f>'Sch-1'!P156</f>
        <v>0</v>
      </c>
      <c r="J18" s="354">
        <f>IF(I18=0,0,G18/I18)</f>
        <v>0</v>
      </c>
      <c r="K18" s="351"/>
      <c r="L18" s="351"/>
      <c r="M18" s="351"/>
      <c r="N18" s="355" t="s">
        <v>12</v>
      </c>
      <c r="O18" s="354" t="e">
        <f>J15+J16+J18+J24+J29+J30</f>
        <v>#REF!</v>
      </c>
      <c r="P18" s="351"/>
      <c r="Q18" s="351"/>
      <c r="R18" s="351"/>
      <c r="S18" s="351"/>
      <c r="T18" s="351"/>
      <c r="U18" s="351"/>
      <c r="V18" s="351"/>
      <c r="W18" s="351"/>
    </row>
    <row r="19" spans="1:23" s="350" customFormat="1" ht="21" hidden="1" customHeight="1">
      <c r="B19" s="758"/>
      <c r="C19" s="759" t="s">
        <v>13</v>
      </c>
      <c r="D19" s="760"/>
      <c r="E19" s="761"/>
      <c r="F19" s="762" t="s">
        <v>11</v>
      </c>
      <c r="G19" s="763"/>
      <c r="H19" s="334"/>
      <c r="I19" s="353" t="e">
        <f>'Sch-1'!#REF!</f>
        <v>#REF!</v>
      </c>
      <c r="J19" s="354" t="e">
        <f>IF(I19=0,0,G19/I19)</f>
        <v>#REF!</v>
      </c>
      <c r="K19" s="351"/>
      <c r="L19" s="351"/>
      <c r="M19" s="351"/>
      <c r="N19" s="355" t="s">
        <v>14</v>
      </c>
      <c r="O19" s="354" t="e">
        <f>J15+J16+J19+J25+J29+J30</f>
        <v>#REF!</v>
      </c>
      <c r="P19" s="351"/>
      <c r="Q19" s="351"/>
      <c r="R19" s="351"/>
      <c r="S19" s="351"/>
      <c r="T19" s="351"/>
      <c r="U19" s="351"/>
      <c r="V19" s="351"/>
      <c r="W19" s="351"/>
    </row>
    <row r="20" spans="1:23" s="350" customFormat="1" ht="21" hidden="1" customHeight="1">
      <c r="B20" s="758"/>
      <c r="C20" s="759" t="s">
        <v>15</v>
      </c>
      <c r="D20" s="760"/>
      <c r="E20" s="761"/>
      <c r="F20" s="762" t="s">
        <v>11</v>
      </c>
      <c r="G20" s="763"/>
      <c r="H20" s="334"/>
      <c r="I20" s="353" t="e">
        <f>#REF!</f>
        <v>#REF!</v>
      </c>
      <c r="J20" s="354" t="e">
        <f>IF(I20=0,0,G20/I20)</f>
        <v>#REF!</v>
      </c>
      <c r="K20" s="351"/>
      <c r="L20" s="351"/>
      <c r="M20" s="351"/>
      <c r="N20" s="352" t="s">
        <v>15</v>
      </c>
      <c r="O20" s="354" t="e">
        <f>J15+J16+J20+J26+J29+J30</f>
        <v>#REF!</v>
      </c>
      <c r="P20" s="351"/>
      <c r="Q20" s="351"/>
      <c r="R20" s="351"/>
      <c r="S20" s="351"/>
      <c r="T20" s="351"/>
      <c r="U20" s="351"/>
      <c r="V20" s="351"/>
      <c r="W20" s="351"/>
    </row>
    <row r="21" spans="1:23" s="350" customFormat="1" ht="21" hidden="1" customHeight="1">
      <c r="B21" s="758"/>
      <c r="C21" s="759" t="s">
        <v>16</v>
      </c>
      <c r="D21" s="760"/>
      <c r="E21" s="761"/>
      <c r="F21" s="762" t="s">
        <v>11</v>
      </c>
      <c r="G21" s="763"/>
      <c r="H21" s="334"/>
      <c r="I21" s="353" t="e">
        <f>#REF!</f>
        <v>#REF!</v>
      </c>
      <c r="J21" s="354" t="e">
        <f>IF(I21=0,0,G21/I21)</f>
        <v>#REF!</v>
      </c>
      <c r="K21" s="351"/>
      <c r="L21" s="351"/>
      <c r="M21" s="351"/>
      <c r="N21" s="352" t="s">
        <v>16</v>
      </c>
      <c r="O21" s="354" t="e">
        <f>J15+J16+J21+J27+J29+J30</f>
        <v>#REF!</v>
      </c>
      <c r="P21" s="351"/>
      <c r="Q21" s="351"/>
      <c r="R21" s="351"/>
      <c r="S21" s="351"/>
      <c r="T21" s="351"/>
      <c r="U21" s="351"/>
      <c r="V21" s="351"/>
      <c r="W21" s="351"/>
    </row>
    <row r="22" spans="1:23" s="350" customFormat="1" ht="21" hidden="1" customHeight="1">
      <c r="B22" s="758"/>
      <c r="C22" s="764" t="s">
        <v>48</v>
      </c>
      <c r="D22" s="760"/>
      <c r="E22" s="761"/>
      <c r="F22" s="762" t="s">
        <v>11</v>
      </c>
      <c r="G22" s="763"/>
      <c r="H22" s="334"/>
      <c r="I22" s="353" t="e">
        <f>#REF!</f>
        <v>#REF!</v>
      </c>
      <c r="J22" s="354" t="e">
        <f>IF(I22=0,0,G22/I22)</f>
        <v>#REF!</v>
      </c>
      <c r="K22" s="351"/>
      <c r="L22" s="351"/>
      <c r="M22" s="351"/>
      <c r="N22" s="356" t="s">
        <v>17</v>
      </c>
      <c r="O22" s="354" t="e">
        <f>J15+J16+J22+J28+J29+J30</f>
        <v>#REF!</v>
      </c>
      <c r="P22" s="351"/>
      <c r="Q22" s="351"/>
      <c r="R22" s="351"/>
      <c r="S22" s="351"/>
      <c r="T22" s="351"/>
      <c r="U22" s="351"/>
      <c r="V22" s="351"/>
      <c r="W22" s="351"/>
    </row>
    <row r="23" spans="1:23" s="350" customFormat="1" ht="54.9" hidden="1" customHeight="1">
      <c r="B23" s="344">
        <v>4</v>
      </c>
      <c r="C23" s="916" t="s">
        <v>18</v>
      </c>
      <c r="D23" s="917"/>
      <c r="E23" s="917"/>
      <c r="F23" s="917"/>
      <c r="G23" s="757"/>
      <c r="H23" s="334"/>
      <c r="I23" s="334"/>
      <c r="J23" s="351"/>
      <c r="K23" s="351"/>
      <c r="L23" s="351"/>
      <c r="M23" s="351"/>
      <c r="N23" s="351"/>
      <c r="O23" s="351"/>
      <c r="P23" s="351"/>
      <c r="Q23" s="351"/>
      <c r="R23" s="351"/>
      <c r="S23" s="351"/>
      <c r="T23" s="351"/>
      <c r="U23" s="351"/>
      <c r="V23" s="351"/>
      <c r="W23" s="351"/>
    </row>
    <row r="24" spans="1:23" s="350" customFormat="1" ht="21" hidden="1" customHeight="1">
      <c r="A24" s="357"/>
      <c r="B24" s="758"/>
      <c r="C24" s="759" t="s">
        <v>10</v>
      </c>
      <c r="D24" s="760"/>
      <c r="E24" s="762"/>
      <c r="F24" s="762" t="s">
        <v>19</v>
      </c>
      <c r="G24" s="765"/>
      <c r="H24" s="334"/>
      <c r="I24" s="353">
        <f>'Sch-1'!P156</f>
        <v>0</v>
      </c>
      <c r="J24" s="358">
        <f>G24</f>
        <v>0</v>
      </c>
      <c r="K24" s="351"/>
      <c r="L24" s="351"/>
      <c r="M24" s="351"/>
      <c r="N24" s="351"/>
      <c r="O24" s="351"/>
      <c r="P24" s="351"/>
      <c r="Q24" s="351"/>
      <c r="R24" s="351"/>
      <c r="S24" s="351"/>
      <c r="T24" s="351"/>
      <c r="U24" s="351"/>
      <c r="V24" s="351"/>
      <c r="W24" s="351"/>
    </row>
    <row r="25" spans="1:23" s="350" customFormat="1" ht="21" hidden="1" customHeight="1">
      <c r="A25" s="357"/>
      <c r="B25" s="758"/>
      <c r="C25" s="759" t="s">
        <v>13</v>
      </c>
      <c r="D25" s="760"/>
      <c r="E25" s="762"/>
      <c r="F25" s="762" t="s">
        <v>19</v>
      </c>
      <c r="G25" s="765"/>
      <c r="H25" s="334"/>
      <c r="I25" s="353" t="e">
        <f>'Sch-1'!#REF!</f>
        <v>#REF!</v>
      </c>
      <c r="J25" s="358">
        <f>G25</f>
        <v>0</v>
      </c>
      <c r="K25" s="351"/>
      <c r="L25" s="351"/>
      <c r="M25" s="351"/>
      <c r="N25" s="351"/>
      <c r="O25" s="351"/>
      <c r="P25" s="351"/>
      <c r="Q25" s="351"/>
      <c r="R25" s="351"/>
      <c r="S25" s="351"/>
      <c r="T25" s="351"/>
      <c r="U25" s="351"/>
      <c r="V25" s="351"/>
      <c r="W25" s="351"/>
    </row>
    <row r="26" spans="1:23" s="350" customFormat="1" ht="21" hidden="1" customHeight="1">
      <c r="A26" s="357"/>
      <c r="B26" s="758"/>
      <c r="C26" s="759" t="s">
        <v>15</v>
      </c>
      <c r="D26" s="760"/>
      <c r="E26" s="762"/>
      <c r="F26" s="762" t="s">
        <v>19</v>
      </c>
      <c r="G26" s="765"/>
      <c r="H26" s="334"/>
      <c r="I26" s="353" t="e">
        <f>#REF!</f>
        <v>#REF!</v>
      </c>
      <c r="J26" s="358">
        <f>G26</f>
        <v>0</v>
      </c>
      <c r="K26" s="351"/>
      <c r="L26" s="351"/>
      <c r="M26" s="351"/>
      <c r="N26" s="351"/>
      <c r="O26" s="351"/>
      <c r="P26" s="351"/>
      <c r="Q26" s="351"/>
      <c r="R26" s="351"/>
      <c r="S26" s="351"/>
      <c r="T26" s="351"/>
      <c r="U26" s="351"/>
      <c r="V26" s="351"/>
      <c r="W26" s="351"/>
    </row>
    <row r="27" spans="1:23" s="350" customFormat="1" ht="21" hidden="1" customHeight="1">
      <c r="A27" s="357"/>
      <c r="B27" s="758"/>
      <c r="C27" s="759" t="s">
        <v>16</v>
      </c>
      <c r="D27" s="760"/>
      <c r="E27" s="762"/>
      <c r="F27" s="762" t="s">
        <v>19</v>
      </c>
      <c r="G27" s="765"/>
      <c r="H27" s="334"/>
      <c r="I27" s="353" t="e">
        <f>#REF!</f>
        <v>#REF!</v>
      </c>
      <c r="J27" s="358">
        <f>G27</f>
        <v>0</v>
      </c>
      <c r="K27" s="351"/>
      <c r="L27" s="351"/>
      <c r="M27" s="351"/>
      <c r="N27" s="351"/>
      <c r="O27" s="351"/>
      <c r="P27" s="351"/>
      <c r="Q27" s="351"/>
      <c r="R27" s="351"/>
      <c r="S27" s="351"/>
      <c r="T27" s="351"/>
      <c r="U27" s="351"/>
      <c r="V27" s="351"/>
      <c r="W27" s="351"/>
    </row>
    <row r="28" spans="1:23" s="350" customFormat="1" ht="21" hidden="1" customHeight="1">
      <c r="A28" s="357"/>
      <c r="B28" s="758"/>
      <c r="C28" s="764" t="s">
        <v>48</v>
      </c>
      <c r="D28" s="760"/>
      <c r="E28" s="762"/>
      <c r="F28" s="762" t="s">
        <v>19</v>
      </c>
      <c r="G28" s="765"/>
      <c r="H28" s="334"/>
      <c r="I28" s="353" t="e">
        <f>#REF!</f>
        <v>#REF!</v>
      </c>
      <c r="J28" s="358">
        <f>G28</f>
        <v>0</v>
      </c>
      <c r="K28" s="351"/>
      <c r="L28" s="351"/>
      <c r="M28" s="351"/>
      <c r="N28" s="351"/>
      <c r="O28" s="351"/>
      <c r="P28" s="351"/>
      <c r="Q28" s="351"/>
      <c r="R28" s="351"/>
      <c r="S28" s="351"/>
      <c r="T28" s="351"/>
      <c r="U28" s="351"/>
      <c r="V28" s="351"/>
      <c r="W28" s="351"/>
    </row>
    <row r="29" spans="1:23" s="350" customFormat="1" ht="99.75" hidden="1" customHeight="1">
      <c r="A29" s="357"/>
      <c r="B29" s="344">
        <v>5</v>
      </c>
      <c r="C29" s="914" t="s">
        <v>50</v>
      </c>
      <c r="D29" s="915"/>
      <c r="E29" s="915"/>
      <c r="F29" s="915"/>
      <c r="G29" s="345"/>
      <c r="H29" s="334"/>
      <c r="I29" s="353" t="e">
        <f>'Sch-1'!#REF!+#REF!+#REF!+#REF!</f>
        <v>#REF!</v>
      </c>
      <c r="J29" s="354" t="e">
        <f>IF(I29=0,0,G29/I29)</f>
        <v>#REF!</v>
      </c>
      <c r="K29" s="351"/>
      <c r="L29" s="351"/>
      <c r="M29" s="351"/>
      <c r="N29" s="351"/>
      <c r="O29" s="351"/>
      <c r="P29" s="351"/>
      <c r="Q29" s="351"/>
      <c r="R29" s="351"/>
      <c r="S29" s="351"/>
      <c r="T29" s="351"/>
      <c r="U29" s="351"/>
      <c r="V29" s="351"/>
      <c r="W29" s="351"/>
    </row>
    <row r="30" spans="1:23" s="350" customFormat="1" ht="99.75" hidden="1" customHeight="1">
      <c r="A30" s="357"/>
      <c r="B30" s="344">
        <v>3</v>
      </c>
      <c r="C30" s="914" t="s">
        <v>49</v>
      </c>
      <c r="D30" s="915"/>
      <c r="E30" s="915"/>
      <c r="F30" s="915"/>
      <c r="G30" s="348"/>
      <c r="H30" s="334"/>
      <c r="I30" s="353" t="e">
        <f>'Sch-1'!#REF!+#REF!+#REF!+#REF!</f>
        <v>#REF!</v>
      </c>
      <c r="J30" s="358">
        <f>G30</f>
        <v>0</v>
      </c>
      <c r="K30" s="351"/>
      <c r="L30" s="351"/>
      <c r="M30" s="351"/>
      <c r="N30" s="351"/>
      <c r="O30" s="351"/>
      <c r="P30" s="351"/>
      <c r="Q30" s="351"/>
      <c r="R30" s="351"/>
      <c r="S30" s="351"/>
      <c r="T30" s="351"/>
      <c r="U30" s="351"/>
      <c r="V30" s="351"/>
      <c r="W30" s="351"/>
    </row>
    <row r="31" spans="1:23" s="350" customFormat="1" ht="36.75" customHeight="1">
      <c r="A31" s="357"/>
      <c r="B31" s="766"/>
      <c r="C31" s="918" t="s">
        <v>405</v>
      </c>
      <c r="D31" s="917"/>
      <c r="E31" s="917"/>
      <c r="F31" s="917"/>
      <c r="G31" s="917"/>
      <c r="H31" s="334"/>
      <c r="I31" s="334"/>
      <c r="J31" s="351"/>
      <c r="K31" s="351"/>
      <c r="L31" s="351"/>
      <c r="M31" s="351"/>
      <c r="N31" s="351"/>
      <c r="O31" s="351"/>
      <c r="P31" s="351"/>
      <c r="Q31" s="351"/>
      <c r="R31" s="351"/>
      <c r="S31" s="351"/>
      <c r="T31" s="351"/>
      <c r="U31" s="351"/>
      <c r="V31" s="351"/>
      <c r="W31" s="351"/>
    </row>
    <row r="32" spans="1:23" s="582" customFormat="1" ht="37.5" hidden="1" customHeight="1">
      <c r="A32" s="578"/>
      <c r="B32" s="579"/>
      <c r="C32" s="919"/>
      <c r="D32" s="920"/>
      <c r="E32" s="920"/>
      <c r="F32" s="920"/>
      <c r="G32" s="920"/>
      <c r="H32" s="580"/>
      <c r="I32" s="580"/>
      <c r="J32" s="581"/>
      <c r="K32" s="581"/>
      <c r="L32" s="581"/>
      <c r="M32" s="581"/>
      <c r="N32" s="581"/>
      <c r="O32" s="581"/>
      <c r="P32" s="581"/>
      <c r="Q32" s="581"/>
      <c r="R32" s="581"/>
      <c r="S32" s="581"/>
      <c r="T32" s="581"/>
      <c r="U32" s="581"/>
      <c r="V32" s="581"/>
      <c r="W32" s="581"/>
    </row>
    <row r="33" spans="1:23" s="582" customFormat="1" ht="10.5" customHeight="1">
      <c r="A33" s="595"/>
      <c r="B33" s="767"/>
      <c r="C33" s="921"/>
      <c r="D33" s="922"/>
      <c r="E33" s="922"/>
      <c r="F33" s="922"/>
      <c r="G33" s="922"/>
      <c r="H33" s="580"/>
      <c r="I33" s="580"/>
      <c r="J33" s="581"/>
      <c r="K33" s="581"/>
      <c r="L33" s="581"/>
      <c r="M33" s="581"/>
      <c r="N33" s="581"/>
      <c r="O33" s="581"/>
      <c r="P33" s="581"/>
      <c r="Q33" s="581"/>
      <c r="R33" s="581"/>
      <c r="S33" s="581"/>
      <c r="T33" s="581"/>
      <c r="U33" s="581"/>
      <c r="V33" s="581"/>
      <c r="W33" s="581"/>
    </row>
    <row r="34" spans="1:23" s="350" customFormat="1">
      <c r="A34" s="340" t="s">
        <v>20</v>
      </c>
      <c r="B34" s="359"/>
      <c r="C34" s="360"/>
      <c r="E34" s="361"/>
      <c r="F34" s="361"/>
      <c r="G34" s="362"/>
      <c r="H34" s="334"/>
      <c r="I34" s="334"/>
      <c r="J34" s="351"/>
      <c r="K34" s="351"/>
      <c r="L34" s="351"/>
      <c r="M34" s="351"/>
      <c r="N34" s="351"/>
      <c r="O34" s="351"/>
      <c r="P34" s="351"/>
      <c r="Q34" s="351"/>
      <c r="R34" s="351"/>
      <c r="S34" s="351"/>
      <c r="T34" s="351"/>
      <c r="U34" s="351"/>
      <c r="V34" s="351"/>
      <c r="W34" s="351"/>
    </row>
    <row r="35" spans="1:23" s="350" customFormat="1">
      <c r="A35" s="363" t="s">
        <v>68</v>
      </c>
      <c r="B35" s="359"/>
      <c r="C35" s="360"/>
      <c r="E35" s="361"/>
      <c r="F35" s="361"/>
      <c r="G35" s="362"/>
      <c r="H35" s="334"/>
      <c r="I35" s="334"/>
      <c r="J35" s="351"/>
      <c r="K35" s="351"/>
      <c r="L35" s="351"/>
      <c r="M35" s="351"/>
      <c r="N35" s="351"/>
      <c r="O35" s="351"/>
      <c r="P35" s="351"/>
      <c r="Q35" s="351"/>
      <c r="R35" s="351"/>
      <c r="S35" s="351"/>
      <c r="T35" s="351"/>
      <c r="U35" s="351"/>
      <c r="V35" s="351"/>
      <c r="W35" s="351"/>
    </row>
    <row r="36" spans="1:23" s="350" customFormat="1" ht="15" customHeight="1">
      <c r="B36" s="363"/>
      <c r="D36" s="364"/>
      <c r="E36" s="365"/>
      <c r="F36" s="365"/>
      <c r="G36" s="365"/>
      <c r="H36" s="366"/>
      <c r="I36" s="334"/>
      <c r="J36" s="351"/>
      <c r="K36" s="351"/>
      <c r="L36" s="351"/>
      <c r="M36" s="351"/>
      <c r="N36" s="351"/>
      <c r="O36" s="351"/>
      <c r="P36" s="351"/>
      <c r="Q36" s="351"/>
      <c r="R36" s="351"/>
      <c r="S36" s="351"/>
      <c r="T36" s="351"/>
      <c r="U36" s="351"/>
      <c r="V36" s="351"/>
      <c r="W36" s="351"/>
    </row>
    <row r="37" spans="1:23">
      <c r="A37" s="367"/>
      <c r="B37" s="367"/>
      <c r="C37" s="368"/>
      <c r="D37" s="365"/>
      <c r="E37" s="363"/>
      <c r="F37" s="363"/>
      <c r="G37" s="369" t="s">
        <v>69</v>
      </c>
      <c r="H37" s="336"/>
    </row>
    <row r="38" spans="1:23">
      <c r="A38" s="367"/>
      <c r="B38" s="367"/>
      <c r="C38" s="368"/>
      <c r="D38" s="365"/>
      <c r="E38" s="363"/>
      <c r="F38" s="363"/>
      <c r="G38" s="369" t="str">
        <f>"For and on behalf of " &amp; 'Sch-1'!F8</f>
        <v xml:space="preserve">For and on behalf of </v>
      </c>
      <c r="H38" s="336"/>
    </row>
    <row r="39" spans="1:23" ht="7.5" customHeight="1">
      <c r="A39" s="370"/>
      <c r="B39" s="370"/>
      <c r="C39" s="370"/>
      <c r="D39" s="371"/>
      <c r="E39" s="372"/>
      <c r="F39" s="372"/>
      <c r="G39" s="337"/>
      <c r="H39" s="373"/>
    </row>
    <row r="40" spans="1:23">
      <c r="A40" s="374" t="s">
        <v>235</v>
      </c>
      <c r="B40" s="374"/>
      <c r="C40" s="371" t="str">
        <f>IF('Sch-1'!D160=0,"", 'Sch-1'!D160)</f>
        <v>--</v>
      </c>
      <c r="D40" s="371"/>
      <c r="E40" s="372" t="s">
        <v>70</v>
      </c>
      <c r="F40" s="913" t="str">
        <f>'Sch-1'!O161</f>
        <v/>
      </c>
      <c r="G40" s="913"/>
      <c r="H40" s="336"/>
    </row>
    <row r="41" spans="1:23">
      <c r="A41" s="374" t="s">
        <v>236</v>
      </c>
      <c r="B41" s="374"/>
      <c r="C41" s="371" t="str">
        <f>IF('Sch-1'!D161=0,"", 'Sch-1'!D161)</f>
        <v/>
      </c>
      <c r="D41" s="375"/>
      <c r="E41" s="372" t="s">
        <v>71</v>
      </c>
      <c r="F41" s="913" t="str">
        <f>'Sch-1'!O162</f>
        <v/>
      </c>
      <c r="G41" s="913"/>
      <c r="H41" s="336"/>
    </row>
    <row r="42" spans="1:23">
      <c r="A42" s="367"/>
      <c r="B42" s="367"/>
      <c r="C42" s="367"/>
      <c r="D42" s="367"/>
      <c r="E42" s="372"/>
      <c r="F42" s="372"/>
      <c r="G42" s="337"/>
      <c r="H42" s="376"/>
    </row>
  </sheetData>
  <sheetProtection algorithmName="SHA-512" hashValue="UDC3GaKxREiQyIMA5k6l6+D87qKZYeisZmxYFM2P+myarihWdipWAPlMFKPEDbBT7XaCKaSMonT7VvgIvOuS5w==" saltValue="wYtt8gXVipqk8FF6npFHcQ==" spinCount="100000" sheet="1" formatColumns="0" formatRows="0" selectLockedCells="1"/>
  <customSheetViews>
    <customSheetView guid="{B9EAB4BB-47F0-45F6-9177-877ECBB04DB8}" showPageBreaks="1" zeroValues="0" printArea="1" hiddenRows="1" hiddenColumns="1" view="pageBreakPreview">
      <selection activeCell="G16" sqref="G16"/>
      <pageMargins left="0.72" right="0.49" top="0.62" bottom="0.52" header="0.32" footer="0.27"/>
      <pageSetup scale="93" orientation="portrait" r:id="rId1"/>
      <headerFooter alignWithMargins="0">
        <oddFooter>&amp;R&amp;"Book Antiqua,Bold"&amp;10Letter of Discount  / Page &amp;P of &amp;N</oddFooter>
      </headerFooter>
    </customSheetView>
    <customSheetView guid="{86260C12-F493-4AC3-B99F-09BEF69A932B}" showPageBreaks="1" zeroValues="0" printArea="1" hiddenRows="1" hiddenColumns="1" view="pageBreakPreview" topLeftCell="A7">
      <selection activeCell="G16" sqref="G16"/>
      <pageMargins left="0.72" right="0.49" top="0.62" bottom="0.52" header="0.32" footer="0.27"/>
      <pageSetup scale="93" orientation="portrait" r:id="rId2"/>
      <headerFooter alignWithMargins="0">
        <oddFooter>&amp;R&amp;"Book Antiqua,Bold"&amp;10Letter of Discount  / Page &amp;P of &amp;N</oddFooter>
      </headerFooter>
    </customSheetView>
    <customSheetView guid="{25FA5C87-49B6-4D46-AC9A-E57D5387C2DA}" showPageBreaks="1" zeroValues="0" printArea="1" hiddenRows="1" hiddenColumns="1" view="pageBreakPreview" topLeftCell="A10">
      <selection activeCell="G16" sqref="G16"/>
      <pageMargins left="0.72" right="0.49" top="0.62" bottom="0.52" header="0.32" footer="0.27"/>
      <pageSetup scale="93" orientation="portrait" r:id="rId3"/>
      <headerFooter alignWithMargins="0">
        <oddFooter>&amp;R&amp;"Book Antiqua,Bold"&amp;10Letter of Discount  / Page &amp;P of &amp;N</oddFooter>
      </headerFooter>
    </customSheetView>
    <customSheetView guid="{FC366365-2136-48B2-A9F6-DEB708B66B93}" showPageBreaks="1" zeroValues="0" printArea="1" hiddenRows="1" hiddenColumns="1" view="pageBreakPreview">
      <selection activeCell="G15" sqref="G15"/>
      <pageMargins left="0.72" right="0.49" top="0.62" bottom="0.52" header="0.32" footer="0.27"/>
      <pageSetup scale="93" orientation="portrait" r:id="rId4"/>
      <headerFooter alignWithMargins="0">
        <oddFooter>&amp;R&amp;"Book Antiqua,Bold"&amp;10Letter of Discount  / Page &amp;P of &amp;N</oddFooter>
      </headerFooter>
    </customSheetView>
    <customSheetView guid="{25F14B1D-FADD-4C44-AA48-5D402D65337D}" showPageBreaks="1" zeroValues="0" printArea="1" hiddenRows="1" hiddenColumns="1" view="pageBreakPreview">
      <selection activeCell="G15" sqref="G15"/>
      <pageMargins left="0.72" right="0.49" top="0.62" bottom="0.52" header="0.32" footer="0.27"/>
      <pageSetup scale="93" orientation="portrait" r:id="rId5"/>
      <headerFooter alignWithMargins="0">
        <oddFooter>&amp;R&amp;"Book Antiqua,Bold"&amp;10Letter of Discount  / Page &amp;P of &amp;N</oddFooter>
      </headerFooter>
    </customSheetView>
    <customSheetView guid="{2D068FA3-47E3-4516-81A6-894AA90F7864}" showPageBreaks="1" zeroValues="0" printArea="1" hiddenRows="1" hiddenColumns="1" view="pageBreakPreview" topLeftCell="A7">
      <selection activeCell="G15" sqref="G15:G16"/>
      <pageMargins left="0.72" right="0.49" top="0.62" bottom="0.52" header="0.32" footer="0.27"/>
      <pageSetup scale="93" orientation="portrait" r:id="rId6"/>
      <headerFooter alignWithMargins="0">
        <oddFooter>&amp;R&amp;"Book Antiqua,Bold"&amp;10Letter of Discount  / Page &amp;P of &amp;N</oddFooter>
      </headerFooter>
    </customSheetView>
    <customSheetView guid="{97B2ED79-AE3F-4DF3-959D-96AE4A0B76A0}" showPageBreaks="1" zeroValues="0" printArea="1" hiddenRows="1" hiddenColumns="1" view="pageBreakPreview" topLeftCell="A4">
      <selection activeCell="G15" sqref="G15"/>
      <pageMargins left="0.72" right="0.49" top="0.62" bottom="0.52" header="0.32" footer="0.27"/>
      <pageSetup scale="93" orientation="portrait" r:id="rId7"/>
      <headerFooter alignWithMargins="0">
        <oddFooter>&amp;R&amp;"Book Antiqua,Bold"&amp;10Letter of Discount  / Page &amp;P of &amp;N</oddFooter>
      </headerFooter>
    </customSheetView>
    <customSheetView guid="{CB39F8EE-FAD8-4C4E-B5E9-5EC27AC08528}" showPageBreaks="1" zeroValues="0" printArea="1" hiddenRows="1" view="pageBreakPreview">
      <selection activeCell="G15" sqref="G15"/>
      <pageMargins left="0.72" right="0.49" top="0.62" bottom="0.52" header="0.32" footer="0.27"/>
      <pageSetup scale="93" orientation="portrait" r:id="rId8"/>
      <headerFooter alignWithMargins="0">
        <oddFooter>&amp;R&amp;"Book Antiqua,Bold"&amp;10Letter of Discount  / Page &amp;P of &amp;N</oddFooter>
      </headerFooter>
    </customSheetView>
    <customSheetView guid="{E8B8E0BD-9CB3-4C7D-9BC6-088FDFCB0B45}" showPageBreaks="1" zeroValues="0" printArea="1" hiddenRows="1" view="pageBreakPreview">
      <selection activeCell="G15" sqref="G15"/>
      <pageMargins left="0.72" right="0.49" top="0.62" bottom="0.52" header="0.32" footer="0.27"/>
      <pageSetup scale="93" orientation="portrait" r:id="rId9"/>
      <headerFooter alignWithMargins="0">
        <oddFooter>&amp;R&amp;"Book Antiqua,Bold"&amp;10Letter of Discount  / Page &amp;P of &amp;N</oddFooter>
      </headerFooter>
    </customSheetView>
    <customSheetView guid="{E2E57CA5-082B-4C11-AB34-2A298199576B}" showPageBreaks="1" zeroValues="0" printArea="1" hiddenRows="1" hiddenColumns="1" view="pageBreakPreview" topLeftCell="A21">
      <selection activeCell="G16" sqref="G16"/>
      <pageMargins left="0.72" right="0.49" top="0.62" bottom="0.52" header="0.32" footer="0.27"/>
      <pageSetup scale="93" orientation="portrait" r:id="rId10"/>
      <headerFooter alignWithMargins="0">
        <oddFooter>&amp;R&amp;"Book Antiqua,Bold"&amp;10Letter of Discount  / Page &amp;P of &amp;N</oddFooter>
      </headerFooter>
    </customSheetView>
    <customSheetView guid="{EEE4E2D7-4BFE-4C24-8B93-9FD441A50336}" zeroValues="0" printArea="1" hiddenRows="1" hiddenColumns="1" topLeftCell="A10">
      <selection activeCell="G24" sqref="G24:G27"/>
      <pageMargins left="0.72" right="0.49" top="0.62" bottom="0.52" header="0.32" footer="0.27"/>
      <pageSetup scale="96" orientation="portrait" r:id="rId11"/>
      <headerFooter alignWithMargins="0">
        <oddFooter>&amp;R&amp;"Book Antiqua,Bold"&amp;10Letter of Discount  / Page &amp;P of &amp;N</oddFooter>
      </headerFooter>
    </customSheetView>
    <customSheetView guid="{091A6405-72DB-46E0-B81A-EC53A5C58396}" scale="70" zeroValues="0" hiddenRows="1" hiddenColumns="1">
      <selection activeCell="G15" sqref="G15"/>
      <pageMargins left="0.72" right="0.49" top="0.62" bottom="0.52" header="0.32" footer="0.27"/>
      <pageSetup scale="96" orientation="portrait" r:id="rId12"/>
      <headerFooter alignWithMargins="0">
        <oddFooter>&amp;R&amp;"Book Antiqua,Bold"&amp;10Letter of Discount  / Page &amp;P of &amp;N</oddFooter>
      </headerFooter>
    </customSheetView>
    <customSheetView guid="{27A45B7A-04F2-4516-B80B-5ED0825D4ED3}" zeroValues="0" hiddenRows="1" hiddenColumns="1" topLeftCell="A19">
      <selection activeCell="G28" sqref="G28"/>
      <pageMargins left="0.72" right="0.49" top="0.62" bottom="0.52" header="0.32" footer="0.27"/>
      <pageSetup scale="96" orientation="portrait" r:id="rId13"/>
      <headerFooter alignWithMargins="0">
        <oddFooter>&amp;R&amp;"Book Antiqua,Bold"&amp;10Letter of Discount  / Page &amp;P of &amp;N</oddFooter>
      </headerFooter>
    </customSheetView>
    <customSheetView guid="{1F4837C2-36FF-4422-95DC-EAAD1B4FAC2F}" showPageBreaks="1" zeroValues="0" printArea="1" hiddenRows="1" hiddenColumns="1" view="pageBreakPreview" topLeftCell="A16">
      <selection activeCell="G16" sqref="G16"/>
      <pageMargins left="0.72" right="0.49" top="0.62" bottom="0.52" header="0.32" footer="0.27"/>
      <pageSetup scale="93" orientation="portrait" r:id="rId14"/>
      <headerFooter alignWithMargins="0">
        <oddFooter>&amp;R&amp;"Book Antiqua,Bold"&amp;10Letter of Discount  / Page &amp;P of &amp;N</oddFooter>
      </headerFooter>
    </customSheetView>
    <customSheetView guid="{FD7F7BE1-8CB1-460B-98AB-D33E15FD14E6}" showPageBreaks="1" zeroValues="0" printArea="1" hiddenRows="1" hiddenColumns="1" view="pageBreakPreview" topLeftCell="A16">
      <selection activeCell="G16" sqref="G16"/>
      <pageMargins left="0.72" right="0.49" top="0.62" bottom="0.52" header="0.32" footer="0.27"/>
      <pageSetup scale="93" orientation="portrait" r:id="rId15"/>
      <headerFooter alignWithMargins="0">
        <oddFooter>&amp;R&amp;"Book Antiqua,Bold"&amp;10Letter of Discount  / Page &amp;P of &amp;N</oddFooter>
      </headerFooter>
    </customSheetView>
    <customSheetView guid="{8C0E2163-61BB-48DF-AFAF-5E75147ED450}" showPageBreaks="1" zeroValues="0" printArea="1" hiddenRows="1" view="pageBreakPreview" topLeftCell="D10">
      <selection activeCell="G15" sqref="G15"/>
      <pageMargins left="0.72" right="0.49" top="0.62" bottom="0.52" header="0.32" footer="0.27"/>
      <pageSetup scale="93" orientation="portrait" r:id="rId16"/>
      <headerFooter alignWithMargins="0">
        <oddFooter>&amp;R&amp;"Book Antiqua,Bold"&amp;10Letter of Discount  / Page &amp;P of &amp;N</oddFooter>
      </headerFooter>
    </customSheetView>
    <customSheetView guid="{3DA0B320-DAF7-4F4A-921A-9FCFD188E8C7}" showPageBreaks="1" zeroValues="0" printArea="1" hiddenRows="1" view="pageBreakPreview" topLeftCell="A10">
      <selection activeCell="G15" sqref="G15"/>
      <pageMargins left="0.72" right="0.49" top="0.62" bottom="0.52" header="0.32" footer="0.27"/>
      <pageSetup scale="93" orientation="portrait" r:id="rId17"/>
      <headerFooter alignWithMargins="0">
        <oddFooter>&amp;R&amp;"Book Antiqua,Bold"&amp;10Letter of Discount  / Page &amp;P of &amp;N</oddFooter>
      </headerFooter>
    </customSheetView>
    <customSheetView guid="{BE0CEA4D-1A4E-4C32-BF92-B8DA3D3423E5}" showPageBreaks="1" zeroValues="0" printArea="1" hiddenRows="1" view="pageBreakPreview" topLeftCell="A13">
      <selection activeCell="G15" sqref="G15"/>
      <pageMargins left="0.72" right="0.49" top="0.62" bottom="0.52" header="0.32" footer="0.27"/>
      <pageSetup scale="93" orientation="portrait" r:id="rId18"/>
      <headerFooter alignWithMargins="0">
        <oddFooter>&amp;R&amp;"Book Antiqua,Bold"&amp;10Letter of Discount  / Page &amp;P of &amp;N</oddFooter>
      </headerFooter>
    </customSheetView>
    <customSheetView guid="{714760DF-5EB1-4543-9C04-C1A23AAE4384}" showPageBreaks="1" zeroValues="0" printArea="1" hiddenRows="1" view="pageBreakPreview" topLeftCell="A13">
      <selection activeCell="G15" sqref="G15"/>
      <pageMargins left="0.72" right="0.49" top="0.62" bottom="0.52" header="0.32" footer="0.27"/>
      <pageSetup scale="93" orientation="portrait" r:id="rId19"/>
      <headerFooter alignWithMargins="0">
        <oddFooter>&amp;R&amp;"Book Antiqua,Bold"&amp;10Letter of Discount  / Page &amp;P of &amp;N</oddFooter>
      </headerFooter>
    </customSheetView>
    <customSheetView guid="{D4A148BB-8D25-43B9-8797-A9D3AE767B49}" showPageBreaks="1" zeroValues="0" printArea="1" hiddenRows="1" view="pageBreakPreview" topLeftCell="A13">
      <selection activeCell="G15" sqref="G15"/>
      <pageMargins left="0.72" right="0.49" top="0.62" bottom="0.52" header="0.32" footer="0.27"/>
      <pageSetup scale="93" orientation="portrait" r:id="rId20"/>
      <headerFooter alignWithMargins="0">
        <oddFooter>&amp;R&amp;"Book Antiqua,Bold"&amp;10Letter of Discount  / Page &amp;P of &amp;N</oddFooter>
      </headerFooter>
    </customSheetView>
    <customSheetView guid="{9658319F-66FC-48F8-AB8A-302F6F77BA10}" showPageBreaks="1" zeroValues="0" printArea="1" hiddenRows="1" hiddenColumns="1" view="pageBreakPreview">
      <selection activeCell="G15" sqref="G15"/>
      <pageMargins left="0.72" right="0.49" top="0.62" bottom="0.52" header="0.32" footer="0.27"/>
      <pageSetup scale="93" orientation="portrait" r:id="rId21"/>
      <headerFooter alignWithMargins="0">
        <oddFooter>&amp;R&amp;"Book Antiqua,Bold"&amp;10Letter of Discount  / Page &amp;P of &amp;N</oddFooter>
      </headerFooter>
    </customSheetView>
    <customSheetView guid="{EF8F60CB-82F3-477F-A7D3-94F4C70843DC}" showPageBreaks="1" zeroValues="0" printArea="1" hiddenRows="1" hiddenColumns="1" view="pageBreakPreview" topLeftCell="A7">
      <selection activeCell="G15" sqref="G15:G16"/>
      <pageMargins left="0.72" right="0.49" top="0.62" bottom="0.52" header="0.32" footer="0.27"/>
      <pageSetup scale="93" orientation="portrait" r:id="rId22"/>
      <headerFooter alignWithMargins="0">
        <oddFooter>&amp;R&amp;"Book Antiqua,Bold"&amp;10Letter of Discount  / Page &amp;P of &amp;N</oddFooter>
      </headerFooter>
    </customSheetView>
    <customSheetView guid="{427AF4ED-2BDF-478F-9F0A-595838FA0EC8}" showPageBreaks="1" zeroValues="0" printArea="1" hiddenRows="1" hiddenColumns="1" view="pageBreakPreview">
      <selection activeCell="G15" sqref="G15"/>
      <pageMargins left="0.72" right="0.49" top="0.62" bottom="0.52" header="0.32" footer="0.27"/>
      <pageSetup scale="93" orientation="portrait" r:id="rId23"/>
      <headerFooter alignWithMargins="0">
        <oddFooter>&amp;R&amp;"Book Antiqua,Bold"&amp;10Letter of Discount  / Page &amp;P of &amp;N</oddFooter>
      </headerFooter>
    </customSheetView>
    <customSheetView guid="{D4DE57C7-E521-4428-80BD-545B19793C78}" showPageBreaks="1" zeroValues="0" printArea="1" hiddenRows="1" hiddenColumns="1" view="pageBreakPreview">
      <selection activeCell="G15" sqref="G15"/>
      <pageMargins left="0.72" right="0.49" top="0.62" bottom="0.52" header="0.32" footer="0.27"/>
      <pageSetup scale="93" orientation="portrait" r:id="rId24"/>
      <headerFooter alignWithMargins="0">
        <oddFooter>&amp;R&amp;"Book Antiqua,Bold"&amp;10Letter of Discount  / Page &amp;P of &amp;N</oddFooter>
      </headerFooter>
    </customSheetView>
  </customSheetViews>
  <mergeCells count="16">
    <mergeCell ref="A1:G1"/>
    <mergeCell ref="A4:G4"/>
    <mergeCell ref="C12:G12"/>
    <mergeCell ref="A14:G14"/>
    <mergeCell ref="J14:M14"/>
    <mergeCell ref="C15:F15"/>
    <mergeCell ref="F40:G40"/>
    <mergeCell ref="F41:G41"/>
    <mergeCell ref="C16:F16"/>
    <mergeCell ref="C17:F17"/>
    <mergeCell ref="C23:F23"/>
    <mergeCell ref="C29:F29"/>
    <mergeCell ref="C30:F30"/>
    <mergeCell ref="C31:G31"/>
    <mergeCell ref="C32:G32"/>
    <mergeCell ref="C33:G33"/>
  </mergeCells>
  <phoneticPr fontId="27" type="noConversion"/>
  <dataValidations count="5">
    <dataValidation type="whole" operator="greaterThanOrEqual" allowBlank="1" showInputMessage="1" showErrorMessage="1" error="Enter numeric figure without decimal only" sqref="G15" xr:uid="{00000000-0002-0000-0A00-000000000000}">
      <formula1>0</formula1>
    </dataValidation>
    <dataValidation type="decimal" allowBlank="1" showInputMessage="1" showErrorMessage="1" error="Enter in percent only." sqref="G24:G28 G16" xr:uid="{00000000-0002-0000-0A00-000001000000}">
      <formula1>0</formula1>
      <formula2>1</formula2>
    </dataValidation>
    <dataValidation type="whole" operator="greaterThanOrEqual" allowBlank="1" showInputMessage="1" showErrorMessage="1" error="Enter numeric figure only." sqref="G29" xr:uid="{00000000-0002-0000-0A00-000002000000}">
      <formula1>0</formula1>
    </dataValidation>
    <dataValidation type="whole" operator="greaterThanOrEqual" allowBlank="1" showInputMessage="1" showErrorMessage="1" error="Enter numeric figures only." sqref="G18:G22" xr:uid="{00000000-0002-0000-0A00-000003000000}">
      <formula1>0</formula1>
    </dataValidation>
    <dataValidation type="decimal" allowBlank="1" showInputMessage="1" showErrorMessage="1" error="Enter in percent only" sqref="G30" xr:uid="{00000000-0002-0000-0A00-000004000000}">
      <formula1>0</formula1>
      <formula2>1</formula2>
    </dataValidation>
  </dataValidations>
  <pageMargins left="0.72" right="0.49" top="0.62" bottom="0.52" header="0.32" footer="0.27"/>
  <pageSetup scale="93" orientation="portrait" r:id="rId25"/>
  <headerFooter alignWithMargins="0">
    <oddFooter>&amp;R&amp;"Book Antiqua,Bold"&amp;10Letter of Discount  / Page &amp;P of &amp;N</oddFooter>
  </headerFooter>
  <drawing r:id="rId2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indexed="35"/>
  </sheetPr>
  <dimension ref="A1:F21"/>
  <sheetViews>
    <sheetView zoomScale="70" zoomScaleNormal="70" zoomScaleSheetLayoutView="100" workbookViewId="0">
      <selection sqref="A1:E16"/>
    </sheetView>
  </sheetViews>
  <sheetFormatPr defaultColWidth="9" defaultRowHeight="14.4"/>
  <cols>
    <col min="1" max="1" width="9" style="390"/>
    <col min="2" max="2" width="26.88671875" style="391" customWidth="1"/>
    <col min="3" max="3" width="22.88671875" style="391" customWidth="1"/>
    <col min="4" max="5" width="15.6640625" style="391" customWidth="1"/>
    <col min="6" max="16384" width="9" style="364"/>
  </cols>
  <sheetData>
    <row r="1" spans="1:6">
      <c r="A1" s="377"/>
      <c r="B1" s="378"/>
      <c r="C1" s="378"/>
      <c r="D1" s="378"/>
      <c r="E1" s="378"/>
    </row>
    <row r="2" spans="1:6" ht="21.9" customHeight="1">
      <c r="A2" s="928" t="s">
        <v>21</v>
      </c>
      <c r="B2" s="928"/>
      <c r="C2" s="928"/>
      <c r="D2" s="928"/>
      <c r="E2" s="364"/>
    </row>
    <row r="3" spans="1:6">
      <c r="A3" s="377"/>
      <c r="B3" s="378"/>
      <c r="C3" s="378"/>
      <c r="D3" s="378"/>
      <c r="E3" s="378"/>
    </row>
    <row r="4" spans="1:6" ht="28.8">
      <c r="A4" s="379" t="s">
        <v>22</v>
      </c>
      <c r="B4" s="380" t="s">
        <v>23</v>
      </c>
      <c r="C4" s="379" t="s">
        <v>61</v>
      </c>
      <c r="D4" s="379" t="s">
        <v>24</v>
      </c>
      <c r="E4" s="379" t="s">
        <v>25</v>
      </c>
    </row>
    <row r="5" spans="1:6" ht="18" customHeight="1">
      <c r="A5" s="381" t="s">
        <v>26</v>
      </c>
      <c r="B5" s="381" t="s">
        <v>27</v>
      </c>
      <c r="C5" s="381" t="s">
        <v>28</v>
      </c>
      <c r="D5" s="381" t="s">
        <v>29</v>
      </c>
      <c r="E5" s="381" t="s">
        <v>30</v>
      </c>
    </row>
    <row r="6" spans="1:6" ht="45" customHeight="1">
      <c r="A6" s="382">
        <v>1</v>
      </c>
      <c r="B6" s="383"/>
      <c r="C6" s="384"/>
      <c r="D6" s="385"/>
      <c r="E6" s="386">
        <f t="shared" ref="E6:E15" si="0">C6*D6</f>
        <v>0</v>
      </c>
    </row>
    <row r="7" spans="1:6" ht="45" customHeight="1">
      <c r="A7" s="382">
        <v>2</v>
      </c>
      <c r="B7" s="383"/>
      <c r="C7" s="384"/>
      <c r="D7" s="385"/>
      <c r="E7" s="386">
        <f t="shared" si="0"/>
        <v>0</v>
      </c>
    </row>
    <row r="8" spans="1:6" ht="45" customHeight="1">
      <c r="A8" s="382">
        <v>3</v>
      </c>
      <c r="B8" s="383"/>
      <c r="C8" s="384"/>
      <c r="D8" s="385"/>
      <c r="E8" s="386">
        <f t="shared" si="0"/>
        <v>0</v>
      </c>
    </row>
    <row r="9" spans="1:6" ht="45" customHeight="1">
      <c r="A9" s="382">
        <v>4</v>
      </c>
      <c r="B9" s="383"/>
      <c r="C9" s="384"/>
      <c r="D9" s="385"/>
      <c r="E9" s="386">
        <f t="shared" si="0"/>
        <v>0</v>
      </c>
    </row>
    <row r="10" spans="1:6" ht="45" customHeight="1">
      <c r="A10" s="382">
        <v>5</v>
      </c>
      <c r="B10" s="383"/>
      <c r="C10" s="384"/>
      <c r="D10" s="385"/>
      <c r="E10" s="386">
        <f t="shared" si="0"/>
        <v>0</v>
      </c>
    </row>
    <row r="11" spans="1:6" ht="45" customHeight="1">
      <c r="A11" s="382">
        <v>6</v>
      </c>
      <c r="B11" s="383"/>
      <c r="C11" s="384"/>
      <c r="D11" s="385"/>
      <c r="E11" s="386">
        <f t="shared" si="0"/>
        <v>0</v>
      </c>
    </row>
    <row r="12" spans="1:6" ht="45" customHeight="1">
      <c r="A12" s="382">
        <v>7</v>
      </c>
      <c r="B12" s="383"/>
      <c r="C12" s="384"/>
      <c r="D12" s="385"/>
      <c r="E12" s="386">
        <f t="shared" si="0"/>
        <v>0</v>
      </c>
    </row>
    <row r="13" spans="1:6" ht="45" customHeight="1">
      <c r="A13" s="382">
        <v>8</v>
      </c>
      <c r="B13" s="383"/>
      <c r="C13" s="384"/>
      <c r="D13" s="385"/>
      <c r="E13" s="386">
        <f t="shared" si="0"/>
        <v>0</v>
      </c>
    </row>
    <row r="14" spans="1:6" ht="45" customHeight="1">
      <c r="A14" s="382">
        <v>9</v>
      </c>
      <c r="B14" s="383"/>
      <c r="C14" s="384"/>
      <c r="D14" s="385"/>
      <c r="E14" s="386">
        <f t="shared" si="0"/>
        <v>0</v>
      </c>
    </row>
    <row r="15" spans="1:6" ht="45" customHeight="1">
      <c r="A15" s="382">
        <v>10</v>
      </c>
      <c r="B15" s="383"/>
      <c r="C15" s="384"/>
      <c r="D15" s="385"/>
      <c r="E15" s="386">
        <f t="shared" si="0"/>
        <v>0</v>
      </c>
    </row>
    <row r="16" spans="1:6" ht="45" customHeight="1">
      <c r="A16" s="387"/>
      <c r="B16" s="388" t="s">
        <v>31</v>
      </c>
      <c r="C16" s="388"/>
      <c r="D16" s="388"/>
      <c r="E16" s="388">
        <f>SUM(E6:E15)</f>
        <v>0</v>
      </c>
      <c r="F16" s="389"/>
    </row>
    <row r="17" ht="30" customHeight="1"/>
    <row r="18" ht="30" customHeight="1"/>
    <row r="19" ht="30" customHeight="1"/>
    <row r="20" ht="30" customHeight="1"/>
    <row r="21" ht="30" customHeight="1"/>
  </sheetData>
  <sheetProtection formatColumns="0" formatRows="0" selectLockedCells="1"/>
  <customSheetViews>
    <customSheetView guid="{B9EAB4BB-47F0-45F6-9177-877ECBB04DB8}" scale="70" state="hidden">
      <selection sqref="A1:E16"/>
      <pageMargins left="0.75" right="0.75" top="0.65" bottom="1" header="0.5" footer="0.5"/>
      <pageSetup orientation="portrait" r:id="rId1"/>
      <headerFooter alignWithMargins="0"/>
    </customSheetView>
    <customSheetView guid="{86260C12-F493-4AC3-B99F-09BEF69A932B}" scale="70" state="hidden">
      <selection sqref="A1:E16"/>
      <pageMargins left="0.75" right="0.75" top="0.65" bottom="1" header="0.5" footer="0.5"/>
      <pageSetup orientation="portrait" r:id="rId2"/>
      <headerFooter alignWithMargins="0"/>
    </customSheetView>
    <customSheetView guid="{25FA5C87-49B6-4D46-AC9A-E57D5387C2DA}" scale="70" state="hidden">
      <selection sqref="A1:E16"/>
      <pageMargins left="0.75" right="0.75" top="0.65" bottom="1" header="0.5" footer="0.5"/>
      <pageSetup orientation="portrait" r:id="rId3"/>
      <headerFooter alignWithMargins="0"/>
    </customSheetView>
    <customSheetView guid="{FC366365-2136-48B2-A9F6-DEB708B66B93}" scale="70" state="hidden">
      <selection sqref="A1:E16"/>
      <pageMargins left="0.75" right="0.75" top="0.65" bottom="1" header="0.5" footer="0.5"/>
      <pageSetup orientation="portrait" r:id="rId4"/>
      <headerFooter alignWithMargins="0"/>
    </customSheetView>
    <customSheetView guid="{25F14B1D-FADD-4C44-AA48-5D402D65337D}" scale="70" state="hidden">
      <selection sqref="A1:E16"/>
      <pageMargins left="0.75" right="0.75" top="0.65" bottom="1" header="0.5" footer="0.5"/>
      <pageSetup orientation="portrait" r:id="rId5"/>
      <headerFooter alignWithMargins="0"/>
    </customSheetView>
    <customSheetView guid="{2D068FA3-47E3-4516-81A6-894AA90F7864}" scale="70" state="hidden">
      <selection sqref="A1:E16"/>
      <pageMargins left="0.75" right="0.75" top="0.65" bottom="1" header="0.5" footer="0.5"/>
      <pageSetup orientation="portrait" r:id="rId6"/>
      <headerFooter alignWithMargins="0"/>
    </customSheetView>
    <customSheetView guid="{97B2ED79-AE3F-4DF3-959D-96AE4A0B76A0}" scale="70" state="hidden">
      <selection sqref="A1:E16"/>
      <pageMargins left="0.75" right="0.75" top="0.65" bottom="1" header="0.5" footer="0.5"/>
      <pageSetup orientation="portrait" r:id="rId7"/>
      <headerFooter alignWithMargins="0"/>
    </customSheetView>
    <customSheetView guid="{CB39F8EE-FAD8-4C4E-B5E9-5EC27AC08528}" scale="70" state="hidden">
      <selection sqref="A1:E16"/>
      <pageMargins left="0.75" right="0.75" top="0.65" bottom="1" header="0.5" footer="0.5"/>
      <pageSetup orientation="portrait" r:id="rId8"/>
      <headerFooter alignWithMargins="0"/>
    </customSheetView>
    <customSheetView guid="{E8B8E0BD-9CB3-4C7D-9BC6-088FDFCB0B45}" scale="70" state="hidden">
      <selection sqref="A1:E16"/>
      <pageMargins left="0.75" right="0.75" top="0.65" bottom="1" header="0.5" footer="0.5"/>
      <pageSetup orientation="portrait" r:id="rId9"/>
      <headerFooter alignWithMargins="0"/>
    </customSheetView>
    <customSheetView guid="{E2E57CA5-082B-4C11-AB34-2A298199576B}" scale="70">
      <selection activeCell="C11" sqref="C11"/>
      <pageMargins left="0.75" right="0.75" top="0.65" bottom="1" header="0.5" footer="0.5"/>
      <pageSetup orientation="portrait" r:id="rId10"/>
      <headerFooter alignWithMargins="0"/>
    </customSheetView>
    <customSheetView guid="{EEE4E2D7-4BFE-4C24-8B93-9FD441A50336}" scale="70">
      <selection activeCell="C6" sqref="C6"/>
      <pageMargins left="0.75" right="0.75" top="0.65" bottom="1" header="0.5" footer="0.5"/>
      <pageSetup orientation="portrait" r:id="rId11"/>
      <headerFooter alignWithMargins="0"/>
    </customSheetView>
    <customSheetView guid="{091A6405-72DB-46E0-B81A-EC53A5C58396}" scale="70">
      <selection activeCell="D6" sqref="D6"/>
      <pageMargins left="0.75" right="0.75" top="0.65" bottom="1" header="0.5" footer="0.5"/>
      <pageSetup orientation="portrait" r:id="rId12"/>
      <headerFooter alignWithMargins="0"/>
    </customSheetView>
    <customSheetView guid="{27A45B7A-04F2-4516-B80B-5ED0825D4ED3}" scale="70">
      <selection activeCell="C6" sqref="C6"/>
      <pageMargins left="0.75" right="0.75" top="0.65" bottom="1" header="0.5" footer="0.5"/>
      <pageSetup orientation="portrait" r:id="rId13"/>
      <headerFooter alignWithMargins="0"/>
    </customSheetView>
    <customSheetView guid="{1F4837C2-36FF-4422-95DC-EAAD1B4FAC2F}" scale="70" state="hidden">
      <selection sqref="A1:E16"/>
      <pageMargins left="0.75" right="0.75" top="0.65" bottom="1" header="0.5" footer="0.5"/>
      <pageSetup orientation="portrait" r:id="rId14"/>
      <headerFooter alignWithMargins="0"/>
    </customSheetView>
    <customSheetView guid="{FD7F7BE1-8CB1-460B-98AB-D33E15FD14E6}" scale="70" state="hidden">
      <selection sqref="A1:E16"/>
      <pageMargins left="0.75" right="0.75" top="0.65" bottom="1" header="0.5" footer="0.5"/>
      <pageSetup orientation="portrait" r:id="rId15"/>
      <headerFooter alignWithMargins="0"/>
    </customSheetView>
    <customSheetView guid="{8C0E2163-61BB-48DF-AFAF-5E75147ED450}" scale="70" state="hidden">
      <selection sqref="A1:E16"/>
      <pageMargins left="0.75" right="0.75" top="0.65" bottom="1" header="0.5" footer="0.5"/>
      <pageSetup orientation="portrait" r:id="rId16"/>
      <headerFooter alignWithMargins="0"/>
    </customSheetView>
    <customSheetView guid="{3DA0B320-DAF7-4F4A-921A-9FCFD188E8C7}" scale="70" state="hidden">
      <selection sqref="A1:E16"/>
      <pageMargins left="0.75" right="0.75" top="0.65" bottom="1" header="0.5" footer="0.5"/>
      <pageSetup orientation="portrait" r:id="rId17"/>
      <headerFooter alignWithMargins="0"/>
    </customSheetView>
    <customSheetView guid="{BE0CEA4D-1A4E-4C32-BF92-B8DA3D3423E5}" scale="70" state="hidden">
      <selection sqref="A1:E16"/>
      <pageMargins left="0.75" right="0.75" top="0.65" bottom="1" header="0.5" footer="0.5"/>
      <pageSetup orientation="portrait" r:id="rId18"/>
      <headerFooter alignWithMargins="0"/>
    </customSheetView>
    <customSheetView guid="{714760DF-5EB1-4543-9C04-C1A23AAE4384}" scale="70" state="hidden">
      <selection sqref="A1:E16"/>
      <pageMargins left="0.75" right="0.75" top="0.65" bottom="1" header="0.5" footer="0.5"/>
      <pageSetup orientation="portrait" r:id="rId19"/>
      <headerFooter alignWithMargins="0"/>
    </customSheetView>
    <customSheetView guid="{D4A148BB-8D25-43B9-8797-A9D3AE767B49}" scale="70" state="hidden">
      <selection sqref="A1:E16"/>
      <pageMargins left="0.75" right="0.75" top="0.65" bottom="1" header="0.5" footer="0.5"/>
      <pageSetup orientation="portrait" r:id="rId20"/>
      <headerFooter alignWithMargins="0"/>
    </customSheetView>
    <customSheetView guid="{9658319F-66FC-48F8-AB8A-302F6F77BA10}" scale="70" state="hidden">
      <selection sqref="A1:E16"/>
      <pageMargins left="0.75" right="0.75" top="0.65" bottom="1" header="0.5" footer="0.5"/>
      <pageSetup orientation="portrait" r:id="rId21"/>
      <headerFooter alignWithMargins="0"/>
    </customSheetView>
    <customSheetView guid="{EF8F60CB-82F3-477F-A7D3-94F4C70843DC}" scale="70" state="hidden">
      <selection sqref="A1:E16"/>
      <pageMargins left="0.75" right="0.75" top="0.65" bottom="1" header="0.5" footer="0.5"/>
      <pageSetup orientation="portrait" r:id="rId22"/>
      <headerFooter alignWithMargins="0"/>
    </customSheetView>
    <customSheetView guid="{427AF4ED-2BDF-478F-9F0A-595838FA0EC8}" scale="70" state="hidden">
      <selection sqref="A1:E16"/>
      <pageMargins left="0.75" right="0.75" top="0.65" bottom="1" header="0.5" footer="0.5"/>
      <pageSetup orientation="portrait" r:id="rId23"/>
      <headerFooter alignWithMargins="0"/>
    </customSheetView>
    <customSheetView guid="{D4DE57C7-E521-4428-80BD-545B19793C78}" scale="70" state="hidden">
      <selection sqref="A1:E16"/>
      <pageMargins left="0.75" right="0.75" top="0.65" bottom="1" header="0.5" footer="0.5"/>
      <pageSetup orientation="portrait" r:id="rId24"/>
      <headerFooter alignWithMargins="0"/>
    </customSheetView>
  </customSheetViews>
  <mergeCells count="1">
    <mergeCell ref="A2:D2"/>
  </mergeCells>
  <phoneticPr fontId="27" type="noConversion"/>
  <pageMargins left="0.75" right="0.75" top="0.65" bottom="1" header="0.5" footer="0.5"/>
  <pageSetup orientation="portrait"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indexed="47"/>
  </sheetPr>
  <dimension ref="A1:F21"/>
  <sheetViews>
    <sheetView zoomScale="90" zoomScaleNormal="90" workbookViewId="0">
      <selection activeCell="F8" sqref="F8"/>
    </sheetView>
  </sheetViews>
  <sheetFormatPr defaultColWidth="9" defaultRowHeight="14.4"/>
  <cols>
    <col min="1" max="1" width="9" style="390"/>
    <col min="2" max="2" width="26.88671875" style="391" customWidth="1"/>
    <col min="3" max="3" width="22.88671875" style="391" customWidth="1"/>
    <col min="4" max="5" width="15.6640625" style="391" customWidth="1"/>
    <col min="6" max="16384" width="9" style="364"/>
  </cols>
  <sheetData>
    <row r="1" spans="1:6">
      <c r="A1" s="377"/>
      <c r="B1" s="378"/>
      <c r="C1" s="378"/>
      <c r="D1" s="378"/>
      <c r="E1" s="378"/>
    </row>
    <row r="2" spans="1:6" ht="21.9" customHeight="1">
      <c r="A2" s="928" t="s">
        <v>32</v>
      </c>
      <c r="B2" s="928"/>
      <c r="C2" s="928"/>
      <c r="D2" s="929"/>
      <c r="E2"/>
    </row>
    <row r="3" spans="1:6">
      <c r="A3" s="377"/>
      <c r="B3" s="378"/>
      <c r="C3" s="378"/>
      <c r="D3" s="378"/>
      <c r="E3" s="378"/>
    </row>
    <row r="4" spans="1:6" ht="28.8">
      <c r="A4" s="379" t="s">
        <v>22</v>
      </c>
      <c r="B4" s="380" t="s">
        <v>23</v>
      </c>
      <c r="C4" s="379" t="s">
        <v>33</v>
      </c>
      <c r="D4" s="379" t="s">
        <v>34</v>
      </c>
      <c r="E4" s="379" t="s">
        <v>35</v>
      </c>
    </row>
    <row r="5" spans="1:6" ht="18" customHeight="1">
      <c r="A5" s="381" t="s">
        <v>26</v>
      </c>
      <c r="B5" s="381" t="s">
        <v>27</v>
      </c>
      <c r="C5" s="381" t="s">
        <v>28</v>
      </c>
      <c r="D5" s="381" t="s">
        <v>29</v>
      </c>
      <c r="E5" s="381" t="s">
        <v>30</v>
      </c>
    </row>
    <row r="6" spans="1:6" ht="45" customHeight="1">
      <c r="A6" s="382">
        <v>1</v>
      </c>
      <c r="B6" s="383"/>
      <c r="C6" s="384"/>
      <c r="D6" s="385"/>
      <c r="E6" s="386">
        <f>C6*D6</f>
        <v>0</v>
      </c>
    </row>
    <row r="7" spans="1:6" ht="45" customHeight="1">
      <c r="A7" s="382">
        <v>2</v>
      </c>
      <c r="B7" s="383"/>
      <c r="C7" s="384"/>
      <c r="D7" s="385"/>
      <c r="E7" s="386">
        <f t="shared" ref="E7:E15" si="0">C7*D7</f>
        <v>0</v>
      </c>
    </row>
    <row r="8" spans="1:6" ht="45" customHeight="1">
      <c r="A8" s="382">
        <v>3</v>
      </c>
      <c r="B8" s="383"/>
      <c r="C8" s="384"/>
      <c r="D8" s="385"/>
      <c r="E8" s="386">
        <f t="shared" si="0"/>
        <v>0</v>
      </c>
    </row>
    <row r="9" spans="1:6" ht="45" customHeight="1">
      <c r="A9" s="382">
        <v>4</v>
      </c>
      <c r="B9" s="383"/>
      <c r="C9" s="384"/>
      <c r="D9" s="385"/>
      <c r="E9" s="386">
        <f t="shared" si="0"/>
        <v>0</v>
      </c>
    </row>
    <row r="10" spans="1:6" ht="45" customHeight="1">
      <c r="A10" s="382">
        <v>5</v>
      </c>
      <c r="B10" s="383"/>
      <c r="C10" s="384"/>
      <c r="D10" s="385"/>
      <c r="E10" s="386">
        <f t="shared" si="0"/>
        <v>0</v>
      </c>
    </row>
    <row r="11" spans="1:6" ht="45" customHeight="1">
      <c r="A11" s="382">
        <v>6</v>
      </c>
      <c r="B11" s="383"/>
      <c r="C11" s="384"/>
      <c r="D11" s="385"/>
      <c r="E11" s="386">
        <f t="shared" si="0"/>
        <v>0</v>
      </c>
    </row>
    <row r="12" spans="1:6" ht="45" customHeight="1">
      <c r="A12" s="382">
        <v>7</v>
      </c>
      <c r="B12" s="383"/>
      <c r="C12" s="384"/>
      <c r="D12" s="385"/>
      <c r="E12" s="386">
        <f t="shared" si="0"/>
        <v>0</v>
      </c>
    </row>
    <row r="13" spans="1:6" ht="45" customHeight="1">
      <c r="A13" s="382">
        <v>8</v>
      </c>
      <c r="B13" s="383"/>
      <c r="C13" s="384"/>
      <c r="D13" s="385"/>
      <c r="E13" s="386">
        <f t="shared" si="0"/>
        <v>0</v>
      </c>
    </row>
    <row r="14" spans="1:6" ht="45" customHeight="1">
      <c r="A14" s="382">
        <v>9</v>
      </c>
      <c r="B14" s="383"/>
      <c r="C14" s="384"/>
      <c r="D14" s="385"/>
      <c r="E14" s="386">
        <f t="shared" si="0"/>
        <v>0</v>
      </c>
    </row>
    <row r="15" spans="1:6" ht="45" customHeight="1">
      <c r="A15" s="382">
        <v>10</v>
      </c>
      <c r="B15" s="383"/>
      <c r="C15" s="384"/>
      <c r="D15" s="385"/>
      <c r="E15" s="386">
        <f t="shared" si="0"/>
        <v>0</v>
      </c>
    </row>
    <row r="16" spans="1:6" ht="45" customHeight="1">
      <c r="A16" s="387"/>
      <c r="B16" s="388" t="s">
        <v>31</v>
      </c>
      <c r="C16" s="388"/>
      <c r="D16" s="388"/>
      <c r="E16" s="388">
        <f>SUM(E6:E15)</f>
        <v>0</v>
      </c>
      <c r="F16" s="389"/>
    </row>
    <row r="17" ht="30" customHeight="1"/>
    <row r="18" ht="30" customHeight="1"/>
    <row r="19" ht="30" customHeight="1"/>
    <row r="20" ht="30" customHeight="1"/>
    <row r="21" ht="30" customHeight="1"/>
  </sheetData>
  <sheetProtection formatColumns="0" formatRows="0" selectLockedCells="1"/>
  <customSheetViews>
    <customSheetView guid="{B9EAB4BB-47F0-45F6-9177-877ECBB04DB8}" scale="90" state="hidden">
      <selection activeCell="F8" sqref="F8"/>
      <pageMargins left="0.75" right="0.75" top="0.65" bottom="1" header="0.5" footer="0.5"/>
      <pageSetup orientation="portrait" r:id="rId1"/>
      <headerFooter alignWithMargins="0"/>
    </customSheetView>
    <customSheetView guid="{86260C12-F493-4AC3-B99F-09BEF69A932B}" scale="90" state="hidden">
      <selection activeCell="F8" sqref="F8"/>
      <pageMargins left="0.75" right="0.75" top="0.65" bottom="1" header="0.5" footer="0.5"/>
      <pageSetup orientation="portrait" r:id="rId2"/>
      <headerFooter alignWithMargins="0"/>
    </customSheetView>
    <customSheetView guid="{25FA5C87-49B6-4D46-AC9A-E57D5387C2DA}" scale="90" state="hidden">
      <selection activeCell="F8" sqref="F8"/>
      <pageMargins left="0.75" right="0.75" top="0.65" bottom="1" header="0.5" footer="0.5"/>
      <pageSetup orientation="portrait" r:id="rId3"/>
      <headerFooter alignWithMargins="0"/>
    </customSheetView>
    <customSheetView guid="{FC366365-2136-48B2-A9F6-DEB708B66B93}" scale="90" state="hidden">
      <selection activeCell="F8" sqref="F8"/>
      <pageMargins left="0.75" right="0.75" top="0.65" bottom="1" header="0.5" footer="0.5"/>
      <pageSetup orientation="portrait" r:id="rId4"/>
      <headerFooter alignWithMargins="0"/>
    </customSheetView>
    <customSheetView guid="{25F14B1D-FADD-4C44-AA48-5D402D65337D}" scale="90" state="hidden">
      <selection activeCell="F8" sqref="F8"/>
      <pageMargins left="0.75" right="0.75" top="0.65" bottom="1" header="0.5" footer="0.5"/>
      <pageSetup orientation="portrait" r:id="rId5"/>
      <headerFooter alignWithMargins="0"/>
    </customSheetView>
    <customSheetView guid="{2D068FA3-47E3-4516-81A6-894AA90F7864}" scale="90" state="hidden">
      <selection activeCell="F8" sqref="F8"/>
      <pageMargins left="0.75" right="0.75" top="0.65" bottom="1" header="0.5" footer="0.5"/>
      <pageSetup orientation="portrait" r:id="rId6"/>
      <headerFooter alignWithMargins="0"/>
    </customSheetView>
    <customSheetView guid="{97B2ED79-AE3F-4DF3-959D-96AE4A0B76A0}" scale="90" state="hidden">
      <selection activeCell="F8" sqref="F8"/>
      <pageMargins left="0.75" right="0.75" top="0.65" bottom="1" header="0.5" footer="0.5"/>
      <pageSetup orientation="portrait" r:id="rId7"/>
      <headerFooter alignWithMargins="0"/>
    </customSheetView>
    <customSheetView guid="{CB39F8EE-FAD8-4C4E-B5E9-5EC27AC08528}" scale="90" state="hidden">
      <selection activeCell="F8" sqref="F8"/>
      <pageMargins left="0.75" right="0.75" top="0.65" bottom="1" header="0.5" footer="0.5"/>
      <pageSetup orientation="portrait" r:id="rId8"/>
      <headerFooter alignWithMargins="0"/>
    </customSheetView>
    <customSheetView guid="{E8B8E0BD-9CB3-4C7D-9BC6-088FDFCB0B45}" scale="90" state="hidden">
      <selection activeCell="F8" sqref="F8"/>
      <pageMargins left="0.75" right="0.75" top="0.65" bottom="1" header="0.5" footer="0.5"/>
      <pageSetup orientation="portrait" r:id="rId9"/>
      <headerFooter alignWithMargins="0"/>
    </customSheetView>
    <customSheetView guid="{E2E57CA5-082B-4C11-AB34-2A298199576B}" scale="90">
      <selection activeCell="C6" sqref="C6"/>
      <pageMargins left="0.75" right="0.75" top="0.65" bottom="1" header="0.5" footer="0.5"/>
      <pageSetup orientation="portrait" r:id="rId10"/>
      <headerFooter alignWithMargins="0"/>
    </customSheetView>
    <customSheetView guid="{EEE4E2D7-4BFE-4C24-8B93-9FD441A50336}" scale="90" topLeftCell="A4">
      <selection activeCell="D6" sqref="D6"/>
      <pageMargins left="0.75" right="0.75" top="0.65" bottom="1" header="0.5" footer="0.5"/>
      <pageSetup orientation="portrait" r:id="rId11"/>
      <headerFooter alignWithMargins="0"/>
    </customSheetView>
    <customSheetView guid="{091A6405-72DB-46E0-B81A-EC53A5C58396}" scale="90">
      <selection activeCell="D6" sqref="D6"/>
      <pageMargins left="0.75" right="0.75" top="0.65" bottom="1" header="0.5" footer="0.5"/>
      <pageSetup orientation="portrait" r:id="rId12"/>
      <headerFooter alignWithMargins="0"/>
    </customSheetView>
    <customSheetView guid="{27A45B7A-04F2-4516-B80B-5ED0825D4ED3}" scale="90" topLeftCell="A4">
      <selection activeCell="D6" sqref="D6"/>
      <pageMargins left="0.75" right="0.75" top="0.65" bottom="1" header="0.5" footer="0.5"/>
      <pageSetup orientation="portrait" r:id="rId13"/>
      <headerFooter alignWithMargins="0"/>
    </customSheetView>
    <customSheetView guid="{1F4837C2-36FF-4422-95DC-EAAD1B4FAC2F}" scale="90" state="hidden">
      <selection activeCell="F8" sqref="F8"/>
      <pageMargins left="0.75" right="0.75" top="0.65" bottom="1" header="0.5" footer="0.5"/>
      <pageSetup orientation="portrait" r:id="rId14"/>
      <headerFooter alignWithMargins="0"/>
    </customSheetView>
    <customSheetView guid="{FD7F7BE1-8CB1-460B-98AB-D33E15FD14E6}" scale="90" state="hidden">
      <selection activeCell="F8" sqref="F8"/>
      <pageMargins left="0.75" right="0.75" top="0.65" bottom="1" header="0.5" footer="0.5"/>
      <pageSetup orientation="portrait" r:id="rId15"/>
      <headerFooter alignWithMargins="0"/>
    </customSheetView>
    <customSheetView guid="{8C0E2163-61BB-48DF-AFAF-5E75147ED450}" scale="90" state="hidden">
      <selection activeCell="F8" sqref="F8"/>
      <pageMargins left="0.75" right="0.75" top="0.65" bottom="1" header="0.5" footer="0.5"/>
      <pageSetup orientation="portrait" r:id="rId16"/>
      <headerFooter alignWithMargins="0"/>
    </customSheetView>
    <customSheetView guid="{3DA0B320-DAF7-4F4A-921A-9FCFD188E8C7}" scale="90" state="hidden">
      <selection activeCell="F8" sqref="F8"/>
      <pageMargins left="0.75" right="0.75" top="0.65" bottom="1" header="0.5" footer="0.5"/>
      <pageSetup orientation="portrait" r:id="rId17"/>
      <headerFooter alignWithMargins="0"/>
    </customSheetView>
    <customSheetView guid="{BE0CEA4D-1A4E-4C32-BF92-B8DA3D3423E5}" scale="90" state="hidden">
      <selection activeCell="F8" sqref="F8"/>
      <pageMargins left="0.75" right="0.75" top="0.65" bottom="1" header="0.5" footer="0.5"/>
      <pageSetup orientation="portrait" r:id="rId18"/>
      <headerFooter alignWithMargins="0"/>
    </customSheetView>
    <customSheetView guid="{714760DF-5EB1-4543-9C04-C1A23AAE4384}" scale="90" state="hidden">
      <selection activeCell="F8" sqref="F8"/>
      <pageMargins left="0.75" right="0.75" top="0.65" bottom="1" header="0.5" footer="0.5"/>
      <pageSetup orientation="portrait" r:id="rId19"/>
      <headerFooter alignWithMargins="0"/>
    </customSheetView>
    <customSheetView guid="{D4A148BB-8D25-43B9-8797-A9D3AE767B49}" scale="90" state="hidden">
      <selection activeCell="F8" sqref="F8"/>
      <pageMargins left="0.75" right="0.75" top="0.65" bottom="1" header="0.5" footer="0.5"/>
      <pageSetup orientation="portrait" r:id="rId20"/>
      <headerFooter alignWithMargins="0"/>
    </customSheetView>
    <customSheetView guid="{9658319F-66FC-48F8-AB8A-302F6F77BA10}" scale="90" state="hidden">
      <selection activeCell="F8" sqref="F8"/>
      <pageMargins left="0.75" right="0.75" top="0.65" bottom="1" header="0.5" footer="0.5"/>
      <pageSetup orientation="portrait" r:id="rId21"/>
      <headerFooter alignWithMargins="0"/>
    </customSheetView>
    <customSheetView guid="{EF8F60CB-82F3-477F-A7D3-94F4C70843DC}" scale="90" state="hidden">
      <selection activeCell="F8" sqref="F8"/>
      <pageMargins left="0.75" right="0.75" top="0.65" bottom="1" header="0.5" footer="0.5"/>
      <pageSetup orientation="portrait" r:id="rId22"/>
      <headerFooter alignWithMargins="0"/>
    </customSheetView>
    <customSheetView guid="{427AF4ED-2BDF-478F-9F0A-595838FA0EC8}" scale="90" state="hidden">
      <selection activeCell="F8" sqref="F8"/>
      <pageMargins left="0.75" right="0.75" top="0.65" bottom="1" header="0.5" footer="0.5"/>
      <pageSetup orientation="portrait" r:id="rId23"/>
      <headerFooter alignWithMargins="0"/>
    </customSheetView>
    <customSheetView guid="{D4DE57C7-E521-4428-80BD-545B19793C78}" scale="90" state="hidden">
      <selection activeCell="F8" sqref="F8"/>
      <pageMargins left="0.75" right="0.75" top="0.65" bottom="1" header="0.5" footer="0.5"/>
      <pageSetup orientation="portrait" r:id="rId24"/>
      <headerFooter alignWithMargins="0"/>
    </customSheetView>
  </customSheetViews>
  <mergeCells count="1">
    <mergeCell ref="A2:D2"/>
  </mergeCells>
  <phoneticPr fontId="27" type="noConversion"/>
  <pageMargins left="0.75" right="0.75" top="0.65" bottom="1" header="0.5" footer="0.5"/>
  <pageSetup orientation="portrait" r:id="rId25"/>
  <headerFooter alignWithMargins="0"/>
  <drawing r:id="rId2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indexed="61"/>
  </sheetPr>
  <dimension ref="A1:G21"/>
  <sheetViews>
    <sheetView zoomScaleSheetLayoutView="100" workbookViewId="0">
      <selection activeCell="J7" sqref="J7"/>
    </sheetView>
  </sheetViews>
  <sheetFormatPr defaultColWidth="9" defaultRowHeight="14.4"/>
  <cols>
    <col min="1" max="1" width="7.6640625" style="390" customWidth="1"/>
    <col min="2" max="4" width="20.6640625" style="391" customWidth="1"/>
    <col min="5" max="5" width="9.6640625" style="391" customWidth="1"/>
    <col min="6" max="6" width="12.6640625" style="391" customWidth="1"/>
    <col min="7" max="16384" width="9" style="364"/>
  </cols>
  <sheetData>
    <row r="1" spans="1:7">
      <c r="A1" s="377"/>
      <c r="B1" s="378"/>
      <c r="C1" s="378"/>
      <c r="D1" s="378"/>
      <c r="E1" s="378"/>
      <c r="F1" s="378"/>
    </row>
    <row r="2" spans="1:7" ht="21.9" customHeight="1">
      <c r="A2" s="928" t="s">
        <v>36</v>
      </c>
      <c r="B2" s="928"/>
      <c r="C2" s="928"/>
      <c r="D2" s="928"/>
      <c r="E2" s="929"/>
      <c r="F2" s="364"/>
    </row>
    <row r="3" spans="1:7">
      <c r="A3" s="377"/>
      <c r="B3" s="378"/>
      <c r="C3" s="378"/>
      <c r="D3" s="378"/>
      <c r="E3" s="378"/>
      <c r="F3" s="378"/>
    </row>
    <row r="4" spans="1:7" ht="57.6">
      <c r="A4" s="379" t="s">
        <v>22</v>
      </c>
      <c r="B4" s="380" t="s">
        <v>23</v>
      </c>
      <c r="C4" s="379" t="s">
        <v>37</v>
      </c>
      <c r="D4" s="379" t="s">
        <v>38</v>
      </c>
      <c r="E4" s="379" t="s">
        <v>39</v>
      </c>
      <c r="F4" s="379" t="s">
        <v>40</v>
      </c>
    </row>
    <row r="5" spans="1:7" ht="18" customHeight="1">
      <c r="A5" s="381" t="s">
        <v>26</v>
      </c>
      <c r="B5" s="381" t="s">
        <v>27</v>
      </c>
      <c r="C5" s="381" t="s">
        <v>28</v>
      </c>
      <c r="D5" s="381" t="s">
        <v>29</v>
      </c>
      <c r="E5" s="392" t="s">
        <v>41</v>
      </c>
      <c r="F5" s="381" t="s">
        <v>394</v>
      </c>
    </row>
    <row r="6" spans="1:7" ht="45" customHeight="1">
      <c r="A6" s="382">
        <v>1</v>
      </c>
      <c r="B6" s="383"/>
      <c r="C6" s="384"/>
      <c r="D6" s="384"/>
      <c r="E6" s="385"/>
      <c r="F6" s="386">
        <f>C6*E6</f>
        <v>0</v>
      </c>
    </row>
    <row r="7" spans="1:7" ht="45" customHeight="1">
      <c r="A7" s="382">
        <v>2</v>
      </c>
      <c r="B7" s="383"/>
      <c r="C7" s="384"/>
      <c r="D7" s="384"/>
      <c r="E7" s="385"/>
      <c r="F7" s="386">
        <f t="shared" ref="F7:F15" si="0">C7*E7</f>
        <v>0</v>
      </c>
    </row>
    <row r="8" spans="1:7" ht="45" customHeight="1">
      <c r="A8" s="382">
        <v>3</v>
      </c>
      <c r="B8" s="383"/>
      <c r="C8" s="384"/>
      <c r="D8" s="384"/>
      <c r="E8" s="385"/>
      <c r="F8" s="386">
        <f t="shared" si="0"/>
        <v>0</v>
      </c>
    </row>
    <row r="9" spans="1:7" ht="45" customHeight="1">
      <c r="A9" s="382">
        <v>4</v>
      </c>
      <c r="B9" s="383"/>
      <c r="C9" s="384"/>
      <c r="D9" s="384"/>
      <c r="E9" s="385"/>
      <c r="F9" s="386">
        <f t="shared" si="0"/>
        <v>0</v>
      </c>
    </row>
    <row r="10" spans="1:7" ht="45" customHeight="1">
      <c r="A10" s="382">
        <v>5</v>
      </c>
      <c r="B10" s="383"/>
      <c r="C10" s="384"/>
      <c r="D10" s="384"/>
      <c r="E10" s="385"/>
      <c r="F10" s="386">
        <f t="shared" si="0"/>
        <v>0</v>
      </c>
    </row>
    <row r="11" spans="1:7" ht="45" customHeight="1">
      <c r="A11" s="382">
        <v>6</v>
      </c>
      <c r="B11" s="383"/>
      <c r="C11" s="384"/>
      <c r="D11" s="384"/>
      <c r="E11" s="385"/>
      <c r="F11" s="386">
        <f t="shared" si="0"/>
        <v>0</v>
      </c>
    </row>
    <row r="12" spans="1:7" ht="45" customHeight="1">
      <c r="A12" s="382">
        <v>7</v>
      </c>
      <c r="B12" s="383"/>
      <c r="C12" s="384"/>
      <c r="D12" s="384"/>
      <c r="E12" s="385"/>
      <c r="F12" s="386">
        <f t="shared" si="0"/>
        <v>0</v>
      </c>
    </row>
    <row r="13" spans="1:7" ht="45" customHeight="1">
      <c r="A13" s="382">
        <v>8</v>
      </c>
      <c r="B13" s="383"/>
      <c r="C13" s="384"/>
      <c r="D13" s="384"/>
      <c r="E13" s="385"/>
      <c r="F13" s="386">
        <f t="shared" si="0"/>
        <v>0</v>
      </c>
    </row>
    <row r="14" spans="1:7" ht="45" customHeight="1">
      <c r="A14" s="382">
        <v>9</v>
      </c>
      <c r="B14" s="383"/>
      <c r="C14" s="384"/>
      <c r="D14" s="384"/>
      <c r="E14" s="385"/>
      <c r="F14" s="386">
        <f t="shared" si="0"/>
        <v>0</v>
      </c>
    </row>
    <row r="15" spans="1:7" ht="45" customHeight="1">
      <c r="A15" s="382">
        <v>10</v>
      </c>
      <c r="B15" s="383"/>
      <c r="C15" s="384"/>
      <c r="D15" s="384"/>
      <c r="E15" s="385"/>
      <c r="F15" s="386">
        <f t="shared" si="0"/>
        <v>0</v>
      </c>
    </row>
    <row r="16" spans="1:7" ht="45" customHeight="1">
      <c r="A16" s="387"/>
      <c r="B16" s="388" t="s">
        <v>31</v>
      </c>
      <c r="C16" s="388"/>
      <c r="D16" s="388"/>
      <c r="E16" s="388"/>
      <c r="F16" s="388">
        <f>SUM(F6:F15)</f>
        <v>0</v>
      </c>
      <c r="G16" s="389"/>
    </row>
    <row r="17" ht="30" customHeight="1"/>
    <row r="18" ht="30" customHeight="1"/>
    <row r="19" ht="30" customHeight="1"/>
    <row r="20" ht="30" customHeight="1"/>
    <row r="21" ht="30" customHeight="1"/>
  </sheetData>
  <sheetProtection formatColumns="0" formatRows="0" selectLockedCells="1"/>
  <customSheetViews>
    <customSheetView guid="{B9EAB4BB-47F0-45F6-9177-877ECBB04DB8}" state="hidden">
      <selection activeCell="J7" sqref="J7"/>
      <pageMargins left="0.75" right="0.62" top="0.65" bottom="1" header="0.5" footer="0.5"/>
      <pageSetup orientation="portrait" r:id="rId1"/>
      <headerFooter alignWithMargins="0"/>
    </customSheetView>
    <customSheetView guid="{86260C12-F493-4AC3-B99F-09BEF69A932B}" state="hidden">
      <selection activeCell="J7" sqref="J7"/>
      <pageMargins left="0.75" right="0.62" top="0.65" bottom="1" header="0.5" footer="0.5"/>
      <pageSetup orientation="portrait" r:id="rId2"/>
      <headerFooter alignWithMargins="0"/>
    </customSheetView>
    <customSheetView guid="{25FA5C87-49B6-4D46-AC9A-E57D5387C2DA}" state="hidden">
      <selection activeCell="J7" sqref="J7"/>
      <pageMargins left="0.75" right="0.62" top="0.65" bottom="1" header="0.5" footer="0.5"/>
      <pageSetup orientation="portrait" r:id="rId3"/>
      <headerFooter alignWithMargins="0"/>
    </customSheetView>
    <customSheetView guid="{FC366365-2136-48B2-A9F6-DEB708B66B93}" state="hidden">
      <selection activeCell="J7" sqref="J7"/>
      <pageMargins left="0.75" right="0.62" top="0.65" bottom="1" header="0.5" footer="0.5"/>
      <pageSetup orientation="portrait" r:id="rId4"/>
      <headerFooter alignWithMargins="0"/>
    </customSheetView>
    <customSheetView guid="{25F14B1D-FADD-4C44-AA48-5D402D65337D}" state="hidden">
      <selection activeCell="J7" sqref="J7"/>
      <pageMargins left="0.75" right="0.62" top="0.65" bottom="1" header="0.5" footer="0.5"/>
      <pageSetup orientation="portrait" r:id="rId5"/>
      <headerFooter alignWithMargins="0"/>
    </customSheetView>
    <customSheetView guid="{2D068FA3-47E3-4516-81A6-894AA90F7864}" state="hidden">
      <selection activeCell="J7" sqref="J7"/>
      <pageMargins left="0.75" right="0.62" top="0.65" bottom="1" header="0.5" footer="0.5"/>
      <pageSetup orientation="portrait" r:id="rId6"/>
      <headerFooter alignWithMargins="0"/>
    </customSheetView>
    <customSheetView guid="{97B2ED79-AE3F-4DF3-959D-96AE4A0B76A0}" state="hidden">
      <selection activeCell="J7" sqref="J7"/>
      <pageMargins left="0.75" right="0.62" top="0.65" bottom="1" header="0.5" footer="0.5"/>
      <pageSetup orientation="portrait" r:id="rId7"/>
      <headerFooter alignWithMargins="0"/>
    </customSheetView>
    <customSheetView guid="{CB39F8EE-FAD8-4C4E-B5E9-5EC27AC08528}" state="hidden">
      <selection activeCell="J7" sqref="J7"/>
      <pageMargins left="0.75" right="0.62" top="0.65" bottom="1" header="0.5" footer="0.5"/>
      <pageSetup orientation="portrait" r:id="rId8"/>
      <headerFooter alignWithMargins="0"/>
    </customSheetView>
    <customSheetView guid="{E8B8E0BD-9CB3-4C7D-9BC6-088FDFCB0B45}" state="hidden">
      <selection activeCell="J7" sqref="J7"/>
      <pageMargins left="0.75" right="0.62" top="0.65" bottom="1" header="0.5" footer="0.5"/>
      <pageSetup orientation="portrait" r:id="rId9"/>
      <headerFooter alignWithMargins="0"/>
    </customSheetView>
    <customSheetView guid="{E2E57CA5-082B-4C11-AB34-2A298199576B}">
      <selection activeCell="B6" sqref="B6"/>
      <pageMargins left="0.75" right="0.62" top="0.65" bottom="1" header="0.5" footer="0.5"/>
      <pageSetup orientation="portrait" r:id="rId10"/>
      <headerFooter alignWithMargins="0"/>
    </customSheetView>
    <customSheetView guid="{EEE4E2D7-4BFE-4C24-8B93-9FD441A50336}">
      <selection activeCell="C6" sqref="C6"/>
      <pageMargins left="0.75" right="0.62" top="0.65" bottom="1" header="0.5" footer="0.5"/>
      <pageSetup orientation="portrait" r:id="rId11"/>
      <headerFooter alignWithMargins="0"/>
    </customSheetView>
    <customSheetView guid="{091A6405-72DB-46E0-B81A-EC53A5C58396}">
      <selection activeCell="E6" sqref="E6"/>
      <pageMargins left="0.75" right="0.62" top="0.65" bottom="1" header="0.5" footer="0.5"/>
      <pageSetup orientation="portrait" r:id="rId12"/>
      <headerFooter alignWithMargins="0"/>
    </customSheetView>
    <customSheetView guid="{27A45B7A-04F2-4516-B80B-5ED0825D4ED3}">
      <selection activeCell="C6" sqref="C6"/>
      <pageMargins left="0.75" right="0.62" top="0.65" bottom="1" header="0.5" footer="0.5"/>
      <pageSetup orientation="portrait" r:id="rId13"/>
      <headerFooter alignWithMargins="0"/>
    </customSheetView>
    <customSheetView guid="{1F4837C2-36FF-4422-95DC-EAAD1B4FAC2F}" state="hidden">
      <selection activeCell="J7" sqref="J7"/>
      <pageMargins left="0.75" right="0.62" top="0.65" bottom="1" header="0.5" footer="0.5"/>
      <pageSetup orientation="portrait" r:id="rId14"/>
      <headerFooter alignWithMargins="0"/>
    </customSheetView>
    <customSheetView guid="{FD7F7BE1-8CB1-460B-98AB-D33E15FD14E6}" state="hidden">
      <selection activeCell="J7" sqref="J7"/>
      <pageMargins left="0.75" right="0.62" top="0.65" bottom="1" header="0.5" footer="0.5"/>
      <pageSetup orientation="portrait" r:id="rId15"/>
      <headerFooter alignWithMargins="0"/>
    </customSheetView>
    <customSheetView guid="{8C0E2163-61BB-48DF-AFAF-5E75147ED450}" state="hidden">
      <selection activeCell="J7" sqref="J7"/>
      <pageMargins left="0.75" right="0.62" top="0.65" bottom="1" header="0.5" footer="0.5"/>
      <pageSetup orientation="portrait" r:id="rId16"/>
      <headerFooter alignWithMargins="0"/>
    </customSheetView>
    <customSheetView guid="{3DA0B320-DAF7-4F4A-921A-9FCFD188E8C7}" state="hidden">
      <selection activeCell="J7" sqref="J7"/>
      <pageMargins left="0.75" right="0.62" top="0.65" bottom="1" header="0.5" footer="0.5"/>
      <pageSetup orientation="portrait" r:id="rId17"/>
      <headerFooter alignWithMargins="0"/>
    </customSheetView>
    <customSheetView guid="{BE0CEA4D-1A4E-4C32-BF92-B8DA3D3423E5}" state="hidden">
      <selection activeCell="J7" sqref="J7"/>
      <pageMargins left="0.75" right="0.62" top="0.65" bottom="1" header="0.5" footer="0.5"/>
      <pageSetup orientation="portrait" r:id="rId18"/>
      <headerFooter alignWithMargins="0"/>
    </customSheetView>
    <customSheetView guid="{714760DF-5EB1-4543-9C04-C1A23AAE4384}" state="hidden">
      <selection activeCell="J7" sqref="J7"/>
      <pageMargins left="0.75" right="0.62" top="0.65" bottom="1" header="0.5" footer="0.5"/>
      <pageSetup orientation="portrait" r:id="rId19"/>
      <headerFooter alignWithMargins="0"/>
    </customSheetView>
    <customSheetView guid="{D4A148BB-8D25-43B9-8797-A9D3AE767B49}" state="hidden">
      <selection activeCell="J7" sqref="J7"/>
      <pageMargins left="0.75" right="0.62" top="0.65" bottom="1" header="0.5" footer="0.5"/>
      <pageSetup orientation="portrait" r:id="rId20"/>
      <headerFooter alignWithMargins="0"/>
    </customSheetView>
    <customSheetView guid="{9658319F-66FC-48F8-AB8A-302F6F77BA10}" state="hidden">
      <selection activeCell="J7" sqref="J7"/>
      <pageMargins left="0.75" right="0.62" top="0.65" bottom="1" header="0.5" footer="0.5"/>
      <pageSetup orientation="portrait" r:id="rId21"/>
      <headerFooter alignWithMargins="0"/>
    </customSheetView>
    <customSheetView guid="{EF8F60CB-82F3-477F-A7D3-94F4C70843DC}" state="hidden">
      <selection activeCell="J7" sqref="J7"/>
      <pageMargins left="0.75" right="0.62" top="0.65" bottom="1" header="0.5" footer="0.5"/>
      <pageSetup orientation="portrait" r:id="rId22"/>
      <headerFooter alignWithMargins="0"/>
    </customSheetView>
    <customSheetView guid="{427AF4ED-2BDF-478F-9F0A-595838FA0EC8}" state="hidden">
      <selection activeCell="J7" sqref="J7"/>
      <pageMargins left="0.75" right="0.62" top="0.65" bottom="1" header="0.5" footer="0.5"/>
      <pageSetup orientation="portrait" r:id="rId23"/>
      <headerFooter alignWithMargins="0"/>
    </customSheetView>
    <customSheetView guid="{D4DE57C7-E521-4428-80BD-545B19793C78}" state="hidden">
      <selection activeCell="J7" sqref="J7"/>
      <pageMargins left="0.75" right="0.62" top="0.65" bottom="1" header="0.5" footer="0.5"/>
      <pageSetup orientation="portrait" r:id="rId24"/>
      <headerFooter alignWithMargins="0"/>
    </customSheetView>
  </customSheetViews>
  <mergeCells count="1">
    <mergeCell ref="A2:E2"/>
  </mergeCells>
  <phoneticPr fontId="27" type="noConversion"/>
  <pageMargins left="0.75" right="0.62" top="0.65" bottom="1" header="0.5" footer="0.5"/>
  <pageSetup orientation="portrait" r:id="rId25"/>
  <headerFooter alignWithMargins="0"/>
  <drawing r:id="rId2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pageSetUpPr fitToPage="1"/>
  </sheetPr>
  <dimension ref="A1:AO73"/>
  <sheetViews>
    <sheetView showGridLines="0" showZeros="0" view="pageBreakPreview" zoomScale="110" zoomScaleNormal="100" zoomScaleSheetLayoutView="110" workbookViewId="0">
      <selection activeCell="D49" sqref="D49:F49"/>
    </sheetView>
  </sheetViews>
  <sheetFormatPr defaultColWidth="8" defaultRowHeight="14.4"/>
  <cols>
    <col min="1" max="1" width="9.33203125" style="286" customWidth="1"/>
    <col min="2" max="2" width="12.44140625" style="289" customWidth="1"/>
    <col min="3" max="3" width="12.88671875" style="286" customWidth="1"/>
    <col min="4" max="4" width="18.109375" style="286" customWidth="1"/>
    <col min="5" max="5" width="11.109375" style="286" customWidth="1"/>
    <col min="6" max="6" width="29.88671875" style="286" customWidth="1"/>
    <col min="7" max="8" width="8" style="286" customWidth="1"/>
    <col min="9" max="24" width="8" style="285" customWidth="1"/>
    <col min="25" max="25" width="8" style="285" hidden="1" customWidth="1"/>
    <col min="26" max="27" width="8" style="287" hidden="1" customWidth="1"/>
    <col min="28" max="28" width="17.44140625" style="287" hidden="1" customWidth="1"/>
    <col min="29" max="29" width="12.109375" style="287" hidden="1" customWidth="1"/>
    <col min="30" max="30" width="8" style="283" hidden="1" customWidth="1"/>
    <col min="31" max="31" width="8" style="284" hidden="1" customWidth="1"/>
    <col min="32" max="32" width="12" style="284" hidden="1" customWidth="1"/>
    <col min="33" max="35" width="8" style="283" hidden="1" customWidth="1"/>
    <col min="36" max="36" width="9.109375" style="283" customWidth="1"/>
    <col min="37" max="41" width="8" style="283" customWidth="1"/>
    <col min="42" max="16384" width="8" style="285"/>
  </cols>
  <sheetData>
    <row r="1" spans="1:36" ht="17.399999999999999">
      <c r="A1" s="277" t="str">
        <f>Basic!B5</f>
        <v>Spec. No.: CC/NT/CIVIL/DOM/A02/22/5002002460/00189</v>
      </c>
      <c r="B1" s="277"/>
      <c r="C1" s="278"/>
      <c r="D1" s="278"/>
      <c r="E1" s="278"/>
      <c r="F1" s="279" t="s">
        <v>290</v>
      </c>
      <c r="G1" s="280"/>
      <c r="H1" s="280"/>
      <c r="I1" s="281"/>
      <c r="J1" s="281"/>
      <c r="K1" s="281"/>
      <c r="L1" s="281"/>
      <c r="M1" s="281"/>
      <c r="N1" s="281"/>
      <c r="O1" s="281"/>
      <c r="P1" s="281"/>
      <c r="Q1" s="281"/>
      <c r="R1" s="281"/>
      <c r="S1" s="281"/>
      <c r="T1" s="281"/>
      <c r="U1" s="281"/>
      <c r="V1" s="281"/>
      <c r="W1" s="281"/>
      <c r="X1" s="281"/>
      <c r="Y1" s="281"/>
      <c r="Z1" s="282" t="str">
        <f>'Names of Bidder'!D6</f>
        <v>Sole Bidder</v>
      </c>
      <c r="AA1" s="282"/>
      <c r="AB1" s="282"/>
      <c r="AC1" s="282"/>
      <c r="AE1" s="284">
        <v>1</v>
      </c>
      <c r="AF1" s="284" t="s">
        <v>79</v>
      </c>
      <c r="AI1" s="284">
        <v>1</v>
      </c>
      <c r="AJ1" s="283" t="s">
        <v>83</v>
      </c>
    </row>
    <row r="2" spans="1:36">
      <c r="B2" s="286"/>
      <c r="Z2" s="287">
        <f>'Names of Bidder'!AA6</f>
        <v>0</v>
      </c>
      <c r="AE2" s="284">
        <v>2</v>
      </c>
      <c r="AF2" s="284" t="s">
        <v>80</v>
      </c>
      <c r="AI2" s="284">
        <v>2</v>
      </c>
      <c r="AJ2" s="283" t="s">
        <v>84</v>
      </c>
    </row>
    <row r="3" spans="1:36">
      <c r="A3" s="946" t="s">
        <v>233</v>
      </c>
      <c r="B3" s="946"/>
      <c r="C3" s="946"/>
      <c r="D3" s="946"/>
      <c r="E3" s="946"/>
      <c r="F3" s="946"/>
      <c r="G3" s="280"/>
      <c r="H3" s="280"/>
      <c r="I3" s="281"/>
      <c r="J3" s="281"/>
      <c r="K3" s="281"/>
      <c r="L3" s="281"/>
      <c r="M3" s="281"/>
      <c r="N3" s="281"/>
      <c r="O3" s="281"/>
      <c r="P3" s="281"/>
      <c r="Q3" s="281"/>
      <c r="R3" s="281"/>
      <c r="S3" s="281"/>
      <c r="T3" s="281"/>
      <c r="U3" s="281"/>
      <c r="V3" s="281"/>
      <c r="W3" s="281"/>
      <c r="X3" s="281"/>
      <c r="Y3" s="281"/>
      <c r="Z3" s="282"/>
      <c r="AA3" s="282"/>
      <c r="AB3" s="282"/>
      <c r="AC3" s="282"/>
      <c r="AE3" s="284">
        <v>3</v>
      </c>
      <c r="AF3" s="284" t="s">
        <v>81</v>
      </c>
      <c r="AI3" s="284">
        <v>3</v>
      </c>
      <c r="AJ3" s="283" t="s">
        <v>85</v>
      </c>
    </row>
    <row r="4" spans="1:36">
      <c r="A4" s="288"/>
      <c r="B4" s="288"/>
      <c r="C4" s="288"/>
      <c r="D4" s="288"/>
      <c r="E4" s="288"/>
      <c r="F4" s="288"/>
      <c r="G4" s="280"/>
      <c r="H4" s="280"/>
      <c r="I4" s="281"/>
      <c r="J4" s="281"/>
      <c r="K4" s="281"/>
      <c r="L4" s="281"/>
      <c r="M4" s="281"/>
      <c r="N4" s="281"/>
      <c r="O4" s="281"/>
      <c r="P4" s="281"/>
      <c r="Q4" s="281"/>
      <c r="R4" s="281"/>
      <c r="S4" s="281"/>
      <c r="T4" s="281"/>
      <c r="U4" s="281"/>
      <c r="V4" s="281"/>
      <c r="W4" s="281"/>
      <c r="X4" s="281"/>
      <c r="Y4" s="281"/>
      <c r="Z4" s="282"/>
      <c r="AA4" s="282"/>
      <c r="AB4" s="282"/>
      <c r="AC4" s="282"/>
      <c r="AE4" s="284">
        <v>4</v>
      </c>
      <c r="AF4" s="284" t="s">
        <v>82</v>
      </c>
      <c r="AI4" s="284">
        <v>4</v>
      </c>
      <c r="AJ4" s="283" t="s">
        <v>86</v>
      </c>
    </row>
    <row r="5" spans="1:36">
      <c r="A5" s="289" t="s">
        <v>72</v>
      </c>
      <c r="C5" s="947"/>
      <c r="D5" s="947"/>
      <c r="E5" s="947"/>
      <c r="F5" s="947"/>
      <c r="AE5" s="284">
        <v>5</v>
      </c>
      <c r="AF5" s="284" t="s">
        <v>82</v>
      </c>
      <c r="AI5" s="284">
        <v>5</v>
      </c>
      <c r="AJ5" s="283" t="s">
        <v>87</v>
      </c>
    </row>
    <row r="6" spans="1:36">
      <c r="A6" s="289" t="s">
        <v>63</v>
      </c>
      <c r="B6" s="948" t="str">
        <f>'Sch-1'!D160</f>
        <v>--</v>
      </c>
      <c r="C6" s="948"/>
      <c r="AE6" s="284">
        <v>6</v>
      </c>
      <c r="AF6" s="284" t="s">
        <v>82</v>
      </c>
      <c r="AG6" s="291" t="e">
        <f>DAY(B6)</f>
        <v>#VALUE!</v>
      </c>
      <c r="AI6" s="284">
        <v>6</v>
      </c>
      <c r="AJ6" s="283" t="s">
        <v>88</v>
      </c>
    </row>
    <row r="7" spans="1:36">
      <c r="A7" s="289"/>
      <c r="B7" s="290"/>
      <c r="C7" s="290"/>
      <c r="AE7" s="284">
        <v>7</v>
      </c>
      <c r="AF7" s="284" t="s">
        <v>82</v>
      </c>
      <c r="AG7" s="291" t="e">
        <f>MONTH(B6)</f>
        <v>#VALUE!</v>
      </c>
      <c r="AI7" s="284">
        <v>7</v>
      </c>
      <c r="AJ7" s="283" t="s">
        <v>89</v>
      </c>
    </row>
    <row r="8" spans="1:36">
      <c r="A8" s="292" t="s">
        <v>345</v>
      </c>
      <c r="B8" s="293"/>
      <c r="C8" s="280"/>
      <c r="D8" s="280"/>
      <c r="E8" s="280"/>
      <c r="F8" s="294"/>
      <c r="G8" s="280"/>
      <c r="H8" s="280"/>
      <c r="I8" s="281"/>
      <c r="J8" s="281"/>
      <c r="K8" s="281"/>
      <c r="L8" s="281"/>
      <c r="M8" s="281"/>
      <c r="N8" s="281"/>
      <c r="O8" s="281"/>
      <c r="P8" s="281"/>
      <c r="Q8" s="281"/>
      <c r="R8" s="281"/>
      <c r="S8" s="281"/>
      <c r="T8" s="281"/>
      <c r="U8" s="281"/>
      <c r="V8" s="281"/>
      <c r="W8" s="281"/>
      <c r="X8" s="281"/>
      <c r="Y8" s="281"/>
      <c r="Z8" s="282"/>
      <c r="AA8" s="282"/>
      <c r="AB8" s="282"/>
      <c r="AC8" s="282"/>
      <c r="AE8" s="284">
        <v>8</v>
      </c>
      <c r="AF8" s="284" t="s">
        <v>82</v>
      </c>
      <c r="AG8" s="291" t="e">
        <f>LOOKUP(AG7,AI1:AI12,AJ1:AJ12)</f>
        <v>#VALUE!</v>
      </c>
      <c r="AI8" s="284">
        <v>8</v>
      </c>
      <c r="AJ8" s="283" t="s">
        <v>90</v>
      </c>
    </row>
    <row r="9" spans="1:36">
      <c r="A9" s="295" t="str">
        <f>'Sch-1'!O7</f>
        <v>Contract Services</v>
      </c>
      <c r="B9" s="295"/>
      <c r="F9" s="296"/>
      <c r="AE9" s="284">
        <v>9</v>
      </c>
      <c r="AF9" s="284" t="s">
        <v>82</v>
      </c>
      <c r="AG9" s="291" t="e">
        <f>YEAR(B6)</f>
        <v>#VALUE!</v>
      </c>
      <c r="AI9" s="284">
        <v>9</v>
      </c>
      <c r="AJ9" s="283" t="s">
        <v>91</v>
      </c>
    </row>
    <row r="10" spans="1:36">
      <c r="A10" s="295" t="str">
        <f>'Sch-1'!O8</f>
        <v>Power Grid Corporation of India Ltd.,</v>
      </c>
      <c r="B10" s="295"/>
      <c r="F10" s="296"/>
      <c r="AE10" s="284">
        <v>10</v>
      </c>
      <c r="AF10" s="284" t="s">
        <v>82</v>
      </c>
      <c r="AI10" s="284">
        <v>10</v>
      </c>
      <c r="AJ10" s="283" t="s">
        <v>92</v>
      </c>
    </row>
    <row r="11" spans="1:36">
      <c r="A11" s="295" t="str">
        <f>'Sch-1'!O9</f>
        <v>"Saudamini", Plot No.-2</v>
      </c>
      <c r="B11" s="295"/>
      <c r="F11" s="296"/>
      <c r="AE11" s="284">
        <v>11</v>
      </c>
      <c r="AF11" s="284" t="s">
        <v>82</v>
      </c>
      <c r="AI11" s="284">
        <v>11</v>
      </c>
      <c r="AJ11" s="283" t="s">
        <v>93</v>
      </c>
    </row>
    <row r="12" spans="1:36">
      <c r="A12" s="295" t="str">
        <f>'Sch-1'!O10</f>
        <v xml:space="preserve">Sector-29, </v>
      </c>
      <c r="B12" s="295"/>
      <c r="F12" s="296"/>
      <c r="AE12" s="284">
        <v>12</v>
      </c>
      <c r="AF12" s="284" t="s">
        <v>82</v>
      </c>
      <c r="AI12" s="284">
        <v>12</v>
      </c>
      <c r="AJ12" s="283" t="s">
        <v>94</v>
      </c>
    </row>
    <row r="13" spans="1:36">
      <c r="A13" s="295" t="str">
        <f>'Sch-1'!O11</f>
        <v>Gurgaon (Haryana) - 122001</v>
      </c>
      <c r="B13" s="295"/>
      <c r="F13" s="296"/>
      <c r="AE13" s="284">
        <v>13</v>
      </c>
      <c r="AF13" s="284" t="s">
        <v>82</v>
      </c>
    </row>
    <row r="14" spans="1:36" ht="22.5" customHeight="1">
      <c r="A14" s="289"/>
      <c r="F14" s="296"/>
      <c r="AE14" s="284">
        <v>14</v>
      </c>
      <c r="AF14" s="284" t="s">
        <v>82</v>
      </c>
    </row>
    <row r="15" spans="1:36" ht="80.25" customHeight="1">
      <c r="A15" s="297" t="s">
        <v>73</v>
      </c>
      <c r="B15" s="298"/>
      <c r="C15" s="949" t="str">
        <f>Cover!B2</f>
        <v>Township Works Package-D1 for construction of Residential and Non-residential buildings including external infrastructural development in various substations of Nagaland state associated with NER Power system improvement project (NERPSIP).</v>
      </c>
      <c r="D15" s="949"/>
      <c r="E15" s="949"/>
      <c r="F15" s="949"/>
      <c r="AE15" s="284">
        <v>15</v>
      </c>
      <c r="AF15" s="284" t="s">
        <v>82</v>
      </c>
    </row>
    <row r="16" spans="1:36" ht="27.75" customHeight="1">
      <c r="A16" s="286" t="s">
        <v>64</v>
      </c>
      <c r="B16" s="286"/>
      <c r="C16" s="296"/>
      <c r="D16" s="296"/>
      <c r="E16" s="296"/>
      <c r="F16" s="296"/>
      <c r="AE16" s="284">
        <v>16</v>
      </c>
      <c r="AF16" s="284" t="s">
        <v>82</v>
      </c>
    </row>
    <row r="17" spans="1:41" ht="125.25" customHeight="1">
      <c r="A17" s="298">
        <v>1</v>
      </c>
      <c r="B17" s="939"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execute  Civil and other allied works associated with the above-named package in full conformity with the said Bidding Documents for the sum of Rs. 0 (Rs. Zero Only ) or such other sums as may be determined in accordance with the terms and conditions of the Bidding Documents.</v>
      </c>
      <c r="C17" s="939"/>
      <c r="D17" s="939"/>
      <c r="E17" s="939"/>
      <c r="F17" s="939"/>
      <c r="Z17" s="566" t="s">
        <v>506</v>
      </c>
      <c r="AA17" s="566" t="s">
        <v>446</v>
      </c>
      <c r="AB17" s="299">
        <f>'Sch-3 After Discount'!D16</f>
        <v>0</v>
      </c>
      <c r="AC17" s="300" t="str">
        <f>" (" &amp; 'N to W'!A4 &amp; ")"</f>
        <v xml:space="preserve"> (Rs. Zero Only )</v>
      </c>
      <c r="AE17" s="284">
        <v>17</v>
      </c>
      <c r="AF17" s="284" t="s">
        <v>82</v>
      </c>
    </row>
    <row r="18" spans="1:41" ht="39" customHeight="1">
      <c r="B18" s="951" t="s">
        <v>65</v>
      </c>
      <c r="C18" s="951"/>
      <c r="D18" s="951"/>
      <c r="E18" s="951"/>
      <c r="F18" s="951"/>
      <c r="AE18" s="284">
        <v>18</v>
      </c>
      <c r="AF18" s="284" t="s">
        <v>82</v>
      </c>
    </row>
    <row r="19" spans="1:41" s="286" customFormat="1" ht="27.75" customHeight="1">
      <c r="A19" s="301">
        <v>2</v>
      </c>
      <c r="B19" s="950" t="s">
        <v>66</v>
      </c>
      <c r="C19" s="950"/>
      <c r="D19" s="950"/>
      <c r="E19" s="950"/>
      <c r="F19" s="950"/>
      <c r="G19" s="280"/>
      <c r="H19" s="280"/>
      <c r="I19" s="280"/>
      <c r="J19" s="280"/>
      <c r="K19" s="280"/>
      <c r="L19" s="280"/>
      <c r="M19" s="280"/>
      <c r="N19" s="280"/>
      <c r="O19" s="280"/>
      <c r="P19" s="280"/>
      <c r="Q19" s="280"/>
      <c r="R19" s="280"/>
      <c r="S19" s="280"/>
      <c r="T19" s="280"/>
      <c r="U19" s="280"/>
      <c r="V19" s="280"/>
      <c r="W19" s="280"/>
      <c r="X19" s="280"/>
      <c r="Y19" s="280"/>
      <c r="Z19" s="302"/>
      <c r="AA19" s="302"/>
      <c r="AB19" s="302"/>
      <c r="AC19" s="302"/>
      <c r="AD19" s="303"/>
      <c r="AE19" s="284">
        <v>19</v>
      </c>
      <c r="AF19" s="284" t="s">
        <v>82</v>
      </c>
      <c r="AG19" s="303"/>
      <c r="AH19" s="303"/>
      <c r="AI19" s="303"/>
      <c r="AJ19" s="303"/>
      <c r="AK19" s="303"/>
      <c r="AL19" s="303"/>
      <c r="AM19" s="303"/>
      <c r="AN19" s="303"/>
      <c r="AO19" s="303"/>
    </row>
    <row r="20" spans="1:41" ht="39.75" customHeight="1">
      <c r="A20" s="298">
        <v>2.1</v>
      </c>
      <c r="B20" s="939" t="s">
        <v>67</v>
      </c>
      <c r="C20" s="939"/>
      <c r="D20" s="939"/>
      <c r="E20" s="939"/>
      <c r="F20" s="939"/>
      <c r="AE20" s="284">
        <v>20</v>
      </c>
      <c r="AF20" s="284" t="s">
        <v>82</v>
      </c>
    </row>
    <row r="21" spans="1:41" ht="36.75" customHeight="1">
      <c r="B21" s="936" t="s">
        <v>376</v>
      </c>
      <c r="C21" s="936"/>
      <c r="D21" s="944" t="s">
        <v>408</v>
      </c>
      <c r="E21" s="939"/>
      <c r="F21" s="939"/>
      <c r="AE21" s="284">
        <v>21</v>
      </c>
      <c r="AF21" s="284" t="s">
        <v>79</v>
      </c>
    </row>
    <row r="22" spans="1:41" ht="36.75" customHeight="1">
      <c r="B22" s="935" t="s">
        <v>377</v>
      </c>
      <c r="C22" s="935"/>
      <c r="D22" s="565" t="s">
        <v>448</v>
      </c>
      <c r="E22" s="584"/>
      <c r="F22" s="584"/>
    </row>
    <row r="23" spans="1:41" ht="27.9" customHeight="1">
      <c r="B23" s="935" t="s">
        <v>447</v>
      </c>
      <c r="C23" s="936"/>
      <c r="D23" s="565" t="s">
        <v>413</v>
      </c>
      <c r="E23" s="297"/>
      <c r="F23" s="297"/>
      <c r="AE23" s="284">
        <v>26</v>
      </c>
      <c r="AF23" s="284" t="s">
        <v>82</v>
      </c>
    </row>
    <row r="24" spans="1:41" ht="5.25" customHeight="1">
      <c r="B24" s="936"/>
      <c r="C24" s="936"/>
      <c r="D24" s="297"/>
      <c r="E24" s="297"/>
      <c r="F24" s="297"/>
    </row>
    <row r="25" spans="1:41" ht="92.25" customHeight="1">
      <c r="A25" s="304">
        <v>2.2000000000000002</v>
      </c>
      <c r="B25" s="939" t="s">
        <v>74</v>
      </c>
      <c r="C25" s="939"/>
      <c r="D25" s="939"/>
      <c r="E25" s="939"/>
      <c r="F25" s="939"/>
      <c r="AE25" s="284">
        <v>28</v>
      </c>
      <c r="AF25" s="284" t="s">
        <v>82</v>
      </c>
    </row>
    <row r="26" spans="1:41" ht="62.25" customHeight="1">
      <c r="A26" s="304">
        <v>2.2999999999999998</v>
      </c>
      <c r="B26" s="942" t="s">
        <v>507</v>
      </c>
      <c r="C26" s="943"/>
      <c r="D26" s="943"/>
      <c r="E26" s="943"/>
      <c r="F26" s="943"/>
      <c r="AE26" s="284">
        <v>29</v>
      </c>
      <c r="AF26" s="284" t="s">
        <v>82</v>
      </c>
    </row>
    <row r="27" spans="1:41" ht="129.75" customHeight="1">
      <c r="A27" s="304">
        <v>2.4</v>
      </c>
      <c r="B27" s="944" t="s">
        <v>75</v>
      </c>
      <c r="C27" s="939"/>
      <c r="D27" s="939"/>
      <c r="E27" s="939"/>
      <c r="F27" s="939"/>
      <c r="AE27" s="284">
        <v>30</v>
      </c>
      <c r="AF27" s="284" t="s">
        <v>82</v>
      </c>
    </row>
    <row r="28" spans="1:41" ht="72.75" customHeight="1">
      <c r="A28" s="304">
        <v>2.5</v>
      </c>
      <c r="B28" s="944" t="s">
        <v>76</v>
      </c>
      <c r="C28" s="939"/>
      <c r="D28" s="939"/>
      <c r="E28" s="939"/>
      <c r="F28" s="939"/>
      <c r="AE28" s="284">
        <v>31</v>
      </c>
      <c r="AF28" s="284" t="s">
        <v>79</v>
      </c>
    </row>
    <row r="29" spans="1:41" ht="76.2" customHeight="1">
      <c r="A29" s="298">
        <v>3</v>
      </c>
      <c r="B29" s="944" t="s">
        <v>411</v>
      </c>
      <c r="C29" s="939"/>
      <c r="D29" s="939"/>
      <c r="E29" s="939"/>
      <c r="F29" s="939"/>
    </row>
    <row r="30" spans="1:41" ht="66" customHeight="1">
      <c r="A30" s="304">
        <v>3.1</v>
      </c>
      <c r="B30" s="943" t="s">
        <v>449</v>
      </c>
      <c r="C30" s="943"/>
      <c r="D30" s="943"/>
      <c r="E30" s="943"/>
      <c r="F30" s="943"/>
    </row>
    <row r="31" spans="1:41" ht="63.75" customHeight="1">
      <c r="A31" s="585">
        <v>3.2</v>
      </c>
      <c r="B31" s="940" t="s">
        <v>450</v>
      </c>
      <c r="C31" s="940"/>
      <c r="D31" s="940"/>
      <c r="E31" s="940"/>
      <c r="F31" s="940"/>
    </row>
    <row r="32" spans="1:41" ht="78" customHeight="1">
      <c r="A32" s="298">
        <v>4</v>
      </c>
      <c r="B32" s="939" t="s">
        <v>77</v>
      </c>
      <c r="C32" s="939"/>
      <c r="D32" s="939"/>
      <c r="E32" s="939"/>
      <c r="F32" s="939"/>
    </row>
    <row r="33" spans="1:41" ht="83.4" customHeight="1">
      <c r="A33" s="298">
        <v>5</v>
      </c>
      <c r="B33" s="944" t="s">
        <v>78</v>
      </c>
      <c r="C33" s="939"/>
      <c r="D33" s="939"/>
      <c r="E33" s="939"/>
      <c r="F33" s="939"/>
    </row>
    <row r="34" spans="1:41" ht="30" customHeight="1">
      <c r="B34" s="305" t="str">
        <f>IF(ISERROR("Dated this " &amp; AG6 &amp; LOOKUP(AG6,AE1:AE28,AF1:AF28) &amp; " day of " &amp; AG8 &amp; " " &amp;AG9), "", "Dated this " &amp; AG6 &amp; LOOKUP(AG6,AE1:AE28,AF1:AF28) &amp; " day of " &amp; AG8 &amp; " " &amp;AG9)</f>
        <v/>
      </c>
      <c r="C34" s="305"/>
      <c r="D34" s="305"/>
      <c r="E34" s="306"/>
      <c r="F34" s="306"/>
    </row>
    <row r="35" spans="1:41" ht="30" customHeight="1">
      <c r="B35" s="305" t="s">
        <v>68</v>
      </c>
      <c r="C35" s="307"/>
      <c r="D35" s="308"/>
      <c r="E35" s="308"/>
      <c r="F35" s="308"/>
    </row>
    <row r="36" spans="1:41" ht="30" customHeight="1">
      <c r="B36" s="309"/>
      <c r="C36" s="308"/>
      <c r="D36" s="308"/>
      <c r="E36" s="305"/>
      <c r="F36" s="310" t="s">
        <v>69</v>
      </c>
    </row>
    <row r="37" spans="1:41" ht="30" customHeight="1">
      <c r="B37" s="309"/>
      <c r="C37" s="308"/>
      <c r="D37" s="305"/>
      <c r="E37" s="305"/>
      <c r="F37" s="310" t="str">
        <f>"For and on behalf of " &amp; 'Sch-1'!F8</f>
        <v xml:space="preserve">For and on behalf of </v>
      </c>
    </row>
    <row r="38" spans="1:41" ht="30" customHeight="1">
      <c r="A38" s="285"/>
      <c r="B38" s="285"/>
      <c r="C38" s="311"/>
      <c r="D38" s="281"/>
      <c r="E38" s="312"/>
      <c r="F38" s="313"/>
      <c r="G38" s="280"/>
      <c r="H38" s="280"/>
      <c r="I38" s="281"/>
      <c r="J38" s="281"/>
      <c r="K38" s="281"/>
      <c r="L38" s="281"/>
      <c r="M38" s="281"/>
      <c r="N38" s="281"/>
      <c r="O38" s="281"/>
      <c r="P38" s="281"/>
      <c r="Q38" s="281"/>
      <c r="R38" s="281"/>
      <c r="S38" s="281"/>
      <c r="T38" s="281"/>
      <c r="U38" s="281"/>
      <c r="V38" s="281"/>
      <c r="W38" s="281"/>
      <c r="X38" s="281"/>
      <c r="Y38" s="281"/>
      <c r="Z38" s="282"/>
      <c r="AA38" s="282"/>
      <c r="AB38" s="282"/>
      <c r="AC38" s="282"/>
    </row>
    <row r="39" spans="1:41" ht="30" customHeight="1">
      <c r="A39" s="314" t="s">
        <v>235</v>
      </c>
      <c r="B39" s="938" t="str">
        <f>'Sch-1'!D160</f>
        <v>--</v>
      </c>
      <c r="C39" s="938"/>
      <c r="D39" s="281"/>
      <c r="E39" s="312" t="s">
        <v>70</v>
      </c>
      <c r="F39" s="315" t="str">
        <f>'Sch-1'!O161</f>
        <v/>
      </c>
      <c r="G39" s="280"/>
      <c r="H39" s="280"/>
      <c r="I39" s="281"/>
      <c r="J39" s="281"/>
      <c r="K39" s="281"/>
      <c r="L39" s="281"/>
      <c r="M39" s="281"/>
      <c r="N39" s="281"/>
      <c r="O39" s="281"/>
      <c r="P39" s="281"/>
      <c r="Q39" s="281"/>
      <c r="R39" s="281"/>
      <c r="S39" s="281"/>
      <c r="T39" s="281"/>
      <c r="U39" s="281"/>
      <c r="V39" s="281"/>
      <c r="W39" s="281"/>
      <c r="X39" s="281"/>
      <c r="Y39" s="281"/>
      <c r="Z39" s="282"/>
      <c r="AA39" s="282"/>
      <c r="AB39" s="282"/>
      <c r="AC39" s="282"/>
    </row>
    <row r="40" spans="1:41" ht="30" customHeight="1">
      <c r="A40" s="314" t="s">
        <v>236</v>
      </c>
      <c r="B40" s="315" t="str">
        <f>'Sch-1'!D161</f>
        <v/>
      </c>
      <c r="C40" s="316"/>
      <c r="D40" s="281"/>
      <c r="E40" s="312" t="s">
        <v>71</v>
      </c>
      <c r="F40" s="315" t="str">
        <f>'Sch-1'!O162</f>
        <v/>
      </c>
      <c r="G40" s="280"/>
      <c r="H40" s="280"/>
      <c r="I40" s="281"/>
      <c r="J40" s="281"/>
      <c r="K40" s="281"/>
      <c r="L40" s="281"/>
      <c r="M40" s="281"/>
      <c r="N40" s="281"/>
      <c r="O40" s="281"/>
      <c r="P40" s="281"/>
      <c r="Q40" s="281"/>
      <c r="R40" s="281"/>
      <c r="S40" s="281"/>
      <c r="T40" s="281"/>
      <c r="U40" s="281"/>
      <c r="V40" s="281"/>
      <c r="W40" s="281"/>
      <c r="X40" s="281"/>
      <c r="Y40" s="281"/>
      <c r="Z40" s="282"/>
      <c r="AA40" s="282"/>
      <c r="AB40" s="282"/>
      <c r="AC40" s="282"/>
    </row>
    <row r="41" spans="1:41" ht="30" customHeight="1">
      <c r="B41" s="286"/>
      <c r="D41" s="285"/>
      <c r="E41" s="312"/>
      <c r="F41" s="280"/>
      <c r="G41" s="280"/>
      <c r="H41" s="280"/>
      <c r="I41" s="281"/>
      <c r="J41" s="281"/>
      <c r="K41" s="281"/>
      <c r="L41" s="281"/>
      <c r="M41" s="281"/>
      <c r="N41" s="281"/>
      <c r="O41" s="281"/>
      <c r="P41" s="281"/>
      <c r="Q41" s="281"/>
      <c r="R41" s="281"/>
      <c r="S41" s="281"/>
      <c r="T41" s="281"/>
      <c r="U41" s="281"/>
      <c r="V41" s="281"/>
      <c r="W41" s="281"/>
      <c r="X41" s="281"/>
      <c r="Y41" s="281"/>
      <c r="Z41" s="282"/>
      <c r="AA41" s="282"/>
      <c r="AB41" s="282"/>
      <c r="AC41" s="282"/>
    </row>
    <row r="42" spans="1:41" ht="43.5" customHeight="1">
      <c r="A42" s="937" t="str">
        <f>IF('Names of Bidder'!D6="Sole Bidder", "", "In case of bid from a Joint Venture, name &amp; designation of representative of JV partner is to be provided and Bid Form is also to be signed by him.")</f>
        <v/>
      </c>
      <c r="B42" s="937"/>
      <c r="C42" s="937"/>
      <c r="D42" s="937"/>
      <c r="E42" s="937"/>
      <c r="F42" s="937"/>
    </row>
    <row r="43" spans="1:41" ht="30" customHeight="1">
      <c r="A43" s="317"/>
      <c r="B43" s="317"/>
      <c r="C43" s="305" t="str">
        <f>IF(Z2="2 or More", "Other Partner-2", "")</f>
        <v/>
      </c>
      <c r="D43" s="317"/>
      <c r="E43" s="318"/>
      <c r="F43" s="318" t="str">
        <f>IF(Z2=1,"Other Partner",IF(Z2="2 or More","Other Partner-1",""))</f>
        <v/>
      </c>
    </row>
    <row r="44" spans="1:41" ht="30" customHeight="1">
      <c r="A44" s="305"/>
      <c r="B44" s="310"/>
      <c r="C44" s="319"/>
      <c r="D44" s="320"/>
      <c r="E44" s="321"/>
      <c r="F44" s="320"/>
      <c r="G44" s="280"/>
      <c r="H44" s="280"/>
      <c r="I44" s="281"/>
      <c r="J44" s="281"/>
      <c r="K44" s="281"/>
      <c r="L44" s="281"/>
      <c r="M44" s="281"/>
      <c r="N44" s="281"/>
      <c r="O44" s="281"/>
      <c r="P44" s="281"/>
      <c r="Q44" s="281"/>
      <c r="R44" s="281"/>
      <c r="S44" s="281"/>
      <c r="T44" s="281"/>
      <c r="U44" s="281"/>
      <c r="V44" s="281"/>
      <c r="W44" s="281"/>
      <c r="X44" s="281"/>
      <c r="Y44" s="281"/>
      <c r="Z44" s="282"/>
      <c r="AA44" s="282"/>
      <c r="AB44" s="282"/>
      <c r="AC44" s="282"/>
    </row>
    <row r="45" spans="1:41" s="286" customFormat="1" ht="30" customHeight="1">
      <c r="A45" s="305"/>
      <c r="B45" s="310" t="str">
        <f>IF(Z2="2 or More", "Printed Name :", "")</f>
        <v/>
      </c>
      <c r="C45" s="402"/>
      <c r="D45" s="305"/>
      <c r="E45" s="310" t="str">
        <f>IF(Z1="Sole Bidder", "", "Printed Name :")</f>
        <v/>
      </c>
      <c r="F45" s="402"/>
      <c r="H45" s="289"/>
      <c r="Z45" s="322"/>
      <c r="AA45" s="322"/>
      <c r="AB45" s="322"/>
      <c r="AC45" s="322"/>
      <c r="AD45" s="303"/>
      <c r="AE45" s="284"/>
      <c r="AF45" s="284"/>
      <c r="AG45" s="303"/>
      <c r="AH45" s="303"/>
      <c r="AI45" s="303"/>
      <c r="AJ45" s="303"/>
      <c r="AK45" s="303"/>
      <c r="AL45" s="303"/>
      <c r="AM45" s="303"/>
      <c r="AN45" s="303"/>
      <c r="AO45" s="303"/>
    </row>
    <row r="46" spans="1:41" s="286" customFormat="1" ht="30" customHeight="1">
      <c r="A46" s="305"/>
      <c r="B46" s="310" t="str">
        <f>IF(Z2="2 or More", "Designation :", "")</f>
        <v/>
      </c>
      <c r="C46" s="402"/>
      <c r="D46" s="305"/>
      <c r="E46" s="310" t="str">
        <f>IF(Z1="Sole Bidder", "", "Designation :")</f>
        <v/>
      </c>
      <c r="F46" s="402"/>
      <c r="H46" s="289"/>
      <c r="Z46" s="322"/>
      <c r="AA46" s="322"/>
      <c r="AB46" s="322"/>
      <c r="AC46" s="322"/>
      <c r="AD46" s="303"/>
      <c r="AE46" s="284"/>
      <c r="AF46" s="284"/>
      <c r="AG46" s="303"/>
      <c r="AH46" s="303"/>
      <c r="AI46" s="303"/>
      <c r="AJ46" s="303"/>
      <c r="AK46" s="303"/>
      <c r="AL46" s="303"/>
      <c r="AM46" s="303"/>
      <c r="AN46" s="303"/>
      <c r="AO46" s="303"/>
    </row>
    <row r="47" spans="1:41" s="286" customFormat="1" ht="30" customHeight="1">
      <c r="A47" s="305"/>
      <c r="B47" s="310" t="str">
        <f>IF(Z2=2, "Common Seal :", "")</f>
        <v/>
      </c>
      <c r="C47" s="319"/>
      <c r="D47" s="320"/>
      <c r="E47" s="321"/>
      <c r="F47" s="323"/>
      <c r="G47" s="280"/>
      <c r="H47" s="313"/>
      <c r="I47" s="280"/>
      <c r="J47" s="280"/>
      <c r="K47" s="280"/>
      <c r="L47" s="280"/>
      <c r="M47" s="280"/>
      <c r="N47" s="280"/>
      <c r="O47" s="280"/>
      <c r="P47" s="280"/>
      <c r="Q47" s="280"/>
      <c r="R47" s="280"/>
      <c r="S47" s="280"/>
      <c r="T47" s="280"/>
      <c r="U47" s="280"/>
      <c r="V47" s="280"/>
      <c r="W47" s="280"/>
      <c r="X47" s="280"/>
      <c r="Y47" s="280"/>
      <c r="Z47" s="302"/>
      <c r="AA47" s="302"/>
      <c r="AB47" s="302"/>
      <c r="AC47" s="302"/>
      <c r="AD47" s="303"/>
      <c r="AE47" s="284"/>
      <c r="AF47" s="284"/>
      <c r="AG47" s="303"/>
      <c r="AH47" s="303"/>
      <c r="AI47" s="303"/>
      <c r="AJ47" s="303"/>
      <c r="AK47" s="303"/>
      <c r="AL47" s="303"/>
      <c r="AM47" s="303"/>
      <c r="AN47" s="303"/>
      <c r="AO47" s="303"/>
    </row>
    <row r="48" spans="1:41" s="286" customFormat="1" ht="33" customHeight="1">
      <c r="A48" s="324" t="s">
        <v>234</v>
      </c>
      <c r="B48" s="325"/>
      <c r="C48" s="326"/>
      <c r="D48" s="323"/>
      <c r="E48" s="327"/>
      <c r="F48" s="323"/>
      <c r="G48" s="280"/>
      <c r="H48" s="313"/>
      <c r="I48" s="280"/>
      <c r="J48" s="280"/>
      <c r="K48" s="280"/>
      <c r="L48" s="280"/>
      <c r="M48" s="280"/>
      <c r="N48" s="280"/>
      <c r="O48" s="280"/>
      <c r="P48" s="280"/>
      <c r="Q48" s="280"/>
      <c r="R48" s="280"/>
      <c r="S48" s="280"/>
      <c r="T48" s="280"/>
      <c r="U48" s="280"/>
      <c r="V48" s="280"/>
      <c r="W48" s="280"/>
      <c r="X48" s="280"/>
      <c r="Y48" s="280"/>
      <c r="Z48" s="302"/>
      <c r="AA48" s="302"/>
      <c r="AB48" s="302"/>
      <c r="AC48" s="302"/>
      <c r="AD48" s="303"/>
      <c r="AE48" s="284"/>
      <c r="AF48" s="284"/>
      <c r="AG48" s="303"/>
      <c r="AH48" s="303"/>
      <c r="AI48" s="303"/>
      <c r="AJ48" s="303"/>
      <c r="AK48" s="303"/>
      <c r="AL48" s="303"/>
      <c r="AM48" s="303"/>
      <c r="AN48" s="303"/>
      <c r="AO48" s="303"/>
    </row>
    <row r="49" spans="1:41" s="286" customFormat="1" ht="33" customHeight="1">
      <c r="A49" s="931" t="s">
        <v>253</v>
      </c>
      <c r="B49" s="931"/>
      <c r="C49" s="931"/>
      <c r="D49" s="933"/>
      <c r="E49" s="933"/>
      <c r="F49" s="933"/>
      <c r="H49" s="289"/>
      <c r="Z49" s="322"/>
      <c r="AA49" s="322"/>
      <c r="AB49" s="322"/>
      <c r="AC49" s="322"/>
      <c r="AD49" s="303"/>
      <c r="AE49" s="284"/>
      <c r="AF49" s="284"/>
      <c r="AG49" s="303"/>
      <c r="AH49" s="303"/>
      <c r="AI49" s="303"/>
      <c r="AJ49" s="303"/>
      <c r="AK49" s="303"/>
      <c r="AL49" s="303"/>
      <c r="AM49" s="303"/>
      <c r="AN49" s="303"/>
      <c r="AO49" s="303"/>
    </row>
    <row r="50" spans="1:41" s="286" customFormat="1" ht="33" customHeight="1">
      <c r="A50" s="932"/>
      <c r="B50" s="932"/>
      <c r="C50" s="932"/>
      <c r="D50" s="933"/>
      <c r="E50" s="933"/>
      <c r="F50" s="933"/>
      <c r="H50" s="289"/>
      <c r="Z50" s="322"/>
      <c r="AA50" s="322"/>
      <c r="AB50" s="322"/>
      <c r="AC50" s="322"/>
      <c r="AD50" s="303"/>
      <c r="AE50" s="284"/>
      <c r="AF50" s="284"/>
      <c r="AG50" s="303"/>
      <c r="AH50" s="303"/>
      <c r="AI50" s="303"/>
      <c r="AJ50" s="303"/>
      <c r="AK50" s="303"/>
      <c r="AL50" s="303"/>
      <c r="AM50" s="303"/>
      <c r="AN50" s="303"/>
      <c r="AO50" s="303"/>
    </row>
    <row r="51" spans="1:41" s="286" customFormat="1" ht="33" customHeight="1">
      <c r="A51" s="930"/>
      <c r="B51" s="930"/>
      <c r="C51" s="930"/>
      <c r="D51" s="933"/>
      <c r="E51" s="933"/>
      <c r="F51" s="933"/>
      <c r="H51" s="289"/>
      <c r="Z51" s="322"/>
      <c r="AA51" s="322"/>
      <c r="AB51" s="322"/>
      <c r="AC51" s="322"/>
      <c r="AD51" s="303"/>
      <c r="AE51" s="284"/>
      <c r="AF51" s="284"/>
      <c r="AG51" s="303"/>
      <c r="AH51" s="303"/>
      <c r="AI51" s="303"/>
      <c r="AJ51" s="303"/>
      <c r="AK51" s="303"/>
      <c r="AL51" s="303"/>
      <c r="AM51" s="303"/>
      <c r="AN51" s="303"/>
      <c r="AO51" s="303"/>
    </row>
    <row r="52" spans="1:41" s="286" customFormat="1" ht="33" customHeight="1">
      <c r="A52" s="934" t="s">
        <v>254</v>
      </c>
      <c r="B52" s="934"/>
      <c r="C52" s="934"/>
      <c r="D52" s="933"/>
      <c r="E52" s="933"/>
      <c r="F52" s="933"/>
      <c r="H52" s="289"/>
      <c r="Z52" s="322"/>
      <c r="AA52" s="322"/>
      <c r="AB52" s="322"/>
      <c r="AC52" s="322"/>
      <c r="AD52" s="303"/>
      <c r="AE52" s="284"/>
      <c r="AF52" s="284"/>
      <c r="AG52" s="303"/>
      <c r="AH52" s="303"/>
      <c r="AI52" s="303"/>
      <c r="AJ52" s="303"/>
      <c r="AK52" s="303"/>
      <c r="AL52" s="303"/>
      <c r="AM52" s="303"/>
      <c r="AN52" s="303"/>
      <c r="AO52" s="303"/>
    </row>
    <row r="53" spans="1:41" s="286" customFormat="1" ht="33" customHeight="1">
      <c r="A53" s="934" t="s">
        <v>252</v>
      </c>
      <c r="B53" s="934"/>
      <c r="C53" s="934"/>
      <c r="D53" s="933"/>
      <c r="E53" s="933"/>
      <c r="F53" s="933"/>
      <c r="H53" s="289"/>
      <c r="Z53" s="322"/>
      <c r="AA53" s="322"/>
      <c r="AB53" s="322"/>
      <c r="AC53" s="322"/>
      <c r="AD53" s="303"/>
      <c r="AE53" s="284"/>
      <c r="AF53" s="284"/>
      <c r="AG53" s="303"/>
      <c r="AH53" s="303"/>
      <c r="AI53" s="303"/>
      <c r="AJ53" s="303"/>
      <c r="AK53" s="303"/>
      <c r="AL53" s="303"/>
      <c r="AM53" s="303"/>
      <c r="AN53" s="303"/>
      <c r="AO53" s="303"/>
    </row>
    <row r="54" spans="1:41" s="286" customFormat="1" ht="33" customHeight="1">
      <c r="A54" s="934" t="s">
        <v>255</v>
      </c>
      <c r="B54" s="934"/>
      <c r="C54" s="934"/>
      <c r="D54" s="933"/>
      <c r="E54" s="933"/>
      <c r="F54" s="933"/>
      <c r="H54" s="289"/>
      <c r="Z54" s="322"/>
      <c r="AA54" s="322"/>
      <c r="AB54" s="322"/>
      <c r="AC54" s="322"/>
      <c r="AD54" s="303"/>
      <c r="AE54" s="284"/>
      <c r="AF54" s="284"/>
      <c r="AG54" s="303"/>
      <c r="AH54" s="303"/>
      <c r="AI54" s="303"/>
      <c r="AJ54" s="303"/>
      <c r="AK54" s="303"/>
      <c r="AL54" s="303"/>
      <c r="AM54" s="303"/>
      <c r="AN54" s="303"/>
      <c r="AO54" s="303"/>
    </row>
    <row r="55" spans="1:41" s="286" customFormat="1" ht="33" customHeight="1">
      <c r="A55" s="931" t="s">
        <v>256</v>
      </c>
      <c r="B55" s="931"/>
      <c r="C55" s="931"/>
      <c r="D55" s="933"/>
      <c r="E55" s="933"/>
      <c r="F55" s="933"/>
      <c r="H55" s="289"/>
      <c r="Z55" s="322"/>
      <c r="AA55" s="322"/>
      <c r="AB55" s="322"/>
      <c r="AC55" s="322"/>
      <c r="AD55" s="303"/>
      <c r="AE55" s="284"/>
      <c r="AF55" s="284"/>
      <c r="AG55" s="303"/>
      <c r="AH55" s="303"/>
      <c r="AI55" s="303"/>
      <c r="AJ55" s="303"/>
      <c r="AK55" s="303"/>
      <c r="AL55" s="303"/>
      <c r="AM55" s="303"/>
      <c r="AN55" s="303"/>
      <c r="AO55" s="303"/>
    </row>
    <row r="56" spans="1:41" s="286" customFormat="1" ht="33" customHeight="1">
      <c r="A56" s="932"/>
      <c r="B56" s="932"/>
      <c r="C56" s="932"/>
      <c r="D56" s="933"/>
      <c r="E56" s="933"/>
      <c r="F56" s="933"/>
      <c r="H56" s="289"/>
      <c r="Z56" s="322"/>
      <c r="AA56" s="322"/>
      <c r="AB56" s="322"/>
      <c r="AC56" s="322"/>
      <c r="AD56" s="303"/>
      <c r="AE56" s="284"/>
      <c r="AF56" s="284"/>
      <c r="AG56" s="303"/>
      <c r="AH56" s="303"/>
      <c r="AI56" s="303"/>
      <c r="AJ56" s="303"/>
      <c r="AK56" s="303"/>
      <c r="AL56" s="303"/>
      <c r="AM56" s="303"/>
      <c r="AN56" s="303"/>
      <c r="AO56" s="303"/>
    </row>
    <row r="57" spans="1:41" s="286" customFormat="1" ht="33" customHeight="1">
      <c r="A57" s="930"/>
      <c r="B57" s="930"/>
      <c r="C57" s="930"/>
      <c r="D57" s="933"/>
      <c r="E57" s="933"/>
      <c r="F57" s="933"/>
      <c r="H57" s="289"/>
      <c r="Z57" s="322"/>
      <c r="AA57" s="322"/>
      <c r="AB57" s="322"/>
      <c r="AC57" s="322"/>
      <c r="AD57" s="303"/>
      <c r="AE57" s="284"/>
      <c r="AF57" s="284"/>
      <c r="AG57" s="303"/>
      <c r="AH57" s="303"/>
      <c r="AI57" s="303"/>
      <c r="AJ57" s="303"/>
      <c r="AK57" s="303"/>
      <c r="AL57" s="303"/>
      <c r="AM57" s="303"/>
      <c r="AN57" s="303"/>
      <c r="AO57" s="303"/>
    </row>
    <row r="58" spans="1:41" s="286" customFormat="1" ht="12.75" customHeight="1">
      <c r="A58" s="945"/>
      <c r="B58" s="945"/>
      <c r="C58" s="945"/>
      <c r="D58" s="945"/>
      <c r="E58" s="945"/>
      <c r="F58" s="945"/>
      <c r="H58" s="289"/>
      <c r="Z58" s="322"/>
      <c r="AA58" s="322"/>
      <c r="AB58" s="322"/>
      <c r="AC58" s="322"/>
      <c r="AD58" s="303"/>
      <c r="AE58" s="284"/>
      <c r="AF58" s="284"/>
      <c r="AG58" s="303"/>
      <c r="AH58" s="303"/>
      <c r="AI58" s="303"/>
      <c r="AJ58" s="303"/>
      <c r="AK58" s="303"/>
      <c r="AL58" s="303"/>
      <c r="AM58" s="303"/>
      <c r="AN58" s="303"/>
      <c r="AO58" s="303"/>
    </row>
    <row r="59" spans="1:41" s="286" customFormat="1" ht="24.75" customHeight="1">
      <c r="A59" s="941" t="s">
        <v>122</v>
      </c>
      <c r="B59" s="941"/>
      <c r="C59" s="941"/>
      <c r="D59" s="941"/>
      <c r="E59" s="941"/>
      <c r="F59" s="941"/>
      <c r="H59" s="289"/>
      <c r="Z59" s="322"/>
      <c r="AA59" s="322"/>
      <c r="AB59" s="322"/>
      <c r="AC59" s="322"/>
      <c r="AD59" s="303"/>
      <c r="AE59" s="284"/>
      <c r="AF59" s="284"/>
      <c r="AG59" s="303"/>
      <c r="AH59" s="303"/>
      <c r="AI59" s="303"/>
      <c r="AJ59" s="303"/>
      <c r="AK59" s="303"/>
      <c r="AL59" s="303"/>
      <c r="AM59" s="303"/>
      <c r="AN59" s="303"/>
      <c r="AO59" s="303"/>
    </row>
    <row r="60" spans="1:41" s="286" customFormat="1" ht="33" customHeight="1">
      <c r="A60" s="289"/>
      <c r="B60" s="289"/>
      <c r="H60" s="289"/>
      <c r="Z60" s="322"/>
      <c r="AA60" s="322"/>
      <c r="AB60" s="322"/>
      <c r="AC60" s="322"/>
      <c r="AD60" s="303"/>
      <c r="AE60" s="284"/>
      <c r="AF60" s="284"/>
      <c r="AG60" s="303"/>
      <c r="AH60" s="303"/>
      <c r="AI60" s="303"/>
      <c r="AJ60" s="303"/>
      <c r="AK60" s="303"/>
      <c r="AL60" s="303"/>
      <c r="AM60" s="303"/>
      <c r="AN60" s="303"/>
      <c r="AO60" s="303"/>
    </row>
    <row r="61" spans="1:41" s="286" customFormat="1" ht="33" customHeight="1">
      <c r="A61" s="289"/>
      <c r="B61" s="289"/>
      <c r="H61" s="289"/>
      <c r="Z61" s="322"/>
      <c r="AA61" s="322"/>
      <c r="AB61" s="322"/>
      <c r="AC61" s="322"/>
      <c r="AD61" s="303"/>
      <c r="AE61" s="284"/>
      <c r="AF61" s="284"/>
      <c r="AG61" s="303"/>
      <c r="AH61" s="303"/>
      <c r="AI61" s="303"/>
      <c r="AJ61" s="303"/>
      <c r="AK61" s="303"/>
      <c r="AL61" s="303"/>
      <c r="AM61" s="303"/>
      <c r="AN61" s="303"/>
      <c r="AO61" s="303"/>
    </row>
    <row r="62" spans="1:41">
      <c r="A62" s="289"/>
    </row>
    <row r="63" spans="1:41">
      <c r="A63" s="289"/>
    </row>
    <row r="64" spans="1:41">
      <c r="A64" s="289"/>
    </row>
    <row r="65" spans="1:1">
      <c r="A65" s="289"/>
    </row>
    <row r="66" spans="1:1">
      <c r="A66" s="289"/>
    </row>
    <row r="67" spans="1:1">
      <c r="A67" s="289"/>
    </row>
    <row r="68" spans="1:1">
      <c r="A68" s="289"/>
    </row>
    <row r="69" spans="1:1">
      <c r="A69" s="289"/>
    </row>
    <row r="70" spans="1:1">
      <c r="A70" s="289"/>
    </row>
    <row r="71" spans="1:1">
      <c r="A71" s="289"/>
    </row>
    <row r="72" spans="1:1">
      <c r="A72" s="289"/>
    </row>
    <row r="73" spans="1:1">
      <c r="A73" s="289"/>
    </row>
  </sheetData>
  <sheetProtection algorithmName="SHA-512" hashValue="gnQmcSaur9AouU4EY2GC7q1LWZcJEOpYhE9tfVwAsWM3r0k3uYqDbnAmp+eTUaZgBhyzrBo14Kv+MdBPkedxnw==" saltValue="8AxgahrZZ/0qKGa4iO6ddA==" spinCount="100000" sheet="1" formatColumns="0" formatRows="0" selectLockedCells="1"/>
  <customSheetViews>
    <customSheetView guid="{B9EAB4BB-47F0-45F6-9177-877ECBB04DB8}" scale="110" showPageBreaks="1" showGridLines="0" zeroValues="0" fitToPage="1" printArea="1" hiddenColumns="1" view="pageBreakPreview">
      <selection activeCell="D49" sqref="D49:F49"/>
      <rowBreaks count="1" manualBreakCount="1">
        <brk id="42" max="5" man="1"/>
      </rowBreaks>
      <pageMargins left="0.75" right="0.77" top="0.62" bottom="0.61" header="0.39" footer="0.32"/>
      <pageSetup paperSize="9" scale="93" fitToHeight="0" orientation="portrait" r:id="rId1"/>
      <headerFooter alignWithMargins="0">
        <oddFooter>&amp;R&amp;"Book Antiqua,Bold"&amp;8Bid Form (1st Envelope)  / Page &amp;P of &amp;N</oddFooter>
      </headerFooter>
    </customSheetView>
    <customSheetView guid="{86260C12-F493-4AC3-B99F-09BEF69A932B}" scale="145" showPageBreaks="1" showGridLines="0" zeroValues="0" fitToPage="1" printArea="1" hiddenColumns="1" view="pageBreakPreview" topLeftCell="A43">
      <selection activeCell="C45" sqref="C45"/>
      <rowBreaks count="1" manualBreakCount="1">
        <brk id="42" max="5" man="1"/>
      </rowBreaks>
      <pageMargins left="0.75" right="0.77" top="0.62" bottom="0.61" header="0.39" footer="0.32"/>
      <pageSetup paperSize="9" scale="93" fitToHeight="0" orientation="portrait" r:id="rId2"/>
      <headerFooter alignWithMargins="0">
        <oddFooter>&amp;R&amp;"Book Antiqua,Bold"&amp;8Bid Form (1st Envelope)  / Page &amp;P of &amp;N</oddFooter>
      </headerFooter>
    </customSheetView>
    <customSheetView guid="{25FA5C87-49B6-4D46-AC9A-E57D5387C2DA}" scale="145" showPageBreaks="1" showGridLines="0" zeroValues="0" fitToPage="1" printArea="1" hiddenColumns="1" view="pageBreakPreview" topLeftCell="A34">
      <selection activeCell="C45" sqref="C45"/>
      <rowBreaks count="1" manualBreakCount="1">
        <brk id="42" max="5" man="1"/>
      </rowBreaks>
      <pageMargins left="0.75" right="0.77" top="0.62" bottom="0.61" header="0.39" footer="0.32"/>
      <pageSetup paperSize="9" scale="93" fitToHeight="0" orientation="portrait" r:id="rId3"/>
      <headerFooter alignWithMargins="0">
        <oddFooter>&amp;R&amp;"Book Antiqua,Bold"&amp;8Bid Form (1st Envelope)  / Page &amp;P of &amp;N</oddFooter>
      </headerFooter>
    </customSheetView>
    <customSheetView guid="{FC366365-2136-48B2-A9F6-DEB708B66B93}" showPageBreaks="1" showGridLines="0" zeroValues="0" fitToPage="1" printArea="1" hiddenColumns="1" view="pageBreakPreview">
      <selection activeCell="D49" sqref="D49:F49"/>
      <rowBreaks count="1" manualBreakCount="1">
        <brk id="42" max="5" man="1"/>
      </rowBreaks>
      <pageMargins left="0.75" right="0.77" top="0.62" bottom="0.61" header="0.39" footer="0.32"/>
      <pageSetup paperSize="9" scale="93" fitToHeight="0" orientation="portrait" r:id="rId4"/>
      <headerFooter alignWithMargins="0">
        <oddFooter>&amp;R&amp;"Book Antiqua,Bold"&amp;8Bid Form (1st Envelope)  / Page &amp;P of &amp;N</oddFooter>
      </headerFooter>
    </customSheetView>
    <customSheetView guid="{25F14B1D-FADD-4C44-AA48-5D402D65337D}" showPageBreaks="1" showGridLines="0" zeroValues="0" fitToPage="1" printArea="1" hiddenColumns="1" view="pageBreakPreview">
      <selection activeCell="D49" sqref="D49:F49"/>
      <rowBreaks count="1" manualBreakCount="1">
        <brk id="42" max="5" man="1"/>
      </rowBreaks>
      <pageMargins left="0.75" right="0.77" top="0.62" bottom="0.61" header="0.39" footer="0.32"/>
      <pageSetup paperSize="9" scale="93" fitToHeight="0" orientation="portrait" r:id="rId5"/>
      <headerFooter alignWithMargins="0">
        <oddFooter>&amp;R&amp;"Book Antiqua,Bold"&amp;8Bid Form (1st Envelope)  / Page &amp;P of &amp;N</oddFooter>
      </headerFooter>
    </customSheetView>
    <customSheetView guid="{2D068FA3-47E3-4516-81A6-894AA90F7864}" showPageBreaks="1" showGridLines="0" zeroValues="0" fitToPage="1" printArea="1" hiddenColumns="1" view="pageBreakPreview" topLeftCell="A52">
      <selection activeCell="D49" sqref="D49:F49"/>
      <rowBreaks count="1" manualBreakCount="1">
        <brk id="42" max="5" man="1"/>
      </rowBreaks>
      <pageMargins left="0.75" right="0.77" top="0.62" bottom="0.61" header="0.39" footer="0.32"/>
      <pageSetup paperSize="9" scale="93" fitToHeight="0" orientation="portrait" r:id="rId6"/>
      <headerFooter alignWithMargins="0">
        <oddFooter>&amp;R&amp;"Book Antiqua,Bold"&amp;8Bid Form (1st Envelope)  / Page &amp;P of &amp;N</oddFooter>
      </headerFooter>
    </customSheetView>
    <customSheetView guid="{97B2ED79-AE3F-4DF3-959D-96AE4A0B76A0}" showPageBreaks="1" showGridLines="0" zeroValues="0" fitToPage="1" printArea="1" hiddenColumns="1" view="pageBreakPreview" topLeftCell="A10">
      <selection activeCell="C5" sqref="C5:F5"/>
      <rowBreaks count="1" manualBreakCount="1">
        <brk id="42" max="5" man="1"/>
      </rowBreaks>
      <pageMargins left="0.75" right="0.77" top="0.62" bottom="0.61" header="0.39" footer="0.32"/>
      <pageSetup paperSize="9" scale="93" fitToHeight="0" orientation="portrait" r:id="rId7"/>
      <headerFooter alignWithMargins="0">
        <oddFooter>&amp;R&amp;"Book Antiqua,Bold"&amp;8Bid Form (1st Envelope)  / Page &amp;P of &amp;N</oddFooter>
      </headerFooter>
    </customSheetView>
    <customSheetView guid="{CB39F8EE-FAD8-4C4E-B5E9-5EC27AC08528}"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8"/>
      <headerFooter alignWithMargins="0">
        <oddFooter>&amp;R&amp;"Book Antiqua,Bold"&amp;8Bid Form (1st Envelope)  / Page &amp;P of &amp;N</oddFooter>
      </headerFooter>
    </customSheetView>
    <customSheetView guid="{E8B8E0BD-9CB3-4C7D-9BC6-088FDFCB0B45}"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9"/>
      <headerFooter alignWithMargins="0">
        <oddFooter>&amp;R&amp;"Book Antiqua,Bold"&amp;8Bid Form (1st Envelope)  / Page &amp;P of &amp;N</oddFooter>
      </headerFooter>
    </customSheetView>
    <customSheetView guid="{E2E57CA5-082B-4C11-AB34-2A298199576B}" showGridLines="0" zeroValues="0" fitToPage="1" topLeftCell="A13">
      <selection activeCell="C5" sqref="C5:F5"/>
      <rowBreaks count="1" manualBreakCount="1">
        <brk id="52" max="5" man="1"/>
      </rowBreaks>
      <pageMargins left="0.75" right="0.77" top="0.62" bottom="0.61" header="0.39" footer="0.32"/>
      <pageSetup paperSize="9" scale="96" fitToHeight="0" orientation="portrait" r:id="rId10"/>
      <headerFooter alignWithMargins="0">
        <oddFooter>&amp;R&amp;"Book Antiqua,Bold"&amp;8Bid Form (1st Envelope)  / Page &amp;P of &amp;N</oddFooter>
      </headerFooter>
    </customSheetView>
    <customSheetView guid="{EEE4E2D7-4BFE-4C24-8B93-9FD441A50336}" showGridLines="0" zeroValues="0" fitToPage="1" topLeftCell="A58">
      <selection activeCell="C5" sqref="C5:F5"/>
      <rowBreaks count="1" manualBreakCount="1">
        <brk id="52" max="5" man="1"/>
      </rowBreaks>
      <pageMargins left="0.75" right="0.77" top="0.62" bottom="0.61" header="0.39" footer="0.32"/>
      <pageSetup paperSize="9" scale="96" fitToHeight="0" orientation="portrait" r:id="rId11"/>
      <headerFooter alignWithMargins="0">
        <oddFooter>&amp;R&amp;"Book Antiqua,Bold"&amp;8Bid Form (1st Envelope)  / Page &amp;P of &amp;N</oddFooter>
      </headerFooter>
    </customSheetView>
    <customSheetView guid="{091A6405-72DB-46E0-B81A-EC53A5C58396}" showGridLines="0" zeroValues="0">
      <selection activeCell="D62" sqref="D62:F62"/>
      <rowBreaks count="1" manualBreakCount="1">
        <brk id="52" max="5" man="1"/>
      </rowBreaks>
      <pageMargins left="0.75" right="0.77" top="0.62" bottom="0.61" header="0.39" footer="0.32"/>
      <pageSetup orientation="portrait" r:id="rId12"/>
      <headerFooter alignWithMargins="0">
        <oddFooter>&amp;R&amp;"Book Antiqua,Bold"&amp;8Bid Form (1st Envelope)  / Page &amp;P of &amp;N</oddFooter>
      </headerFooter>
    </customSheetView>
    <customSheetView guid="{4F65FF32-EC61-4022-A399-2986D7B6B8B3}" showGridLines="0" zeroValues="0" hiddenColumns="1" showRuler="0">
      <selection activeCell="C5" sqref="C5:F5"/>
      <pageMargins left="0.75" right="0.77" top="0.62" bottom="0.61" header="0.39" footer="0.32"/>
      <pageSetup orientation="portrait" r:id="rId13"/>
      <headerFooter alignWithMargins="0">
        <oddFooter>&amp;R&amp;"Book Antiqua,Bold"&amp;8Bid Form (1st Envelope)  / Page &amp;P of &amp;N</oddFooter>
      </headerFooter>
    </customSheetView>
    <customSheetView guid="{01ACF2E1-8E61-4459-ABC1-B6C183DEED61}" showGridLines="0" zeroValues="0" showRuler="0">
      <selection activeCell="C5" sqref="C5:F5"/>
      <pageMargins left="0.75" right="0.77" top="0.73" bottom="0.75" header="0.52" footer="0.45"/>
      <pageSetup orientation="portrait" r:id="rId14"/>
      <headerFooter alignWithMargins="0">
        <oddFooter>&amp;R&amp;"Book Antiqua,Bold"&amp;8Bid Form (1st Envelope)  / Page &amp;P of &amp;N</oddFooter>
      </headerFooter>
    </customSheetView>
    <customSheetView guid="{14D7F02E-BCCA-4517-ABC7-537FF4AEB67A}" showGridLines="0" zeroValues="0">
      <selection activeCell="D54" sqref="D54:F54"/>
      <rowBreaks count="1" manualBreakCount="1">
        <brk id="52" max="5" man="1"/>
      </rowBreaks>
      <pageMargins left="0.75" right="0.77" top="0.62" bottom="0.61" header="0.39" footer="0.32"/>
      <pageSetup orientation="portrait" r:id="rId15"/>
      <headerFooter alignWithMargins="0">
        <oddFooter>&amp;R&amp;"Book Antiqua,Bold"&amp;8Bid Form (1st Envelope)  / Page &amp;P of &amp;N</oddFooter>
      </headerFooter>
    </customSheetView>
    <customSheetView guid="{27A45B7A-04F2-4516-B80B-5ED0825D4ED3}" showGridLines="0" zeroValues="0" fitToPage="1" topLeftCell="A58">
      <selection activeCell="C5" sqref="C5:F5"/>
      <rowBreaks count="1" manualBreakCount="1">
        <brk id="52" max="5" man="1"/>
      </rowBreaks>
      <pageMargins left="0.75" right="0.77" top="0.62" bottom="0.61" header="0.39" footer="0.32"/>
      <pageSetup paperSize="9" scale="96" fitToHeight="0" orientation="portrait" r:id="rId16"/>
      <headerFooter alignWithMargins="0">
        <oddFooter>&amp;R&amp;"Book Antiqua,Bold"&amp;8Bid Form (1st Envelope)  / Page &amp;P of &amp;N</oddFooter>
      </headerFooter>
    </customSheetView>
    <customSheetView guid="{1F4837C2-36FF-4422-95DC-EAAD1B4FAC2F}" showGridLines="0" zeroValues="0" fitToPage="1" printArea="1" hiddenColumns="1">
      <selection activeCell="D47" sqref="D47:F55"/>
      <rowBreaks count="1" manualBreakCount="1">
        <brk id="45" max="5" man="1"/>
      </rowBreaks>
      <pageMargins left="0.75" right="0.77" top="0.62" bottom="0.61" header="0.39" footer="0.32"/>
      <pageSetup paperSize="9" scale="93" fitToHeight="0" orientation="portrait" r:id="rId17"/>
      <headerFooter alignWithMargins="0">
        <oddFooter>&amp;R&amp;"Book Antiqua,Bold"&amp;8Bid Form (1st Envelope)  / Page &amp;P of &amp;N</oddFooter>
      </headerFooter>
    </customSheetView>
    <customSheetView guid="{FD7F7BE1-8CB1-460B-98AB-D33E15FD14E6}" showGridLines="0" zeroValues="0" fitToPage="1" hiddenColumns="1" topLeftCell="A36">
      <selection activeCell="C43" sqref="C43"/>
      <rowBreaks count="1" manualBreakCount="1">
        <brk id="45" max="5" man="1"/>
      </rowBreaks>
      <pageMargins left="0.75" right="0.77" top="0.62" bottom="0.61" header="0.39" footer="0.32"/>
      <pageSetup paperSize="9" scale="93" fitToHeight="0" orientation="portrait" r:id="rId18"/>
      <headerFooter alignWithMargins="0">
        <oddFooter>&amp;R&amp;"Book Antiqua,Bold"&amp;8Bid Form (1st Envelope)  / Page &amp;P of &amp;N</oddFooter>
      </headerFooter>
    </customSheetView>
    <customSheetView guid="{8C0E2163-61BB-48DF-AFAF-5E75147ED450}"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19"/>
      <headerFooter alignWithMargins="0">
        <oddFooter>&amp;R&amp;"Book Antiqua,Bold"&amp;8Bid Form (1st Envelope)  / Page &amp;P of &amp;N</oddFooter>
      </headerFooter>
    </customSheetView>
    <customSheetView guid="{3DA0B320-DAF7-4F4A-921A-9FCFD188E8C7}"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20"/>
      <headerFooter alignWithMargins="0">
        <oddFooter>&amp;R&amp;"Book Antiqua,Bold"&amp;8Bid Form (1st Envelope)  / Page &amp;P of &amp;N</oddFooter>
      </headerFooter>
    </customSheetView>
    <customSheetView guid="{BE0CEA4D-1A4E-4C32-BF92-B8DA3D3423E5}" showGridLines="0" zeroValues="0" fitToPage="1" hiddenColumns="1" topLeftCell="A52">
      <selection activeCell="D48" sqref="D48:F48"/>
      <rowBreaks count="1" manualBreakCount="1">
        <brk id="45" max="5" man="1"/>
      </rowBreaks>
      <pageMargins left="0.75" right="0.77" top="0.62" bottom="0.61" header="0.39" footer="0.32"/>
      <pageSetup paperSize="9" scale="93" fitToHeight="0" orientation="portrait" r:id="rId21"/>
      <headerFooter alignWithMargins="0">
        <oddFooter>&amp;R&amp;"Book Antiqua,Bold"&amp;8Bid Form (1st Envelope)  / Page &amp;P of &amp;N</oddFooter>
      </headerFooter>
    </customSheetView>
    <customSheetView guid="{714760DF-5EB1-4543-9C04-C1A23AAE4384}" showGridLines="0" zeroValues="0" fitToPage="1" printArea="1" hiddenColumns="1" topLeftCell="A4">
      <selection activeCell="D48" sqref="D48:F48"/>
      <rowBreaks count="1" manualBreakCount="1">
        <brk id="45" max="5" man="1"/>
      </rowBreaks>
      <pageMargins left="0.75" right="0.77" top="0.62" bottom="0.61" header="0.39" footer="0.32"/>
      <pageSetup paperSize="9" scale="93" fitToHeight="0" orientation="portrait" r:id="rId22"/>
      <headerFooter alignWithMargins="0">
        <oddFooter>&amp;R&amp;"Book Antiqua,Bold"&amp;8Bid Form (1st Envelope)  / Page &amp;P of &amp;N</oddFooter>
      </headerFooter>
    </customSheetView>
    <customSheetView guid="{D4A148BB-8D25-43B9-8797-A9D3AE767B49}"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23"/>
      <headerFooter alignWithMargins="0">
        <oddFooter>&amp;R&amp;"Book Antiqua,Bold"&amp;8Bid Form (1st Envelope)  / Page &amp;P of &amp;N</oddFooter>
      </headerFooter>
    </customSheetView>
    <customSheetView guid="{9658319F-66FC-48F8-AB8A-302F6F77BA10}" showPageBreaks="1" showGridLines="0" zeroValues="0" fitToPage="1" printArea="1" hiddenColumns="1" view="pageBreakPreview">
      <selection activeCell="C5" sqref="C5:F5"/>
      <rowBreaks count="1" manualBreakCount="1">
        <brk id="42" max="5" man="1"/>
      </rowBreaks>
      <pageMargins left="0.75" right="0.77" top="0.62" bottom="0.61" header="0.39" footer="0.32"/>
      <pageSetup paperSize="9" scale="93" fitToHeight="0" orientation="portrait" r:id="rId24"/>
      <headerFooter alignWithMargins="0">
        <oddFooter>&amp;R&amp;"Book Antiqua,Bold"&amp;8Bid Form (1st Envelope)  / Page &amp;P of &amp;N</oddFooter>
      </headerFooter>
    </customSheetView>
    <customSheetView guid="{EF8F60CB-82F3-477F-A7D3-94F4C70843DC}" showPageBreaks="1" showGridLines="0" zeroValues="0" fitToPage="1" printArea="1" hiddenColumns="1" view="pageBreakPreview" topLeftCell="A52">
      <selection activeCell="D49" sqref="D49:F49"/>
      <rowBreaks count="1" manualBreakCount="1">
        <brk id="42" max="5" man="1"/>
      </rowBreaks>
      <pageMargins left="0.75" right="0.77" top="0.62" bottom="0.61" header="0.39" footer="0.32"/>
      <pageSetup paperSize="9" scale="93" fitToHeight="0" orientation="portrait" r:id="rId25"/>
      <headerFooter alignWithMargins="0">
        <oddFooter>&amp;R&amp;"Book Antiqua,Bold"&amp;8Bid Form (1st Envelope)  / Page &amp;P of &amp;N</oddFooter>
      </headerFooter>
    </customSheetView>
    <customSheetView guid="{427AF4ED-2BDF-478F-9F0A-595838FA0EC8}" showPageBreaks="1" showGridLines="0" zeroValues="0" fitToPage="1" printArea="1" hiddenColumns="1" view="pageBreakPreview">
      <selection activeCell="D49" sqref="D49:F49"/>
      <rowBreaks count="1" manualBreakCount="1">
        <brk id="42" max="5" man="1"/>
      </rowBreaks>
      <pageMargins left="0.75" right="0.77" top="0.62" bottom="0.61" header="0.39" footer="0.32"/>
      <pageSetup paperSize="9" scale="94" fitToHeight="0" orientation="portrait" r:id="rId26"/>
      <headerFooter alignWithMargins="0">
        <oddFooter>&amp;R&amp;"Book Antiqua,Bold"&amp;8Bid Form (1st Envelope)  / Page &amp;P of &amp;N</oddFooter>
      </headerFooter>
    </customSheetView>
    <customSheetView guid="{D4DE57C7-E521-4428-80BD-545B19793C78}" scale="145" showPageBreaks="1" showGridLines="0" zeroValues="0" fitToPage="1" printArea="1" hiddenColumns="1" view="pageBreakPreview" topLeftCell="A34">
      <selection activeCell="C45" sqref="C45"/>
      <rowBreaks count="1" manualBreakCount="1">
        <brk id="42" max="5" man="1"/>
      </rowBreaks>
      <pageMargins left="0.75" right="0.77" top="0.62" bottom="0.61" header="0.39" footer="0.32"/>
      <pageSetup paperSize="9" scale="93" fitToHeight="0" orientation="portrait" r:id="rId27"/>
      <headerFooter alignWithMargins="0">
        <oddFooter>&amp;R&amp;"Book Antiqua,Bold"&amp;8Bid Form (1st Envelope)  / Page &amp;P of &amp;N</oddFooter>
      </headerFooter>
    </customSheetView>
  </customSheetViews>
  <mergeCells count="44">
    <mergeCell ref="B20:F20"/>
    <mergeCell ref="D21:F21"/>
    <mergeCell ref="A3:F3"/>
    <mergeCell ref="C5:F5"/>
    <mergeCell ref="B6:C6"/>
    <mergeCell ref="C15:F15"/>
    <mergeCell ref="B19:F19"/>
    <mergeCell ref="B17:F17"/>
    <mergeCell ref="B18:F18"/>
    <mergeCell ref="A59:F59"/>
    <mergeCell ref="B26:F26"/>
    <mergeCell ref="B27:F27"/>
    <mergeCell ref="B28:F28"/>
    <mergeCell ref="D55:F55"/>
    <mergeCell ref="A58:F58"/>
    <mergeCell ref="A53:C53"/>
    <mergeCell ref="A51:C51"/>
    <mergeCell ref="B32:F32"/>
    <mergeCell ref="B33:F33"/>
    <mergeCell ref="D54:F54"/>
    <mergeCell ref="A55:C55"/>
    <mergeCell ref="B29:F29"/>
    <mergeCell ref="B30:F30"/>
    <mergeCell ref="D56:F56"/>
    <mergeCell ref="D57:F57"/>
    <mergeCell ref="B23:C23"/>
    <mergeCell ref="B24:C24"/>
    <mergeCell ref="D51:F51"/>
    <mergeCell ref="B21:C21"/>
    <mergeCell ref="D52:F52"/>
    <mergeCell ref="A42:F42"/>
    <mergeCell ref="D49:F49"/>
    <mergeCell ref="A50:C50"/>
    <mergeCell ref="D50:F50"/>
    <mergeCell ref="B39:C39"/>
    <mergeCell ref="B25:F25"/>
    <mergeCell ref="B22:C22"/>
    <mergeCell ref="B31:F31"/>
    <mergeCell ref="A57:C57"/>
    <mergeCell ref="A49:C49"/>
    <mergeCell ref="A56:C56"/>
    <mergeCell ref="D53:F53"/>
    <mergeCell ref="A54:C54"/>
    <mergeCell ref="A52:C52"/>
  </mergeCells>
  <phoneticPr fontId="31" type="noConversion"/>
  <conditionalFormatting sqref="F45:F46">
    <cfRule type="expression" dxfId="2" priority="2" stopIfTrue="1">
      <formula>$E$45=""</formula>
    </cfRule>
  </conditionalFormatting>
  <conditionalFormatting sqref="C45:C46">
    <cfRule type="expression" dxfId="1" priority="3" stopIfTrue="1">
      <formula>$B$45=""</formula>
    </cfRule>
  </conditionalFormatting>
  <conditionalFormatting sqref="B32:F32">
    <cfRule type="expression" dxfId="0" priority="1">
      <formula>$Z$1="Sole Bidder"</formula>
    </cfRule>
  </conditionalFormatting>
  <pageMargins left="0.75" right="0.77" top="0.62" bottom="0.61" header="0.39" footer="0.32"/>
  <pageSetup paperSize="9" scale="93" fitToHeight="0" orientation="portrait" r:id="rId28"/>
  <headerFooter alignWithMargins="0">
    <oddFooter>&amp;R&amp;"Book Antiqua,Bold"&amp;8Bid Form (1st Envelope)  / Page &amp;P of &amp;N</oddFooter>
  </headerFooter>
  <rowBreaks count="1" manualBreakCount="1">
    <brk id="42" max="5" man="1"/>
  </rowBreaks>
  <drawing r:id="rId29"/>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S41"/>
  <sheetViews>
    <sheetView zoomScaleSheetLayoutView="100" workbookViewId="0">
      <selection activeCell="F34" sqref="F34"/>
    </sheetView>
  </sheetViews>
  <sheetFormatPr defaultColWidth="8" defaultRowHeight="14.4"/>
  <cols>
    <col min="1" max="1" width="7.44140625" style="130" customWidth="1"/>
    <col min="2" max="2" width="46.88671875" style="130" customWidth="1"/>
    <col min="3" max="3" width="2.21875" style="130" customWidth="1"/>
    <col min="4" max="4" width="17.6640625" style="131" customWidth="1"/>
    <col min="5" max="5" width="4.109375" style="131" customWidth="1"/>
    <col min="6" max="6" width="17.6640625" style="131" customWidth="1"/>
    <col min="7" max="7" width="21.6640625" style="91" customWidth="1"/>
    <col min="8" max="8" width="15.21875" style="222" customWidth="1"/>
    <col min="9" max="10" width="13.77734375" style="222" customWidth="1"/>
    <col min="11" max="11" width="14.88671875" style="222" customWidth="1"/>
    <col min="12" max="12" width="13.77734375" style="222" customWidth="1"/>
    <col min="13" max="16" width="8" style="222" customWidth="1"/>
    <col min="17" max="16384" width="8" style="91"/>
  </cols>
  <sheetData>
    <row r="1" spans="1:16" ht="15.9" customHeight="1">
      <c r="A1" s="88"/>
      <c r="B1" s="961" t="s">
        <v>199</v>
      </c>
      <c r="C1" s="962"/>
      <c r="D1" s="962"/>
      <c r="E1" s="962"/>
      <c r="F1" s="962"/>
    </row>
    <row r="2" spans="1:16" ht="15.9" customHeight="1">
      <c r="A2" s="88"/>
      <c r="B2" s="89"/>
      <c r="C2" s="90"/>
      <c r="D2" s="92"/>
      <c r="E2" s="92"/>
      <c r="F2" s="92"/>
    </row>
    <row r="3" spans="1:16" s="93" customFormat="1" ht="15.9" customHeight="1">
      <c r="A3" s="88"/>
      <c r="B3" s="88"/>
      <c r="C3" s="88"/>
      <c r="D3" s="963" t="s">
        <v>200</v>
      </c>
      <c r="E3" s="963"/>
      <c r="F3" s="963"/>
      <c r="H3" s="223"/>
      <c r="I3" s="223"/>
      <c r="J3" s="223"/>
      <c r="K3" s="223"/>
      <c r="L3" s="223"/>
      <c r="M3" s="223"/>
      <c r="N3" s="223"/>
      <c r="O3" s="223"/>
      <c r="P3" s="223"/>
    </row>
    <row r="4" spans="1:16" s="93" customFormat="1" ht="20.25" customHeight="1">
      <c r="A4" s="969" t="s">
        <v>201</v>
      </c>
      <c r="B4" s="969"/>
      <c r="C4" s="969"/>
      <c r="D4" s="964" t="str">
        <f>'Sch-1'!F8</f>
        <v/>
      </c>
      <c r="E4" s="964"/>
      <c r="F4" s="964"/>
      <c r="H4" s="223"/>
      <c r="I4" s="223"/>
      <c r="J4" s="223"/>
      <c r="K4" s="223"/>
      <c r="L4" s="223"/>
      <c r="M4" s="223"/>
      <c r="N4" s="223"/>
      <c r="O4" s="223"/>
      <c r="P4" s="223"/>
    </row>
    <row r="5" spans="1:16" s="99" customFormat="1" ht="21" customHeight="1">
      <c r="A5" s="95" t="s">
        <v>324</v>
      </c>
      <c r="B5" s="967" t="s">
        <v>202</v>
      </c>
      <c r="C5" s="968"/>
      <c r="D5" s="96" t="s">
        <v>203</v>
      </c>
      <c r="E5" s="965" t="s">
        <v>204</v>
      </c>
      <c r="F5" s="966"/>
      <c r="H5" s="224"/>
      <c r="I5" s="224"/>
      <c r="J5" s="224"/>
      <c r="K5" s="224"/>
      <c r="L5" s="224"/>
      <c r="M5" s="224"/>
      <c r="N5" s="224"/>
      <c r="O5" s="224"/>
      <c r="P5" s="224"/>
    </row>
    <row r="6" spans="1:16" s="93" customFormat="1" ht="36" customHeight="1">
      <c r="A6" s="100">
        <v>1</v>
      </c>
      <c r="B6" s="101" t="s">
        <v>226</v>
      </c>
      <c r="C6" s="102"/>
      <c r="D6" s="103">
        <f>'Sch-3'!D14</f>
        <v>0</v>
      </c>
      <c r="E6" s="104" t="s">
        <v>310</v>
      </c>
      <c r="F6" s="105">
        <f>D6</f>
        <v>0</v>
      </c>
      <c r="G6" s="106"/>
      <c r="H6" s="223"/>
      <c r="I6" s="223"/>
      <c r="J6" s="223"/>
      <c r="K6" s="223"/>
      <c r="L6" s="223"/>
      <c r="M6" s="223"/>
      <c r="N6" s="223"/>
      <c r="O6" s="223"/>
      <c r="P6" s="223"/>
    </row>
    <row r="7" spans="1:16" s="93" customFormat="1" ht="34.5" customHeight="1">
      <c r="A7" s="100">
        <v>2</v>
      </c>
      <c r="B7" s="101" t="s">
        <v>227</v>
      </c>
      <c r="C7" s="102"/>
      <c r="D7" s="103" t="e">
        <f>'Sch-3'!D17</f>
        <v>#REF!</v>
      </c>
      <c r="E7" s="104"/>
      <c r="F7" s="105" t="e">
        <f>D7</f>
        <v>#REF!</v>
      </c>
      <c r="G7" s="106"/>
      <c r="H7" s="223"/>
      <c r="I7" s="223"/>
      <c r="J7" s="223"/>
      <c r="K7" s="223"/>
      <c r="L7" s="223"/>
      <c r="M7" s="223"/>
      <c r="N7" s="223"/>
      <c r="O7" s="223"/>
      <c r="P7" s="223"/>
    </row>
    <row r="8" spans="1:16" s="93" customFormat="1" ht="21" customHeight="1">
      <c r="A8" s="100">
        <v>3</v>
      </c>
      <c r="B8" s="101" t="s">
        <v>228</v>
      </c>
      <c r="C8" s="102"/>
      <c r="D8" s="103" t="e">
        <f>'Sch-3'!D19</f>
        <v>#REF!</v>
      </c>
      <c r="E8" s="104"/>
      <c r="F8" s="105" t="e">
        <f>D8</f>
        <v>#REF!</v>
      </c>
      <c r="G8" s="106"/>
      <c r="H8" s="223"/>
      <c r="I8" s="223"/>
      <c r="J8" s="223"/>
      <c r="K8" s="223"/>
      <c r="L8" s="223"/>
      <c r="M8" s="223"/>
      <c r="N8" s="223"/>
      <c r="O8" s="223"/>
      <c r="P8" s="223"/>
    </row>
    <row r="9" spans="1:16" s="93" customFormat="1" ht="21" customHeight="1">
      <c r="A9" s="100">
        <v>4</v>
      </c>
      <c r="B9" s="101" t="s">
        <v>229</v>
      </c>
      <c r="C9" s="102"/>
      <c r="D9" s="107" t="s">
        <v>370</v>
      </c>
      <c r="E9" s="104"/>
      <c r="F9" s="98" t="str">
        <f>D9</f>
        <v>Not Applicable</v>
      </c>
      <c r="H9" s="223"/>
      <c r="I9" s="223"/>
      <c r="J9" s="223"/>
      <c r="K9" s="223"/>
      <c r="L9" s="223"/>
      <c r="M9" s="223"/>
      <c r="N9" s="223"/>
      <c r="O9" s="223"/>
      <c r="P9" s="223"/>
    </row>
    <row r="10" spans="1:16" s="93" customFormat="1" ht="21" customHeight="1">
      <c r="A10" s="100">
        <v>5</v>
      </c>
      <c r="B10" s="101" t="s">
        <v>230</v>
      </c>
      <c r="C10" s="102"/>
      <c r="D10" s="108" t="e">
        <f>SUM(D6,D7,D8)</f>
        <v>#REF!</v>
      </c>
      <c r="E10" s="104"/>
      <c r="F10" s="109" t="e">
        <f>F6+F7+F8</f>
        <v>#REF!</v>
      </c>
      <c r="H10" s="223"/>
      <c r="I10" s="223"/>
      <c r="J10" s="223"/>
      <c r="K10" s="223"/>
      <c r="L10" s="223"/>
      <c r="M10" s="223"/>
      <c r="N10" s="223"/>
      <c r="O10" s="223"/>
      <c r="P10" s="223"/>
    </row>
    <row r="11" spans="1:16" s="93" customFormat="1" ht="21" customHeight="1">
      <c r="A11" s="100">
        <v>6</v>
      </c>
      <c r="B11" s="110" t="s">
        <v>205</v>
      </c>
      <c r="C11" s="111" t="s">
        <v>310</v>
      </c>
      <c r="D11" s="112" t="e">
        <f>'Sch-1'!#REF!+#REF!+#REF!+#REF!</f>
        <v>#REF!</v>
      </c>
      <c r="E11" s="113" t="s">
        <v>310</v>
      </c>
      <c r="F11" s="105" t="e">
        <f>D11</f>
        <v>#REF!</v>
      </c>
      <c r="H11" s="223"/>
      <c r="I11" s="223"/>
      <c r="J11" s="223"/>
      <c r="K11" s="223"/>
      <c r="L11" s="223"/>
      <c r="M11" s="223"/>
      <c r="N11" s="223"/>
      <c r="O11" s="223"/>
      <c r="P11" s="223"/>
    </row>
    <row r="12" spans="1:16" s="93" customFormat="1" ht="21.9" customHeight="1">
      <c r="A12" s="100">
        <v>7</v>
      </c>
      <c r="B12" s="110" t="s">
        <v>231</v>
      </c>
      <c r="C12" s="102"/>
      <c r="D12" s="96" t="e">
        <f>D10-D11</f>
        <v>#REF!</v>
      </c>
      <c r="E12" s="104"/>
      <c r="F12" s="109" t="e">
        <f>F10-F11</f>
        <v>#REF!</v>
      </c>
      <c r="G12" s="114"/>
      <c r="H12" s="223"/>
      <c r="I12" s="223"/>
      <c r="J12" s="223"/>
      <c r="K12" s="223"/>
      <c r="L12" s="223"/>
      <c r="M12" s="223"/>
      <c r="N12" s="223"/>
      <c r="O12" s="223"/>
      <c r="P12" s="223"/>
    </row>
    <row r="13" spans="1:16" s="93" customFormat="1" ht="21.9" customHeight="1">
      <c r="A13" s="100">
        <v>8</v>
      </c>
      <c r="B13" s="101" t="s">
        <v>206</v>
      </c>
      <c r="C13" s="102"/>
      <c r="D13" s="112"/>
      <c r="E13" s="104"/>
      <c r="F13" s="105"/>
      <c r="H13" s="223"/>
      <c r="I13" s="223"/>
      <c r="J13" s="223"/>
      <c r="K13" s="223"/>
      <c r="L13" s="223"/>
      <c r="M13" s="223"/>
      <c r="N13" s="223"/>
      <c r="O13" s="223"/>
      <c r="P13" s="223"/>
    </row>
    <row r="14" spans="1:16" s="93" customFormat="1" ht="21.9" customHeight="1">
      <c r="A14" s="100" t="s">
        <v>310</v>
      </c>
      <c r="B14" s="101" t="s">
        <v>207</v>
      </c>
      <c r="C14" s="115"/>
      <c r="D14" s="118" t="e">
        <f>'Sch-2'!K14</f>
        <v>#REF!</v>
      </c>
      <c r="E14" s="116"/>
      <c r="F14" s="98">
        <f>F32</f>
        <v>0</v>
      </c>
      <c r="G14" s="106"/>
      <c r="H14" s="223"/>
      <c r="I14" s="223"/>
      <c r="J14" s="223"/>
      <c r="K14" s="223"/>
      <c r="L14" s="223"/>
      <c r="M14" s="223"/>
      <c r="N14" s="223"/>
      <c r="O14" s="223"/>
      <c r="P14" s="223"/>
    </row>
    <row r="15" spans="1:16" s="93" customFormat="1" ht="21.9" customHeight="1">
      <c r="A15" s="100"/>
      <c r="B15" s="101" t="s">
        <v>208</v>
      </c>
      <c r="C15" s="102"/>
      <c r="D15" s="118" t="e">
        <f>'Sch-2'!#REF!+'Sch-2'!#REF!</f>
        <v>#REF!</v>
      </c>
      <c r="E15" s="117"/>
      <c r="F15" s="98" t="e">
        <f>F33</f>
        <v>#REF!</v>
      </c>
      <c r="G15" s="106"/>
      <c r="H15" s="223"/>
      <c r="I15" s="223"/>
      <c r="J15" s="223"/>
      <c r="K15" s="223"/>
      <c r="L15" s="223"/>
      <c r="M15" s="223"/>
      <c r="N15" s="223"/>
      <c r="O15" s="223"/>
      <c r="P15" s="223"/>
    </row>
    <row r="16" spans="1:16" s="93" customFormat="1" ht="21.9" customHeight="1">
      <c r="A16" s="100"/>
      <c r="B16" s="101" t="s">
        <v>209</v>
      </c>
      <c r="C16" s="102"/>
      <c r="D16" s="118" t="e">
        <f>#REF!+#REF!</f>
        <v>#REF!</v>
      </c>
      <c r="E16" s="117"/>
      <c r="F16" s="98" t="e">
        <f>F36</f>
        <v>#REF!</v>
      </c>
      <c r="G16" s="106"/>
      <c r="H16" s="223"/>
      <c r="I16" s="223"/>
      <c r="J16" s="223"/>
      <c r="K16" s="223"/>
      <c r="L16" s="223"/>
      <c r="M16" s="223"/>
      <c r="N16" s="223"/>
      <c r="O16" s="223"/>
      <c r="P16" s="223"/>
    </row>
    <row r="17" spans="1:16" s="93" customFormat="1" ht="21.9" customHeight="1">
      <c r="A17" s="100"/>
      <c r="B17" s="101" t="s">
        <v>210</v>
      </c>
      <c r="C17" s="102"/>
      <c r="D17" s="118" t="e">
        <f>#REF!</f>
        <v>#REF!</v>
      </c>
      <c r="E17" s="97"/>
      <c r="F17" s="98">
        <f>F34</f>
        <v>0</v>
      </c>
      <c r="H17" s="223"/>
      <c r="I17" s="223"/>
      <c r="J17" s="223"/>
      <c r="K17" s="223"/>
      <c r="L17" s="223"/>
      <c r="M17" s="223"/>
      <c r="N17" s="223"/>
      <c r="O17" s="223"/>
      <c r="P17" s="223"/>
    </row>
    <row r="18" spans="1:16" s="93" customFormat="1" ht="27" customHeight="1">
      <c r="A18" s="100"/>
      <c r="B18" s="101" t="s">
        <v>211</v>
      </c>
      <c r="C18" s="119"/>
      <c r="D18" s="205" t="e">
        <f>D14+D15+D16+D17</f>
        <v>#REF!</v>
      </c>
      <c r="E18" s="120"/>
      <c r="F18" s="119" t="e">
        <f>SUM(F14:F17)</f>
        <v>#REF!</v>
      </c>
      <c r="G18" s="106"/>
      <c r="H18" s="223"/>
      <c r="I18" s="223"/>
      <c r="J18" s="223"/>
      <c r="K18" s="223"/>
      <c r="L18" s="223"/>
      <c r="M18" s="223"/>
      <c r="N18" s="223"/>
      <c r="O18" s="223"/>
      <c r="P18" s="223"/>
    </row>
    <row r="19" spans="1:16" s="93" customFormat="1" ht="33.75" customHeight="1">
      <c r="A19" s="100">
        <v>8</v>
      </c>
      <c r="B19" s="101" t="s">
        <v>212</v>
      </c>
      <c r="C19" s="102"/>
      <c r="D19" s="96" t="e">
        <f>D10+D18</f>
        <v>#REF!</v>
      </c>
      <c r="E19" s="121" t="s">
        <v>310</v>
      </c>
      <c r="F19" s="122" t="e">
        <f>F10+F18</f>
        <v>#REF!</v>
      </c>
      <c r="G19" s="106"/>
      <c r="H19" s="223"/>
      <c r="I19" s="223"/>
      <c r="J19" s="223"/>
      <c r="K19" s="223"/>
      <c r="L19" s="223"/>
      <c r="M19" s="223"/>
      <c r="N19" s="223"/>
      <c r="O19" s="223"/>
      <c r="P19" s="223"/>
    </row>
    <row r="20" spans="1:16" s="93" customFormat="1" ht="51" customHeight="1">
      <c r="A20" s="100">
        <v>9</v>
      </c>
      <c r="B20" s="101" t="s">
        <v>232</v>
      </c>
      <c r="C20" s="102"/>
      <c r="D20" s="112" t="e">
        <f>'Sch-1'!#REF!</f>
        <v>#REF!</v>
      </c>
      <c r="E20" s="104"/>
      <c r="F20" s="105" t="e">
        <f>D20</f>
        <v>#REF!</v>
      </c>
      <c r="H20" s="223"/>
      <c r="I20" s="223"/>
      <c r="J20" s="223"/>
      <c r="K20" s="223"/>
      <c r="L20" s="223"/>
      <c r="M20" s="223"/>
      <c r="N20" s="223"/>
      <c r="O20" s="223"/>
      <c r="P20" s="223"/>
    </row>
    <row r="21" spans="1:16" s="123" customFormat="1" ht="23.25" customHeight="1">
      <c r="A21" s="124" t="s">
        <v>213</v>
      </c>
      <c r="B21" s="952" t="s">
        <v>214</v>
      </c>
      <c r="C21" s="952"/>
      <c r="D21" s="952"/>
      <c r="E21" s="952"/>
      <c r="F21" s="953"/>
      <c r="H21" s="225"/>
      <c r="I21" s="225"/>
      <c r="J21" s="225"/>
      <c r="K21" s="225"/>
      <c r="L21" s="225"/>
      <c r="M21" s="225"/>
      <c r="N21" s="225"/>
      <c r="O21" s="225"/>
      <c r="P21" s="225"/>
    </row>
    <row r="22" spans="1:16" s="93" customFormat="1" ht="18.75" customHeight="1">
      <c r="A22" s="126" t="s">
        <v>314</v>
      </c>
      <c r="B22" s="954" t="s">
        <v>215</v>
      </c>
      <c r="C22" s="954"/>
      <c r="D22" s="954"/>
      <c r="E22" s="125" t="s">
        <v>216</v>
      </c>
      <c r="F22" s="128" t="e">
        <f>D14</f>
        <v>#REF!</v>
      </c>
      <c r="H22" s="223"/>
      <c r="I22" s="223"/>
      <c r="J22" s="223"/>
      <c r="K22" s="223"/>
      <c r="L22" s="223"/>
      <c r="M22" s="223"/>
      <c r="N22" s="223"/>
      <c r="O22" s="223"/>
      <c r="P22" s="223"/>
    </row>
    <row r="23" spans="1:16" s="93" customFormat="1" ht="19.5" customHeight="1">
      <c r="A23" s="126" t="s">
        <v>315</v>
      </c>
      <c r="B23" s="954" t="s">
        <v>217</v>
      </c>
      <c r="C23" s="954"/>
      <c r="D23" s="954"/>
      <c r="E23" s="125" t="s">
        <v>216</v>
      </c>
      <c r="F23" s="128" t="e">
        <f>D15</f>
        <v>#REF!</v>
      </c>
      <c r="H23" s="223"/>
      <c r="I23" s="223"/>
      <c r="J23" s="223"/>
      <c r="K23" s="223"/>
      <c r="L23" s="223"/>
      <c r="M23" s="223"/>
      <c r="N23" s="223"/>
      <c r="O23" s="223"/>
      <c r="P23" s="223"/>
    </row>
    <row r="24" spans="1:16" s="93" customFormat="1" ht="19.5" customHeight="1">
      <c r="A24" s="126" t="s">
        <v>316</v>
      </c>
      <c r="B24" s="954" t="s">
        <v>270</v>
      </c>
      <c r="C24" s="954"/>
      <c r="D24" s="954"/>
      <c r="E24" s="125" t="s">
        <v>216</v>
      </c>
      <c r="F24" s="128" t="e">
        <f>D16</f>
        <v>#REF!</v>
      </c>
      <c r="H24" s="223"/>
      <c r="I24" s="223"/>
      <c r="J24" s="223"/>
      <c r="K24" s="223"/>
      <c r="L24" s="223"/>
      <c r="M24" s="223"/>
      <c r="N24" s="223"/>
      <c r="O24" s="223"/>
      <c r="P24" s="223"/>
    </row>
    <row r="25" spans="1:16" s="93" customFormat="1" ht="19.5" customHeight="1">
      <c r="A25" s="126" t="s">
        <v>317</v>
      </c>
      <c r="B25" s="954" t="s">
        <v>218</v>
      </c>
      <c r="C25" s="954"/>
      <c r="D25" s="954"/>
      <c r="E25" s="125" t="s">
        <v>216</v>
      </c>
      <c r="F25" s="128" t="e">
        <f>D17</f>
        <v>#REF!</v>
      </c>
      <c r="H25" s="223"/>
      <c r="I25" s="223"/>
      <c r="J25" s="223"/>
      <c r="K25" s="223"/>
      <c r="L25" s="223"/>
      <c r="M25" s="223"/>
      <c r="N25" s="223"/>
      <c r="O25" s="223"/>
      <c r="P25" s="223"/>
    </row>
    <row r="26" spans="1:16" s="93" customFormat="1" ht="19.5" customHeight="1">
      <c r="A26" s="133" t="s">
        <v>219</v>
      </c>
      <c r="B26" s="952" t="s">
        <v>272</v>
      </c>
      <c r="C26" s="952"/>
      <c r="D26" s="952"/>
      <c r="E26" s="952"/>
      <c r="F26" s="953"/>
      <c r="H26" s="223"/>
      <c r="I26" s="223"/>
      <c r="J26" s="223"/>
      <c r="K26" s="223"/>
      <c r="L26" s="223"/>
      <c r="M26" s="223"/>
      <c r="N26" s="223"/>
      <c r="O26" s="223"/>
      <c r="P26" s="223"/>
    </row>
    <row r="27" spans="1:16" s="129" customFormat="1" ht="19.5" customHeight="1">
      <c r="A27" s="206"/>
      <c r="B27" s="207"/>
      <c r="C27" s="207"/>
      <c r="D27" s="207"/>
      <c r="E27" s="207"/>
      <c r="F27" s="208"/>
      <c r="H27" s="226"/>
      <c r="I27" s="226"/>
      <c r="J27" s="226"/>
      <c r="K27" s="226"/>
      <c r="L27" s="226"/>
      <c r="M27" s="226"/>
      <c r="N27" s="226"/>
      <c r="O27" s="226"/>
      <c r="P27" s="226"/>
    </row>
    <row r="28" spans="1:16" s="93" customFormat="1" ht="19.5" customHeight="1">
      <c r="A28" s="209"/>
      <c r="B28" s="123"/>
      <c r="C28" s="123"/>
      <c r="D28" s="123"/>
      <c r="E28" s="123"/>
      <c r="F28" s="210"/>
      <c r="H28" s="223"/>
      <c r="I28" s="223"/>
      <c r="J28" s="223"/>
      <c r="K28" s="223"/>
      <c r="L28" s="223"/>
      <c r="M28" s="223"/>
      <c r="N28" s="223"/>
      <c r="O28" s="223"/>
      <c r="P28" s="223"/>
    </row>
    <row r="29" spans="1:16" s="93" customFormat="1" ht="19.5" customHeight="1">
      <c r="A29" s="209"/>
      <c r="B29" s="123"/>
      <c r="C29" s="123"/>
      <c r="D29" s="123"/>
      <c r="E29" s="123"/>
      <c r="F29" s="210"/>
      <c r="H29" s="223"/>
      <c r="I29" s="223"/>
      <c r="J29" s="223"/>
      <c r="K29" s="223"/>
      <c r="L29" s="223"/>
      <c r="M29" s="223"/>
      <c r="N29" s="223"/>
      <c r="O29" s="223"/>
      <c r="P29" s="223"/>
    </row>
    <row r="30" spans="1:16" s="93" customFormat="1" ht="60" customHeight="1">
      <c r="A30" s="133" t="s">
        <v>271</v>
      </c>
      <c r="B30" s="955" t="s">
        <v>288</v>
      </c>
      <c r="C30" s="956"/>
      <c r="D30" s="956"/>
      <c r="E30" s="956"/>
      <c r="F30" s="957"/>
      <c r="H30" s="223" t="s">
        <v>273</v>
      </c>
      <c r="I30" s="223"/>
      <c r="J30" s="223"/>
      <c r="K30" s="223"/>
      <c r="L30" s="223"/>
      <c r="M30" s="223"/>
      <c r="N30" s="223"/>
      <c r="O30" s="223"/>
      <c r="P30" s="223"/>
    </row>
    <row r="31" spans="1:16" s="93" customFormat="1" ht="19.5" customHeight="1">
      <c r="A31" s="126" t="s">
        <v>314</v>
      </c>
      <c r="B31" s="954" t="s">
        <v>220</v>
      </c>
      <c r="C31" s="954"/>
      <c r="D31" s="954"/>
      <c r="E31" s="125" t="s">
        <v>216</v>
      </c>
      <c r="F31" s="127">
        <f>'Sch-1'!AD3</f>
        <v>0</v>
      </c>
      <c r="H31" s="224" t="s">
        <v>274</v>
      </c>
      <c r="I31" s="224" t="e">
        <f>#REF!</f>
        <v>#REF!</v>
      </c>
      <c r="J31" s="224" t="e">
        <f>IF(I31=0, "", I31)</f>
        <v>#REF!</v>
      </c>
      <c r="K31" s="227" t="e">
        <f>IF(I31=0, "", "Discount on lum-sum basis on total price quoted by us without Taxes &amp; Duties. In Rs. ")</f>
        <v>#REF!</v>
      </c>
      <c r="L31" s="224" t="s">
        <v>275</v>
      </c>
      <c r="M31" s="228" t="e">
        <f>#REF!</f>
        <v>#REF!</v>
      </c>
      <c r="N31" s="228" t="e">
        <f t="shared" ref="N31:N37" si="0">IF(M31=0, "", M31)</f>
        <v>#REF!</v>
      </c>
      <c r="O31" s="227" t="e">
        <f>IF(M31=0, "", " Discount on lum-sum basis on total price quoted by us without Taxes &amp; Duties. In Percent (%) .")</f>
        <v>#REF!</v>
      </c>
      <c r="P31" s="223"/>
    </row>
    <row r="32" spans="1:16" s="93" customFormat="1" ht="19.5" customHeight="1">
      <c r="A32" s="126" t="s">
        <v>315</v>
      </c>
      <c r="B32" s="954" t="s">
        <v>221</v>
      </c>
      <c r="C32" s="954"/>
      <c r="D32" s="954"/>
      <c r="E32" s="125" t="s">
        <v>216</v>
      </c>
      <c r="F32" s="127">
        <f>ROUND(0.103*F31,0)</f>
        <v>0</v>
      </c>
      <c r="H32" s="223"/>
      <c r="I32" s="223"/>
      <c r="J32" s="224"/>
      <c r="K32" s="227" t="e">
        <f>IF(SUM(I33:I37)=0, "", "Discount on lum-sum basis on the Schedules as given below , In Rs. :")</f>
        <v>#REF!</v>
      </c>
      <c r="L32" s="223"/>
      <c r="M32" s="223"/>
      <c r="N32" s="228"/>
      <c r="O32" s="227" t="e">
        <f>IF(SUM(M33:M37)=0, "", "Discount on lum-sum basis on the Schedules as given below , In Percent (%) :")</f>
        <v>#REF!</v>
      </c>
      <c r="P32" s="223"/>
    </row>
    <row r="33" spans="1:19" s="93" customFormat="1" ht="19.5" customHeight="1">
      <c r="A33" s="126" t="s">
        <v>316</v>
      </c>
      <c r="B33" s="954" t="s">
        <v>222</v>
      </c>
      <c r="C33" s="954"/>
      <c r="D33" s="954"/>
      <c r="E33" s="125" t="s">
        <v>216</v>
      </c>
      <c r="F33" s="127" t="e">
        <f>'Sch-2'!#REF!+'Sch-2'!#REF!</f>
        <v>#REF!</v>
      </c>
      <c r="H33" s="224" t="s">
        <v>276</v>
      </c>
      <c r="I33" s="224" t="e">
        <f>#REF!</f>
        <v>#REF!</v>
      </c>
      <c r="J33" s="224" t="e">
        <f>IF(I33=0, "", I33)</f>
        <v>#REF!</v>
      </c>
      <c r="K33" s="229" t="e">
        <f>IF(I33=0, "", "Schedule-1 : Ex works prices (Direct Only)")</f>
        <v>#REF!</v>
      </c>
      <c r="L33" s="224" t="s">
        <v>281</v>
      </c>
      <c r="M33" s="228" t="e">
        <f>#REF!</f>
        <v>#REF!</v>
      </c>
      <c r="N33" s="228" t="e">
        <f t="shared" si="0"/>
        <v>#REF!</v>
      </c>
      <c r="O33" s="229" t="e">
        <f>IF(M33=0, "", "Schedule-1 : Ex works prices (Direct Only)")</f>
        <v>#REF!</v>
      </c>
      <c r="P33" s="223"/>
    </row>
    <row r="34" spans="1:19" s="93" customFormat="1" ht="19.5" customHeight="1">
      <c r="A34" s="126" t="s">
        <v>317</v>
      </c>
      <c r="B34" s="954" t="s">
        <v>218</v>
      </c>
      <c r="C34" s="954"/>
      <c r="D34" s="954"/>
      <c r="E34" s="125" t="s">
        <v>216</v>
      </c>
      <c r="F34" s="231"/>
      <c r="H34" s="224" t="s">
        <v>277</v>
      </c>
      <c r="I34" s="224" t="e">
        <f>#REF!</f>
        <v>#REF!</v>
      </c>
      <c r="J34" s="224" t="e">
        <f>IF(I34=0, "", I34)</f>
        <v>#REF!</v>
      </c>
      <c r="K34" s="229" t="e">
        <f>IF(I34=0, "", "Schedule-1 : Ex works prices (Bought Out Only)")</f>
        <v>#REF!</v>
      </c>
      <c r="L34" s="224" t="s">
        <v>282</v>
      </c>
      <c r="M34" s="228" t="e">
        <f>#REF!</f>
        <v>#REF!</v>
      </c>
      <c r="N34" s="228" t="e">
        <f t="shared" si="0"/>
        <v>#REF!</v>
      </c>
      <c r="O34" s="229" t="e">
        <f>IF(M34=0, "", "Schedule-1 : Ex works prices (Bought Out Only)")</f>
        <v>#REF!</v>
      </c>
      <c r="P34" s="223"/>
      <c r="Q34" s="123"/>
      <c r="R34" s="123"/>
      <c r="S34" s="123"/>
    </row>
    <row r="35" spans="1:19" s="93" customFormat="1" ht="15" customHeight="1">
      <c r="A35" s="126" t="s">
        <v>318</v>
      </c>
      <c r="B35" s="954" t="s">
        <v>223</v>
      </c>
      <c r="C35" s="954"/>
      <c r="D35" s="954"/>
      <c r="E35" s="125" t="s">
        <v>216</v>
      </c>
      <c r="F35" s="128" t="e">
        <f>D6+D7+F32+F33+F34</f>
        <v>#REF!</v>
      </c>
      <c r="H35" s="224" t="s">
        <v>278</v>
      </c>
      <c r="I35" s="224" t="e">
        <f>#REF!</f>
        <v>#REF!</v>
      </c>
      <c r="J35" s="224" t="e">
        <f>IF(I35=0, "", I35)</f>
        <v>#REF!</v>
      </c>
      <c r="K35" s="229" t="e">
        <f>IF(I35=0, "", "Schedule-2 : Freight &amp; Insurance")</f>
        <v>#REF!</v>
      </c>
      <c r="L35" s="224" t="s">
        <v>283</v>
      </c>
      <c r="M35" s="228" t="e">
        <f>#REF!</f>
        <v>#REF!</v>
      </c>
      <c r="N35" s="228" t="e">
        <f t="shared" si="0"/>
        <v>#REF!</v>
      </c>
      <c r="O35" s="229" t="e">
        <f>IF(M35=0, "", "Schedule-2 : Freight &amp; Insurance")</f>
        <v>#REF!</v>
      </c>
      <c r="P35" s="223"/>
      <c r="Q35" s="123"/>
      <c r="R35" s="123"/>
      <c r="S35" s="123"/>
    </row>
    <row r="36" spans="1:19" s="93" customFormat="1" ht="15" customHeight="1">
      <c r="A36" s="126" t="s">
        <v>319</v>
      </c>
      <c r="B36" s="954" t="s">
        <v>289</v>
      </c>
      <c r="C36" s="954"/>
      <c r="D36" s="954"/>
      <c r="E36" s="125" t="s">
        <v>216</v>
      </c>
      <c r="F36" s="128" t="e">
        <f>ROUND(0.01*F35,0)</f>
        <v>#REF!</v>
      </c>
      <c r="H36" s="224" t="s">
        <v>279</v>
      </c>
      <c r="I36" s="224" t="e">
        <f>#REF!</f>
        <v>#REF!</v>
      </c>
      <c r="J36" s="224" t="e">
        <f>IF(I36=0, "", I36)</f>
        <v>#REF!</v>
      </c>
      <c r="K36" s="229" t="e">
        <f>IF(I36=0, "", "Schedule-3 : Erection Charges")</f>
        <v>#REF!</v>
      </c>
      <c r="L36" s="224" t="s">
        <v>284</v>
      </c>
      <c r="M36" s="228" t="e">
        <f>#REF!</f>
        <v>#REF!</v>
      </c>
      <c r="N36" s="228" t="e">
        <f t="shared" si="0"/>
        <v>#REF!</v>
      </c>
      <c r="O36" s="229" t="e">
        <f>IF(M36=0, "", "Schedule-3 : Erection Charges")</f>
        <v>#REF!</v>
      </c>
      <c r="P36" s="223"/>
      <c r="Q36" s="123"/>
      <c r="R36" s="123"/>
      <c r="S36" s="123"/>
    </row>
    <row r="37" spans="1:19" s="93" customFormat="1" ht="19.5" customHeight="1">
      <c r="A37" s="211"/>
      <c r="B37" s="212"/>
      <c r="C37" s="212"/>
      <c r="D37" s="212"/>
      <c r="E37" s="212"/>
      <c r="F37" s="213"/>
      <c r="H37" s="224" t="s">
        <v>280</v>
      </c>
      <c r="I37" s="224" t="e">
        <f>#REF!</f>
        <v>#REF!</v>
      </c>
      <c r="J37" s="224" t="e">
        <f>IF(I37=0, "", I37)</f>
        <v>#REF!</v>
      </c>
      <c r="K37" s="229" t="e">
        <f>IF(I37=0, "", "Schedule-7 : Type Test Charges")</f>
        <v>#REF!</v>
      </c>
      <c r="L37" s="224" t="s">
        <v>285</v>
      </c>
      <c r="M37" s="228" t="e">
        <f>#REF!</f>
        <v>#REF!</v>
      </c>
      <c r="N37" s="228" t="e">
        <f t="shared" si="0"/>
        <v>#REF!</v>
      </c>
      <c r="O37" s="229" t="e">
        <f>IF(M37=0, "", "Schedule-7 : Type Test Charges")</f>
        <v>#REF!</v>
      </c>
      <c r="P37" s="223"/>
      <c r="Q37" s="123"/>
      <c r="R37" s="123"/>
      <c r="S37" s="123"/>
    </row>
    <row r="38" spans="1:19" ht="49.5" customHeight="1">
      <c r="A38" s="958" t="str">
        <f>Cover!B2</f>
        <v>Township Works Package-D1 for construction of Residential and Non-residential buildings including external infrastructural development in various substations of Nagaland state associated with NER Power system improvement project (NERPSIP).</v>
      </c>
      <c r="B38" s="958"/>
      <c r="C38" s="958"/>
      <c r="D38" s="959" t="s">
        <v>224</v>
      </c>
      <c r="E38" s="960"/>
      <c r="F38" s="94" t="s">
        <v>225</v>
      </c>
      <c r="H38" s="224" t="s">
        <v>286</v>
      </c>
      <c r="I38" s="224" t="e">
        <f>#REF!</f>
        <v>#REF!</v>
      </c>
      <c r="J38" s="224"/>
      <c r="K38" s="224"/>
      <c r="L38" s="224"/>
      <c r="M38" s="224"/>
      <c r="N38" s="224"/>
      <c r="Q38" s="214"/>
      <c r="R38" s="214"/>
      <c r="S38" s="214"/>
    </row>
    <row r="39" spans="1:19">
      <c r="H39" s="222" t="s">
        <v>287</v>
      </c>
      <c r="I39" s="230" t="e">
        <f>K31 &amp;J31 &amp;O31 &amp; N31</f>
        <v>#REF!</v>
      </c>
    </row>
    <row r="40" spans="1:19">
      <c r="I40" s="230" t="e">
        <f>K32 &amp; K33&amp;J33&amp;K34&amp;J34&amp;K35&amp;J35&amp;K36&amp;J36&amp;K37&amp;J37</f>
        <v>#REF!</v>
      </c>
    </row>
    <row r="41" spans="1:19">
      <c r="I41" s="230" t="e">
        <f>O32&amp;O33&amp;N33&amp;O34&amp;N34&amp;O35&amp;N35&amp;O36&amp;N36&amp;O37&amp;N37</f>
        <v>#REF!</v>
      </c>
    </row>
  </sheetData>
  <sheetProtection sheet="1" objects="1" scenarios="1" selectLockedCells="1"/>
  <customSheetViews>
    <customSheetView guid="{B9EAB4BB-47F0-45F6-9177-877ECBB04DB8}" state="hidden">
      <selection activeCell="F34" sqref="F34"/>
      <pageMargins left="0.79" right="0.37" top="0.65" bottom="0.45" header="0.38" footer="0"/>
      <printOptions horizontalCentered="1"/>
      <pageSetup paperSize="9" scale="96" fitToHeight="0" orientation="portrait" horizontalDpi="1200" verticalDpi="1200" r:id="rId1"/>
      <headerFooter alignWithMargins="0">
        <oddFooter>&amp;R</oddFooter>
      </headerFooter>
    </customSheetView>
    <customSheetView guid="{86260C12-F493-4AC3-B99F-09BEF69A932B}" state="hidden">
      <selection activeCell="F34" sqref="F34"/>
      <pageMargins left="0.79" right="0.37" top="0.65" bottom="0.45" header="0.38" footer="0"/>
      <printOptions horizontalCentered="1"/>
      <pageSetup paperSize="9" scale="96" fitToHeight="0" orientation="portrait" horizontalDpi="1200" verticalDpi="1200" r:id="rId2"/>
      <headerFooter alignWithMargins="0">
        <oddFooter>&amp;R</oddFooter>
      </headerFooter>
    </customSheetView>
    <customSheetView guid="{25FA5C87-49B6-4D46-AC9A-E57D5387C2DA}" state="hidden">
      <selection activeCell="F34" sqref="F34"/>
      <pageMargins left="0.79" right="0.37" top="0.65" bottom="0.45" header="0.38" footer="0"/>
      <printOptions horizontalCentered="1"/>
      <pageSetup paperSize="9" scale="96" fitToHeight="0" orientation="portrait" horizontalDpi="1200" verticalDpi="1200" r:id="rId3"/>
      <headerFooter alignWithMargins="0">
        <oddFooter>&amp;R</oddFooter>
      </headerFooter>
    </customSheetView>
    <customSheetView guid="{FC366365-2136-48B2-A9F6-DEB708B66B93}" state="hidden">
      <selection activeCell="F34" sqref="F34"/>
      <pageMargins left="0.79" right="0.37" top="0.65" bottom="0.45" header="0.38" footer="0"/>
      <printOptions horizontalCentered="1"/>
      <pageSetup paperSize="9" scale="96" fitToHeight="0" orientation="portrait" horizontalDpi="1200" verticalDpi="1200" r:id="rId4"/>
      <headerFooter alignWithMargins="0">
        <oddFooter>&amp;R</oddFooter>
      </headerFooter>
    </customSheetView>
    <customSheetView guid="{25F14B1D-FADD-4C44-AA48-5D402D65337D}" state="hidden">
      <selection activeCell="F34" sqref="F34"/>
      <pageMargins left="0.79" right="0.37" top="0.65" bottom="0.45" header="0.38" footer="0"/>
      <printOptions horizontalCentered="1"/>
      <pageSetup paperSize="9" scale="96" fitToHeight="0" orientation="portrait" horizontalDpi="1200" verticalDpi="1200" r:id="rId5"/>
      <headerFooter alignWithMargins="0">
        <oddFooter>&amp;R</oddFooter>
      </headerFooter>
    </customSheetView>
    <customSheetView guid="{2D068FA3-47E3-4516-81A6-894AA90F7864}" state="hidden">
      <selection activeCell="F34" sqref="F34"/>
      <pageMargins left="0.79" right="0.37" top="0.65" bottom="0.45" header="0.38" footer="0"/>
      <printOptions horizontalCentered="1"/>
      <pageSetup paperSize="9" scale="96" fitToHeight="0" orientation="portrait" horizontalDpi="1200" verticalDpi="1200" r:id="rId6"/>
      <headerFooter alignWithMargins="0">
        <oddFooter>&amp;R</oddFooter>
      </headerFooter>
    </customSheetView>
    <customSheetView guid="{97B2ED79-AE3F-4DF3-959D-96AE4A0B76A0}" state="hidden">
      <selection activeCell="F34" sqref="F34"/>
      <pageMargins left="0.79" right="0.37" top="0.65" bottom="0.45" header="0.38" footer="0"/>
      <printOptions horizontalCentered="1"/>
      <pageSetup paperSize="9" scale="96" fitToHeight="0" orientation="portrait" horizontalDpi="1200" verticalDpi="1200" r:id="rId7"/>
      <headerFooter alignWithMargins="0">
        <oddFooter>&amp;R</oddFooter>
      </headerFooter>
    </customSheetView>
    <customSheetView guid="{CB39F8EE-FAD8-4C4E-B5E9-5EC27AC08528}" state="hidden">
      <selection activeCell="F34" sqref="F34"/>
      <pageMargins left="0.79" right="0.37" top="0.65" bottom="0.45" header="0.38" footer="0"/>
      <printOptions horizontalCentered="1"/>
      <pageSetup paperSize="9" scale="96" fitToHeight="0" orientation="portrait" horizontalDpi="1200" verticalDpi="1200" r:id="rId8"/>
      <headerFooter alignWithMargins="0">
        <oddFooter>&amp;R</oddFooter>
      </headerFooter>
    </customSheetView>
    <customSheetView guid="{E8B8E0BD-9CB3-4C7D-9BC6-088FDFCB0B45}" state="hidden">
      <selection activeCell="F34" sqref="F34"/>
      <pageMargins left="0.79" right="0.37" top="0.65" bottom="0.45" header="0.38" footer="0"/>
      <printOptions horizontalCentered="1"/>
      <pageSetup paperSize="9" scale="96" fitToHeight="0" orientation="portrait" horizontalDpi="1200" verticalDpi="1200" r:id="rId9"/>
      <headerFooter alignWithMargins="0">
        <oddFooter>&amp;R</oddFooter>
      </headerFooter>
    </customSheetView>
    <customSheetView guid="{E2E57CA5-082B-4C11-AB34-2A298199576B}" state="hidden">
      <selection activeCell="F34" sqref="F34"/>
      <pageMargins left="0.79" right="0.37" top="0.65" bottom="0.45" header="0.38" footer="0"/>
      <printOptions horizontalCentered="1"/>
      <pageSetup paperSize="9" scale="96" fitToHeight="0" orientation="portrait" horizontalDpi="1200" verticalDpi="1200" r:id="rId10"/>
      <headerFooter alignWithMargins="0">
        <oddFooter>&amp;R</oddFooter>
      </headerFooter>
    </customSheetView>
    <customSheetView guid="{EEE4E2D7-4BFE-4C24-8B93-9FD441A50336}" state="hidden">
      <selection activeCell="F34" sqref="F34"/>
      <pageMargins left="0.79" right="0.37" top="0.65" bottom="0.45" header="0.38" footer="0"/>
      <printOptions horizontalCentered="1"/>
      <pageSetup paperSize="9" scale="96" fitToHeight="0" orientation="portrait" horizontalDpi="1200" verticalDpi="1200" r:id="rId11"/>
      <headerFooter alignWithMargins="0">
        <oddFooter>&amp;R</oddFooter>
      </headerFooter>
    </customSheetView>
    <customSheetView guid="{091A6405-72DB-46E0-B81A-EC53A5C58396}" state="hidden">
      <selection activeCell="F34" sqref="F34"/>
      <pageMargins left="0.79" right="0.37" top="0.65" bottom="0.45" header="0.38" footer="0"/>
      <printOptions horizontalCentered="1"/>
      <pageSetup paperSize="9" scale="96" fitToHeight="0" orientation="portrait" horizontalDpi="1200" verticalDpi="1200" r:id="rId12"/>
      <headerFooter alignWithMargins="0">
        <oddFooter>&amp;R</oddFooter>
      </headerFooter>
    </customSheetView>
    <customSheetView guid="{4F65FF32-EC61-4022-A399-2986D7B6B8B3}" state="hidden" showRuler="0">
      <selection activeCell="F34" sqref="F34"/>
      <pageMargins left="0.79" right="0.37" top="0.65" bottom="0.45" header="0.38" footer="0"/>
      <printOptions horizontalCentered="1"/>
      <pageSetup paperSize="9" scale="96" fitToHeight="0" orientation="portrait" horizontalDpi="1200" verticalDpi="1200" r:id="rId13"/>
      <headerFooter alignWithMargins="0">
        <oddFooter>&amp;R</oddFooter>
      </headerFooter>
    </customSheetView>
    <customSheetView guid="{01ACF2E1-8E61-4459-ABC1-B6C183DEED61}" showPageBreaks="1" printArea="1" state="hidden" view="pageBreakPreview" showRuler="0">
      <selection activeCell="B6" sqref="B6"/>
      <pageMargins left="0.79" right="0.37" top="0.65" bottom="0.45" header="0.38" footer="0"/>
      <printOptions horizontalCentered="1"/>
      <pageSetup paperSize="9" scale="96" fitToHeight="0" orientation="portrait" horizontalDpi="1200" verticalDpi="1200" r:id="rId14"/>
      <headerFooter alignWithMargins="0">
        <oddFooter>&amp;R</oddFooter>
      </headerFooter>
    </customSheetView>
    <customSheetView guid="{14D7F02E-BCCA-4517-ABC7-537FF4AEB67A}" state="hidden">
      <selection activeCell="F34" sqref="F34"/>
      <pageMargins left="0.79" right="0.37" top="0.65" bottom="0.45" header="0.38" footer="0"/>
      <printOptions horizontalCentered="1"/>
      <pageSetup paperSize="9" scale="96" fitToHeight="0" orientation="portrait" horizontalDpi="1200" verticalDpi="1200" r:id="rId15"/>
      <headerFooter alignWithMargins="0">
        <oddFooter>&amp;R</oddFooter>
      </headerFooter>
    </customSheetView>
    <customSheetView guid="{27A45B7A-04F2-4516-B80B-5ED0825D4ED3}" state="hidden">
      <selection activeCell="F34" sqref="F34"/>
      <pageMargins left="0.79" right="0.37" top="0.65" bottom="0.45" header="0.38" footer="0"/>
      <printOptions horizontalCentered="1"/>
      <pageSetup paperSize="9" scale="96" fitToHeight="0" orientation="portrait" horizontalDpi="1200" verticalDpi="1200" r:id="rId16"/>
      <headerFooter alignWithMargins="0">
        <oddFooter>&amp;R</oddFooter>
      </headerFooter>
    </customSheetView>
    <customSheetView guid="{1F4837C2-36FF-4422-95DC-EAAD1B4FAC2F}" state="hidden">
      <selection activeCell="F34" sqref="F34"/>
      <pageMargins left="0.79" right="0.37" top="0.65" bottom="0.45" header="0.38" footer="0"/>
      <printOptions horizontalCentered="1"/>
      <pageSetup paperSize="9" scale="96" fitToHeight="0" orientation="portrait" horizontalDpi="1200" verticalDpi="1200" r:id="rId17"/>
      <headerFooter alignWithMargins="0">
        <oddFooter>&amp;R</oddFooter>
      </headerFooter>
    </customSheetView>
    <customSheetView guid="{FD7F7BE1-8CB1-460B-98AB-D33E15FD14E6}" state="hidden">
      <selection activeCell="F34" sqref="F34"/>
      <pageMargins left="0.79" right="0.37" top="0.65" bottom="0.45" header="0.38" footer="0"/>
      <printOptions horizontalCentered="1"/>
      <pageSetup paperSize="9" scale="96" fitToHeight="0" orientation="portrait" horizontalDpi="1200" verticalDpi="1200" r:id="rId18"/>
      <headerFooter alignWithMargins="0">
        <oddFooter>&amp;R</oddFooter>
      </headerFooter>
    </customSheetView>
    <customSheetView guid="{8C0E2163-61BB-48DF-AFAF-5E75147ED450}" state="hidden">
      <selection activeCell="F34" sqref="F34"/>
      <pageMargins left="0.79" right="0.37" top="0.65" bottom="0.45" header="0.38" footer="0"/>
      <printOptions horizontalCentered="1"/>
      <pageSetup paperSize="9" scale="96" fitToHeight="0" orientation="portrait" horizontalDpi="1200" verticalDpi="1200" r:id="rId19"/>
      <headerFooter alignWithMargins="0">
        <oddFooter>&amp;R</oddFooter>
      </headerFooter>
    </customSheetView>
    <customSheetView guid="{3DA0B320-DAF7-4F4A-921A-9FCFD188E8C7}" state="hidden">
      <selection activeCell="F34" sqref="F34"/>
      <pageMargins left="0.79" right="0.37" top="0.65" bottom="0.45" header="0.38" footer="0"/>
      <printOptions horizontalCentered="1"/>
      <pageSetup paperSize="9" scale="96" fitToHeight="0" orientation="portrait" horizontalDpi="1200" verticalDpi="1200" r:id="rId20"/>
      <headerFooter alignWithMargins="0">
        <oddFooter>&amp;R</oddFooter>
      </headerFooter>
    </customSheetView>
    <customSheetView guid="{BE0CEA4D-1A4E-4C32-BF92-B8DA3D3423E5}" state="hidden">
      <selection activeCell="F34" sqref="F34"/>
      <pageMargins left="0.79" right="0.37" top="0.65" bottom="0.45" header="0.38" footer="0"/>
      <printOptions horizontalCentered="1"/>
      <pageSetup paperSize="9" scale="96" fitToHeight="0" orientation="portrait" horizontalDpi="1200" verticalDpi="1200" r:id="rId21"/>
      <headerFooter alignWithMargins="0">
        <oddFooter>&amp;R</oddFooter>
      </headerFooter>
    </customSheetView>
    <customSheetView guid="{714760DF-5EB1-4543-9C04-C1A23AAE4384}" state="hidden">
      <selection activeCell="F34" sqref="F34"/>
      <pageMargins left="0.79" right="0.37" top="0.65" bottom="0.45" header="0.38" footer="0"/>
      <printOptions horizontalCentered="1"/>
      <pageSetup paperSize="9" scale="96" fitToHeight="0" orientation="portrait" horizontalDpi="1200" verticalDpi="1200" r:id="rId22"/>
      <headerFooter alignWithMargins="0">
        <oddFooter>&amp;R</oddFooter>
      </headerFooter>
    </customSheetView>
    <customSheetView guid="{D4A148BB-8D25-43B9-8797-A9D3AE767B49}" state="hidden">
      <selection activeCell="F34" sqref="F34"/>
      <pageMargins left="0.79" right="0.37" top="0.65" bottom="0.45" header="0.38" footer="0"/>
      <printOptions horizontalCentered="1"/>
      <pageSetup paperSize="9" scale="96" fitToHeight="0" orientation="portrait" horizontalDpi="1200" verticalDpi="1200" r:id="rId23"/>
      <headerFooter alignWithMargins="0">
        <oddFooter>&amp;R</oddFooter>
      </headerFooter>
    </customSheetView>
    <customSheetView guid="{9658319F-66FC-48F8-AB8A-302F6F77BA10}" state="hidden">
      <selection activeCell="F34" sqref="F34"/>
      <pageMargins left="0.79" right="0.37" top="0.65" bottom="0.45" header="0.38" footer="0"/>
      <printOptions horizontalCentered="1"/>
      <pageSetup paperSize="9" scale="96" fitToHeight="0" orientation="portrait" horizontalDpi="1200" verticalDpi="1200" r:id="rId24"/>
      <headerFooter alignWithMargins="0">
        <oddFooter>&amp;R</oddFooter>
      </headerFooter>
    </customSheetView>
    <customSheetView guid="{EF8F60CB-82F3-477F-A7D3-94F4C70843DC}" state="hidden">
      <selection activeCell="F34" sqref="F34"/>
      <pageMargins left="0.79" right="0.37" top="0.65" bottom="0.45" header="0.38" footer="0"/>
      <printOptions horizontalCentered="1"/>
      <pageSetup paperSize="9" scale="96" fitToHeight="0" orientation="portrait" horizontalDpi="1200" verticalDpi="1200" r:id="rId25"/>
      <headerFooter alignWithMargins="0">
        <oddFooter>&amp;R</oddFooter>
      </headerFooter>
    </customSheetView>
    <customSheetView guid="{427AF4ED-2BDF-478F-9F0A-595838FA0EC8}" state="hidden">
      <selection activeCell="F34" sqref="F34"/>
      <pageMargins left="0.79" right="0.37" top="0.65" bottom="0.45" header="0.38" footer="0"/>
      <printOptions horizontalCentered="1"/>
      <pageSetup paperSize="9" scale="96" fitToHeight="0" orientation="portrait" horizontalDpi="1200" verticalDpi="1200" r:id="rId26"/>
      <headerFooter alignWithMargins="0">
        <oddFooter>&amp;R</oddFooter>
      </headerFooter>
    </customSheetView>
    <customSheetView guid="{D4DE57C7-E521-4428-80BD-545B19793C78}" state="hidden">
      <selection activeCell="F34" sqref="F34"/>
      <pageMargins left="0.79" right="0.37" top="0.65" bottom="0.45" header="0.38" footer="0"/>
      <printOptions horizontalCentered="1"/>
      <pageSetup paperSize="9" scale="96" fitToHeight="0" orientation="portrait" horizontalDpi="1200" verticalDpi="1200" r:id="rId27"/>
      <headerFooter alignWithMargins="0">
        <oddFooter>&amp;R</oddFooter>
      </headerFooter>
    </customSheetView>
  </customSheetViews>
  <mergeCells count="21">
    <mergeCell ref="B1:F1"/>
    <mergeCell ref="D3:F3"/>
    <mergeCell ref="D4:F4"/>
    <mergeCell ref="E5:F5"/>
    <mergeCell ref="B5:C5"/>
    <mergeCell ref="A4:C4"/>
    <mergeCell ref="A38:C38"/>
    <mergeCell ref="D38:E38"/>
    <mergeCell ref="B31:D31"/>
    <mergeCell ref="B33:D33"/>
    <mergeCell ref="B34:D34"/>
    <mergeCell ref="B26:F26"/>
    <mergeCell ref="B30:F30"/>
    <mergeCell ref="B35:D35"/>
    <mergeCell ref="B36:D36"/>
    <mergeCell ref="B32:D32"/>
    <mergeCell ref="B21:F21"/>
    <mergeCell ref="B22:D22"/>
    <mergeCell ref="B25:D25"/>
    <mergeCell ref="B23:D23"/>
    <mergeCell ref="B24:D24"/>
  </mergeCells>
  <phoneticPr fontId="1" type="noConversion"/>
  <printOptions horizontalCentered="1"/>
  <pageMargins left="0.79" right="0.37" top="0.65" bottom="0.45" header="0.38" footer="0"/>
  <pageSetup paperSize="9" scale="96" fitToHeight="0" orientation="portrait" horizontalDpi="1200" verticalDpi="1200" r:id="rId28"/>
  <headerFooter alignWithMargins="0">
    <oddFooter>&amp;R</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indexed="8"/>
  </sheetPr>
  <dimension ref="A1:D112"/>
  <sheetViews>
    <sheetView topLeftCell="A2" workbookViewId="0">
      <selection activeCell="C2" sqref="C2"/>
    </sheetView>
  </sheetViews>
  <sheetFormatPr defaultColWidth="8" defaultRowHeight="13.2"/>
  <cols>
    <col min="1" max="1" width="11.6640625" style="87" customWidth="1"/>
    <col min="2" max="2" width="22.109375" style="87" customWidth="1"/>
    <col min="3" max="16384" width="8" style="87"/>
  </cols>
  <sheetData>
    <row r="1" spans="1:4" s="85" customFormat="1" ht="30" customHeight="1">
      <c r="A1" s="970">
        <f>'Bid Form 2nd Envelope'!AB17</f>
        <v>0</v>
      </c>
      <c r="B1" s="970"/>
    </row>
    <row r="2" spans="1:4" s="85" customFormat="1" ht="30" customHeight="1">
      <c r="A2" s="86"/>
    </row>
    <row r="3" spans="1:4">
      <c r="A3" s="86"/>
    </row>
    <row r="4" spans="1:4">
      <c r="A4" s="261" t="str">
        <f>IF(OR((A1&gt;9999999999),(A1&lt;0)),"Invalid Entry - More than 1000 crore OR -ve value",IF(A1=0, "Rs. Zero Only ",+CONCATENATE("Rs. ", B11,D11,B10,D10,B9,D9,B8,D8,B7,D7,B6," Only")))</f>
        <v xml:space="preserve">Rs. Zero Only </v>
      </c>
      <c r="B4" s="262"/>
    </row>
    <row r="5" spans="1:4">
      <c r="A5" s="263"/>
      <c r="B5" s="262"/>
    </row>
    <row r="6" spans="1:4">
      <c r="A6" s="264">
        <f>-INT(A1/100)*100+ROUND(A1,0)</f>
        <v>0</v>
      </c>
      <c r="B6" s="262" t="str">
        <f t="shared" ref="B6:B11" si="0">IF(A6=0,"",LOOKUP(A6,$A$13:$A$112,$B$13:$B$112))</f>
        <v/>
      </c>
      <c r="D6" s="84"/>
    </row>
    <row r="7" spans="1:4">
      <c r="A7" s="264">
        <f>-INT(A1/1000)*10+INT(A1/100)</f>
        <v>0</v>
      </c>
      <c r="B7" s="262" t="str">
        <f t="shared" si="0"/>
        <v/>
      </c>
      <c r="D7" s="84" t="str">
        <f>+IF(B7="",""," Hundred ")</f>
        <v/>
      </c>
    </row>
    <row r="8" spans="1:4">
      <c r="A8" s="264">
        <f>-INT(A1/100000)*100+INT(A1/1000)</f>
        <v>0</v>
      </c>
      <c r="B8" s="262" t="str">
        <f t="shared" si="0"/>
        <v/>
      </c>
      <c r="D8" s="84" t="str">
        <f>IF((B8=""),IF(C8="",""," Thousand ")," Thousand ")</f>
        <v/>
      </c>
    </row>
    <row r="9" spans="1:4">
      <c r="A9" s="264">
        <f>-INT(A1/10000000)*100+INT(A1/100000)</f>
        <v>0</v>
      </c>
      <c r="B9" s="262" t="str">
        <f t="shared" si="0"/>
        <v/>
      </c>
      <c r="D9" s="84" t="str">
        <f>IF((B9=""),IF(C9="",""," Lac ")," Lac ")</f>
        <v/>
      </c>
    </row>
    <row r="10" spans="1:4">
      <c r="A10" s="264">
        <f>-INT(A1/1000000000)*100+INT(A1/10000000)</f>
        <v>0</v>
      </c>
      <c r="B10" s="265" t="str">
        <f t="shared" si="0"/>
        <v/>
      </c>
      <c r="D10" s="84" t="str">
        <f>IF((B10=""),IF(C10="",""," Crore ")," Crore ")</f>
        <v/>
      </c>
    </row>
    <row r="11" spans="1:4">
      <c r="A11" s="266">
        <f>-INT(A1/10000000000)*1000+INT(A1/1000000000)</f>
        <v>0</v>
      </c>
      <c r="B11" s="265" t="str">
        <f t="shared" si="0"/>
        <v/>
      </c>
      <c r="D11" s="84" t="str">
        <f>IF((B11=""),IF(C11="",""," Hundred ")," Hundred ")</f>
        <v/>
      </c>
    </row>
    <row r="12" spans="1:4">
      <c r="A12" s="262"/>
      <c r="B12" s="262"/>
    </row>
    <row r="13" spans="1:4">
      <c r="A13" s="259">
        <v>1</v>
      </c>
      <c r="B13" s="260" t="s">
        <v>95</v>
      </c>
    </row>
    <row r="14" spans="1:4">
      <c r="A14" s="259">
        <v>2</v>
      </c>
      <c r="B14" s="260" t="s">
        <v>96</v>
      </c>
    </row>
    <row r="15" spans="1:4">
      <c r="A15" s="259">
        <v>3</v>
      </c>
      <c r="B15" s="260" t="s">
        <v>97</v>
      </c>
    </row>
    <row r="16" spans="1:4">
      <c r="A16" s="259">
        <v>4</v>
      </c>
      <c r="B16" s="260" t="s">
        <v>98</v>
      </c>
    </row>
    <row r="17" spans="1:2">
      <c r="A17" s="259">
        <v>5</v>
      </c>
      <c r="B17" s="260" t="s">
        <v>99</v>
      </c>
    </row>
    <row r="18" spans="1:2">
      <c r="A18" s="259">
        <v>6</v>
      </c>
      <c r="B18" s="260" t="s">
        <v>100</v>
      </c>
    </row>
    <row r="19" spans="1:2">
      <c r="A19" s="259">
        <v>7</v>
      </c>
      <c r="B19" s="260" t="s">
        <v>101</v>
      </c>
    </row>
    <row r="20" spans="1:2">
      <c r="A20" s="259">
        <v>8</v>
      </c>
      <c r="B20" s="260" t="s">
        <v>102</v>
      </c>
    </row>
    <row r="21" spans="1:2">
      <c r="A21" s="259">
        <v>9</v>
      </c>
      <c r="B21" s="260" t="s">
        <v>103</v>
      </c>
    </row>
    <row r="22" spans="1:2">
      <c r="A22" s="259">
        <v>10</v>
      </c>
      <c r="B22" s="260" t="s">
        <v>104</v>
      </c>
    </row>
    <row r="23" spans="1:2">
      <c r="A23" s="259">
        <v>11</v>
      </c>
      <c r="B23" s="260" t="s">
        <v>105</v>
      </c>
    </row>
    <row r="24" spans="1:2">
      <c r="A24" s="259">
        <v>12</v>
      </c>
      <c r="B24" s="260" t="s">
        <v>106</v>
      </c>
    </row>
    <row r="25" spans="1:2">
      <c r="A25" s="259">
        <v>13</v>
      </c>
      <c r="B25" s="260" t="s">
        <v>107</v>
      </c>
    </row>
    <row r="26" spans="1:2">
      <c r="A26" s="259">
        <v>14</v>
      </c>
      <c r="B26" s="260" t="s">
        <v>108</v>
      </c>
    </row>
    <row r="27" spans="1:2">
      <c r="A27" s="259">
        <v>15</v>
      </c>
      <c r="B27" s="260" t="s">
        <v>109</v>
      </c>
    </row>
    <row r="28" spans="1:2">
      <c r="A28" s="259">
        <v>16</v>
      </c>
      <c r="B28" s="260" t="s">
        <v>110</v>
      </c>
    </row>
    <row r="29" spans="1:2">
      <c r="A29" s="259">
        <v>17</v>
      </c>
      <c r="B29" s="260" t="s">
        <v>111</v>
      </c>
    </row>
    <row r="30" spans="1:2">
      <c r="A30" s="259">
        <v>18</v>
      </c>
      <c r="B30" s="260" t="s">
        <v>112</v>
      </c>
    </row>
    <row r="31" spans="1:2">
      <c r="A31" s="259">
        <v>19</v>
      </c>
      <c r="B31" s="260" t="s">
        <v>113</v>
      </c>
    </row>
    <row r="32" spans="1:2">
      <c r="A32" s="259">
        <v>20</v>
      </c>
      <c r="B32" s="260" t="s">
        <v>114</v>
      </c>
    </row>
    <row r="33" spans="1:2">
      <c r="A33" s="259">
        <v>21</v>
      </c>
      <c r="B33" s="260" t="s">
        <v>116</v>
      </c>
    </row>
    <row r="34" spans="1:2">
      <c r="A34" s="259">
        <v>22</v>
      </c>
      <c r="B34" s="260" t="s">
        <v>115</v>
      </c>
    </row>
    <row r="35" spans="1:2">
      <c r="A35" s="259">
        <v>23</v>
      </c>
      <c r="B35" s="260" t="s">
        <v>117</v>
      </c>
    </row>
    <row r="36" spans="1:2">
      <c r="A36" s="259">
        <v>24</v>
      </c>
      <c r="B36" s="260" t="s">
        <v>123</v>
      </c>
    </row>
    <row r="37" spans="1:2">
      <c r="A37" s="259">
        <v>25</v>
      </c>
      <c r="B37" s="260" t="s">
        <v>125</v>
      </c>
    </row>
    <row r="38" spans="1:2">
      <c r="A38" s="259">
        <v>26</v>
      </c>
      <c r="B38" s="260" t="s">
        <v>124</v>
      </c>
    </row>
    <row r="39" spans="1:2">
      <c r="A39" s="259">
        <v>27</v>
      </c>
      <c r="B39" s="260" t="s">
        <v>126</v>
      </c>
    </row>
    <row r="40" spans="1:2">
      <c r="A40" s="259">
        <v>28</v>
      </c>
      <c r="B40" s="260" t="s">
        <v>127</v>
      </c>
    </row>
    <row r="41" spans="1:2">
      <c r="A41" s="259">
        <v>29</v>
      </c>
      <c r="B41" s="260" t="s">
        <v>128</v>
      </c>
    </row>
    <row r="42" spans="1:2">
      <c r="A42" s="259">
        <v>30</v>
      </c>
      <c r="B42" s="260" t="s">
        <v>129</v>
      </c>
    </row>
    <row r="43" spans="1:2">
      <c r="A43" s="259">
        <v>31</v>
      </c>
      <c r="B43" s="260" t="s">
        <v>130</v>
      </c>
    </row>
    <row r="44" spans="1:2">
      <c r="A44" s="259">
        <v>32</v>
      </c>
      <c r="B44" s="260" t="s">
        <v>131</v>
      </c>
    </row>
    <row r="45" spans="1:2">
      <c r="A45" s="259">
        <v>33</v>
      </c>
      <c r="B45" s="260" t="s">
        <v>132</v>
      </c>
    </row>
    <row r="46" spans="1:2">
      <c r="A46" s="259">
        <v>34</v>
      </c>
      <c r="B46" s="260" t="s">
        <v>133</v>
      </c>
    </row>
    <row r="47" spans="1:2">
      <c r="A47" s="259">
        <v>35</v>
      </c>
      <c r="B47" s="260" t="s">
        <v>375</v>
      </c>
    </row>
    <row r="48" spans="1:2">
      <c r="A48" s="259">
        <v>36</v>
      </c>
      <c r="B48" s="260" t="s">
        <v>134</v>
      </c>
    </row>
    <row r="49" spans="1:2">
      <c r="A49" s="259">
        <v>37</v>
      </c>
      <c r="B49" s="260" t="s">
        <v>135</v>
      </c>
    </row>
    <row r="50" spans="1:2">
      <c r="A50" s="259">
        <v>38</v>
      </c>
      <c r="B50" s="260" t="s">
        <v>136</v>
      </c>
    </row>
    <row r="51" spans="1:2">
      <c r="A51" s="259">
        <v>39</v>
      </c>
      <c r="B51" s="260" t="s">
        <v>137</v>
      </c>
    </row>
    <row r="52" spans="1:2">
      <c r="A52" s="259">
        <v>40</v>
      </c>
      <c r="B52" s="260" t="s">
        <v>138</v>
      </c>
    </row>
    <row r="53" spans="1:2">
      <c r="A53" s="259">
        <v>41</v>
      </c>
      <c r="B53" s="260" t="s">
        <v>139</v>
      </c>
    </row>
    <row r="54" spans="1:2">
      <c r="A54" s="259">
        <v>42</v>
      </c>
      <c r="B54" s="260" t="s">
        <v>140</v>
      </c>
    </row>
    <row r="55" spans="1:2">
      <c r="A55" s="259">
        <v>43</v>
      </c>
      <c r="B55" s="260" t="s">
        <v>141</v>
      </c>
    </row>
    <row r="56" spans="1:2">
      <c r="A56" s="259">
        <v>44</v>
      </c>
      <c r="B56" s="260" t="s">
        <v>142</v>
      </c>
    </row>
    <row r="57" spans="1:2">
      <c r="A57" s="259">
        <v>45</v>
      </c>
      <c r="B57" s="260" t="s">
        <v>143</v>
      </c>
    </row>
    <row r="58" spans="1:2">
      <c r="A58" s="259">
        <v>46</v>
      </c>
      <c r="B58" s="260" t="s">
        <v>144</v>
      </c>
    </row>
    <row r="59" spans="1:2">
      <c r="A59" s="259">
        <v>47</v>
      </c>
      <c r="B59" s="260" t="s">
        <v>145</v>
      </c>
    </row>
    <row r="60" spans="1:2">
      <c r="A60" s="259">
        <v>48</v>
      </c>
      <c r="B60" s="260" t="s">
        <v>146</v>
      </c>
    </row>
    <row r="61" spans="1:2">
      <c r="A61" s="259">
        <v>49</v>
      </c>
      <c r="B61" s="260" t="s">
        <v>147</v>
      </c>
    </row>
    <row r="62" spans="1:2">
      <c r="A62" s="259">
        <v>50</v>
      </c>
      <c r="B62" s="260" t="s">
        <v>148</v>
      </c>
    </row>
    <row r="63" spans="1:2">
      <c r="A63" s="259">
        <v>51</v>
      </c>
      <c r="B63" s="260" t="s">
        <v>149</v>
      </c>
    </row>
    <row r="64" spans="1:2">
      <c r="A64" s="259">
        <v>52</v>
      </c>
      <c r="B64" s="260" t="s">
        <v>150</v>
      </c>
    </row>
    <row r="65" spans="1:2">
      <c r="A65" s="259">
        <v>53</v>
      </c>
      <c r="B65" s="260" t="s">
        <v>151</v>
      </c>
    </row>
    <row r="66" spans="1:2">
      <c r="A66" s="259">
        <v>54</v>
      </c>
      <c r="B66" s="260" t="s">
        <v>152</v>
      </c>
    </row>
    <row r="67" spans="1:2">
      <c r="A67" s="259">
        <v>55</v>
      </c>
      <c r="B67" s="260" t="s">
        <v>153</v>
      </c>
    </row>
    <row r="68" spans="1:2">
      <c r="A68" s="259">
        <v>56</v>
      </c>
      <c r="B68" s="260" t="s">
        <v>154</v>
      </c>
    </row>
    <row r="69" spans="1:2">
      <c r="A69" s="259">
        <v>57</v>
      </c>
      <c r="B69" s="260" t="s">
        <v>155</v>
      </c>
    </row>
    <row r="70" spans="1:2">
      <c r="A70" s="259">
        <v>58</v>
      </c>
      <c r="B70" s="260" t="s">
        <v>156</v>
      </c>
    </row>
    <row r="71" spans="1:2">
      <c r="A71" s="259">
        <v>59</v>
      </c>
      <c r="B71" s="260" t="s">
        <v>157</v>
      </c>
    </row>
    <row r="72" spans="1:2">
      <c r="A72" s="259">
        <v>60</v>
      </c>
      <c r="B72" s="260" t="s">
        <v>158</v>
      </c>
    </row>
    <row r="73" spans="1:2">
      <c r="A73" s="259">
        <v>61</v>
      </c>
      <c r="B73" s="260" t="s">
        <v>159</v>
      </c>
    </row>
    <row r="74" spans="1:2">
      <c r="A74" s="259">
        <v>62</v>
      </c>
      <c r="B74" s="260" t="s">
        <v>160</v>
      </c>
    </row>
    <row r="75" spans="1:2">
      <c r="A75" s="259">
        <v>63</v>
      </c>
      <c r="B75" s="260" t="s">
        <v>161</v>
      </c>
    </row>
    <row r="76" spans="1:2">
      <c r="A76" s="259">
        <v>64</v>
      </c>
      <c r="B76" s="260" t="s">
        <v>162</v>
      </c>
    </row>
    <row r="77" spans="1:2">
      <c r="A77" s="259">
        <v>65</v>
      </c>
      <c r="B77" s="260" t="s">
        <v>163</v>
      </c>
    </row>
    <row r="78" spans="1:2">
      <c r="A78" s="259">
        <v>66</v>
      </c>
      <c r="B78" s="260" t="s">
        <v>164</v>
      </c>
    </row>
    <row r="79" spans="1:2">
      <c r="A79" s="259">
        <v>67</v>
      </c>
      <c r="B79" s="260" t="s">
        <v>165</v>
      </c>
    </row>
    <row r="80" spans="1:2">
      <c r="A80" s="259">
        <v>68</v>
      </c>
      <c r="B80" s="260" t="s">
        <v>166</v>
      </c>
    </row>
    <row r="81" spans="1:2">
      <c r="A81" s="259">
        <v>69</v>
      </c>
      <c r="B81" s="260" t="s">
        <v>167</v>
      </c>
    </row>
    <row r="82" spans="1:2">
      <c r="A82" s="259">
        <v>70</v>
      </c>
      <c r="B82" s="260" t="s">
        <v>168</v>
      </c>
    </row>
    <row r="83" spans="1:2">
      <c r="A83" s="259">
        <v>71</v>
      </c>
      <c r="B83" s="260" t="s">
        <v>169</v>
      </c>
    </row>
    <row r="84" spans="1:2">
      <c r="A84" s="259">
        <v>72</v>
      </c>
      <c r="B84" s="260" t="s">
        <v>170</v>
      </c>
    </row>
    <row r="85" spans="1:2">
      <c r="A85" s="259">
        <v>73</v>
      </c>
      <c r="B85" s="260" t="s">
        <v>171</v>
      </c>
    </row>
    <row r="86" spans="1:2">
      <c r="A86" s="259">
        <v>74</v>
      </c>
      <c r="B86" s="260" t="s">
        <v>172</v>
      </c>
    </row>
    <row r="87" spans="1:2">
      <c r="A87" s="259">
        <v>75</v>
      </c>
      <c r="B87" s="260" t="s">
        <v>173</v>
      </c>
    </row>
    <row r="88" spans="1:2">
      <c r="A88" s="259">
        <v>76</v>
      </c>
      <c r="B88" s="260" t="s">
        <v>174</v>
      </c>
    </row>
    <row r="89" spans="1:2">
      <c r="A89" s="259">
        <v>77</v>
      </c>
      <c r="B89" s="260" t="s">
        <v>175</v>
      </c>
    </row>
    <row r="90" spans="1:2">
      <c r="A90" s="259">
        <v>78</v>
      </c>
      <c r="B90" s="260" t="s">
        <v>176</v>
      </c>
    </row>
    <row r="91" spans="1:2">
      <c r="A91" s="259">
        <v>79</v>
      </c>
      <c r="B91" s="260" t="s">
        <v>177</v>
      </c>
    </row>
    <row r="92" spans="1:2">
      <c r="A92" s="259">
        <v>80</v>
      </c>
      <c r="B92" s="260" t="s">
        <v>178</v>
      </c>
    </row>
    <row r="93" spans="1:2">
      <c r="A93" s="259">
        <v>81</v>
      </c>
      <c r="B93" s="260" t="s">
        <v>179</v>
      </c>
    </row>
    <row r="94" spans="1:2">
      <c r="A94" s="259">
        <v>82</v>
      </c>
      <c r="B94" s="260" t="s">
        <v>180</v>
      </c>
    </row>
    <row r="95" spans="1:2">
      <c r="A95" s="259">
        <v>83</v>
      </c>
      <c r="B95" s="260" t="s">
        <v>181</v>
      </c>
    </row>
    <row r="96" spans="1:2">
      <c r="A96" s="259">
        <v>84</v>
      </c>
      <c r="B96" s="260" t="s">
        <v>182</v>
      </c>
    </row>
    <row r="97" spans="1:2">
      <c r="A97" s="259">
        <v>85</v>
      </c>
      <c r="B97" s="260" t="s">
        <v>183</v>
      </c>
    </row>
    <row r="98" spans="1:2">
      <c r="A98" s="259">
        <v>86</v>
      </c>
      <c r="B98" s="260" t="s">
        <v>184</v>
      </c>
    </row>
    <row r="99" spans="1:2">
      <c r="A99" s="259">
        <v>87</v>
      </c>
      <c r="B99" s="260" t="s">
        <v>185</v>
      </c>
    </row>
    <row r="100" spans="1:2">
      <c r="A100" s="259">
        <v>88</v>
      </c>
      <c r="B100" s="260" t="s">
        <v>186</v>
      </c>
    </row>
    <row r="101" spans="1:2">
      <c r="A101" s="259">
        <v>89</v>
      </c>
      <c r="B101" s="260" t="s">
        <v>187</v>
      </c>
    </row>
    <row r="102" spans="1:2">
      <c r="A102" s="259">
        <v>90</v>
      </c>
      <c r="B102" s="260" t="s">
        <v>188</v>
      </c>
    </row>
    <row r="103" spans="1:2">
      <c r="A103" s="259">
        <v>91</v>
      </c>
      <c r="B103" s="260" t="s">
        <v>189</v>
      </c>
    </row>
    <row r="104" spans="1:2">
      <c r="A104" s="259">
        <v>92</v>
      </c>
      <c r="B104" s="260" t="s">
        <v>190</v>
      </c>
    </row>
    <row r="105" spans="1:2">
      <c r="A105" s="259">
        <v>93</v>
      </c>
      <c r="B105" s="260" t="s">
        <v>191</v>
      </c>
    </row>
    <row r="106" spans="1:2">
      <c r="A106" s="259">
        <v>94</v>
      </c>
      <c r="B106" s="260" t="s">
        <v>192</v>
      </c>
    </row>
    <row r="107" spans="1:2">
      <c r="A107" s="259">
        <v>95</v>
      </c>
      <c r="B107" s="260" t="s">
        <v>193</v>
      </c>
    </row>
    <row r="108" spans="1:2">
      <c r="A108" s="259">
        <v>96</v>
      </c>
      <c r="B108" s="260" t="s">
        <v>194</v>
      </c>
    </row>
    <row r="109" spans="1:2">
      <c r="A109" s="259">
        <v>97</v>
      </c>
      <c r="B109" s="260" t="s">
        <v>195</v>
      </c>
    </row>
    <row r="110" spans="1:2">
      <c r="A110" s="259">
        <v>98</v>
      </c>
      <c r="B110" s="260" t="s">
        <v>196</v>
      </c>
    </row>
    <row r="111" spans="1:2">
      <c r="A111" s="259">
        <v>99</v>
      </c>
      <c r="B111" s="260" t="s">
        <v>197</v>
      </c>
    </row>
    <row r="112" spans="1:2">
      <c r="A112" s="259">
        <v>100</v>
      </c>
      <c r="B112" s="260" t="s">
        <v>198</v>
      </c>
    </row>
  </sheetData>
  <sheetProtection sheet="1" objects="1" scenarios="1" selectLockedCells="1" selectUnlockedCells="1"/>
  <customSheetViews>
    <customSheetView guid="{B9EAB4BB-47F0-45F6-9177-877ECBB04DB8}" state="hidden" topLeftCell="A2">
      <selection activeCell="C2" sqref="C2"/>
      <pageMargins left="0.75" right="0.75" top="1" bottom="1" header="0.5" footer="0.5"/>
      <pageSetup orientation="portrait" r:id="rId1"/>
      <headerFooter alignWithMargins="0"/>
    </customSheetView>
    <customSheetView guid="{86260C12-F493-4AC3-B99F-09BEF69A932B}" state="hidden" topLeftCell="A2">
      <selection activeCell="C2" sqref="C2"/>
      <pageMargins left="0.75" right="0.75" top="1" bottom="1" header="0.5" footer="0.5"/>
      <pageSetup orientation="portrait" r:id="rId2"/>
      <headerFooter alignWithMargins="0"/>
    </customSheetView>
    <customSheetView guid="{25FA5C87-49B6-4D46-AC9A-E57D5387C2DA}" state="hidden" topLeftCell="A2">
      <selection activeCell="C2" sqref="C2"/>
      <pageMargins left="0.75" right="0.75" top="1" bottom="1" header="0.5" footer="0.5"/>
      <pageSetup orientation="portrait" r:id="rId3"/>
      <headerFooter alignWithMargins="0"/>
    </customSheetView>
    <customSheetView guid="{FC366365-2136-48B2-A9F6-DEB708B66B93}" state="hidden" topLeftCell="A2">
      <selection activeCell="C2" sqref="C2"/>
      <pageMargins left="0.75" right="0.75" top="1" bottom="1" header="0.5" footer="0.5"/>
      <pageSetup orientation="portrait" r:id="rId4"/>
      <headerFooter alignWithMargins="0"/>
    </customSheetView>
    <customSheetView guid="{25F14B1D-FADD-4C44-AA48-5D402D65337D}" state="hidden" topLeftCell="A2">
      <selection activeCell="C2" sqref="C2"/>
      <pageMargins left="0.75" right="0.75" top="1" bottom="1" header="0.5" footer="0.5"/>
      <pageSetup orientation="portrait" r:id="rId5"/>
      <headerFooter alignWithMargins="0"/>
    </customSheetView>
    <customSheetView guid="{2D068FA3-47E3-4516-81A6-894AA90F7864}" state="hidden" topLeftCell="A2">
      <selection activeCell="C2" sqref="C2"/>
      <pageMargins left="0.75" right="0.75" top="1" bottom="1" header="0.5" footer="0.5"/>
      <pageSetup orientation="portrait" r:id="rId6"/>
      <headerFooter alignWithMargins="0"/>
    </customSheetView>
    <customSheetView guid="{97B2ED79-AE3F-4DF3-959D-96AE4A0B76A0}" state="hidden" topLeftCell="A2">
      <selection activeCell="C2" sqref="C2"/>
      <pageMargins left="0.75" right="0.75" top="1" bottom="1" header="0.5" footer="0.5"/>
      <pageSetup orientation="portrait" r:id="rId7"/>
      <headerFooter alignWithMargins="0"/>
    </customSheetView>
    <customSheetView guid="{CB39F8EE-FAD8-4C4E-B5E9-5EC27AC08528}" state="hidden" topLeftCell="A2">
      <selection activeCell="C2" sqref="C2"/>
      <pageMargins left="0.75" right="0.75" top="1" bottom="1" header="0.5" footer="0.5"/>
      <pageSetup orientation="portrait" r:id="rId8"/>
      <headerFooter alignWithMargins="0"/>
    </customSheetView>
    <customSheetView guid="{E8B8E0BD-9CB3-4C7D-9BC6-088FDFCB0B45}" state="hidden" topLeftCell="A2">
      <selection activeCell="C2" sqref="C2"/>
      <pageMargins left="0.75" right="0.75" top="1" bottom="1" header="0.5" footer="0.5"/>
      <pageSetup orientation="portrait" r:id="rId9"/>
      <headerFooter alignWithMargins="0"/>
    </customSheetView>
    <customSheetView guid="{E2E57CA5-082B-4C11-AB34-2A298199576B}" state="hidden" topLeftCell="A2">
      <selection activeCell="C2" sqref="C2"/>
      <pageMargins left="0.75" right="0.75" top="1" bottom="1" header="0.5" footer="0.5"/>
      <pageSetup orientation="portrait" r:id="rId10"/>
      <headerFooter alignWithMargins="0"/>
    </customSheetView>
    <customSheetView guid="{EEE4E2D7-4BFE-4C24-8B93-9FD441A50336}" state="hidden" topLeftCell="A2">
      <selection activeCell="C2" sqref="C2"/>
      <pageMargins left="0.75" right="0.75" top="1" bottom="1" header="0.5" footer="0.5"/>
      <pageSetup orientation="portrait" r:id="rId11"/>
      <headerFooter alignWithMargins="0"/>
    </customSheetView>
    <customSheetView guid="{091A6405-72DB-46E0-B81A-EC53A5C58396}" state="hidden" topLeftCell="A2">
      <selection activeCell="C2" sqref="C2"/>
      <pageMargins left="0.75" right="0.75" top="1" bottom="1" header="0.5" footer="0.5"/>
      <pageSetup orientation="portrait" r:id="rId12"/>
      <headerFooter alignWithMargins="0"/>
    </customSheetView>
    <customSheetView guid="{4F65FF32-EC61-4022-A399-2986D7B6B8B3}" state="hidden" showRuler="0">
      <selection sqref="A1:B1"/>
      <pageMargins left="0.75" right="0.75" top="1" bottom="1" header="0.5" footer="0.5"/>
      <pageSetup orientation="portrait" r:id="rId13"/>
      <headerFooter alignWithMargins="0"/>
    </customSheetView>
    <customSheetView guid="{01ACF2E1-8E61-4459-ABC1-B6C183DEED61}" state="hidden" showRuler="0">
      <selection sqref="A1:B1"/>
      <pageMargins left="0.75" right="0.75" top="1" bottom="1" header="0.5" footer="0.5"/>
      <pageSetup orientation="portrait" r:id="rId14"/>
      <headerFooter alignWithMargins="0"/>
    </customSheetView>
    <customSheetView guid="{14D7F02E-BCCA-4517-ABC7-537FF4AEB67A}" state="hidden" topLeftCell="A2">
      <selection activeCell="C2" sqref="C2"/>
      <pageMargins left="0.75" right="0.75" top="1" bottom="1" header="0.5" footer="0.5"/>
      <pageSetup orientation="portrait" r:id="rId15"/>
      <headerFooter alignWithMargins="0"/>
    </customSheetView>
    <customSheetView guid="{27A45B7A-04F2-4516-B80B-5ED0825D4ED3}" state="hidden" topLeftCell="A2">
      <selection activeCell="C2" sqref="C2"/>
      <pageMargins left="0.75" right="0.75" top="1" bottom="1" header="0.5" footer="0.5"/>
      <pageSetup orientation="portrait" r:id="rId16"/>
      <headerFooter alignWithMargins="0"/>
    </customSheetView>
    <customSheetView guid="{1F4837C2-36FF-4422-95DC-EAAD1B4FAC2F}" state="hidden" topLeftCell="A2">
      <selection activeCell="C2" sqref="C2"/>
      <pageMargins left="0.75" right="0.75" top="1" bottom="1" header="0.5" footer="0.5"/>
      <pageSetup orientation="portrait" r:id="rId17"/>
      <headerFooter alignWithMargins="0"/>
    </customSheetView>
    <customSheetView guid="{FD7F7BE1-8CB1-460B-98AB-D33E15FD14E6}" state="hidden" topLeftCell="A2">
      <selection activeCell="C2" sqref="C2"/>
      <pageMargins left="0.75" right="0.75" top="1" bottom="1" header="0.5" footer="0.5"/>
      <pageSetup orientation="portrait" r:id="rId18"/>
      <headerFooter alignWithMargins="0"/>
    </customSheetView>
    <customSheetView guid="{8C0E2163-61BB-48DF-AFAF-5E75147ED450}" state="hidden" topLeftCell="A2">
      <selection activeCell="C2" sqref="C2"/>
      <pageMargins left="0.75" right="0.75" top="1" bottom="1" header="0.5" footer="0.5"/>
      <pageSetup orientation="portrait" r:id="rId19"/>
      <headerFooter alignWithMargins="0"/>
    </customSheetView>
    <customSheetView guid="{3DA0B320-DAF7-4F4A-921A-9FCFD188E8C7}" state="hidden" topLeftCell="A2">
      <selection activeCell="C2" sqref="C2"/>
      <pageMargins left="0.75" right="0.75" top="1" bottom="1" header="0.5" footer="0.5"/>
      <pageSetup orientation="portrait" r:id="rId20"/>
      <headerFooter alignWithMargins="0"/>
    </customSheetView>
    <customSheetView guid="{BE0CEA4D-1A4E-4C32-BF92-B8DA3D3423E5}" state="hidden" topLeftCell="A2">
      <selection activeCell="C2" sqref="C2"/>
      <pageMargins left="0.75" right="0.75" top="1" bottom="1" header="0.5" footer="0.5"/>
      <pageSetup orientation="portrait" r:id="rId21"/>
      <headerFooter alignWithMargins="0"/>
    </customSheetView>
    <customSheetView guid="{714760DF-5EB1-4543-9C04-C1A23AAE4384}" state="hidden" topLeftCell="A2">
      <selection activeCell="C2" sqref="C2"/>
      <pageMargins left="0.75" right="0.75" top="1" bottom="1" header="0.5" footer="0.5"/>
      <pageSetup orientation="portrait" r:id="rId22"/>
      <headerFooter alignWithMargins="0"/>
    </customSheetView>
    <customSheetView guid="{D4A148BB-8D25-43B9-8797-A9D3AE767B49}" state="hidden" topLeftCell="A2">
      <selection activeCell="C2" sqref="C2"/>
      <pageMargins left="0.75" right="0.75" top="1" bottom="1" header="0.5" footer="0.5"/>
      <pageSetup orientation="portrait" r:id="rId23"/>
      <headerFooter alignWithMargins="0"/>
    </customSheetView>
    <customSheetView guid="{9658319F-66FC-48F8-AB8A-302F6F77BA10}" state="hidden" topLeftCell="A2">
      <selection activeCell="C2" sqref="C2"/>
      <pageMargins left="0.75" right="0.75" top="1" bottom="1" header="0.5" footer="0.5"/>
      <pageSetup orientation="portrait" r:id="rId24"/>
      <headerFooter alignWithMargins="0"/>
    </customSheetView>
    <customSheetView guid="{EF8F60CB-82F3-477F-A7D3-94F4C70843DC}" state="hidden" topLeftCell="A2">
      <selection activeCell="C2" sqref="C2"/>
      <pageMargins left="0.75" right="0.75" top="1" bottom="1" header="0.5" footer="0.5"/>
      <pageSetup orientation="portrait" r:id="rId25"/>
      <headerFooter alignWithMargins="0"/>
    </customSheetView>
    <customSheetView guid="{427AF4ED-2BDF-478F-9F0A-595838FA0EC8}" state="hidden" topLeftCell="A2">
      <selection activeCell="C2" sqref="C2"/>
      <pageMargins left="0.75" right="0.75" top="1" bottom="1" header="0.5" footer="0.5"/>
      <pageSetup orientation="portrait" r:id="rId26"/>
      <headerFooter alignWithMargins="0"/>
    </customSheetView>
    <customSheetView guid="{D4DE57C7-E521-4428-80BD-545B19793C78}" state="hidden" topLeftCell="A2">
      <selection activeCell="C2" sqref="C2"/>
      <pageMargins left="0.75" right="0.75" top="1" bottom="1" header="0.5" footer="0.5"/>
      <pageSetup orientation="portrait" r:id="rId27"/>
      <headerFooter alignWithMargins="0"/>
    </customSheetView>
  </customSheetViews>
  <mergeCells count="1">
    <mergeCell ref="A1:B1"/>
  </mergeCells>
  <phoneticPr fontId="3" type="noConversion"/>
  <pageMargins left="0.75" right="0.75" top="1" bottom="1" header="0.5" footer="0.5"/>
  <pageSetup orientation="portrait" r:id="rId28"/>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5"/>
  <dimension ref="A1"/>
  <sheetViews>
    <sheetView workbookViewId="0"/>
  </sheetViews>
  <sheetFormatPr defaultRowHeight="14.4"/>
  <sheetData/>
  <customSheetViews>
    <customSheetView guid="{B9EAB4BB-47F0-45F6-9177-877ECBB04DB8}" state="hidden">
      <pageMargins left="0.7" right="0.7" top="0.75" bottom="0.75" header="0.3" footer="0.3"/>
    </customSheetView>
    <customSheetView guid="{86260C12-F493-4AC3-B99F-09BEF69A932B}" state="hidden">
      <pageMargins left="0.7" right="0.7" top="0.75" bottom="0.75" header="0.3" footer="0.3"/>
    </customSheetView>
    <customSheetView guid="{25FA5C87-49B6-4D46-AC9A-E57D5387C2DA}" state="hidden">
      <pageMargins left="0.7" right="0.7" top="0.75" bottom="0.75" header="0.3" footer="0.3"/>
    </customSheetView>
    <customSheetView guid="{FC366365-2136-48B2-A9F6-DEB708B66B93}" state="hidden">
      <pageMargins left="0.7" right="0.7" top="0.75" bottom="0.75" header="0.3" footer="0.3"/>
    </customSheetView>
    <customSheetView guid="{25F14B1D-FADD-4C44-AA48-5D402D65337D}" state="hidden">
      <pageMargins left="0.7" right="0.7" top="0.75" bottom="0.75" header="0.3" footer="0.3"/>
    </customSheetView>
    <customSheetView guid="{2D068FA3-47E3-4516-81A6-894AA90F7864}" state="hidden">
      <pageMargins left="0.7" right="0.7" top="0.75" bottom="0.75" header="0.3" footer="0.3"/>
    </customSheetView>
    <customSheetView guid="{97B2ED79-AE3F-4DF3-959D-96AE4A0B76A0}" state="hidden">
      <pageMargins left="0.7" right="0.7" top="0.75" bottom="0.75" header="0.3" footer="0.3"/>
    </customSheetView>
    <customSheetView guid="{CB39F8EE-FAD8-4C4E-B5E9-5EC27AC08528}" state="hidden">
      <pageMargins left="0.7" right="0.7" top="0.75" bottom="0.75" header="0.3" footer="0.3"/>
    </customSheetView>
    <customSheetView guid="{E8B8E0BD-9CB3-4C7D-9BC6-088FDFCB0B45}" state="hidden">
      <pageMargins left="0.7" right="0.7" top="0.75" bottom="0.75" header="0.3" footer="0.3"/>
    </customSheetView>
    <customSheetView guid="{E2E57CA5-082B-4C11-AB34-2A298199576B}" state="hidden">
      <pageMargins left="0.7" right="0.7" top="0.75" bottom="0.75" header="0.3" footer="0.3"/>
    </customSheetView>
    <customSheetView guid="{EEE4E2D7-4BFE-4C24-8B93-9FD441A50336}" state="hidden">
      <pageMargins left="0.7" right="0.7" top="0.75" bottom="0.75" header="0.3" footer="0.3"/>
    </customSheetView>
    <customSheetView guid="{091A6405-72DB-46E0-B81A-EC53A5C58396}">
      <pageMargins left="0.7" right="0.7" top="0.75" bottom="0.75" header="0.3" footer="0.3"/>
    </customSheetView>
    <customSheetView guid="{27A45B7A-04F2-4516-B80B-5ED0825D4ED3}" state="hidden">
      <pageMargins left="0.7" right="0.7" top="0.75" bottom="0.75" header="0.3" footer="0.3"/>
    </customSheetView>
    <customSheetView guid="{1F4837C2-36FF-4422-95DC-EAAD1B4FAC2F}" state="hidden">
      <pageMargins left="0.7" right="0.7" top="0.75" bottom="0.75" header="0.3" footer="0.3"/>
    </customSheetView>
    <customSheetView guid="{FD7F7BE1-8CB1-460B-98AB-D33E15FD14E6}" state="hidden">
      <pageMargins left="0.7" right="0.7" top="0.75" bottom="0.75" header="0.3" footer="0.3"/>
    </customSheetView>
    <customSheetView guid="{8C0E2163-61BB-48DF-AFAF-5E75147ED450}" state="hidden">
      <pageMargins left="0.7" right="0.7" top="0.75" bottom="0.75" header="0.3" footer="0.3"/>
    </customSheetView>
    <customSheetView guid="{3DA0B320-DAF7-4F4A-921A-9FCFD188E8C7}" state="hidden">
      <pageMargins left="0.7" right="0.7" top="0.75" bottom="0.75" header="0.3" footer="0.3"/>
    </customSheetView>
    <customSheetView guid="{BE0CEA4D-1A4E-4C32-BF92-B8DA3D3423E5}" state="hidden">
      <pageMargins left="0.7" right="0.7" top="0.75" bottom="0.75" header="0.3" footer="0.3"/>
    </customSheetView>
    <customSheetView guid="{714760DF-5EB1-4543-9C04-C1A23AAE4384}" state="hidden">
      <pageMargins left="0.7" right="0.7" top="0.75" bottom="0.75" header="0.3" footer="0.3"/>
    </customSheetView>
    <customSheetView guid="{D4A148BB-8D25-43B9-8797-A9D3AE767B49}" state="hidden">
      <pageMargins left="0.7" right="0.7" top="0.75" bottom="0.75" header="0.3" footer="0.3"/>
    </customSheetView>
    <customSheetView guid="{9658319F-66FC-48F8-AB8A-302F6F77BA10}" state="hidden">
      <pageMargins left="0.7" right="0.7" top="0.75" bottom="0.75" header="0.3" footer="0.3"/>
    </customSheetView>
    <customSheetView guid="{EF8F60CB-82F3-477F-A7D3-94F4C70843DC}" state="hidden">
      <pageMargins left="0.7" right="0.7" top="0.75" bottom="0.75" header="0.3" footer="0.3"/>
    </customSheetView>
    <customSheetView guid="{427AF4ED-2BDF-478F-9F0A-595838FA0EC8}" state="hidden">
      <pageMargins left="0.7" right="0.7" top="0.75" bottom="0.75" header="0.3" footer="0.3"/>
    </customSheetView>
    <customSheetView guid="{D4DE57C7-E521-4428-80BD-545B19793C78}" state="hidden">
      <pageMargins left="0.7" right="0.7" top="0.75" bottom="0.75" header="0.3" footer="0.3"/>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dimension ref="A1"/>
  <sheetViews>
    <sheetView workbookViewId="0"/>
  </sheetViews>
  <sheetFormatPr defaultRowHeight="14.4"/>
  <sheetData/>
  <customSheetViews>
    <customSheetView guid="{B9EAB4BB-47F0-45F6-9177-877ECBB04DB8}" state="hidden">
      <pageMargins left="0.7" right="0.7" top="0.75" bottom="0.75" header="0.3" footer="0.3"/>
    </customSheetView>
    <customSheetView guid="{86260C12-F493-4AC3-B99F-09BEF69A932B}" state="hidden">
      <pageMargins left="0.7" right="0.7" top="0.75" bottom="0.75" header="0.3" footer="0.3"/>
    </customSheetView>
    <customSheetView guid="{25FA5C87-49B6-4D46-AC9A-E57D5387C2DA}" state="hidden">
      <pageMargins left="0.7" right="0.7" top="0.75" bottom="0.75" header="0.3" footer="0.3"/>
    </customSheetView>
    <customSheetView guid="{FC366365-2136-48B2-A9F6-DEB708B66B93}" state="hidden">
      <pageMargins left="0.7" right="0.7" top="0.75" bottom="0.75" header="0.3" footer="0.3"/>
    </customSheetView>
    <customSheetView guid="{25F14B1D-FADD-4C44-AA48-5D402D65337D}" state="hidden">
      <pageMargins left="0.7" right="0.7" top="0.75" bottom="0.75" header="0.3" footer="0.3"/>
    </customSheetView>
    <customSheetView guid="{2D068FA3-47E3-4516-81A6-894AA90F7864}" state="hidden">
      <pageMargins left="0.7" right="0.7" top="0.75" bottom="0.75" header="0.3" footer="0.3"/>
    </customSheetView>
    <customSheetView guid="{97B2ED79-AE3F-4DF3-959D-96AE4A0B76A0}" state="hidden">
      <pageMargins left="0.7" right="0.7" top="0.75" bottom="0.75" header="0.3" footer="0.3"/>
    </customSheetView>
    <customSheetView guid="{CB39F8EE-FAD8-4C4E-B5E9-5EC27AC08528}" state="hidden">
      <pageMargins left="0.7" right="0.7" top="0.75" bottom="0.75" header="0.3" footer="0.3"/>
    </customSheetView>
    <customSheetView guid="{E8B8E0BD-9CB3-4C7D-9BC6-088FDFCB0B45}" state="hidden">
      <pageMargins left="0.7" right="0.7" top="0.75" bottom="0.75" header="0.3" footer="0.3"/>
    </customSheetView>
    <customSheetView guid="{E2E57CA5-082B-4C11-AB34-2A298199576B}" state="hidden">
      <pageMargins left="0.7" right="0.7" top="0.75" bottom="0.75" header="0.3" footer="0.3"/>
    </customSheetView>
    <customSheetView guid="{EEE4E2D7-4BFE-4C24-8B93-9FD441A50336}" state="hidden">
      <pageMargins left="0.7" right="0.7" top="0.75" bottom="0.75" header="0.3" footer="0.3"/>
    </customSheetView>
    <customSheetView guid="{27A45B7A-04F2-4516-B80B-5ED0825D4ED3}" state="hidden">
      <pageMargins left="0.7" right="0.7" top="0.75" bottom="0.75" header="0.3" footer="0.3"/>
    </customSheetView>
    <customSheetView guid="{1F4837C2-36FF-4422-95DC-EAAD1B4FAC2F}" state="hidden">
      <pageMargins left="0.7" right="0.7" top="0.75" bottom="0.75" header="0.3" footer="0.3"/>
    </customSheetView>
    <customSheetView guid="{FD7F7BE1-8CB1-460B-98AB-D33E15FD14E6}" state="hidden">
      <pageMargins left="0.7" right="0.7" top="0.75" bottom="0.75" header="0.3" footer="0.3"/>
    </customSheetView>
    <customSheetView guid="{8C0E2163-61BB-48DF-AFAF-5E75147ED450}" state="hidden">
      <pageMargins left="0.7" right="0.7" top="0.75" bottom="0.75" header="0.3" footer="0.3"/>
    </customSheetView>
    <customSheetView guid="{3DA0B320-DAF7-4F4A-921A-9FCFD188E8C7}" state="hidden">
      <pageMargins left="0.7" right="0.7" top="0.75" bottom="0.75" header="0.3" footer="0.3"/>
    </customSheetView>
    <customSheetView guid="{BE0CEA4D-1A4E-4C32-BF92-B8DA3D3423E5}" state="hidden">
      <pageMargins left="0.7" right="0.7" top="0.75" bottom="0.75" header="0.3" footer="0.3"/>
    </customSheetView>
    <customSheetView guid="{714760DF-5EB1-4543-9C04-C1A23AAE4384}" state="hidden">
      <pageMargins left="0.7" right="0.7" top="0.75" bottom="0.75" header="0.3" footer="0.3"/>
    </customSheetView>
    <customSheetView guid="{D4A148BB-8D25-43B9-8797-A9D3AE767B49}" state="hidden">
      <pageMargins left="0.7" right="0.7" top="0.75" bottom="0.75" header="0.3" footer="0.3"/>
    </customSheetView>
    <customSheetView guid="{9658319F-66FC-48F8-AB8A-302F6F77BA10}" state="hidden">
      <pageMargins left="0.7" right="0.7" top="0.75" bottom="0.75" header="0.3" footer="0.3"/>
    </customSheetView>
    <customSheetView guid="{EF8F60CB-82F3-477F-A7D3-94F4C70843DC}" state="hidden">
      <pageMargins left="0.7" right="0.7" top="0.75" bottom="0.75" header="0.3" footer="0.3"/>
    </customSheetView>
    <customSheetView guid="{427AF4ED-2BDF-478F-9F0A-595838FA0EC8}" state="hidden">
      <pageMargins left="0.7" right="0.7" top="0.75" bottom="0.75" header="0.3" footer="0.3"/>
    </customSheetView>
    <customSheetView guid="{D4DE57C7-E521-4428-80BD-545B19793C78}" state="hidden">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7"/>
  <sheetViews>
    <sheetView showGridLines="0" view="pageBreakPreview" zoomScale="145" zoomScaleNormal="80" zoomScaleSheetLayoutView="145" workbookViewId="0">
      <selection activeCell="B3" sqref="B3:E3"/>
    </sheetView>
  </sheetViews>
  <sheetFormatPr defaultColWidth="8" defaultRowHeight="13.8"/>
  <cols>
    <col min="1" max="1" width="8.6640625" style="24" customWidth="1"/>
    <col min="2" max="2" width="11.109375" style="24" customWidth="1"/>
    <col min="3" max="4" width="38.6640625" style="24" customWidth="1"/>
    <col min="5" max="5" width="11.21875" style="24" customWidth="1"/>
    <col min="6" max="6" width="8.6640625" style="18" customWidth="1"/>
    <col min="7" max="9" width="8" style="18" customWidth="1"/>
    <col min="10" max="16384" width="8" style="9"/>
  </cols>
  <sheetData>
    <row r="1" spans="1:10" ht="30.75" customHeight="1">
      <c r="A1" s="234"/>
      <c r="B1" s="770"/>
      <c r="C1" s="771"/>
      <c r="D1" s="771"/>
      <c r="E1" s="772"/>
      <c r="F1" s="233"/>
      <c r="G1" s="6"/>
      <c r="H1" s="7"/>
      <c r="I1" s="7"/>
      <c r="J1" s="8"/>
    </row>
    <row r="2" spans="1:10" ht="68.400000000000006" customHeight="1">
      <c r="A2" s="787" t="s">
        <v>293</v>
      </c>
      <c r="B2" s="775" t="str">
        <f>Basic!B1</f>
        <v>Township Works Package-D1 for construction of Residential and Non-residential buildings including external infrastructural development in various substations of Nagaland state associated with NER Power system improvement project (NERPSIP).</v>
      </c>
      <c r="C2" s="776"/>
      <c r="D2" s="776"/>
      <c r="E2" s="777"/>
      <c r="F2" s="790" t="s">
        <v>519</v>
      </c>
      <c r="G2" s="6"/>
      <c r="H2" s="7"/>
      <c r="I2" s="7"/>
      <c r="J2" s="8"/>
    </row>
    <row r="3" spans="1:10" ht="23.25" customHeight="1">
      <c r="A3" s="788"/>
      <c r="B3" s="778" t="str">
        <f>Basic!B5</f>
        <v>Spec. No.: CC/NT/CIVIL/DOM/A02/22/5002002460/00189</v>
      </c>
      <c r="C3" s="779"/>
      <c r="D3" s="779"/>
      <c r="E3" s="780"/>
      <c r="F3" s="791"/>
      <c r="G3" s="6"/>
      <c r="H3" s="7"/>
      <c r="I3" s="7"/>
      <c r="J3" s="8"/>
    </row>
    <row r="4" spans="1:10" ht="39.9" customHeight="1">
      <c r="A4" s="788"/>
      <c r="B4" s="232">
        <v>1</v>
      </c>
      <c r="C4" s="773" t="s">
        <v>407</v>
      </c>
      <c r="D4" s="773"/>
      <c r="E4" s="774"/>
      <c r="F4" s="791"/>
      <c r="G4" s="13"/>
      <c r="H4" s="13"/>
      <c r="I4" s="7"/>
      <c r="J4" s="8"/>
    </row>
    <row r="5" spans="1:10" ht="44.25" customHeight="1">
      <c r="A5" s="788"/>
      <c r="B5" s="232">
        <v>2</v>
      </c>
      <c r="C5" s="773" t="s">
        <v>441</v>
      </c>
      <c r="D5" s="773"/>
      <c r="E5" s="774"/>
      <c r="F5" s="791"/>
      <c r="G5" s="6"/>
      <c r="H5" s="7"/>
      <c r="I5" s="7"/>
      <c r="J5" s="8"/>
    </row>
    <row r="6" spans="1:10" s="18" customFormat="1" ht="30" customHeight="1">
      <c r="A6" s="788"/>
      <c r="B6" s="232">
        <v>3</v>
      </c>
      <c r="C6" s="773" t="s">
        <v>250</v>
      </c>
      <c r="D6" s="773"/>
      <c r="E6" s="774"/>
      <c r="F6" s="791"/>
      <c r="G6" s="6"/>
      <c r="H6" s="7"/>
      <c r="I6" s="7"/>
      <c r="J6" s="7"/>
    </row>
    <row r="7" spans="1:10" ht="52.5" hidden="1" customHeight="1">
      <c r="A7" s="788"/>
      <c r="B7" s="232">
        <v>4</v>
      </c>
      <c r="C7" s="773" t="s">
        <v>391</v>
      </c>
      <c r="D7" s="773"/>
      <c r="E7" s="774"/>
      <c r="F7" s="791"/>
      <c r="G7" s="6"/>
      <c r="H7" s="7"/>
      <c r="I7" s="7"/>
      <c r="J7" s="8"/>
    </row>
    <row r="8" spans="1:10" ht="9.75" customHeight="1">
      <c r="A8" s="788"/>
      <c r="B8" s="11"/>
      <c r="C8" s="10"/>
      <c r="D8" s="10"/>
      <c r="E8" s="12"/>
      <c r="F8" s="791"/>
      <c r="G8" s="6"/>
      <c r="H8" s="7"/>
      <c r="I8" s="7"/>
      <c r="J8" s="8"/>
    </row>
    <row r="9" spans="1:10" ht="23.25" customHeight="1">
      <c r="A9" s="788"/>
      <c r="B9" s="797"/>
      <c r="C9" s="798"/>
      <c r="D9" s="798"/>
      <c r="E9" s="799"/>
      <c r="F9" s="791"/>
      <c r="G9" s="6"/>
      <c r="H9" s="7"/>
      <c r="I9" s="7"/>
      <c r="J9" s="8"/>
    </row>
    <row r="10" spans="1:10" ht="10.5" customHeight="1">
      <c r="A10" s="788"/>
      <c r="B10" s="14"/>
      <c r="C10" s="15"/>
      <c r="D10" s="15"/>
      <c r="E10" s="16"/>
      <c r="F10" s="791"/>
      <c r="G10" s="6"/>
      <c r="H10" s="7"/>
      <c r="I10" s="7"/>
      <c r="J10" s="8"/>
    </row>
    <row r="11" spans="1:10" ht="24" customHeight="1">
      <c r="A11" s="788"/>
      <c r="B11" s="795" t="s">
        <v>341</v>
      </c>
      <c r="C11" s="796"/>
      <c r="D11" s="796"/>
      <c r="E11" s="17"/>
      <c r="F11" s="791"/>
    </row>
    <row r="12" spans="1:10" ht="15.9" customHeight="1">
      <c r="A12" s="789"/>
      <c r="B12" s="781" t="s">
        <v>342</v>
      </c>
      <c r="C12" s="782"/>
      <c r="D12" s="782"/>
      <c r="E12" s="19"/>
      <c r="F12" s="792"/>
      <c r="G12" s="6"/>
      <c r="H12" s="7"/>
      <c r="I12" s="7"/>
      <c r="J12" s="8"/>
    </row>
    <row r="13" spans="1:10" ht="24" customHeight="1">
      <c r="A13" s="786"/>
      <c r="B13" s="783" t="s">
        <v>343</v>
      </c>
      <c r="C13" s="784"/>
      <c r="D13" s="784"/>
      <c r="E13" s="17"/>
      <c r="F13" s="785"/>
      <c r="G13" s="20"/>
      <c r="H13" s="20"/>
      <c r="I13" s="20"/>
      <c r="J13" s="20"/>
    </row>
    <row r="14" spans="1:10" ht="15.9" customHeight="1">
      <c r="A14" s="786"/>
      <c r="B14" s="793" t="s">
        <v>344</v>
      </c>
      <c r="C14" s="794"/>
      <c r="D14" s="794"/>
      <c r="E14" s="21"/>
      <c r="F14" s="785"/>
      <c r="G14" s="20"/>
      <c r="H14" s="20"/>
      <c r="I14" s="20"/>
      <c r="J14" s="20"/>
    </row>
    <row r="15" spans="1:10" ht="15.6">
      <c r="A15" s="22"/>
      <c r="B15" s="23"/>
      <c r="C15" s="23"/>
      <c r="D15" s="23"/>
      <c r="E15" s="23"/>
      <c r="F15" s="7"/>
      <c r="G15" s="7"/>
      <c r="H15" s="7"/>
      <c r="I15" s="7"/>
      <c r="J15" s="8"/>
    </row>
    <row r="16" spans="1:10" ht="15.6">
      <c r="A16" s="22"/>
      <c r="B16" s="10"/>
      <c r="C16" s="10"/>
      <c r="D16" s="10"/>
      <c r="E16" s="10"/>
      <c r="F16" s="7"/>
      <c r="G16" s="7"/>
      <c r="H16" s="7"/>
      <c r="I16" s="7"/>
      <c r="J16" s="8"/>
    </row>
    <row r="17" spans="1:10" ht="15.6">
      <c r="A17" s="22"/>
      <c r="B17" s="22"/>
      <c r="C17" s="22"/>
      <c r="D17" s="22"/>
      <c r="E17" s="22"/>
      <c r="F17" s="7"/>
      <c r="G17" s="7"/>
      <c r="H17" s="7"/>
      <c r="I17" s="7"/>
      <c r="J17" s="8"/>
    </row>
  </sheetData>
  <sheetProtection formatColumns="0" formatRows="0" selectLockedCells="1"/>
  <customSheetViews>
    <customSheetView guid="{B9EAB4BB-47F0-45F6-9177-877ECBB04DB8}" scale="145" showPageBreaks="1" showGridLines="0" hiddenRows="1" view="pageBreakPreview">
      <selection activeCell="B3" sqref="B3:E3"/>
      <pageMargins left="0.15748031496063" right="0.23622047244094499" top="0.78" bottom="0.61" header="0.35433070866141703" footer="0.511811023622047"/>
      <printOptions horizontalCentered="1"/>
      <pageSetup paperSize="9" scale="110" orientation="landscape" r:id="rId1"/>
      <headerFooter alignWithMargins="0"/>
    </customSheetView>
    <customSheetView guid="{86260C12-F493-4AC3-B99F-09BEF69A932B}" scale="145" showPageBreaks="1" showGridLines="0" hiddenRows="1" view="pageBreakPreview">
      <selection activeCell="J5" sqref="J5"/>
      <pageMargins left="0.15748031496063" right="0.23622047244094499" top="0.78" bottom="0.61" header="0.35433070866141703" footer="0.511811023622047"/>
      <printOptions horizontalCentered="1"/>
      <pageSetup paperSize="9" scale="110" orientation="landscape" r:id="rId2"/>
      <headerFooter alignWithMargins="0"/>
    </customSheetView>
    <customSheetView guid="{25FA5C87-49B6-4D46-AC9A-E57D5387C2DA}" scale="145" showPageBreaks="1" showGridLines="0" hiddenRows="1" view="pageBreakPreview">
      <selection activeCell="J5" sqref="J5"/>
      <pageMargins left="0.15748031496063" right="0.23622047244094499" top="0.78" bottom="0.61" header="0.35433070866141703" footer="0.511811023622047"/>
      <printOptions horizontalCentered="1"/>
      <pageSetup paperSize="9" scale="110" orientation="landscape" r:id="rId3"/>
      <headerFooter alignWithMargins="0"/>
    </customSheetView>
    <customSheetView guid="{FC366365-2136-48B2-A9F6-DEB708B66B93}" showPageBreaks="1" showGridLines="0" hiddenRows="1" view="pageBreakPreview">
      <selection activeCell="B3" sqref="B3:E3"/>
      <pageMargins left="0.15748031496063" right="0.23622047244094499" top="0.78" bottom="0.61" header="0.35433070866141703" footer="0.511811023622047"/>
      <printOptions horizontalCentered="1"/>
      <pageSetup paperSize="9" scale="110" orientation="landscape" r:id="rId4"/>
      <headerFooter alignWithMargins="0"/>
    </customSheetView>
    <customSheetView guid="{25F14B1D-FADD-4C44-AA48-5D402D65337D}" showPageBreaks="1" showGridLines="0" hiddenRows="1" view="pageBreakPreview">
      <selection activeCell="B13" sqref="B13:D13"/>
      <pageMargins left="0.15748031496063" right="0.23622047244094499" top="0.78" bottom="0.61" header="0.35433070866141703" footer="0.511811023622047"/>
      <printOptions horizontalCentered="1"/>
      <pageSetup paperSize="9" scale="110" orientation="landscape" r:id="rId5"/>
      <headerFooter alignWithMargins="0"/>
    </customSheetView>
    <customSheetView guid="{2D068FA3-47E3-4516-81A6-894AA90F7864}" showPageBreaks="1" showGridLines="0" hiddenRows="1" view="pageBreakPreview">
      <selection activeCell="B13" sqref="B13:D13"/>
      <pageMargins left="0.15748031496063" right="0.23622047244094499" top="0.78" bottom="0.61" header="0.35433070866141703" footer="0.511811023622047"/>
      <printOptions horizontalCentered="1"/>
      <pageSetup paperSize="9" scale="110" orientation="landscape" r:id="rId6"/>
      <headerFooter alignWithMargins="0"/>
    </customSheetView>
    <customSheetView guid="{97B2ED79-AE3F-4DF3-959D-96AE4A0B76A0}"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7"/>
      <headerFooter alignWithMargins="0"/>
    </customSheetView>
    <customSheetView guid="{CB39F8EE-FAD8-4C4E-B5E9-5EC27AC08528}"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8"/>
      <headerFooter alignWithMargins="0"/>
    </customSheetView>
    <customSheetView guid="{E8B8E0BD-9CB3-4C7D-9BC6-088FDFCB0B45}"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9"/>
      <headerFooter alignWithMargins="0"/>
    </customSheetView>
    <customSheetView guid="{E2E57CA5-082B-4C11-AB34-2A298199576B}" showGridLines="0" hiddenRows="1" topLeftCell="A2">
      <selection activeCell="B3" sqref="B3:E3"/>
      <pageMargins left="0.15748031496063" right="0.23622047244094499" top="0.78" bottom="0.61" header="0.35433070866141703" footer="0.511811023622047"/>
      <printOptions horizontalCentered="1"/>
      <pageSetup paperSize="9" scale="110" orientation="landscape" r:id="rId10"/>
      <headerFooter alignWithMargins="0"/>
    </customSheetView>
    <customSheetView guid="{EEE4E2D7-4BFE-4C24-8B93-9FD441A50336}" showGridLines="0" hiddenRows="1" topLeftCell="A4">
      <selection activeCell="C6" sqref="C6:E6"/>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091A6405-72DB-46E0-B81A-EC53A5C58396}" showGridLines="0" hiddenRows="1">
      <selection activeCell="B2" sqref="B2:E2"/>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4F65FF32-EC61-4022-A399-2986D7B6B8B3}" showGridLines="0" showRuler="0">
      <selection activeCell="B2" sqref="B2:E2"/>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01ACF2E1-8E61-4459-ABC1-B6C183DEED61}" showGridLines="0" showRuler="0">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14D7F02E-BCCA-4517-ABC7-537FF4AEB67A}" showGridLines="0">
      <selection activeCell="B2" sqref="B2:E2"/>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 guid="{27A45B7A-04F2-4516-B80B-5ED0825D4ED3}" showGridLines="0" fitToPage="1" hiddenRows="1">
      <selection activeCell="C6" sqref="C6:E6"/>
      <pageMargins left="0.15748031496063" right="0.23622047244094499" top="0.78" bottom="0.98425196850393704" header="0.35433070866141703" footer="0.511811023622047"/>
      <printOptions horizontalCentered="1"/>
      <pageSetup paperSize="9" scale="86" orientation="portrait" r:id="rId16"/>
      <headerFooter alignWithMargins="0"/>
    </customSheetView>
    <customSheetView guid="{1F4837C2-36FF-4422-95DC-EAAD1B4FAC2F}" showGridLines="0" hiddenRows="1">
      <selection activeCell="I2" sqref="I2"/>
      <pageMargins left="0.15748031496063" right="0.23622047244094499" top="0.78" bottom="0.61" header="0.35433070866141703" footer="0.511811023622047"/>
      <printOptions horizontalCentered="1"/>
      <pageSetup paperSize="9" scale="110" orientation="landscape" r:id="rId17"/>
      <headerFooter alignWithMargins="0"/>
    </customSheetView>
    <customSheetView guid="{FD7F7BE1-8CB1-460B-98AB-D33E15FD14E6}" showGridLines="0" hiddenRows="1" topLeftCell="A8">
      <selection activeCell="B2" sqref="B2:E2"/>
      <pageMargins left="0.15748031496063" right="0.23622047244094499" top="0.78" bottom="0.61" header="0.35433070866141703" footer="0.511811023622047"/>
      <printOptions horizontalCentered="1"/>
      <pageSetup paperSize="9" scale="110" orientation="landscape" r:id="rId18"/>
      <headerFooter alignWithMargins="0"/>
    </customSheetView>
    <customSheetView guid="{8C0E2163-61BB-48DF-AFAF-5E75147ED450}" showGridLines="0" hiddenRows="1">
      <selection activeCell="C6" sqref="C6:E6"/>
      <pageMargins left="0.15748031496063" right="0.23622047244094499" top="0.78" bottom="0.61" header="0.35433070866141703" footer="0.511811023622047"/>
      <printOptions horizontalCentered="1"/>
      <pageSetup paperSize="9" scale="110" orientation="landscape" r:id="rId19"/>
      <headerFooter alignWithMargins="0"/>
    </customSheetView>
    <customSheetView guid="{3DA0B320-DAF7-4F4A-921A-9FCFD188E8C7}" showGridLines="0" hiddenRows="1">
      <selection activeCell="C6" sqref="C6:E6"/>
      <pageMargins left="0.15748031496063" right="0.23622047244094499" top="0.78" bottom="0.61" header="0.35433070866141703" footer="0.511811023622047"/>
      <printOptions horizontalCentered="1"/>
      <pageSetup paperSize="9" scale="110" orientation="landscape" r:id="rId20"/>
      <headerFooter alignWithMargins="0"/>
    </customSheetView>
    <customSheetView guid="{BE0CEA4D-1A4E-4C32-BF92-B8DA3D3423E5}"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21"/>
      <headerFooter alignWithMargins="0"/>
    </customSheetView>
    <customSheetView guid="{714760DF-5EB1-4543-9C04-C1A23AAE4384}"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22"/>
      <headerFooter alignWithMargins="0"/>
    </customSheetView>
    <customSheetView guid="{D4A148BB-8D25-43B9-8797-A9D3AE767B49}"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23"/>
      <headerFooter alignWithMargins="0"/>
    </customSheetView>
    <customSheetView guid="{9658319F-66FC-48F8-AB8A-302F6F77BA10}" scale="80" showGridLines="0" hiddenRows="1">
      <pageMargins left="0.15748031496063" right="0.23622047244094499" top="0.78" bottom="0.61" header="0.35433070866141703" footer="0.511811023622047"/>
      <printOptions horizontalCentered="1"/>
      <pageSetup paperSize="9" scale="110" orientation="landscape" r:id="rId24"/>
      <headerFooter alignWithMargins="0"/>
    </customSheetView>
    <customSheetView guid="{EF8F60CB-82F3-477F-A7D3-94F4C70843DC}" showPageBreaks="1" showGridLines="0" hiddenRows="1" view="pageBreakPreview">
      <selection activeCell="B13" sqref="B13:D13"/>
      <pageMargins left="0.15748031496063" right="0.23622047244094499" top="0.78" bottom="0.61" header="0.35433070866141703" footer="0.511811023622047"/>
      <printOptions horizontalCentered="1"/>
      <pageSetup paperSize="9" scale="110" orientation="landscape" r:id="rId25"/>
      <headerFooter alignWithMargins="0"/>
    </customSheetView>
    <customSheetView guid="{427AF4ED-2BDF-478F-9F0A-595838FA0EC8}" showPageBreaks="1" showGridLines="0" hiddenRows="1" view="pageBreakPreview">
      <selection activeCell="B3" sqref="B3:E3"/>
      <pageMargins left="0.15748031496063" right="0.23622047244094499" top="0.78" bottom="0.61" header="0.35433070866141703" footer="0.511811023622047"/>
      <printOptions horizontalCentered="1"/>
      <pageSetup paperSize="9" scale="110" orientation="landscape" r:id="rId26"/>
      <headerFooter alignWithMargins="0"/>
    </customSheetView>
    <customSheetView guid="{D4DE57C7-E521-4428-80BD-545B19793C78}" scale="145" showPageBreaks="1" showGridLines="0" hiddenRows="1" view="pageBreakPreview">
      <selection activeCell="J5" sqref="J5"/>
      <pageMargins left="0.15748031496063" right="0.23622047244094499" top="0.78" bottom="0.61" header="0.35433070866141703" footer="0.511811023622047"/>
      <printOptions horizontalCentered="1"/>
      <pageSetup paperSize="9" scale="110" orientation="landscape" r:id="rId27"/>
      <headerFooter alignWithMargins="0"/>
    </customSheetView>
  </customSheetViews>
  <mergeCells count="16">
    <mergeCell ref="B12:D12"/>
    <mergeCell ref="B13:D13"/>
    <mergeCell ref="F13:F14"/>
    <mergeCell ref="A13:A14"/>
    <mergeCell ref="A2:A12"/>
    <mergeCell ref="F2:F12"/>
    <mergeCell ref="B14:D14"/>
    <mergeCell ref="B11:D11"/>
    <mergeCell ref="C6:E6"/>
    <mergeCell ref="B9:E9"/>
    <mergeCell ref="C7:E7"/>
    <mergeCell ref="B1:E1"/>
    <mergeCell ref="C4:E4"/>
    <mergeCell ref="C5:E5"/>
    <mergeCell ref="B2:E2"/>
    <mergeCell ref="B3:E3"/>
  </mergeCells>
  <phoneticPr fontId="3" type="noConversion"/>
  <printOptions horizontalCentered="1"/>
  <pageMargins left="0.15748031496063" right="0.23622047244094499" top="0.78" bottom="0.61" header="0.35433070866141703" footer="0.511811023622047"/>
  <pageSetup paperSize="9" scale="110" orientation="landscape" r:id="rId28"/>
  <headerFooter alignWithMargins="0"/>
  <drawing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A1:K124"/>
  <sheetViews>
    <sheetView showGridLines="0" view="pageBreakPreview" zoomScaleNormal="100" zoomScaleSheetLayoutView="100" workbookViewId="0">
      <selection activeCell="C32" sqref="C32"/>
    </sheetView>
  </sheetViews>
  <sheetFormatPr defaultColWidth="9" defaultRowHeight="15.6"/>
  <cols>
    <col min="1" max="1" width="9" style="237"/>
    <col min="2" max="2" width="9" style="238"/>
    <col min="3" max="3" width="72.6640625" style="238" customWidth="1"/>
    <col min="4" max="4" width="66.109375" style="251" customWidth="1"/>
    <col min="5" max="16384" width="9" style="236"/>
  </cols>
  <sheetData>
    <row r="1" spans="1:11" ht="45" customHeight="1">
      <c r="A1" s="804" t="str">
        <f>"General Instruction to the Bidders for filling up this workbook of Price Schedules for Package " &amp; Basic!B3</f>
        <v>General Instruction to the Bidders for filling up this workbook of Price Schedules for Package D1</v>
      </c>
      <c r="B1" s="804"/>
      <c r="C1" s="804"/>
      <c r="D1" s="235"/>
      <c r="E1" s="398"/>
      <c r="F1" s="398"/>
      <c r="G1" s="398"/>
      <c r="H1" s="398"/>
      <c r="I1" s="398"/>
      <c r="J1" s="398"/>
      <c r="K1" s="398"/>
    </row>
    <row r="2" spans="1:11" ht="18" customHeight="1">
      <c r="C2" s="239"/>
      <c r="D2" s="240"/>
      <c r="E2" s="241"/>
      <c r="F2" s="241"/>
      <c r="G2" s="241"/>
      <c r="H2" s="241"/>
      <c r="I2" s="241"/>
      <c r="J2" s="241"/>
      <c r="K2" s="241"/>
    </row>
    <row r="3" spans="1:11" ht="18" customHeight="1">
      <c r="A3" s="242" t="s">
        <v>308</v>
      </c>
      <c r="B3" s="239" t="s">
        <v>294</v>
      </c>
      <c r="C3" s="239"/>
      <c r="D3" s="243"/>
      <c r="E3" s="244"/>
      <c r="F3" s="244"/>
      <c r="G3" s="244"/>
      <c r="H3" s="244"/>
      <c r="I3" s="244"/>
      <c r="J3" s="244"/>
      <c r="K3" s="244"/>
    </row>
    <row r="4" spans="1:11" ht="18" customHeight="1">
      <c r="B4" s="245" t="s">
        <v>322</v>
      </c>
      <c r="C4" s="246" t="s">
        <v>303</v>
      </c>
      <c r="D4" s="243"/>
      <c r="E4" s="244"/>
      <c r="F4" s="244"/>
      <c r="G4" s="244"/>
      <c r="H4" s="244"/>
      <c r="I4" s="244"/>
      <c r="J4" s="244"/>
      <c r="K4" s="244"/>
    </row>
    <row r="5" spans="1:11" ht="38.1" customHeight="1">
      <c r="B5" s="245" t="s">
        <v>323</v>
      </c>
      <c r="C5" s="246" t="s">
        <v>378</v>
      </c>
      <c r="D5" s="243"/>
      <c r="E5" s="244"/>
      <c r="F5" s="244"/>
      <c r="G5" s="244"/>
      <c r="H5" s="244"/>
      <c r="I5" s="244"/>
      <c r="J5" s="244"/>
      <c r="K5" s="244"/>
    </row>
    <row r="6" spans="1:11" ht="18" customHeight="1">
      <c r="B6" s="245" t="s">
        <v>366</v>
      </c>
      <c r="C6" s="246" t="s">
        <v>118</v>
      </c>
      <c r="D6" s="243"/>
      <c r="E6" s="244"/>
      <c r="F6" s="244"/>
      <c r="G6" s="244"/>
      <c r="H6" s="244"/>
      <c r="I6" s="244"/>
      <c r="J6" s="244"/>
      <c r="K6" s="244"/>
    </row>
    <row r="7" spans="1:11" ht="18" customHeight="1">
      <c r="B7" s="245" t="s">
        <v>367</v>
      </c>
      <c r="C7" s="246" t="s">
        <v>379</v>
      </c>
      <c r="D7" s="243"/>
      <c r="E7" s="244"/>
      <c r="F7" s="244"/>
      <c r="G7" s="244"/>
      <c r="H7" s="244"/>
      <c r="I7" s="244"/>
      <c r="J7" s="244"/>
      <c r="K7" s="244"/>
    </row>
    <row r="8" spans="1:11" ht="18" customHeight="1">
      <c r="B8" s="245" t="s">
        <v>380</v>
      </c>
      <c r="C8" s="246" t="s">
        <v>381</v>
      </c>
      <c r="D8" s="243"/>
      <c r="E8" s="244"/>
      <c r="F8" s="244"/>
      <c r="G8" s="244"/>
      <c r="H8" s="244"/>
      <c r="I8" s="244"/>
      <c r="J8" s="244"/>
      <c r="K8" s="244"/>
    </row>
    <row r="9" spans="1:11" ht="18" customHeight="1">
      <c r="B9" s="245" t="s">
        <v>382</v>
      </c>
      <c r="C9" s="246" t="s">
        <v>383</v>
      </c>
      <c r="D9" s="243"/>
      <c r="E9" s="244"/>
      <c r="F9" s="244"/>
      <c r="G9" s="244"/>
      <c r="H9" s="244"/>
      <c r="I9" s="244"/>
      <c r="J9" s="244"/>
      <c r="K9" s="244"/>
    </row>
    <row r="10" spans="1:11" ht="18" customHeight="1">
      <c r="B10" s="245"/>
      <c r="C10" s="246"/>
      <c r="D10" s="243"/>
      <c r="E10" s="244"/>
      <c r="F10" s="244"/>
      <c r="G10" s="244"/>
      <c r="H10" s="244"/>
      <c r="I10" s="244"/>
      <c r="J10" s="244"/>
      <c r="K10" s="244"/>
    </row>
    <row r="11" spans="1:11" ht="18" customHeight="1">
      <c r="A11" s="242" t="s">
        <v>309</v>
      </c>
      <c r="B11" s="239" t="s">
        <v>295</v>
      </c>
      <c r="C11" s="239"/>
      <c r="D11" s="243"/>
      <c r="E11" s="244"/>
      <c r="F11" s="244"/>
      <c r="G11" s="244"/>
      <c r="H11" s="244"/>
      <c r="I11" s="244"/>
      <c r="J11" s="244"/>
      <c r="K11" s="244"/>
    </row>
    <row r="12" spans="1:11" ht="18" customHeight="1">
      <c r="B12" s="803" t="s">
        <v>296</v>
      </c>
      <c r="C12" s="803"/>
      <c r="D12" s="248"/>
      <c r="E12" s="244"/>
      <c r="F12" s="244"/>
      <c r="G12" s="244"/>
      <c r="H12" s="244"/>
      <c r="I12" s="244"/>
      <c r="J12" s="244"/>
      <c r="K12" s="244"/>
    </row>
    <row r="13" spans="1:11" ht="18" customHeight="1">
      <c r="B13" s="249"/>
      <c r="C13" s="246" t="s">
        <v>297</v>
      </c>
      <c r="D13" s="243"/>
      <c r="E13" s="244"/>
      <c r="F13" s="244"/>
      <c r="G13" s="244"/>
      <c r="H13" s="244"/>
      <c r="I13" s="244"/>
      <c r="J13" s="244"/>
      <c r="K13" s="244"/>
    </row>
    <row r="14" spans="1:11" ht="18" customHeight="1">
      <c r="B14" s="803" t="s">
        <v>298</v>
      </c>
      <c r="C14" s="803"/>
      <c r="D14" s="248"/>
      <c r="E14" s="244"/>
      <c r="F14" s="244"/>
      <c r="G14" s="244"/>
      <c r="H14" s="244"/>
      <c r="I14" s="244"/>
      <c r="J14" s="244"/>
      <c r="K14" s="244"/>
    </row>
    <row r="15" spans="1:11" ht="38.1" customHeight="1">
      <c r="B15" s="250" t="s">
        <v>304</v>
      </c>
      <c r="C15" s="246" t="s">
        <v>119</v>
      </c>
      <c r="D15" s="243"/>
      <c r="E15" s="244"/>
      <c r="F15" s="244"/>
      <c r="G15" s="244"/>
      <c r="H15" s="244"/>
      <c r="I15" s="244"/>
      <c r="J15" s="244"/>
      <c r="K15" s="244"/>
    </row>
    <row r="16" spans="1:11" ht="33.6" customHeight="1">
      <c r="B16" s="250" t="s">
        <v>304</v>
      </c>
      <c r="C16" s="246" t="s">
        <v>387</v>
      </c>
      <c r="D16" s="243"/>
      <c r="E16" s="244"/>
      <c r="F16" s="244"/>
      <c r="G16" s="244"/>
      <c r="H16" s="244"/>
      <c r="I16" s="244"/>
      <c r="J16" s="244"/>
      <c r="K16" s="244"/>
    </row>
    <row r="17" spans="2:11" ht="42" customHeight="1">
      <c r="B17" s="250" t="s">
        <v>304</v>
      </c>
      <c r="C17" s="246" t="s">
        <v>388</v>
      </c>
      <c r="D17" s="243"/>
      <c r="E17" s="244"/>
      <c r="F17" s="244"/>
      <c r="G17" s="244"/>
      <c r="H17" s="244"/>
      <c r="I17" s="244"/>
      <c r="J17" s="244"/>
      <c r="K17" s="244"/>
    </row>
    <row r="18" spans="2:11" ht="18" customHeight="1">
      <c r="B18" s="250" t="s">
        <v>304</v>
      </c>
      <c r="C18" s="246" t="s">
        <v>299</v>
      </c>
      <c r="D18" s="243"/>
      <c r="E18" s="244"/>
      <c r="F18" s="244"/>
      <c r="G18" s="244"/>
      <c r="H18" s="244"/>
      <c r="I18" s="244"/>
      <c r="J18" s="244"/>
      <c r="K18" s="244"/>
    </row>
    <row r="19" spans="2:11" ht="18" customHeight="1">
      <c r="B19" s="250" t="s">
        <v>304</v>
      </c>
      <c r="C19" s="246" t="s">
        <v>396</v>
      </c>
      <c r="D19" s="243"/>
      <c r="E19" s="244"/>
      <c r="F19" s="244"/>
      <c r="G19" s="244"/>
      <c r="H19" s="244"/>
      <c r="I19" s="244"/>
      <c r="J19" s="244"/>
      <c r="K19" s="244"/>
    </row>
    <row r="20" spans="2:11" ht="18" customHeight="1">
      <c r="B20" s="250" t="s">
        <v>304</v>
      </c>
      <c r="C20" s="246" t="s">
        <v>300</v>
      </c>
      <c r="D20" s="243"/>
      <c r="E20" s="244"/>
      <c r="F20" s="244"/>
      <c r="G20" s="244"/>
      <c r="H20" s="244"/>
      <c r="I20" s="244"/>
      <c r="J20" s="244"/>
      <c r="K20" s="244"/>
    </row>
    <row r="21" spans="2:11" ht="18" customHeight="1">
      <c r="B21" s="803" t="s">
        <v>409</v>
      </c>
      <c r="C21" s="803"/>
      <c r="D21" s="248"/>
    </row>
    <row r="22" spans="2:11" ht="54" customHeight="1">
      <c r="B22" s="250" t="s">
        <v>304</v>
      </c>
      <c r="C22" s="246" t="s">
        <v>301</v>
      </c>
      <c r="D22" s="243"/>
      <c r="E22" s="244"/>
      <c r="F22" s="244"/>
      <c r="G22" s="244"/>
      <c r="H22" s="244"/>
      <c r="I22" s="244"/>
      <c r="J22" s="244"/>
      <c r="K22" s="244"/>
    </row>
    <row r="23" spans="2:11" ht="28.5" customHeight="1">
      <c r="B23" s="250" t="s">
        <v>304</v>
      </c>
      <c r="C23" s="246" t="s">
        <v>302</v>
      </c>
      <c r="D23" s="243"/>
    </row>
    <row r="24" spans="2:11" ht="18" customHeight="1">
      <c r="B24" s="803" t="s">
        <v>442</v>
      </c>
      <c r="C24" s="803"/>
      <c r="D24" s="243"/>
    </row>
    <row r="25" spans="2:11" ht="24" customHeight="1">
      <c r="B25" s="250" t="s">
        <v>304</v>
      </c>
      <c r="C25" s="246" t="s">
        <v>444</v>
      </c>
      <c r="D25" s="243"/>
    </row>
    <row r="26" spans="2:11" ht="18" customHeight="1">
      <c r="B26" s="250" t="s">
        <v>304</v>
      </c>
      <c r="C26" s="246" t="s">
        <v>305</v>
      </c>
      <c r="D26" s="243"/>
    </row>
    <row r="27" spans="2:11" ht="18" customHeight="1">
      <c r="B27" s="250"/>
      <c r="C27" s="246"/>
      <c r="D27" s="243"/>
    </row>
    <row r="28" spans="2:11" ht="18" customHeight="1">
      <c r="B28" s="803" t="s">
        <v>443</v>
      </c>
      <c r="C28" s="803"/>
    </row>
    <row r="29" spans="2:11" ht="38.1" customHeight="1">
      <c r="B29" s="250" t="s">
        <v>304</v>
      </c>
      <c r="C29" s="246" t="s">
        <v>410</v>
      </c>
    </row>
    <row r="30" spans="2:11" ht="38.1" customHeight="1">
      <c r="B30" s="250" t="s">
        <v>304</v>
      </c>
      <c r="C30" s="246" t="s">
        <v>305</v>
      </c>
    </row>
    <row r="31" spans="2:11" ht="18" customHeight="1">
      <c r="B31" s="803" t="s">
        <v>414</v>
      </c>
      <c r="C31" s="803"/>
    </row>
    <row r="32" spans="2:11" ht="18" customHeight="1">
      <c r="B32" s="250" t="s">
        <v>304</v>
      </c>
      <c r="C32" s="246" t="s">
        <v>120</v>
      </c>
      <c r="D32" s="243"/>
      <c r="E32" s="244"/>
      <c r="F32" s="244"/>
      <c r="G32" s="244"/>
      <c r="H32" s="244"/>
      <c r="I32" s="244"/>
      <c r="J32" s="244"/>
      <c r="K32" s="244"/>
    </row>
    <row r="33" spans="1:11" ht="18" customHeight="1">
      <c r="B33" s="250" t="s">
        <v>304</v>
      </c>
      <c r="C33" s="246" t="s">
        <v>445</v>
      </c>
      <c r="D33" s="243"/>
      <c r="E33" s="244"/>
      <c r="F33" s="244"/>
      <c r="G33" s="244"/>
      <c r="H33" s="244"/>
      <c r="I33" s="244"/>
      <c r="J33" s="244"/>
      <c r="K33" s="244"/>
    </row>
    <row r="34" spans="1:11" ht="36" customHeight="1">
      <c r="B34" s="250" t="s">
        <v>304</v>
      </c>
      <c r="C34" s="246" t="s">
        <v>121</v>
      </c>
      <c r="D34" s="243"/>
      <c r="E34" s="244"/>
      <c r="F34" s="244"/>
      <c r="G34" s="244"/>
      <c r="H34" s="244"/>
      <c r="I34" s="244"/>
      <c r="J34" s="244"/>
      <c r="K34" s="244"/>
    </row>
    <row r="35" spans="1:11" ht="18" customHeight="1">
      <c r="B35" s="250" t="s">
        <v>304</v>
      </c>
      <c r="C35" s="246" t="s">
        <v>306</v>
      </c>
      <c r="D35" s="243"/>
      <c r="E35" s="244"/>
      <c r="F35" s="244"/>
      <c r="G35" s="244"/>
      <c r="H35" s="244"/>
      <c r="I35" s="244"/>
      <c r="J35" s="244"/>
      <c r="K35" s="244"/>
    </row>
    <row r="36" spans="1:11" ht="18" hidden="1" customHeight="1">
      <c r="A36" s="238"/>
      <c r="C36" s="253"/>
    </row>
    <row r="37" spans="1:11" ht="18" hidden="1" customHeight="1">
      <c r="A37" s="800"/>
      <c r="B37" s="800"/>
      <c r="C37" s="800"/>
      <c r="D37" s="247"/>
    </row>
    <row r="38" spans="1:11" ht="18" customHeight="1">
      <c r="A38" s="801" t="s">
        <v>122</v>
      </c>
      <c r="B38" s="801"/>
      <c r="C38" s="801"/>
      <c r="D38" s="247"/>
    </row>
    <row r="39" spans="1:11" ht="36" customHeight="1">
      <c r="A39" s="802" t="s">
        <v>307</v>
      </c>
      <c r="B39" s="802"/>
      <c r="C39" s="802"/>
    </row>
    <row r="40" spans="1:11" ht="18" customHeight="1">
      <c r="B40" s="254"/>
      <c r="C40" s="254"/>
    </row>
    <row r="41" spans="1:11" ht="18" customHeight="1">
      <c r="C41" s="252"/>
    </row>
    <row r="42" spans="1:11" ht="18" customHeight="1">
      <c r="C42" s="253"/>
    </row>
    <row r="43" spans="1:11" ht="18" customHeight="1">
      <c r="C43" s="252"/>
    </row>
    <row r="44" spans="1:11" ht="18" customHeight="1">
      <c r="B44" s="253"/>
      <c r="C44" s="253"/>
    </row>
    <row r="45" spans="1:11" ht="18" customHeight="1">
      <c r="B45" s="253"/>
      <c r="C45" s="253"/>
    </row>
    <row r="46" spans="1:11" ht="18" customHeight="1">
      <c r="B46" s="253"/>
      <c r="C46" s="253"/>
    </row>
    <row r="47" spans="1:11" ht="18" customHeight="1">
      <c r="B47" s="253"/>
      <c r="C47" s="253"/>
    </row>
    <row r="48" spans="1:11" ht="18" customHeight="1">
      <c r="B48" s="253"/>
      <c r="C48" s="253"/>
    </row>
    <row r="49" spans="2:3" ht="18" customHeight="1">
      <c r="B49" s="253"/>
      <c r="C49" s="253"/>
    </row>
    <row r="50" spans="2:3" ht="18" customHeight="1"/>
    <row r="51" spans="2:3" ht="18" customHeight="1"/>
    <row r="52" spans="2:3" ht="18" customHeight="1"/>
    <row r="53" spans="2:3" ht="18" customHeight="1"/>
    <row r="54" spans="2:3" ht="18" customHeight="1"/>
    <row r="55" spans="2:3" ht="18" customHeight="1"/>
    <row r="56" spans="2:3" ht="18" customHeight="1"/>
    <row r="57" spans="2:3" ht="18" customHeight="1"/>
    <row r="58" spans="2:3" ht="18" customHeight="1"/>
    <row r="59" spans="2:3" ht="18" customHeight="1"/>
    <row r="60" spans="2:3" ht="18" customHeight="1"/>
    <row r="61" spans="2:3" ht="18" customHeight="1"/>
    <row r="62" spans="2:3" ht="18" customHeight="1"/>
    <row r="63" spans="2:3" ht="18" customHeight="1"/>
    <row r="64" spans="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sheetData>
  <sheetProtection password="CBD2" sheet="1" formatColumns="0" formatRows="0" selectLockedCells="1"/>
  <customSheetViews>
    <customSheetView guid="{B9EAB4BB-47F0-45F6-9177-877ECBB04DB8}" showPageBreaks="1" showGridLines="0" printArea="1" hiddenRows="1" view="pageBreakPreview">
      <selection activeCell="C32" sqref="C32"/>
      <pageMargins left="0.75" right="0.75" top="0.55000000000000004" bottom="0.47" header="0.32" footer="0.25"/>
      <pageSetup paperSize="9" scale="90" fitToHeight="0" orientation="portrait" r:id="rId1"/>
      <headerFooter alignWithMargins="0">
        <oddFooter>&amp;RPage &amp;P of &amp;N</oddFooter>
      </headerFooter>
    </customSheetView>
    <customSheetView guid="{86260C12-F493-4AC3-B99F-09BEF69A932B}" showPageBreaks="1" showGridLines="0" printArea="1" hiddenRows="1" view="pageBreakPreview">
      <selection activeCell="C32" sqref="C32"/>
      <pageMargins left="0.75" right="0.75" top="0.55000000000000004" bottom="0.47" header="0.32" footer="0.25"/>
      <pageSetup paperSize="9" scale="90" fitToHeight="0" orientation="portrait" r:id="rId2"/>
      <headerFooter alignWithMargins="0">
        <oddFooter>&amp;RPage &amp;P of &amp;N</oddFooter>
      </headerFooter>
    </customSheetView>
    <customSheetView guid="{25FA5C87-49B6-4D46-AC9A-E57D5387C2DA}" showPageBreaks="1" showGridLines="0" printArea="1" hiddenRows="1" view="pageBreakPreview">
      <selection activeCell="C32" sqref="C32"/>
      <pageMargins left="0.75" right="0.75" top="0.55000000000000004" bottom="0.47" header="0.32" footer="0.25"/>
      <pageSetup paperSize="9" scale="90" fitToHeight="0" orientation="portrait" r:id="rId3"/>
      <headerFooter alignWithMargins="0">
        <oddFooter>&amp;RPage &amp;P of &amp;N</oddFooter>
      </headerFooter>
    </customSheetView>
    <customSheetView guid="{FC366365-2136-48B2-A9F6-DEB708B66B93}" showPageBreaks="1" showGridLines="0" printArea="1" hiddenRows="1" view="pageBreakPreview" topLeftCell="A10">
      <selection activeCell="D29" sqref="D29"/>
      <pageMargins left="0.75" right="0.75" top="0.55000000000000004" bottom="0.47" header="0.32" footer="0.25"/>
      <pageSetup paperSize="9" scale="90" fitToHeight="0" orientation="portrait" r:id="rId4"/>
      <headerFooter alignWithMargins="0">
        <oddFooter>&amp;RPage &amp;P of &amp;N</oddFooter>
      </headerFooter>
    </customSheetView>
    <customSheetView guid="{25F14B1D-FADD-4C44-AA48-5D402D65337D}" showPageBreaks="1" showGridLines="0" printArea="1" hiddenRows="1" view="pageBreakPreview">
      <selection activeCell="D29" sqref="D29"/>
      <pageMargins left="0.75" right="0.75" top="0.55000000000000004" bottom="0.47" header="0.32" footer="0.25"/>
      <pageSetup paperSize="9" scale="90" fitToHeight="0" orientation="portrait" r:id="rId5"/>
      <headerFooter alignWithMargins="0">
        <oddFooter>&amp;RPage &amp;P of &amp;N</oddFooter>
      </headerFooter>
    </customSheetView>
    <customSheetView guid="{2D068FA3-47E3-4516-81A6-894AA90F7864}" showPageBreaks="1" showGridLines="0" printArea="1" hiddenRows="1" view="pageBreakPreview" topLeftCell="A25">
      <selection activeCell="D29" sqref="D29"/>
      <pageMargins left="0.75" right="0.75" top="0.55000000000000004" bottom="0.47" header="0.32" footer="0.25"/>
      <pageSetup paperSize="9" scale="90" fitToHeight="0" orientation="portrait" r:id="rId6"/>
      <headerFooter alignWithMargins="0">
        <oddFooter>&amp;RPage &amp;P of &amp;N</oddFooter>
      </headerFooter>
    </customSheetView>
    <customSheetView guid="{97B2ED79-AE3F-4DF3-959D-96AE4A0B76A0}" scale="60" showPageBreaks="1" showGridLines="0" printArea="1" hiddenRows="1" view="pageBreakPreview" topLeftCell="A10">
      <selection activeCell="D29" sqref="D29"/>
      <pageMargins left="0.75" right="0.75" top="0.55000000000000004" bottom="0.47" header="0.32" footer="0.25"/>
      <pageSetup paperSize="9" scale="90" fitToHeight="0" orientation="portrait" r:id="rId7"/>
      <headerFooter alignWithMargins="0">
        <oddFooter>&amp;RPage &amp;P of &amp;N</oddFooter>
      </headerFooter>
    </customSheetView>
    <customSheetView guid="{CB39F8EE-FAD8-4C4E-B5E9-5EC27AC08528}" showGridLines="0" hiddenRows="1">
      <selection activeCell="C19" sqref="C19"/>
      <pageMargins left="0.75" right="0.75" top="0.55000000000000004" bottom="0.47" header="0.32" footer="0.25"/>
      <pageSetup paperSize="9" scale="90" fitToHeight="0" orientation="portrait" r:id="rId8"/>
      <headerFooter alignWithMargins="0">
        <oddFooter>&amp;RPage &amp;P of &amp;N</oddFooter>
      </headerFooter>
    </customSheetView>
    <customSheetView guid="{E8B8E0BD-9CB3-4C7D-9BC6-088FDFCB0B45}" showGridLines="0" hiddenRows="1">
      <selection activeCell="C19" sqref="C19"/>
      <pageMargins left="0.75" right="0.75" top="0.55000000000000004" bottom="0.47" header="0.32" footer="0.25"/>
      <pageSetup paperSize="9" scale="90" fitToHeight="0" orientation="portrait" r:id="rId9"/>
      <headerFooter alignWithMargins="0">
        <oddFooter>&amp;RPage &amp;P of &amp;N</oddFooter>
      </headerFooter>
    </customSheetView>
    <customSheetView guid="{E2E57CA5-082B-4C11-AB34-2A298199576B}" showGridLines="0" fitToPage="1">
      <selection activeCell="C23" sqref="C23"/>
      <pageMargins left="0.75" right="0.75" top="0.55000000000000004" bottom="0.47" header="0.32" footer="0.25"/>
      <pageSetup paperSize="9" scale="96" fitToHeight="0" orientation="portrait" r:id="rId10"/>
      <headerFooter alignWithMargins="0">
        <oddFooter>&amp;RPage &amp;P of &amp;N</oddFooter>
      </headerFooter>
    </customSheetView>
    <customSheetView guid="{EEE4E2D7-4BFE-4C24-8B93-9FD441A50336}" showGridLines="0" fitToPage="1" topLeftCell="A55">
      <selection activeCell="B12" sqref="B12:C12"/>
      <pageMargins left="0.75" right="0.75" top="0.55000000000000004" bottom="0.47" header="0.32" footer="0.25"/>
      <pageSetup paperSize="9" scale="97" fitToHeight="0" orientation="portrait" r:id="rId11"/>
      <headerFooter alignWithMargins="0">
        <oddFooter>&amp;RPage &amp;P of &amp;N</oddFooter>
      </headerFooter>
    </customSheetView>
    <customSheetView guid="{091A6405-72DB-46E0-B81A-EC53A5C58396}" showGridLines="0">
      <selection activeCell="B12" sqref="B12:C12"/>
      <pageMargins left="0.75" right="0.75" top="0.55000000000000004" bottom="0.47" header="0.32" footer="0.25"/>
      <pageSetup orientation="portrait" r:id="rId12"/>
      <headerFooter alignWithMargins="0">
        <oddFooter>&amp;RPage &amp;P of &amp;N</oddFooter>
      </headerFooter>
    </customSheetView>
    <customSheetView guid="{27A45B7A-04F2-4516-B80B-5ED0825D4ED3}" showGridLines="0" fitToPage="1" topLeftCell="A19">
      <selection activeCell="B12" sqref="B12:C12"/>
      <pageMargins left="0.75" right="0.75" top="0.55000000000000004" bottom="0.47" header="0.32" footer="0.25"/>
      <pageSetup paperSize="9" scale="97" fitToHeight="0" orientation="portrait" r:id="rId13"/>
      <headerFooter alignWithMargins="0">
        <oddFooter>&amp;RPage &amp;P of &amp;N</oddFooter>
      </headerFooter>
    </customSheetView>
    <customSheetView guid="{1F4837C2-36FF-4422-95DC-EAAD1B4FAC2F}" showGridLines="0" hiddenRows="1">
      <selection activeCell="D28" sqref="D28"/>
      <pageMargins left="0.75" right="0.75" top="0.55000000000000004" bottom="0.47" header="0.32" footer="0.25"/>
      <pageSetup paperSize="9" scale="90" fitToHeight="0" orientation="portrait" r:id="rId14"/>
      <headerFooter alignWithMargins="0">
        <oddFooter>&amp;RPage &amp;P of &amp;N</oddFooter>
      </headerFooter>
    </customSheetView>
    <customSheetView guid="{FD7F7BE1-8CB1-460B-98AB-D33E15FD14E6}" showGridLines="0" hiddenRows="1" topLeftCell="A25">
      <selection activeCell="D28" sqref="D28"/>
      <pageMargins left="0.75" right="0.75" top="0.55000000000000004" bottom="0.47" header="0.32" footer="0.25"/>
      <pageSetup paperSize="9" scale="90" fitToHeight="0" orientation="portrait" r:id="rId15"/>
      <headerFooter alignWithMargins="0">
        <oddFooter>&amp;RPage &amp;P of &amp;N</oddFooter>
      </headerFooter>
    </customSheetView>
    <customSheetView guid="{8C0E2163-61BB-48DF-AFAF-5E75147ED450}" showGridLines="0" hiddenRows="1" topLeftCell="A13">
      <selection activeCell="C19" sqref="C19"/>
      <pageMargins left="0.75" right="0.75" top="0.55000000000000004" bottom="0.47" header="0.32" footer="0.25"/>
      <pageSetup paperSize="9" scale="90" fitToHeight="0" orientation="portrait" r:id="rId16"/>
      <headerFooter alignWithMargins="0">
        <oddFooter>&amp;RPage &amp;P of &amp;N</oddFooter>
      </headerFooter>
    </customSheetView>
    <customSheetView guid="{3DA0B320-DAF7-4F4A-921A-9FCFD188E8C7}" showGridLines="0" hiddenRows="1" topLeftCell="A13">
      <selection activeCell="C19" sqref="C19"/>
      <pageMargins left="0.75" right="0.75" top="0.55000000000000004" bottom="0.47" header="0.32" footer="0.25"/>
      <pageSetup paperSize="9" scale="90" fitToHeight="0" orientation="portrait" r:id="rId17"/>
      <headerFooter alignWithMargins="0">
        <oddFooter>&amp;RPage &amp;P of &amp;N</oddFooter>
      </headerFooter>
    </customSheetView>
    <customSheetView guid="{BE0CEA4D-1A4E-4C32-BF92-B8DA3D3423E5}" showGridLines="0" hiddenRows="1" topLeftCell="A28">
      <selection activeCell="C19" sqref="C19"/>
      <pageMargins left="0.75" right="0.75" top="0.55000000000000004" bottom="0.47" header="0.32" footer="0.25"/>
      <pageSetup paperSize="9" scale="90" fitToHeight="0" orientation="portrait" r:id="rId18"/>
      <headerFooter alignWithMargins="0">
        <oddFooter>&amp;RPage &amp;P of &amp;N</oddFooter>
      </headerFooter>
    </customSheetView>
    <customSheetView guid="{714760DF-5EB1-4543-9C04-C1A23AAE4384}" showGridLines="0" hiddenRows="1">
      <selection activeCell="C19" sqref="C19"/>
      <pageMargins left="0.75" right="0.75" top="0.55000000000000004" bottom="0.47" header="0.32" footer="0.25"/>
      <pageSetup paperSize="9" scale="90" fitToHeight="0" orientation="portrait" r:id="rId19"/>
      <headerFooter alignWithMargins="0">
        <oddFooter>&amp;RPage &amp;P of &amp;N</oddFooter>
      </headerFooter>
    </customSheetView>
    <customSheetView guid="{D4A148BB-8D25-43B9-8797-A9D3AE767B49}" showGridLines="0" hiddenRows="1">
      <selection activeCell="C19" sqref="C19"/>
      <pageMargins left="0.75" right="0.75" top="0.55000000000000004" bottom="0.47" header="0.32" footer="0.25"/>
      <pageSetup paperSize="9" scale="90" fitToHeight="0" orientation="portrait" r:id="rId20"/>
      <headerFooter alignWithMargins="0">
        <oddFooter>&amp;RPage &amp;P of &amp;N</oddFooter>
      </headerFooter>
    </customSheetView>
    <customSheetView guid="{9658319F-66FC-48F8-AB8A-302F6F77BA10}" scale="60" showPageBreaks="1" showGridLines="0" printArea="1" hiddenRows="1" view="pageBreakPreview" topLeftCell="A22">
      <selection activeCell="D29" sqref="D29"/>
      <pageMargins left="0.75" right="0.75" top="0.55000000000000004" bottom="0.47" header="0.32" footer="0.25"/>
      <pageSetup paperSize="9" scale="90" fitToHeight="0" orientation="portrait" r:id="rId21"/>
      <headerFooter alignWithMargins="0">
        <oddFooter>&amp;RPage &amp;P of &amp;N</oddFooter>
      </headerFooter>
    </customSheetView>
    <customSheetView guid="{EF8F60CB-82F3-477F-A7D3-94F4C70843DC}" showPageBreaks="1" showGridLines="0" printArea="1" hiddenRows="1" view="pageBreakPreview" topLeftCell="A25">
      <selection activeCell="D29" sqref="D29"/>
      <pageMargins left="0.75" right="0.75" top="0.55000000000000004" bottom="0.47" header="0.32" footer="0.25"/>
      <pageSetup paperSize="9" scale="90" fitToHeight="0" orientation="portrait" r:id="rId22"/>
      <headerFooter alignWithMargins="0">
        <oddFooter>&amp;RPage &amp;P of &amp;N</oddFooter>
      </headerFooter>
    </customSheetView>
    <customSheetView guid="{427AF4ED-2BDF-478F-9F0A-595838FA0EC8}" showPageBreaks="1" showGridLines="0" printArea="1" hiddenRows="1" view="pageBreakPreview" topLeftCell="A10">
      <selection activeCell="D29" sqref="D29"/>
      <pageMargins left="0.75" right="0.75" top="0.55000000000000004" bottom="0.47" header="0.32" footer="0.25"/>
      <pageSetup paperSize="9" scale="90" fitToHeight="0" orientation="portrait" r:id="rId23"/>
      <headerFooter alignWithMargins="0">
        <oddFooter>&amp;RPage &amp;P of &amp;N</oddFooter>
      </headerFooter>
    </customSheetView>
    <customSheetView guid="{D4DE57C7-E521-4428-80BD-545B19793C78}" showPageBreaks="1" showGridLines="0" printArea="1" hiddenRows="1" view="pageBreakPreview">
      <selection activeCell="C32" sqref="C32"/>
      <pageMargins left="0.75" right="0.75" top="0.55000000000000004" bottom="0.47" header="0.32" footer="0.25"/>
      <pageSetup paperSize="9" scale="90" fitToHeight="0" orientation="portrait" r:id="rId24"/>
      <headerFooter alignWithMargins="0">
        <oddFooter>&amp;RPage &amp;P of &amp;N</oddFooter>
      </headerFooter>
    </customSheetView>
  </customSheetViews>
  <mergeCells count="10">
    <mergeCell ref="A37:C37"/>
    <mergeCell ref="A38:C38"/>
    <mergeCell ref="A39:C39"/>
    <mergeCell ref="B28:C28"/>
    <mergeCell ref="A1:C1"/>
    <mergeCell ref="B12:C12"/>
    <mergeCell ref="B14:C14"/>
    <mergeCell ref="B21:C21"/>
    <mergeCell ref="B31:C31"/>
    <mergeCell ref="B24:C24"/>
  </mergeCells>
  <pageMargins left="0.75" right="0.75" top="0.55000000000000004" bottom="0.47" header="0.32" footer="0.25"/>
  <pageSetup paperSize="9" scale="90" fitToHeight="0" orientation="portrait" r:id="rId25"/>
  <headerFooter alignWithMargins="0">
    <oddFooter>&amp;RPage &amp;P of &amp;N</oddFooter>
  </headerFooter>
  <drawing r:id="rId2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AC29"/>
  <sheetViews>
    <sheetView showGridLines="0" tabSelected="1" view="pageBreakPreview" zoomScale="120" zoomScaleNormal="100" zoomScaleSheetLayoutView="120" workbookViewId="0">
      <selection activeCell="D6" sqref="D6:G6"/>
    </sheetView>
  </sheetViews>
  <sheetFormatPr defaultColWidth="8" defaultRowHeight="14.4"/>
  <cols>
    <col min="1" max="1" width="8" style="135" customWidth="1"/>
    <col min="2" max="2" width="28.88671875" style="137" customWidth="1"/>
    <col min="3" max="3" width="10.21875" style="137" customWidth="1"/>
    <col min="4" max="5" width="5.6640625" style="137" customWidth="1"/>
    <col min="6" max="6" width="5.6640625" style="146" customWidth="1"/>
    <col min="7" max="7" width="34.109375" style="146" customWidth="1"/>
    <col min="8" max="11" width="10.33203125" style="146" customWidth="1"/>
    <col min="12" max="12" width="10.33203125" style="146" hidden="1" customWidth="1"/>
    <col min="13" max="25" width="10.33203125" style="146" customWidth="1"/>
    <col min="26" max="26" width="8" style="135" customWidth="1"/>
    <col min="27" max="27" width="13.33203125" style="135" customWidth="1"/>
    <col min="28" max="16384" width="8" style="135"/>
  </cols>
  <sheetData>
    <row r="1" spans="1:29" s="140" customFormat="1" ht="79.2" customHeight="1">
      <c r="B1" s="808" t="str">
        <f>Cover!$B$2</f>
        <v>Township Works Package-D1 for construction of Residential and Non-residential buildings including external infrastructural development in various substations of Nagaland state associated with NER Power system improvement project (NERPSIP).</v>
      </c>
      <c r="C1" s="808"/>
      <c r="D1" s="808"/>
      <c r="E1" s="808"/>
      <c r="F1" s="808"/>
      <c r="G1" s="808"/>
      <c r="H1" s="136"/>
      <c r="I1" s="136"/>
      <c r="J1" s="136"/>
      <c r="K1" s="136"/>
      <c r="L1" s="136"/>
      <c r="M1" s="136"/>
      <c r="N1" s="136"/>
      <c r="O1" s="136"/>
      <c r="P1" s="136"/>
      <c r="Q1" s="136"/>
      <c r="R1" s="136"/>
      <c r="S1" s="136"/>
      <c r="T1" s="136"/>
      <c r="U1" s="136"/>
      <c r="V1" s="136"/>
      <c r="W1" s="136"/>
      <c r="X1" s="136"/>
      <c r="Y1" s="136"/>
      <c r="AA1" s="162"/>
      <c r="AB1" s="162"/>
      <c r="AC1" s="162"/>
    </row>
    <row r="2" spans="1:29" ht="20.100000000000001" customHeight="1">
      <c r="B2" s="809" t="str">
        <f>Cover!B3</f>
        <v>Spec. No.: CC/NT/CIVIL/DOM/A02/22/5002002460/00189</v>
      </c>
      <c r="C2" s="809"/>
      <c r="D2" s="809"/>
      <c r="E2" s="809"/>
      <c r="F2" s="809"/>
      <c r="G2" s="809"/>
      <c r="H2" s="137"/>
      <c r="I2" s="137"/>
      <c r="J2" s="137"/>
      <c r="K2" s="137"/>
      <c r="L2" s="137"/>
      <c r="M2" s="137"/>
      <c r="N2" s="137"/>
      <c r="O2" s="137"/>
      <c r="P2" s="137"/>
      <c r="Q2" s="137"/>
      <c r="R2" s="137"/>
      <c r="S2" s="137"/>
      <c r="T2" s="137"/>
      <c r="U2" s="137"/>
      <c r="V2" s="137"/>
      <c r="W2" s="137"/>
      <c r="X2" s="137"/>
      <c r="Y2" s="137"/>
      <c r="AA2" s="271" t="s">
        <v>243</v>
      </c>
      <c r="AB2" s="272">
        <v>1</v>
      </c>
      <c r="AC2" s="163"/>
    </row>
    <row r="3" spans="1:29" ht="12" customHeight="1">
      <c r="B3" s="138"/>
      <c r="C3" s="138"/>
      <c r="D3" s="138"/>
      <c r="E3" s="138"/>
      <c r="F3" s="137"/>
      <c r="G3" s="137"/>
      <c r="H3" s="137"/>
      <c r="I3" s="137"/>
      <c r="J3" s="137"/>
      <c r="K3" s="137"/>
      <c r="L3" s="137"/>
      <c r="M3" s="137"/>
      <c r="N3" s="137"/>
      <c r="O3" s="137"/>
      <c r="P3" s="137"/>
      <c r="Q3" s="137"/>
      <c r="R3" s="137"/>
      <c r="S3" s="137"/>
      <c r="T3" s="137"/>
      <c r="U3" s="137"/>
      <c r="V3" s="137"/>
      <c r="W3" s="137"/>
      <c r="X3" s="137"/>
      <c r="Y3" s="137"/>
      <c r="AA3" s="271"/>
      <c r="AB3" s="272" t="s">
        <v>384</v>
      </c>
      <c r="AC3" s="163"/>
    </row>
    <row r="4" spans="1:29" ht="20.100000000000001" customHeight="1">
      <c r="B4" s="810" t="s">
        <v>244</v>
      </c>
      <c r="C4" s="810"/>
      <c r="D4" s="810"/>
      <c r="E4" s="810"/>
      <c r="F4" s="810"/>
      <c r="G4" s="810"/>
      <c r="H4" s="137"/>
      <c r="I4" s="137"/>
      <c r="J4" s="137"/>
      <c r="K4" s="137"/>
      <c r="L4" s="137"/>
      <c r="M4" s="137"/>
      <c r="N4" s="137"/>
      <c r="O4" s="137"/>
      <c r="P4" s="137"/>
      <c r="Q4" s="137"/>
      <c r="R4" s="137"/>
      <c r="S4" s="137"/>
      <c r="T4" s="137"/>
      <c r="U4" s="137"/>
      <c r="V4" s="137"/>
      <c r="W4" s="137"/>
      <c r="X4" s="137"/>
      <c r="Y4" s="137"/>
      <c r="AA4" s="271"/>
      <c r="AB4" s="272"/>
      <c r="AC4" s="163"/>
    </row>
    <row r="5" spans="1:29" ht="12" customHeight="1">
      <c r="B5" s="139"/>
      <c r="C5" s="139"/>
      <c r="F5" s="137"/>
      <c r="G5" s="137"/>
      <c r="H5" s="137"/>
      <c r="I5" s="137"/>
      <c r="J5" s="137"/>
      <c r="K5" s="137"/>
      <c r="L5" s="137"/>
      <c r="M5" s="137"/>
      <c r="N5" s="137"/>
      <c r="O5" s="137"/>
      <c r="P5" s="137"/>
      <c r="Q5" s="137"/>
      <c r="R5" s="137"/>
      <c r="S5" s="137"/>
      <c r="T5" s="137"/>
      <c r="U5" s="137"/>
      <c r="V5" s="137"/>
      <c r="W5" s="137"/>
      <c r="X5" s="137"/>
      <c r="Y5" s="137"/>
      <c r="AA5" s="163"/>
      <c r="AB5" s="163"/>
      <c r="AC5" s="163"/>
    </row>
    <row r="6" spans="1:29" s="140" customFormat="1" ht="43.5" customHeight="1">
      <c r="B6" s="141" t="s">
        <v>245</v>
      </c>
      <c r="C6" s="142"/>
      <c r="D6" s="811" t="s">
        <v>243</v>
      </c>
      <c r="E6" s="811"/>
      <c r="F6" s="811"/>
      <c r="G6" s="811"/>
      <c r="H6" s="143"/>
      <c r="I6" s="143"/>
      <c r="J6" s="143"/>
      <c r="K6" s="143"/>
      <c r="L6" s="143"/>
      <c r="M6" s="143"/>
      <c r="N6" s="143"/>
      <c r="O6" s="143"/>
      <c r="P6" s="143"/>
      <c r="Q6" s="143"/>
      <c r="R6" s="143"/>
      <c r="S6" s="143"/>
      <c r="U6" s="143"/>
      <c r="V6" s="143"/>
      <c r="W6" s="143"/>
      <c r="X6" s="143"/>
      <c r="Y6" s="143"/>
      <c r="AA6" s="164">
        <f>IF(D6= "Sole Bidder", 0, D7)</f>
        <v>0</v>
      </c>
      <c r="AB6" s="162"/>
      <c r="AC6" s="162"/>
    </row>
    <row r="7" spans="1:29" ht="50.1" customHeight="1">
      <c r="A7" s="144"/>
      <c r="B7" s="141" t="str">
        <f>IF(D6= "JV (Joint Venture)", "Total Nos. of  Partners in the JV [excluding the Lead Partner]", "")</f>
        <v/>
      </c>
      <c r="C7" s="145"/>
      <c r="D7" s="812" t="s">
        <v>384</v>
      </c>
      <c r="E7" s="813"/>
      <c r="F7" s="813"/>
      <c r="G7" s="814"/>
      <c r="AA7" s="163"/>
      <c r="AB7" s="163"/>
      <c r="AC7" s="163"/>
    </row>
    <row r="8" spans="1:29" ht="19.5" customHeight="1">
      <c r="B8" s="147"/>
      <c r="C8" s="147"/>
      <c r="D8" s="143"/>
      <c r="L8" s="146">
        <f>IF(AND(D6="JV (Joint Venture)",D7=1),1,0)</f>
        <v>0</v>
      </c>
    </row>
    <row r="9" spans="1:29" ht="20.100000000000001" customHeight="1">
      <c r="B9" s="148" t="str">
        <f>IF(D6= "Sole Bidder", "Name of Sole Bidder", "Name of Lead Partner")</f>
        <v>Name of Sole Bidder</v>
      </c>
      <c r="C9" s="149"/>
      <c r="D9" s="805"/>
      <c r="E9" s="806"/>
      <c r="F9" s="806"/>
      <c r="G9" s="807"/>
    </row>
    <row r="10" spans="1:29" ht="20.100000000000001" customHeight="1">
      <c r="B10" s="150" t="str">
        <f>IF(D6= "Sole Bidder", "Address of Sole Bidder", "Address of Lead Partner")</f>
        <v>Address of Sole Bidder</v>
      </c>
      <c r="C10" s="151"/>
      <c r="D10" s="805"/>
      <c r="E10" s="806"/>
      <c r="F10" s="806"/>
      <c r="G10" s="807"/>
    </row>
    <row r="11" spans="1:29" ht="20.100000000000001" customHeight="1">
      <c r="B11" s="152"/>
      <c r="C11" s="153"/>
      <c r="D11" s="805"/>
      <c r="E11" s="806"/>
      <c r="F11" s="806"/>
      <c r="G11" s="807"/>
    </row>
    <row r="12" spans="1:29" ht="20.100000000000001" customHeight="1">
      <c r="B12" s="154"/>
      <c r="C12" s="155"/>
      <c r="D12" s="805"/>
      <c r="E12" s="806"/>
      <c r="F12" s="806"/>
      <c r="G12" s="807"/>
    </row>
    <row r="13" spans="1:29" ht="20.100000000000001" customHeight="1"/>
    <row r="14" spans="1:29" ht="20.100000000000001" customHeight="1">
      <c r="B14" s="148" t="str">
        <f>IF(D7=1, "Name of other Partner","Name of other Partner - 1")</f>
        <v>Name of other Partner - 1</v>
      </c>
      <c r="C14" s="149"/>
      <c r="D14" s="805"/>
      <c r="E14" s="806"/>
      <c r="F14" s="806"/>
      <c r="G14" s="807"/>
    </row>
    <row r="15" spans="1:29" ht="20.100000000000001" customHeight="1">
      <c r="B15" s="150" t="str">
        <f>IF(D7=1, "Address of other Partner","Address of other Partner - 1")</f>
        <v>Address of other Partner - 1</v>
      </c>
      <c r="C15" s="151"/>
      <c r="D15" s="805"/>
      <c r="E15" s="806"/>
      <c r="F15" s="806"/>
      <c r="G15" s="807"/>
    </row>
    <row r="16" spans="1:29" ht="20.100000000000001" customHeight="1">
      <c r="B16" s="152"/>
      <c r="C16" s="153"/>
      <c r="D16" s="805"/>
      <c r="E16" s="806"/>
      <c r="F16" s="806"/>
      <c r="G16" s="807"/>
    </row>
    <row r="17" spans="2:25" ht="20.100000000000001" customHeight="1">
      <c r="B17" s="154"/>
      <c r="C17" s="155"/>
      <c r="D17" s="805"/>
      <c r="E17" s="806"/>
      <c r="F17" s="806"/>
      <c r="G17" s="807"/>
    </row>
    <row r="18" spans="2:25" ht="20.100000000000001" customHeight="1"/>
    <row r="19" spans="2:25" ht="20.100000000000001" customHeight="1">
      <c r="B19" s="148" t="s">
        <v>385</v>
      </c>
      <c r="C19" s="149"/>
      <c r="D19" s="805"/>
      <c r="E19" s="806"/>
      <c r="F19" s="806"/>
      <c r="G19" s="807"/>
    </row>
    <row r="20" spans="2:25" ht="20.100000000000001" customHeight="1">
      <c r="B20" s="150" t="s">
        <v>386</v>
      </c>
      <c r="C20" s="151"/>
      <c r="D20" s="805"/>
      <c r="E20" s="806"/>
      <c r="F20" s="806"/>
      <c r="G20" s="807"/>
    </row>
    <row r="21" spans="2:25" ht="20.100000000000001" customHeight="1">
      <c r="B21" s="152"/>
      <c r="C21" s="153"/>
      <c r="D21" s="805"/>
      <c r="E21" s="806"/>
      <c r="F21" s="806"/>
      <c r="G21" s="807"/>
    </row>
    <row r="22" spans="2:25" ht="20.100000000000001" customHeight="1">
      <c r="B22" s="154"/>
      <c r="C22" s="155"/>
      <c r="D22" s="805"/>
      <c r="E22" s="806"/>
      <c r="F22" s="806"/>
      <c r="G22" s="807"/>
    </row>
    <row r="23" spans="2:25" ht="20.100000000000001" customHeight="1">
      <c r="B23" s="156"/>
      <c r="C23" s="156"/>
    </row>
    <row r="24" spans="2:25" ht="21" customHeight="1">
      <c r="B24" s="157" t="s">
        <v>246</v>
      </c>
      <c r="C24" s="158"/>
      <c r="D24" s="805"/>
      <c r="E24" s="806"/>
      <c r="F24" s="806"/>
      <c r="G24" s="807"/>
    </row>
    <row r="25" spans="2:25" ht="21" customHeight="1">
      <c r="B25" s="157" t="s">
        <v>247</v>
      </c>
      <c r="C25" s="158"/>
      <c r="D25" s="805"/>
      <c r="E25" s="806"/>
      <c r="F25" s="806"/>
      <c r="G25" s="807"/>
    </row>
    <row r="26" spans="2:25" ht="21" customHeight="1">
      <c r="B26" s="159"/>
      <c r="C26" s="159"/>
      <c r="D26" s="160"/>
    </row>
    <row r="27" spans="2:25" s="140" customFormat="1" ht="21" customHeight="1">
      <c r="B27" s="157" t="s">
        <v>248</v>
      </c>
      <c r="C27" s="158"/>
      <c r="D27" s="267"/>
      <c r="E27" s="268"/>
      <c r="F27" s="268"/>
      <c r="G27" s="269" t="str">
        <f>IF(D27&gt;H27, "Invalid Date !", "")</f>
        <v/>
      </c>
      <c r="H27" s="270">
        <f>IF(E27="Feb",29,IF(OR(E27="Apr", E27="Jun", E27="Sep", E27="Nov"),30,31))</f>
        <v>31</v>
      </c>
      <c r="I27" s="137"/>
      <c r="J27" s="137"/>
      <c r="K27" s="137"/>
      <c r="L27" s="137"/>
      <c r="M27" s="137"/>
      <c r="N27" s="137"/>
      <c r="O27" s="137"/>
      <c r="P27" s="137"/>
      <c r="Q27" s="137"/>
      <c r="R27" s="137"/>
      <c r="S27" s="137"/>
      <c r="T27" s="137"/>
      <c r="U27" s="137"/>
      <c r="V27" s="137"/>
      <c r="W27" s="137"/>
      <c r="X27" s="137"/>
      <c r="Y27" s="137"/>
    </row>
    <row r="28" spans="2:25" ht="21" customHeight="1">
      <c r="B28" s="157" t="s">
        <v>249</v>
      </c>
      <c r="C28" s="158"/>
      <c r="D28" s="805"/>
      <c r="E28" s="806"/>
      <c r="F28" s="806"/>
      <c r="G28" s="807"/>
    </row>
    <row r="29" spans="2:25">
      <c r="E29" s="146"/>
    </row>
  </sheetData>
  <sheetProtection password="CBD2" sheet="1" formatColumns="0" formatRows="0" selectLockedCells="1"/>
  <customSheetViews>
    <customSheetView guid="{B9EAB4BB-47F0-45F6-9177-877ECBB04DB8}" scale="120" showPageBreaks="1" showGridLines="0" fitToPage="1" printArea="1" hiddenColumns="1" view="pageBreakPreview">
      <selection activeCell="D6" sqref="D6:G6"/>
      <pageMargins left="0.75" right="0.75" top="0.69" bottom="0.7" header="0.4" footer="0.37"/>
      <pageSetup paperSize="9" scale="97" orientation="portrait" r:id="rId1"/>
      <headerFooter alignWithMargins="0"/>
    </customSheetView>
    <customSheetView guid="{86260C12-F493-4AC3-B99F-09BEF69A932B}" scale="160" showPageBreaks="1" showGridLines="0" fitToPage="1" printArea="1" hiddenColumns="1" view="pageBreakPreview" topLeftCell="A13">
      <selection activeCell="D6" sqref="D6:G6"/>
      <pageMargins left="0.75" right="0.75" top="0.69" bottom="0.7" header="0.4" footer="0.37"/>
      <pageSetup paperSize="9" scale="97" orientation="portrait" r:id="rId2"/>
      <headerFooter alignWithMargins="0"/>
    </customSheetView>
    <customSheetView guid="{25FA5C87-49B6-4D46-AC9A-E57D5387C2DA}" scale="160" showPageBreaks="1" showGridLines="0" fitToPage="1" printArea="1" hiddenColumns="1" view="pageBreakPreview">
      <selection activeCell="D6" sqref="D6:G6"/>
      <pageMargins left="0.75" right="0.75" top="0.69" bottom="0.7" header="0.4" footer="0.37"/>
      <pageSetup paperSize="9" scale="97" orientation="portrait" r:id="rId3"/>
      <headerFooter alignWithMargins="0"/>
    </customSheetView>
    <customSheetView guid="{FC366365-2136-48B2-A9F6-DEB708B66B93}" scale="90" showPageBreaks="1" showGridLines="0" fitToPage="1" printArea="1" hiddenColumns="1" view="pageBreakPreview">
      <selection activeCell="D17" sqref="D17:G17"/>
      <pageMargins left="0.75" right="0.75" top="0.69" bottom="0.7" header="0.4" footer="0.37"/>
      <pageSetup paperSize="9" scale="97" orientation="portrait" r:id="rId4"/>
      <headerFooter alignWithMargins="0"/>
    </customSheetView>
    <customSheetView guid="{25F14B1D-FADD-4C44-AA48-5D402D65337D}" scale="90" showPageBreaks="1" showGridLines="0" fitToPage="1" printArea="1" hiddenColumns="1" view="pageBreakPreview" topLeftCell="A8">
      <selection activeCell="D27" sqref="D27"/>
      <pageMargins left="0.75" right="0.75" top="0.69" bottom="0.7" header="0.4" footer="0.37"/>
      <pageSetup paperSize="9" scale="97" orientation="portrait" r:id="rId5"/>
      <headerFooter alignWithMargins="0"/>
    </customSheetView>
    <customSheetView guid="{2D068FA3-47E3-4516-81A6-894AA90F7864}" scale="90" showPageBreaks="1" showGridLines="0" fitToPage="1" printArea="1" hiddenColumns="1" view="pageBreakPreview" topLeftCell="A7">
      <selection activeCell="D28" sqref="D28:G28"/>
      <pageMargins left="0.75" right="0.75" top="0.69" bottom="0.7" header="0.4" footer="0.37"/>
      <pageSetup paperSize="9" scale="97" orientation="portrait" r:id="rId6"/>
      <headerFooter alignWithMargins="0"/>
    </customSheetView>
    <customSheetView guid="{97B2ED79-AE3F-4DF3-959D-96AE4A0B76A0}" scale="90" showPageBreaks="1" showGridLines="0" fitToPage="1" printArea="1" hiddenColumns="1" view="pageBreakPreview">
      <selection activeCell="F27" sqref="F27"/>
      <pageMargins left="0.75" right="0.75" top="0.69" bottom="0.7" header="0.4" footer="0.37"/>
      <pageSetup paperSize="9" scale="97" orientation="portrait" r:id="rId7"/>
      <headerFooter alignWithMargins="0"/>
    </customSheetView>
    <customSheetView guid="{CB39F8EE-FAD8-4C4E-B5E9-5EC27AC08528}" showGridLines="0" fitToPage="1" hiddenColumns="1">
      <selection activeCell="D6" sqref="D6:G6"/>
      <pageMargins left="0.75" right="0.75" top="0.69" bottom="0.7" header="0.4" footer="0.37"/>
      <pageSetup paperSize="9" scale="97" orientation="portrait" r:id="rId8"/>
      <headerFooter alignWithMargins="0"/>
    </customSheetView>
    <customSheetView guid="{E8B8E0BD-9CB3-4C7D-9BC6-088FDFCB0B45}" showGridLines="0" fitToPage="1" hiddenColumns="1">
      <selection activeCell="D7" sqref="D7:G7"/>
      <pageMargins left="0.75" right="0.75" top="0.69" bottom="0.7" header="0.4" footer="0.37"/>
      <pageSetup paperSize="9" scale="97" orientation="portrait" r:id="rId9"/>
      <headerFooter alignWithMargins="0"/>
    </customSheetView>
    <customSheetView guid="{E2E57CA5-082B-4C11-AB34-2A298199576B}" showGridLines="0" fitToPage="1" hiddenColumns="1">
      <selection activeCell="D6" sqref="D6:G6"/>
      <pageMargins left="0.75" right="0.75" top="0.69" bottom="0.7" header="0.4" footer="0.37"/>
      <pageSetup paperSize="9" scale="96" orientation="portrait" r:id="rId10"/>
      <headerFooter alignWithMargins="0"/>
    </customSheetView>
    <customSheetView guid="{EEE4E2D7-4BFE-4C24-8B93-9FD441A50336}" showGridLines="0" fitToPage="1" hiddenColumns="1" topLeftCell="A13">
      <selection activeCell="D28" sqref="D28:G28"/>
      <pageMargins left="0.75" right="0.75" top="0.69" bottom="0.7" header="0.4" footer="0.37"/>
      <pageSetup paperSize="9" orientation="portrait" r:id="rId11"/>
      <headerFooter alignWithMargins="0"/>
    </customSheetView>
    <customSheetView guid="{091A6405-72DB-46E0-B81A-EC53A5C58396}" showGridLines="0" topLeftCell="A16">
      <selection activeCell="D7" sqref="D7:G7"/>
      <pageMargins left="0.75" right="0.75" top="0.69" bottom="0.7" header="0.4" footer="0.37"/>
      <pageSetup orientation="portrait" r:id="rId12"/>
      <headerFooter alignWithMargins="0"/>
    </customSheetView>
    <customSheetView guid="{4F65FF32-EC61-4022-A399-2986D7B6B8B3}" showGridLines="0" showRuler="0">
      <selection activeCell="D6" sqref="D6"/>
      <pageMargins left="0.75" right="0.75" top="0.69" bottom="0.7" header="0.4" footer="0.37"/>
      <pageSetup orientation="portrait" r:id="rId13"/>
      <headerFooter alignWithMargins="0"/>
    </customSheetView>
    <customSheetView guid="{01ACF2E1-8E61-4459-ABC1-B6C183DEED61}" showGridLines="0" showRuler="0">
      <selection activeCell="D28" sqref="D28"/>
      <pageMargins left="0.75" right="0.75" top="0.69" bottom="0.7" header="0.4" footer="0.37"/>
      <pageSetup orientation="portrait" r:id="rId14"/>
      <headerFooter alignWithMargins="0"/>
    </customSheetView>
    <customSheetView guid="{14D7F02E-BCCA-4517-ABC7-537FF4AEB67A}" showGridLines="0">
      <selection activeCell="D10" sqref="D10:G10"/>
      <pageMargins left="0.75" right="0.75" top="0.69" bottom="0.7" header="0.4" footer="0.37"/>
      <pageSetup orientation="portrait" r:id="rId15"/>
      <headerFooter alignWithMargins="0"/>
    </customSheetView>
    <customSheetView guid="{27A45B7A-04F2-4516-B80B-5ED0825D4ED3}" showGridLines="0" fitToPage="1" printArea="1" hiddenColumns="1" topLeftCell="A6">
      <selection activeCell="D6" sqref="D6:G6"/>
      <pageMargins left="0.75" right="0.75" top="0.69" bottom="0.7" header="0.4" footer="0.37"/>
      <pageSetup paperSize="9" orientation="portrait" r:id="rId16"/>
      <headerFooter alignWithMargins="0"/>
    </customSheetView>
    <customSheetView guid="{1F4837C2-36FF-4422-95DC-EAAD1B4FAC2F}" showGridLines="0" fitToPage="1" hiddenColumns="1" topLeftCell="A19">
      <selection activeCell="F27" sqref="F27"/>
      <pageMargins left="0.75" right="0.75" top="0.69" bottom="0.7" header="0.4" footer="0.37"/>
      <pageSetup paperSize="9" scale="97" orientation="portrait" r:id="rId17"/>
      <headerFooter alignWithMargins="0"/>
    </customSheetView>
    <customSheetView guid="{FD7F7BE1-8CB1-460B-98AB-D33E15FD14E6}" showGridLines="0" fitToPage="1" printArea="1" hiddenColumns="1">
      <selection activeCell="D6" sqref="D6:G6"/>
      <pageMargins left="0.75" right="0.75" top="0.69" bottom="0.7" header="0.4" footer="0.37"/>
      <pageSetup paperSize="9" scale="97" orientation="portrait" r:id="rId18"/>
      <headerFooter alignWithMargins="0"/>
    </customSheetView>
    <customSheetView guid="{8C0E2163-61BB-48DF-AFAF-5E75147ED450}" showGridLines="0" fitToPage="1" hiddenColumns="1" topLeftCell="A6">
      <selection activeCell="D6" sqref="D6:G6"/>
      <pageMargins left="0.75" right="0.75" top="0.69" bottom="0.7" header="0.4" footer="0.37"/>
      <pageSetup paperSize="9" scale="97" orientation="portrait" r:id="rId19"/>
      <headerFooter alignWithMargins="0"/>
    </customSheetView>
    <customSheetView guid="{3DA0B320-DAF7-4F4A-921A-9FCFD188E8C7}" showGridLines="0" fitToPage="1" hiddenColumns="1">
      <selection activeCell="D6" sqref="D6:G6"/>
      <pageMargins left="0.75" right="0.75" top="0.69" bottom="0.7" header="0.4" footer="0.37"/>
      <pageSetup paperSize="9" scale="97" orientation="portrait" r:id="rId20"/>
      <headerFooter alignWithMargins="0"/>
    </customSheetView>
    <customSheetView guid="{BE0CEA4D-1A4E-4C32-BF92-B8DA3D3423E5}" showGridLines="0" fitToPage="1" hiddenColumns="1" topLeftCell="A19">
      <selection activeCell="D7" sqref="D7:G7"/>
      <pageMargins left="0.75" right="0.75" top="0.69" bottom="0.7" header="0.4" footer="0.37"/>
      <pageSetup paperSize="9" scale="97" orientation="portrait" r:id="rId21"/>
      <headerFooter alignWithMargins="0"/>
    </customSheetView>
    <customSheetView guid="{714760DF-5EB1-4543-9C04-C1A23AAE4384}" showGridLines="0" fitToPage="1" hiddenColumns="1" topLeftCell="A10">
      <selection activeCell="D6" sqref="D6:G6"/>
      <pageMargins left="0.75" right="0.75" top="0.69" bottom="0.7" header="0.4" footer="0.37"/>
      <pageSetup paperSize="9" scale="97" orientation="portrait" r:id="rId22"/>
      <headerFooter alignWithMargins="0"/>
    </customSheetView>
    <customSheetView guid="{D4A148BB-8D25-43B9-8797-A9D3AE767B49}" showGridLines="0" fitToPage="1" hiddenColumns="1">
      <selection activeCell="D16" sqref="D16:G16"/>
      <pageMargins left="0.75" right="0.75" top="0.69" bottom="0.7" header="0.4" footer="0.37"/>
      <pageSetup paperSize="9" scale="97" orientation="portrait" r:id="rId23"/>
      <headerFooter alignWithMargins="0"/>
    </customSheetView>
    <customSheetView guid="{9658319F-66FC-48F8-AB8A-302F6F77BA10}" scale="90" showPageBreaks="1" showGridLines="0" fitToPage="1" printArea="1" hiddenColumns="1" view="pageBreakPreview">
      <selection activeCell="D7" sqref="D7:G7"/>
      <pageMargins left="0.75" right="0.75" top="0.69" bottom="0.7" header="0.4" footer="0.37"/>
      <pageSetup paperSize="9" scale="97" orientation="portrait" r:id="rId24"/>
      <headerFooter alignWithMargins="0"/>
    </customSheetView>
    <customSheetView guid="{EF8F60CB-82F3-477F-A7D3-94F4C70843DC}" scale="90" showPageBreaks="1" showGridLines="0" fitToPage="1" printArea="1" hiddenColumns="1" view="pageBreakPreview" topLeftCell="A7">
      <selection activeCell="D28" sqref="D28:G28"/>
      <pageMargins left="0.75" right="0.75" top="0.69" bottom="0.7" header="0.4" footer="0.37"/>
      <pageSetup paperSize="9" scale="97" orientation="portrait" r:id="rId25"/>
      <headerFooter alignWithMargins="0"/>
    </customSheetView>
    <customSheetView guid="{427AF4ED-2BDF-478F-9F0A-595838FA0EC8}" scale="90" showPageBreaks="1" showGridLines="0" fitToPage="1" printArea="1" hiddenColumns="1" view="pageBreakPreview">
      <selection activeCell="D17" sqref="D17:G17"/>
      <pageMargins left="0.75" right="0.75" top="0.69" bottom="0.7" header="0.4" footer="0.37"/>
      <pageSetup paperSize="9" scale="96" orientation="portrait" r:id="rId26"/>
      <headerFooter alignWithMargins="0"/>
    </customSheetView>
    <customSheetView guid="{D4DE57C7-E521-4428-80BD-545B19793C78}" scale="160" showPageBreaks="1" showGridLines="0" fitToPage="1" printArea="1" hiddenColumns="1" view="pageBreakPreview">
      <selection activeCell="D6" sqref="D6:G6"/>
      <pageMargins left="0.75" right="0.75" top="0.69" bottom="0.7" header="0.4" footer="0.37"/>
      <pageSetup paperSize="9" scale="97" orientation="portrait" r:id="rId27"/>
      <headerFooter alignWithMargins="0"/>
    </customSheetView>
  </customSheetViews>
  <mergeCells count="20">
    <mergeCell ref="B1:G1"/>
    <mergeCell ref="B2:G2"/>
    <mergeCell ref="B4:G4"/>
    <mergeCell ref="D6:G6"/>
    <mergeCell ref="D7:G7"/>
    <mergeCell ref="D28:G28"/>
    <mergeCell ref="D9:G9"/>
    <mergeCell ref="D10:G10"/>
    <mergeCell ref="D11:G11"/>
    <mergeCell ref="D12:G12"/>
    <mergeCell ref="D17:G17"/>
    <mergeCell ref="D21:G21"/>
    <mergeCell ref="D22:G22"/>
    <mergeCell ref="D14:G14"/>
    <mergeCell ref="D15:G15"/>
    <mergeCell ref="D24:G24"/>
    <mergeCell ref="D25:G25"/>
    <mergeCell ref="D16:G16"/>
    <mergeCell ref="D19:G19"/>
    <mergeCell ref="D20:G20"/>
  </mergeCells>
  <phoneticPr fontId="31" type="noConversion"/>
  <conditionalFormatting sqref="B19:C22">
    <cfRule type="expression" dxfId="81" priority="3" stopIfTrue="1">
      <formula>$AA$6&lt;2</formula>
    </cfRule>
  </conditionalFormatting>
  <conditionalFormatting sqref="B14:C17">
    <cfRule type="expression" dxfId="80" priority="4" stopIfTrue="1">
      <formula>$AA$6&lt;1</formula>
    </cfRule>
  </conditionalFormatting>
  <conditionalFormatting sqref="D8">
    <cfRule type="expression" dxfId="79" priority="5" stopIfTrue="1">
      <formula>$AA$6=0</formula>
    </cfRule>
  </conditionalFormatting>
  <conditionalFormatting sqref="B7:G7">
    <cfRule type="expression" dxfId="78" priority="6" stopIfTrue="1">
      <formula>$D$6="Sole Bidder"</formula>
    </cfRule>
  </conditionalFormatting>
  <conditionalFormatting sqref="D14:G22">
    <cfRule type="expression" dxfId="77" priority="2" stopIfTrue="1">
      <formula>$D$6="Sole Bidder"</formula>
    </cfRule>
  </conditionalFormatting>
  <conditionalFormatting sqref="D19:G22">
    <cfRule type="expression" dxfId="76" priority="1" stopIfTrue="1">
      <formula>$L$8=1</formula>
    </cfRule>
  </conditionalFormatting>
  <dataValidations count="5">
    <dataValidation type="list" allowBlank="1" showInputMessage="1" showErrorMessage="1" sqref="D7:G7" xr:uid="{00000000-0002-0000-0300-000001000000}">
      <formula1>$AB$2:$AB$3</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E27" xr:uid="{00000000-0002-0000-0300-000003000000}">
      <formula1>"Jan,Feb,Mar,Apr,May,Jun,Jul,Aug,Sep,Oct,Nov,Dec"</formula1>
    </dataValidation>
    <dataValidation type="list" allowBlank="1" showInputMessage="1" showErrorMessage="1" sqref="F27" xr:uid="{EF0C8EEE-0B61-431A-AB10-5CDA943DAE23}">
      <formula1>"2021,2022"</formula1>
    </dataValidation>
    <dataValidation type="list" allowBlank="1" showInputMessage="1" showErrorMessage="1" sqref="D6:G6" xr:uid="{CCE71B5E-027E-448A-A093-F9D1D8692892}">
      <formula1>$AA$2</formula1>
    </dataValidation>
  </dataValidations>
  <pageMargins left="0.75" right="0.75" top="0.69" bottom="0.7" header="0.4" footer="0.37"/>
  <pageSetup paperSize="9" scale="97" orientation="portrait" r:id="rId28"/>
  <headerFooter alignWithMargins="0"/>
  <drawing r:id="rId2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12"/>
    <pageSetUpPr fitToPage="1"/>
  </sheetPr>
  <dimension ref="A1:AX262"/>
  <sheetViews>
    <sheetView view="pageBreakPreview" zoomScale="60" workbookViewId="0">
      <selection activeCell="O20" sqref="O20"/>
    </sheetView>
  </sheetViews>
  <sheetFormatPr defaultColWidth="9" defaultRowHeight="14.4"/>
  <cols>
    <col min="1" max="1" width="8.109375" style="480" customWidth="1"/>
    <col min="2" max="2" width="16.6640625" style="480" customWidth="1"/>
    <col min="3" max="3" width="6" style="480" customWidth="1"/>
    <col min="4" max="4" width="9.88671875" style="480" customWidth="1"/>
    <col min="5" max="5" width="9.6640625" style="480" customWidth="1"/>
    <col min="6" max="6" width="17.44140625" style="480" customWidth="1"/>
    <col min="7" max="7" width="13.44140625" style="480" customWidth="1"/>
    <col min="8" max="8" width="12" style="480" customWidth="1"/>
    <col min="9" max="9" width="14.77734375" style="480" customWidth="1"/>
    <col min="10" max="10" width="9.109375" style="480" customWidth="1"/>
    <col min="11" max="11" width="14.77734375" style="480" customWidth="1"/>
    <col min="12" max="12" width="125.77734375" style="459" customWidth="1"/>
    <col min="13" max="13" width="7.6640625" style="480" customWidth="1"/>
    <col min="14" max="14" width="13.109375" style="649" customWidth="1"/>
    <col min="15" max="15" width="22.109375" style="424" customWidth="1"/>
    <col min="16" max="16" width="26" style="424" customWidth="1"/>
    <col min="17" max="17" width="20" style="424" hidden="1" customWidth="1"/>
    <col min="18" max="18" width="19" style="623" hidden="1" customWidth="1"/>
    <col min="19" max="19" width="8.88671875" style="624" hidden="1" customWidth="1"/>
    <col min="20" max="21" width="12.109375" style="624" hidden="1" customWidth="1"/>
    <col min="22" max="22" width="15" style="624" hidden="1" customWidth="1"/>
    <col min="23" max="23" width="9" style="625" customWidth="1"/>
    <col min="24" max="24" width="24.109375" style="625" customWidth="1"/>
    <col min="25" max="25" width="11.109375" style="626" customWidth="1"/>
    <col min="26" max="26" width="12.77734375" style="626" customWidth="1"/>
    <col min="27" max="27" width="11.33203125" style="627" customWidth="1"/>
    <col min="28" max="28" width="10.33203125" style="625" hidden="1" customWidth="1"/>
    <col min="29" max="29" width="17.77734375" style="625" hidden="1" customWidth="1"/>
    <col min="30" max="30" width="10.44140625" style="625" hidden="1" customWidth="1"/>
    <col min="31" max="31" width="12.33203125" style="625" hidden="1" customWidth="1"/>
    <col min="32" max="33" width="0" style="625" hidden="1" customWidth="1"/>
    <col min="34" max="34" width="10.88671875" style="625" hidden="1" customWidth="1"/>
    <col min="35" max="35" width="18.77734375" style="625" hidden="1" customWidth="1"/>
    <col min="36" max="36" width="0" style="625" hidden="1" customWidth="1"/>
    <col min="37" max="38" width="0" style="630" hidden="1" customWidth="1"/>
    <col min="39" max="45" width="9" style="630"/>
    <col min="46" max="50" width="9" style="624"/>
    <col min="51" max="16384" width="9" style="631"/>
  </cols>
  <sheetData>
    <row r="1" spans="1:50">
      <c r="A1" s="833" t="str">
        <f>Cover!B3</f>
        <v>Spec. No.: CC/NT/CIVIL/DOM/A02/22/5002002460/00189</v>
      </c>
      <c r="B1" s="833"/>
      <c r="C1" s="833"/>
      <c r="D1" s="833"/>
      <c r="E1" s="833"/>
      <c r="F1" s="833"/>
      <c r="G1" s="833"/>
      <c r="H1" s="833"/>
      <c r="I1" s="833"/>
      <c r="J1" s="833"/>
      <c r="K1" s="833"/>
      <c r="L1" s="833"/>
      <c r="M1" s="619"/>
      <c r="N1" s="620"/>
      <c r="O1" s="621"/>
      <c r="P1" s="621" t="s">
        <v>363</v>
      </c>
      <c r="Q1" s="622"/>
      <c r="AC1" s="628" t="s">
        <v>237</v>
      </c>
      <c r="AD1" s="629" t="e">
        <f>SUMIF(#REF!, "Direct",P20:P64)</f>
        <v>#REF!</v>
      </c>
      <c r="AI1" s="629" t="str">
        <f>'Names of Bidder'!D6</f>
        <v>Sole Bidder</v>
      </c>
      <c r="AJ1" s="626" t="s">
        <v>238</v>
      </c>
    </row>
    <row r="2" spans="1:50" ht="5.4" hidden="1" customHeight="1">
      <c r="M2" s="632"/>
      <c r="N2" s="633"/>
      <c r="Z2" s="627"/>
      <c r="AC2" s="628" t="s">
        <v>239</v>
      </c>
      <c r="AD2" s="634" t="e">
        <f>#REF!-AD1</f>
        <v>#REF!</v>
      </c>
      <c r="AE2" s="635"/>
      <c r="AI2" s="629">
        <f>'Names of Bidder'!AA6</f>
        <v>0</v>
      </c>
    </row>
    <row r="3" spans="1:50" s="643" customFormat="1" ht="64.5" customHeight="1">
      <c r="A3" s="823" t="str">
        <f>Cover!$B$2</f>
        <v>Township Works Package-D1 for construction of Residential and Non-residential buildings including external infrastructural development in various substations of Nagaland state associated with NER Power system improvement project (NERPSIP).</v>
      </c>
      <c r="B3" s="823"/>
      <c r="C3" s="823"/>
      <c r="D3" s="823"/>
      <c r="E3" s="823"/>
      <c r="F3" s="823"/>
      <c r="G3" s="823"/>
      <c r="H3" s="823"/>
      <c r="I3" s="823"/>
      <c r="J3" s="823"/>
      <c r="K3" s="823"/>
      <c r="L3" s="823"/>
      <c r="M3" s="823"/>
      <c r="N3" s="823"/>
      <c r="O3" s="823"/>
      <c r="P3" s="823"/>
      <c r="Q3" s="636"/>
      <c r="R3" s="637"/>
      <c r="S3" s="638"/>
      <c r="T3" s="638"/>
      <c r="U3" s="638"/>
      <c r="V3" s="638"/>
      <c r="W3" s="639"/>
      <c r="X3" s="640"/>
      <c r="Y3" s="641"/>
      <c r="Z3" s="641"/>
      <c r="AA3" s="641"/>
      <c r="AB3" s="639"/>
      <c r="AC3" s="640"/>
      <c r="AD3" s="639"/>
      <c r="AE3" s="639"/>
      <c r="AF3" s="820"/>
      <c r="AG3" s="820"/>
      <c r="AH3" s="639"/>
      <c r="AI3" s="639"/>
      <c r="AJ3" s="639"/>
      <c r="AK3" s="642"/>
      <c r="AL3" s="642"/>
      <c r="AM3" s="642"/>
      <c r="AN3" s="642"/>
      <c r="AO3" s="642"/>
      <c r="AP3" s="642"/>
      <c r="AQ3" s="642"/>
      <c r="AR3" s="642"/>
      <c r="AS3" s="642"/>
      <c r="AT3" s="638"/>
      <c r="AU3" s="638"/>
      <c r="AV3" s="638"/>
      <c r="AW3" s="638"/>
      <c r="AX3" s="638"/>
    </row>
    <row r="4" spans="1:50">
      <c r="A4" s="837" t="s">
        <v>392</v>
      </c>
      <c r="B4" s="837"/>
      <c r="C4" s="837"/>
      <c r="D4" s="837"/>
      <c r="E4" s="837"/>
      <c r="F4" s="837"/>
      <c r="G4" s="837"/>
      <c r="H4" s="837"/>
      <c r="I4" s="837"/>
      <c r="J4" s="837"/>
      <c r="K4" s="837"/>
      <c r="L4" s="837"/>
      <c r="M4" s="837"/>
      <c r="N4" s="837"/>
      <c r="O4" s="837"/>
      <c r="P4" s="837"/>
      <c r="Q4" s="644"/>
      <c r="X4" s="645"/>
      <c r="Y4" s="646"/>
      <c r="Z4" s="647"/>
      <c r="AA4" s="647"/>
      <c r="AC4" s="645"/>
      <c r="AD4" s="648"/>
      <c r="AE4" s="635"/>
    </row>
    <row r="5" spans="1:50">
      <c r="X5" s="645"/>
      <c r="Y5" s="646"/>
      <c r="Z5" s="647"/>
      <c r="AA5" s="647"/>
      <c r="AC5" s="650"/>
    </row>
    <row r="6" spans="1:50">
      <c r="A6" s="834" t="str">
        <f>"Bidder’s Name and Address (" &amp; MID('Names of Bidder'!B9,9, 20) &amp; ") :"</f>
        <v>Bidder’s Name and Address (Sole Bidder) :</v>
      </c>
      <c r="B6" s="834"/>
      <c r="C6" s="834"/>
      <c r="D6" s="834"/>
      <c r="E6" s="834"/>
      <c r="F6" s="834"/>
      <c r="G6" s="834"/>
      <c r="H6" s="834"/>
      <c r="I6" s="834"/>
      <c r="J6" s="834"/>
      <c r="K6" s="834"/>
      <c r="L6" s="834"/>
      <c r="M6" s="651"/>
      <c r="N6" s="652"/>
      <c r="O6" s="424" t="s">
        <v>345</v>
      </c>
      <c r="X6" s="645"/>
      <c r="Y6" s="646"/>
      <c r="Z6" s="647"/>
      <c r="AA6" s="647"/>
      <c r="AC6" s="650"/>
      <c r="AD6" s="648"/>
    </row>
    <row r="7" spans="1:50">
      <c r="A7" s="832" t="str">
        <f>IF('Names of Bidder'!D9="", "", IF('Names of Bidder'!D6= "JV (Joint Venture)", "JV of " &amp; AI8, ""))</f>
        <v/>
      </c>
      <c r="B7" s="832"/>
      <c r="C7" s="832"/>
      <c r="D7" s="832"/>
      <c r="E7" s="832"/>
      <c r="F7" s="832"/>
      <c r="G7" s="832"/>
      <c r="H7" s="832"/>
      <c r="I7" s="832"/>
      <c r="J7" s="832"/>
      <c r="K7" s="832"/>
      <c r="L7" s="832"/>
      <c r="M7" s="832"/>
      <c r="N7" s="832"/>
      <c r="O7" s="653" t="s">
        <v>346</v>
      </c>
      <c r="X7" s="654"/>
      <c r="Y7" s="655"/>
      <c r="Z7" s="655"/>
      <c r="AA7" s="655"/>
      <c r="AF7" s="821"/>
      <c r="AG7" s="821"/>
    </row>
    <row r="8" spans="1:50">
      <c r="A8" s="499" t="s">
        <v>395</v>
      </c>
      <c r="B8" s="499"/>
      <c r="C8" s="499"/>
      <c r="D8" s="499"/>
      <c r="E8" s="499"/>
      <c r="F8" s="835" t="str">
        <f>IF('Names of Bidder'!D9=0, "", 'Names of Bidder'!D9)</f>
        <v/>
      </c>
      <c r="G8" s="835"/>
      <c r="H8" s="835"/>
      <c r="I8" s="499"/>
      <c r="J8" s="499"/>
      <c r="K8" s="499"/>
      <c r="O8" s="653" t="s">
        <v>347</v>
      </c>
      <c r="X8" s="645"/>
      <c r="Y8" s="656"/>
      <c r="Z8" s="649"/>
      <c r="AA8" s="649"/>
      <c r="AI8" s="629" t="str">
        <f>IF('Names of Bidder'!D7=1,'Names of Bidder'!D9&amp;" &amp; "&amp;'Names of Bidder'!D14,IF('Names of Bidder'!D7="2 or More",'Names of Bidder'!D9&amp;" , "&amp;'Names of Bidder'!D14&amp;" &amp; "&amp;'Names of Bidder'!D19,""))</f>
        <v xml:space="preserve"> ,  &amp; </v>
      </c>
    </row>
    <row r="9" spans="1:50">
      <c r="A9" s="499" t="s">
        <v>356</v>
      </c>
      <c r="B9" s="499"/>
      <c r="C9" s="499"/>
      <c r="D9" s="499"/>
      <c r="E9" s="499"/>
      <c r="F9" s="835" t="str">
        <f>IF('Names of Bidder'!D10=0, "", 'Names of Bidder'!D10)</f>
        <v/>
      </c>
      <c r="G9" s="835"/>
      <c r="H9" s="835"/>
      <c r="I9" s="499"/>
      <c r="J9" s="499"/>
      <c r="K9" s="499"/>
      <c r="O9" s="653" t="s">
        <v>348</v>
      </c>
      <c r="X9" s="645"/>
      <c r="Y9" s="656"/>
      <c r="Z9" s="649"/>
      <c r="AA9" s="649"/>
    </row>
    <row r="10" spans="1:50">
      <c r="A10" s="500"/>
      <c r="B10" s="500"/>
      <c r="C10" s="500"/>
      <c r="D10" s="500"/>
      <c r="E10" s="500"/>
      <c r="F10" s="835" t="str">
        <f>IF('Names of Bidder'!D11=0, "", 'Names of Bidder'!D11)</f>
        <v/>
      </c>
      <c r="G10" s="835"/>
      <c r="H10" s="835"/>
      <c r="I10" s="500"/>
      <c r="J10" s="500"/>
      <c r="K10" s="500"/>
      <c r="O10" s="653" t="s">
        <v>267</v>
      </c>
      <c r="X10" s="657"/>
      <c r="Y10" s="658"/>
      <c r="Z10" s="647"/>
      <c r="AA10" s="659"/>
    </row>
    <row r="11" spans="1:50">
      <c r="A11" s="500"/>
      <c r="B11" s="500"/>
      <c r="C11" s="500"/>
      <c r="D11" s="500"/>
      <c r="E11" s="500"/>
      <c r="F11" s="835" t="str">
        <f>IF('Names of Bidder'!D12=0, "", 'Names of Bidder'!D12)</f>
        <v/>
      </c>
      <c r="G11" s="835"/>
      <c r="H11" s="835"/>
      <c r="I11" s="500"/>
      <c r="J11" s="500"/>
      <c r="K11" s="500"/>
      <c r="O11" s="653" t="s">
        <v>349</v>
      </c>
      <c r="AF11" s="821"/>
      <c r="AG11" s="821"/>
    </row>
    <row r="12" spans="1:50" hidden="1">
      <c r="A12" s="500"/>
      <c r="B12" s="500"/>
      <c r="C12" s="500"/>
      <c r="D12" s="500"/>
      <c r="E12" s="500"/>
      <c r="F12" s="500"/>
      <c r="G12" s="500"/>
      <c r="H12" s="500"/>
      <c r="I12" s="500"/>
      <c r="J12" s="500"/>
      <c r="K12" s="500"/>
      <c r="L12" s="477"/>
      <c r="M12" s="660"/>
      <c r="N12" s="661"/>
      <c r="O12" s="662"/>
      <c r="P12" s="625"/>
      <c r="Q12" s="625"/>
      <c r="AH12" s="663"/>
    </row>
    <row r="13" spans="1:50">
      <c r="A13" s="832" t="s">
        <v>408</v>
      </c>
      <c r="B13" s="832"/>
      <c r="C13" s="832"/>
      <c r="D13" s="832"/>
      <c r="E13" s="832"/>
      <c r="F13" s="832"/>
      <c r="G13" s="832"/>
      <c r="H13" s="832"/>
      <c r="I13" s="832"/>
      <c r="J13" s="832"/>
      <c r="K13" s="832"/>
      <c r="L13" s="832"/>
      <c r="M13" s="832"/>
      <c r="N13" s="832"/>
      <c r="O13" s="832"/>
      <c r="P13" s="832"/>
      <c r="Q13" s="664"/>
      <c r="R13" s="665"/>
      <c r="S13" s="666"/>
      <c r="T13" s="666"/>
      <c r="U13" s="666"/>
      <c r="V13" s="666"/>
      <c r="Z13" s="627"/>
      <c r="AD13" s="625" t="s">
        <v>364</v>
      </c>
      <c r="AH13" s="663"/>
    </row>
    <row r="14" spans="1:50" hidden="1">
      <c r="L14" s="570"/>
      <c r="P14" s="622"/>
      <c r="Q14" s="622"/>
      <c r="Y14" s="830"/>
      <c r="Z14" s="830"/>
      <c r="AB14" s="825"/>
      <c r="AC14" s="825"/>
      <c r="AD14" s="625" t="s">
        <v>59</v>
      </c>
      <c r="AF14" s="821"/>
      <c r="AG14" s="821"/>
    </row>
    <row r="15" spans="1:50" hidden="1">
      <c r="L15" s="570"/>
      <c r="T15" s="631">
        <f>Discount!N15</f>
        <v>0</v>
      </c>
      <c r="U15" s="631"/>
      <c r="Y15" s="570"/>
      <c r="Z15" s="570"/>
      <c r="AB15" s="570"/>
      <c r="AC15" s="570"/>
    </row>
    <row r="16" spans="1:50">
      <c r="B16" s="501"/>
      <c r="C16" s="501"/>
      <c r="D16" s="501"/>
      <c r="E16" s="501"/>
      <c r="F16" s="501"/>
      <c r="G16" s="501"/>
      <c r="H16" s="501"/>
      <c r="L16" s="483"/>
      <c r="N16" s="829" t="s">
        <v>257</v>
      </c>
      <c r="O16" s="829"/>
      <c r="P16" s="829"/>
      <c r="T16" s="631"/>
      <c r="U16" s="631"/>
      <c r="Y16" s="667"/>
      <c r="Z16" s="667"/>
      <c r="AB16" s="667"/>
      <c r="AC16" s="667"/>
    </row>
    <row r="17" spans="1:50" s="670" customFormat="1" ht="129" customHeight="1">
      <c r="A17" s="608" t="s">
        <v>320</v>
      </c>
      <c r="B17" s="609" t="s">
        <v>417</v>
      </c>
      <c r="C17" s="608" t="s">
        <v>418</v>
      </c>
      <c r="D17" s="608" t="s">
        <v>419</v>
      </c>
      <c r="E17" s="608" t="s">
        <v>420</v>
      </c>
      <c r="F17" s="608" t="s">
        <v>421</v>
      </c>
      <c r="G17" s="608" t="s">
        <v>422</v>
      </c>
      <c r="H17" s="608" t="s">
        <v>425</v>
      </c>
      <c r="I17" s="610" t="s">
        <v>428</v>
      </c>
      <c r="J17" s="611" t="s">
        <v>424</v>
      </c>
      <c r="K17" s="611" t="s">
        <v>429</v>
      </c>
      <c r="L17" s="608" t="s">
        <v>423</v>
      </c>
      <c r="M17" s="612" t="s">
        <v>313</v>
      </c>
      <c r="N17" s="613" t="s">
        <v>426</v>
      </c>
      <c r="O17" s="608" t="s">
        <v>402</v>
      </c>
      <c r="P17" s="608" t="s">
        <v>403</v>
      </c>
      <c r="Q17" s="636"/>
      <c r="R17" s="668"/>
      <c r="S17" s="669"/>
      <c r="V17" s="669"/>
      <c r="W17" s="671"/>
      <c r="X17" s="671"/>
      <c r="Y17" s="672"/>
      <c r="Z17" s="672"/>
      <c r="AA17" s="671"/>
      <c r="AB17" s="672"/>
      <c r="AC17" s="672"/>
      <c r="AD17" s="671"/>
      <c r="AE17" s="671"/>
      <c r="AF17" s="671"/>
      <c r="AG17" s="671"/>
      <c r="AH17" s="671"/>
      <c r="AI17" s="671"/>
      <c r="AJ17" s="671"/>
      <c r="AK17" s="673"/>
      <c r="AL17" s="673"/>
      <c r="AM17" s="673"/>
      <c r="AN17" s="673"/>
      <c r="AO17" s="673"/>
      <c r="AP17" s="673"/>
      <c r="AQ17" s="673"/>
      <c r="AR17" s="673"/>
      <c r="AS17" s="673"/>
      <c r="AT17" s="669"/>
      <c r="AU17" s="669"/>
      <c r="AV17" s="669"/>
      <c r="AW17" s="669"/>
      <c r="AX17" s="669"/>
    </row>
    <row r="18" spans="1:50" s="676" customFormat="1" ht="15.6">
      <c r="A18" s="600">
        <v>1</v>
      </c>
      <c r="B18" s="605">
        <v>2</v>
      </c>
      <c r="C18" s="600">
        <v>3</v>
      </c>
      <c r="D18" s="600">
        <v>4</v>
      </c>
      <c r="E18" s="600">
        <v>5</v>
      </c>
      <c r="F18" s="600">
        <v>6</v>
      </c>
      <c r="G18" s="600">
        <v>7</v>
      </c>
      <c r="H18" s="601">
        <v>8</v>
      </c>
      <c r="I18" s="602">
        <v>9</v>
      </c>
      <c r="J18" s="601">
        <v>10</v>
      </c>
      <c r="K18" s="601">
        <v>11</v>
      </c>
      <c r="L18" s="603">
        <v>12</v>
      </c>
      <c r="M18" s="603">
        <v>13</v>
      </c>
      <c r="N18" s="614">
        <v>14</v>
      </c>
      <c r="O18" s="603">
        <v>15</v>
      </c>
      <c r="P18" s="603" t="s">
        <v>427</v>
      </c>
      <c r="Q18" s="604"/>
      <c r="R18" s="674"/>
      <c r="S18" s="675"/>
      <c r="V18" s="675"/>
      <c r="W18" s="677"/>
      <c r="X18" s="677"/>
      <c r="Y18" s="678"/>
      <c r="Z18" s="678"/>
      <c r="AA18" s="679"/>
      <c r="AB18" s="678"/>
      <c r="AC18" s="678"/>
      <c r="AD18" s="677"/>
      <c r="AE18" s="677"/>
      <c r="AF18" s="677"/>
      <c r="AG18" s="677"/>
      <c r="AH18" s="677"/>
      <c r="AI18" s="677"/>
      <c r="AJ18" s="677"/>
      <c r="AK18" s="680"/>
      <c r="AL18" s="680"/>
      <c r="AM18" s="680"/>
      <c r="AN18" s="680"/>
      <c r="AO18" s="680"/>
      <c r="AP18" s="680"/>
      <c r="AQ18" s="680"/>
      <c r="AR18" s="680"/>
      <c r="AS18" s="680"/>
      <c r="AT18" s="675"/>
      <c r="AU18" s="675"/>
      <c r="AV18" s="675"/>
      <c r="AW18" s="675"/>
      <c r="AX18" s="675"/>
    </row>
    <row r="19" spans="1:50" s="688" customFormat="1" ht="39" customHeight="1">
      <c r="A19" s="681" t="s">
        <v>308</v>
      </c>
      <c r="B19" s="826" t="s">
        <v>508</v>
      </c>
      <c r="C19" s="827"/>
      <c r="D19" s="827"/>
      <c r="E19" s="827"/>
      <c r="F19" s="827"/>
      <c r="G19" s="827"/>
      <c r="H19" s="827"/>
      <c r="I19" s="827"/>
      <c r="J19" s="827"/>
      <c r="K19" s="827"/>
      <c r="L19" s="827"/>
      <c r="M19" s="682"/>
      <c r="N19" s="683"/>
      <c r="O19" s="684"/>
      <c r="P19" s="684"/>
      <c r="Q19" s="685"/>
      <c r="R19" s="686"/>
      <c r="S19" s="687"/>
      <c r="V19" s="617"/>
      <c r="W19" s="618"/>
      <c r="X19" s="689"/>
      <c r="Y19" s="690"/>
      <c r="Z19" s="690"/>
      <c r="AA19" s="691"/>
      <c r="AB19" s="690"/>
      <c r="AC19" s="690"/>
      <c r="AD19" s="689"/>
      <c r="AE19" s="689"/>
      <c r="AF19" s="689"/>
      <c r="AG19" s="689"/>
      <c r="AH19" s="689"/>
      <c r="AI19" s="689"/>
      <c r="AJ19" s="689"/>
      <c r="AK19" s="692"/>
      <c r="AL19" s="692"/>
      <c r="AM19" s="692"/>
      <c r="AN19" s="692"/>
      <c r="AO19" s="692"/>
      <c r="AP19" s="692"/>
      <c r="AQ19" s="692"/>
      <c r="AR19" s="692"/>
      <c r="AS19" s="692"/>
      <c r="AT19" s="687"/>
      <c r="AU19" s="687"/>
      <c r="AV19" s="687"/>
      <c r="AW19" s="687"/>
      <c r="AX19" s="687"/>
    </row>
    <row r="20" spans="1:50" s="424" customFormat="1" ht="31.2">
      <c r="A20" s="693">
        <v>1</v>
      </c>
      <c r="B20" s="694">
        <v>7000015436</v>
      </c>
      <c r="C20" s="694">
        <v>10</v>
      </c>
      <c r="D20" s="694">
        <v>10</v>
      </c>
      <c r="E20" s="694">
        <v>10</v>
      </c>
      <c r="F20" s="694" t="s">
        <v>454</v>
      </c>
      <c r="G20" s="694">
        <v>100004518</v>
      </c>
      <c r="H20" s="694">
        <v>995433</v>
      </c>
      <c r="I20" s="695"/>
      <c r="J20" s="696">
        <v>18</v>
      </c>
      <c r="K20" s="697"/>
      <c r="L20" s="698" t="s">
        <v>455</v>
      </c>
      <c r="M20" s="694" t="s">
        <v>456</v>
      </c>
      <c r="N20" s="699">
        <v>1842</v>
      </c>
      <c r="O20" s="697"/>
      <c r="P20" s="700" t="str">
        <f t="shared" ref="P20:P39" si="0">IF(O20=0, "Included",IF(ISERROR(N20*O20), O20, N20*O20))</f>
        <v>Included</v>
      </c>
      <c r="Q20" s="701">
        <f>O20*N20</f>
        <v>0</v>
      </c>
      <c r="R20" s="702">
        <f>IF(K20="", J20*Q20/100,K20*Q20/100)</f>
        <v>0</v>
      </c>
      <c r="S20" s="481"/>
      <c r="T20" s="703">
        <f>O20*(1-$T$15)</f>
        <v>0</v>
      </c>
      <c r="U20" s="703">
        <f>T20*N20</f>
        <v>0</v>
      </c>
      <c r="V20" s="704">
        <f>IF(K20="", J20*U20/100,K20*U20/100)</f>
        <v>0</v>
      </c>
      <c r="W20" s="706"/>
      <c r="X20" s="480"/>
    </row>
    <row r="21" spans="1:50" s="424" customFormat="1" ht="18">
      <c r="A21" s="693">
        <v>2</v>
      </c>
      <c r="B21" s="694">
        <v>7000015436</v>
      </c>
      <c r="C21" s="694">
        <v>20</v>
      </c>
      <c r="D21" s="694">
        <v>20</v>
      </c>
      <c r="E21" s="694">
        <v>20</v>
      </c>
      <c r="F21" s="694" t="s">
        <v>454</v>
      </c>
      <c r="G21" s="694">
        <v>100001325</v>
      </c>
      <c r="H21" s="694">
        <v>995454</v>
      </c>
      <c r="I21" s="695"/>
      <c r="J21" s="696">
        <v>18</v>
      </c>
      <c r="K21" s="697"/>
      <c r="L21" s="698" t="s">
        <v>457</v>
      </c>
      <c r="M21" s="694" t="s">
        <v>456</v>
      </c>
      <c r="N21" s="699">
        <v>132</v>
      </c>
      <c r="O21" s="697"/>
      <c r="P21" s="700" t="str">
        <f t="shared" si="0"/>
        <v>Included</v>
      </c>
      <c r="Q21" s="701">
        <f t="shared" ref="Q21:Q39" si="1">O21*N21</f>
        <v>0</v>
      </c>
      <c r="R21" s="702">
        <f t="shared" ref="R21:R39" si="2">IF(K21="", J21*Q21/100,K21*Q21/100)</f>
        <v>0</v>
      </c>
      <c r="S21" s="481"/>
      <c r="T21" s="703">
        <f t="shared" ref="T21:T39" si="3">O21*(1-$T$15)</f>
        <v>0</v>
      </c>
      <c r="U21" s="703">
        <f t="shared" ref="U21:U39" si="4">T21*N21</f>
        <v>0</v>
      </c>
      <c r="V21" s="704">
        <f t="shared" ref="V21:V39" si="5">IF(K21="", J21*U21/100,K21*U21/100)</f>
        <v>0</v>
      </c>
      <c r="W21" s="706"/>
      <c r="X21" s="480"/>
    </row>
    <row r="22" spans="1:50" s="424" customFormat="1" ht="18">
      <c r="A22" s="693">
        <v>3</v>
      </c>
      <c r="B22" s="694">
        <v>7000015436</v>
      </c>
      <c r="C22" s="694">
        <v>30</v>
      </c>
      <c r="D22" s="694">
        <v>30</v>
      </c>
      <c r="E22" s="694">
        <v>30</v>
      </c>
      <c r="F22" s="694" t="s">
        <v>454</v>
      </c>
      <c r="G22" s="694">
        <v>100001326</v>
      </c>
      <c r="H22" s="694">
        <v>995454</v>
      </c>
      <c r="I22" s="695"/>
      <c r="J22" s="696">
        <v>18</v>
      </c>
      <c r="K22" s="697"/>
      <c r="L22" s="698" t="s">
        <v>458</v>
      </c>
      <c r="M22" s="694" t="s">
        <v>456</v>
      </c>
      <c r="N22" s="699">
        <v>55</v>
      </c>
      <c r="O22" s="697"/>
      <c r="P22" s="700" t="str">
        <f t="shared" ref="P22:P31" si="6">IF(O22=0, "Included",IF(ISERROR(N22*O22), O22, N22*O22))</f>
        <v>Included</v>
      </c>
      <c r="Q22" s="701">
        <f t="shared" ref="Q22:Q31" si="7">O22*N22</f>
        <v>0</v>
      </c>
      <c r="R22" s="702">
        <f t="shared" ref="R22:R31" si="8">IF(K22="", J22*Q22/100,K22*Q22/100)</f>
        <v>0</v>
      </c>
      <c r="S22" s="481"/>
      <c r="T22" s="703">
        <f t="shared" ref="T22:T31" si="9">O22*(1-$T$15)</f>
        <v>0</v>
      </c>
      <c r="U22" s="703">
        <f t="shared" ref="U22:U31" si="10">T22*N22</f>
        <v>0</v>
      </c>
      <c r="V22" s="704">
        <f t="shared" ref="V22:V31" si="11">IF(K22="", J22*U22/100,K22*U22/100)</f>
        <v>0</v>
      </c>
      <c r="W22" s="706"/>
      <c r="X22" s="480"/>
    </row>
    <row r="23" spans="1:50" s="424" customFormat="1" ht="31.2">
      <c r="A23" s="693">
        <v>4</v>
      </c>
      <c r="B23" s="694">
        <v>7000015436</v>
      </c>
      <c r="C23" s="694">
        <v>40</v>
      </c>
      <c r="D23" s="694">
        <v>40</v>
      </c>
      <c r="E23" s="694">
        <v>40</v>
      </c>
      <c r="F23" s="694" t="s">
        <v>454</v>
      </c>
      <c r="G23" s="694">
        <v>100001327</v>
      </c>
      <c r="H23" s="694">
        <v>995454</v>
      </c>
      <c r="I23" s="695"/>
      <c r="J23" s="696">
        <v>18</v>
      </c>
      <c r="K23" s="697"/>
      <c r="L23" s="698" t="s">
        <v>459</v>
      </c>
      <c r="M23" s="694" t="s">
        <v>456</v>
      </c>
      <c r="N23" s="699">
        <v>759</v>
      </c>
      <c r="O23" s="697"/>
      <c r="P23" s="700" t="str">
        <f t="shared" si="6"/>
        <v>Included</v>
      </c>
      <c r="Q23" s="701">
        <f t="shared" si="7"/>
        <v>0</v>
      </c>
      <c r="R23" s="702">
        <f t="shared" si="8"/>
        <v>0</v>
      </c>
      <c r="S23" s="481"/>
      <c r="T23" s="703">
        <f t="shared" si="9"/>
        <v>0</v>
      </c>
      <c r="U23" s="703">
        <f t="shared" si="10"/>
        <v>0</v>
      </c>
      <c r="V23" s="704">
        <f t="shared" si="11"/>
        <v>0</v>
      </c>
      <c r="W23" s="706"/>
      <c r="X23" s="480"/>
    </row>
    <row r="24" spans="1:50" s="424" customFormat="1" ht="18">
      <c r="A24" s="693">
        <v>5</v>
      </c>
      <c r="B24" s="694">
        <v>7000015436</v>
      </c>
      <c r="C24" s="694">
        <v>50</v>
      </c>
      <c r="D24" s="694">
        <v>50</v>
      </c>
      <c r="E24" s="694">
        <v>50</v>
      </c>
      <c r="F24" s="694" t="s">
        <v>454</v>
      </c>
      <c r="G24" s="694">
        <v>100001329</v>
      </c>
      <c r="H24" s="694">
        <v>995454</v>
      </c>
      <c r="I24" s="695"/>
      <c r="J24" s="696">
        <v>18</v>
      </c>
      <c r="K24" s="697"/>
      <c r="L24" s="698" t="s">
        <v>460</v>
      </c>
      <c r="M24" s="694" t="s">
        <v>461</v>
      </c>
      <c r="N24" s="699">
        <v>137</v>
      </c>
      <c r="O24" s="697"/>
      <c r="P24" s="700" t="str">
        <f t="shared" si="6"/>
        <v>Included</v>
      </c>
      <c r="Q24" s="701">
        <f t="shared" si="7"/>
        <v>0</v>
      </c>
      <c r="R24" s="702">
        <f t="shared" si="8"/>
        <v>0</v>
      </c>
      <c r="S24" s="481"/>
      <c r="T24" s="703">
        <f t="shared" si="9"/>
        <v>0</v>
      </c>
      <c r="U24" s="703">
        <f t="shared" si="10"/>
        <v>0</v>
      </c>
      <c r="V24" s="704">
        <f t="shared" si="11"/>
        <v>0</v>
      </c>
      <c r="W24" s="706"/>
      <c r="X24" s="480"/>
    </row>
    <row r="25" spans="1:50" s="424" customFormat="1" ht="67.5" customHeight="1">
      <c r="A25" s="693">
        <v>6</v>
      </c>
      <c r="B25" s="694">
        <v>7000015436</v>
      </c>
      <c r="C25" s="694">
        <v>60</v>
      </c>
      <c r="D25" s="694">
        <v>60</v>
      </c>
      <c r="E25" s="694">
        <v>60</v>
      </c>
      <c r="F25" s="694" t="s">
        <v>454</v>
      </c>
      <c r="G25" s="694">
        <v>100001686</v>
      </c>
      <c r="H25" s="694">
        <v>995411</v>
      </c>
      <c r="I25" s="695"/>
      <c r="J25" s="696">
        <v>18</v>
      </c>
      <c r="K25" s="697"/>
      <c r="L25" s="698" t="s">
        <v>462</v>
      </c>
      <c r="M25" s="694" t="s">
        <v>463</v>
      </c>
      <c r="N25" s="699">
        <v>288</v>
      </c>
      <c r="O25" s="697"/>
      <c r="P25" s="700" t="str">
        <f t="shared" si="6"/>
        <v>Included</v>
      </c>
      <c r="Q25" s="701">
        <f t="shared" si="7"/>
        <v>0</v>
      </c>
      <c r="R25" s="702">
        <f t="shared" si="8"/>
        <v>0</v>
      </c>
      <c r="S25" s="481"/>
      <c r="T25" s="703">
        <f t="shared" si="9"/>
        <v>0</v>
      </c>
      <c r="U25" s="703">
        <f t="shared" si="10"/>
        <v>0</v>
      </c>
      <c r="V25" s="704">
        <f t="shared" si="11"/>
        <v>0</v>
      </c>
      <c r="W25" s="706"/>
      <c r="X25" s="480"/>
    </row>
    <row r="26" spans="1:50" s="424" customFormat="1" ht="65.25" customHeight="1">
      <c r="A26" s="693">
        <v>7</v>
      </c>
      <c r="B26" s="694">
        <v>7000015436</v>
      </c>
      <c r="C26" s="694">
        <v>70</v>
      </c>
      <c r="D26" s="694">
        <v>70</v>
      </c>
      <c r="E26" s="694">
        <v>70</v>
      </c>
      <c r="F26" s="694" t="s">
        <v>454</v>
      </c>
      <c r="G26" s="694">
        <v>100001687</v>
      </c>
      <c r="H26" s="694">
        <v>995411</v>
      </c>
      <c r="I26" s="695"/>
      <c r="J26" s="696">
        <v>18</v>
      </c>
      <c r="K26" s="697"/>
      <c r="L26" s="698" t="s">
        <v>464</v>
      </c>
      <c r="M26" s="694" t="s">
        <v>463</v>
      </c>
      <c r="N26" s="699">
        <v>336</v>
      </c>
      <c r="O26" s="697"/>
      <c r="P26" s="700" t="str">
        <f t="shared" si="6"/>
        <v>Included</v>
      </c>
      <c r="Q26" s="701">
        <f t="shared" si="7"/>
        <v>0</v>
      </c>
      <c r="R26" s="702">
        <f t="shared" si="8"/>
        <v>0</v>
      </c>
      <c r="S26" s="481"/>
      <c r="T26" s="703">
        <f t="shared" si="9"/>
        <v>0</v>
      </c>
      <c r="U26" s="703">
        <f t="shared" si="10"/>
        <v>0</v>
      </c>
      <c r="V26" s="704">
        <f t="shared" si="11"/>
        <v>0</v>
      </c>
      <c r="W26" s="706"/>
      <c r="X26" s="480"/>
    </row>
    <row r="27" spans="1:50" s="424" customFormat="1" ht="65.25" customHeight="1">
      <c r="A27" s="693">
        <v>8</v>
      </c>
      <c r="B27" s="694">
        <v>7000015436</v>
      </c>
      <c r="C27" s="694">
        <v>80</v>
      </c>
      <c r="D27" s="694">
        <v>80</v>
      </c>
      <c r="E27" s="694">
        <v>80</v>
      </c>
      <c r="F27" s="694" t="s">
        <v>454</v>
      </c>
      <c r="G27" s="694">
        <v>100001688</v>
      </c>
      <c r="H27" s="694">
        <v>995411</v>
      </c>
      <c r="I27" s="695"/>
      <c r="J27" s="696">
        <v>18</v>
      </c>
      <c r="K27" s="697"/>
      <c r="L27" s="698" t="s">
        <v>509</v>
      </c>
      <c r="M27" s="694" t="s">
        <v>463</v>
      </c>
      <c r="N27" s="699">
        <v>384</v>
      </c>
      <c r="O27" s="697"/>
      <c r="P27" s="700" t="str">
        <f t="shared" si="6"/>
        <v>Included</v>
      </c>
      <c r="Q27" s="701">
        <f t="shared" si="7"/>
        <v>0</v>
      </c>
      <c r="R27" s="702">
        <f t="shared" si="8"/>
        <v>0</v>
      </c>
      <c r="S27" s="481"/>
      <c r="T27" s="703">
        <f t="shared" si="9"/>
        <v>0</v>
      </c>
      <c r="U27" s="703">
        <f t="shared" si="10"/>
        <v>0</v>
      </c>
      <c r="V27" s="704">
        <f t="shared" si="11"/>
        <v>0</v>
      </c>
      <c r="W27" s="706"/>
      <c r="X27" s="480"/>
    </row>
    <row r="28" spans="1:50" s="424" customFormat="1" ht="47.25" customHeight="1">
      <c r="A28" s="693">
        <v>9</v>
      </c>
      <c r="B28" s="694">
        <v>7000015436</v>
      </c>
      <c r="C28" s="694">
        <v>90</v>
      </c>
      <c r="D28" s="694">
        <v>90</v>
      </c>
      <c r="E28" s="694">
        <v>90</v>
      </c>
      <c r="F28" s="694" t="s">
        <v>454</v>
      </c>
      <c r="G28" s="694">
        <v>100004507</v>
      </c>
      <c r="H28" s="694">
        <v>995421</v>
      </c>
      <c r="I28" s="695"/>
      <c r="J28" s="696">
        <v>18</v>
      </c>
      <c r="K28" s="697"/>
      <c r="L28" s="698" t="s">
        <v>465</v>
      </c>
      <c r="M28" s="694" t="s">
        <v>463</v>
      </c>
      <c r="N28" s="699">
        <v>450</v>
      </c>
      <c r="O28" s="697"/>
      <c r="P28" s="700" t="str">
        <f t="shared" si="6"/>
        <v>Included</v>
      </c>
      <c r="Q28" s="701">
        <f t="shared" si="7"/>
        <v>0</v>
      </c>
      <c r="R28" s="702">
        <f t="shared" si="8"/>
        <v>0</v>
      </c>
      <c r="S28" s="481"/>
      <c r="T28" s="703">
        <f t="shared" si="9"/>
        <v>0</v>
      </c>
      <c r="U28" s="703">
        <f t="shared" si="10"/>
        <v>0</v>
      </c>
      <c r="V28" s="704">
        <f t="shared" si="11"/>
        <v>0</v>
      </c>
      <c r="W28" s="706"/>
      <c r="X28" s="480"/>
    </row>
    <row r="29" spans="1:50" s="424" customFormat="1" ht="18">
      <c r="A29" s="693">
        <v>10</v>
      </c>
      <c r="B29" s="694">
        <v>7000015436</v>
      </c>
      <c r="C29" s="694">
        <v>100</v>
      </c>
      <c r="D29" s="694">
        <v>100</v>
      </c>
      <c r="E29" s="694">
        <v>100</v>
      </c>
      <c r="F29" s="694" t="s">
        <v>454</v>
      </c>
      <c r="G29" s="694">
        <v>100001412</v>
      </c>
      <c r="H29" s="694">
        <v>995462</v>
      </c>
      <c r="I29" s="695"/>
      <c r="J29" s="696">
        <v>18</v>
      </c>
      <c r="K29" s="697"/>
      <c r="L29" s="698" t="s">
        <v>466</v>
      </c>
      <c r="M29" s="694" t="s">
        <v>467</v>
      </c>
      <c r="N29" s="699">
        <v>144</v>
      </c>
      <c r="O29" s="697"/>
      <c r="P29" s="700" t="str">
        <f t="shared" si="6"/>
        <v>Included</v>
      </c>
      <c r="Q29" s="701">
        <f t="shared" si="7"/>
        <v>0</v>
      </c>
      <c r="R29" s="702">
        <f t="shared" si="8"/>
        <v>0</v>
      </c>
      <c r="S29" s="481"/>
      <c r="T29" s="703">
        <f t="shared" si="9"/>
        <v>0</v>
      </c>
      <c r="U29" s="703">
        <f t="shared" si="10"/>
        <v>0</v>
      </c>
      <c r="V29" s="704">
        <f t="shared" si="11"/>
        <v>0</v>
      </c>
      <c r="W29" s="706"/>
      <c r="X29" s="480"/>
    </row>
    <row r="30" spans="1:50" s="424" customFormat="1" ht="18">
      <c r="A30" s="693">
        <v>11</v>
      </c>
      <c r="B30" s="694">
        <v>7000015436</v>
      </c>
      <c r="C30" s="694">
        <v>110</v>
      </c>
      <c r="D30" s="694">
        <v>110</v>
      </c>
      <c r="E30" s="694">
        <v>110</v>
      </c>
      <c r="F30" s="694" t="s">
        <v>454</v>
      </c>
      <c r="G30" s="694">
        <v>100001413</v>
      </c>
      <c r="H30" s="694">
        <v>995462</v>
      </c>
      <c r="I30" s="695"/>
      <c r="J30" s="696">
        <v>18</v>
      </c>
      <c r="K30" s="697"/>
      <c r="L30" s="698" t="s">
        <v>468</v>
      </c>
      <c r="M30" s="694" t="s">
        <v>467</v>
      </c>
      <c r="N30" s="699">
        <v>96</v>
      </c>
      <c r="O30" s="697"/>
      <c r="P30" s="700" t="str">
        <f t="shared" si="6"/>
        <v>Included</v>
      </c>
      <c r="Q30" s="701">
        <f t="shared" si="7"/>
        <v>0</v>
      </c>
      <c r="R30" s="702">
        <f t="shared" si="8"/>
        <v>0</v>
      </c>
      <c r="S30" s="481"/>
      <c r="T30" s="703">
        <f t="shared" si="9"/>
        <v>0</v>
      </c>
      <c r="U30" s="703">
        <f t="shared" si="10"/>
        <v>0</v>
      </c>
      <c r="V30" s="704">
        <f t="shared" si="11"/>
        <v>0</v>
      </c>
      <c r="W30" s="706"/>
      <c r="X30" s="480"/>
    </row>
    <row r="31" spans="1:50" s="424" customFormat="1" ht="31.2">
      <c r="A31" s="693">
        <v>12</v>
      </c>
      <c r="B31" s="694">
        <v>7000015436</v>
      </c>
      <c r="C31" s="694">
        <v>120</v>
      </c>
      <c r="D31" s="694">
        <v>120</v>
      </c>
      <c r="E31" s="694">
        <v>120</v>
      </c>
      <c r="F31" s="694" t="s">
        <v>454</v>
      </c>
      <c r="G31" s="694">
        <v>100001736</v>
      </c>
      <c r="H31" s="694">
        <v>995462</v>
      </c>
      <c r="I31" s="695"/>
      <c r="J31" s="696">
        <v>18</v>
      </c>
      <c r="K31" s="697"/>
      <c r="L31" s="698" t="s">
        <v>469</v>
      </c>
      <c r="M31" s="694" t="s">
        <v>467</v>
      </c>
      <c r="N31" s="699">
        <v>30</v>
      </c>
      <c r="O31" s="697"/>
      <c r="P31" s="700" t="str">
        <f t="shared" si="6"/>
        <v>Included</v>
      </c>
      <c r="Q31" s="701">
        <f t="shared" si="7"/>
        <v>0</v>
      </c>
      <c r="R31" s="702">
        <f t="shared" si="8"/>
        <v>0</v>
      </c>
      <c r="S31" s="481"/>
      <c r="T31" s="703">
        <f t="shared" si="9"/>
        <v>0</v>
      </c>
      <c r="U31" s="703">
        <f t="shared" si="10"/>
        <v>0</v>
      </c>
      <c r="V31" s="704">
        <f t="shared" si="11"/>
        <v>0</v>
      </c>
      <c r="W31" s="706"/>
      <c r="X31" s="480"/>
    </row>
    <row r="32" spans="1:50" s="424" customFormat="1" ht="46.5" customHeight="1">
      <c r="A32" s="693">
        <v>13</v>
      </c>
      <c r="B32" s="694">
        <v>7000015436</v>
      </c>
      <c r="C32" s="694">
        <v>130</v>
      </c>
      <c r="D32" s="694">
        <v>130</v>
      </c>
      <c r="E32" s="694">
        <v>130</v>
      </c>
      <c r="F32" s="694" t="s">
        <v>454</v>
      </c>
      <c r="G32" s="694">
        <v>100001737</v>
      </c>
      <c r="H32" s="694">
        <v>995462</v>
      </c>
      <c r="I32" s="695"/>
      <c r="J32" s="696">
        <v>18</v>
      </c>
      <c r="K32" s="697"/>
      <c r="L32" s="698" t="s">
        <v>510</v>
      </c>
      <c r="M32" s="694" t="s">
        <v>467</v>
      </c>
      <c r="N32" s="699">
        <v>30</v>
      </c>
      <c r="O32" s="697"/>
      <c r="P32" s="700" t="str">
        <f t="shared" si="0"/>
        <v>Included</v>
      </c>
      <c r="Q32" s="701">
        <f t="shared" si="1"/>
        <v>0</v>
      </c>
      <c r="R32" s="702">
        <f t="shared" si="2"/>
        <v>0</v>
      </c>
      <c r="S32" s="481"/>
      <c r="T32" s="703">
        <f t="shared" si="3"/>
        <v>0</v>
      </c>
      <c r="U32" s="703">
        <f t="shared" si="4"/>
        <v>0</v>
      </c>
      <c r="V32" s="704">
        <f t="shared" si="5"/>
        <v>0</v>
      </c>
      <c r="W32" s="706"/>
      <c r="X32" s="480"/>
    </row>
    <row r="33" spans="1:24" s="424" customFormat="1" ht="46.5" customHeight="1">
      <c r="A33" s="693">
        <v>14</v>
      </c>
      <c r="B33" s="694">
        <v>7000015436</v>
      </c>
      <c r="C33" s="694">
        <v>140</v>
      </c>
      <c r="D33" s="694">
        <v>140</v>
      </c>
      <c r="E33" s="694">
        <v>140</v>
      </c>
      <c r="F33" s="694" t="s">
        <v>454</v>
      </c>
      <c r="G33" s="694">
        <v>100001738</v>
      </c>
      <c r="H33" s="694">
        <v>995462</v>
      </c>
      <c r="I33" s="695"/>
      <c r="J33" s="696">
        <v>18</v>
      </c>
      <c r="K33" s="697"/>
      <c r="L33" s="698" t="s">
        <v>470</v>
      </c>
      <c r="M33" s="694" t="s">
        <v>467</v>
      </c>
      <c r="N33" s="699">
        <v>15</v>
      </c>
      <c r="O33" s="697"/>
      <c r="P33" s="700" t="str">
        <f t="shared" si="0"/>
        <v>Included</v>
      </c>
      <c r="Q33" s="701">
        <f t="shared" si="1"/>
        <v>0</v>
      </c>
      <c r="R33" s="702">
        <f t="shared" si="2"/>
        <v>0</v>
      </c>
      <c r="S33" s="481"/>
      <c r="T33" s="703">
        <f t="shared" si="3"/>
        <v>0</v>
      </c>
      <c r="U33" s="703">
        <f t="shared" si="4"/>
        <v>0</v>
      </c>
      <c r="V33" s="704">
        <f t="shared" si="5"/>
        <v>0</v>
      </c>
      <c r="W33" s="706"/>
      <c r="X33" s="480"/>
    </row>
    <row r="34" spans="1:24" s="424" customFormat="1" ht="18">
      <c r="A34" s="693">
        <v>15</v>
      </c>
      <c r="B34" s="694">
        <v>7000015436</v>
      </c>
      <c r="C34" s="694">
        <v>150</v>
      </c>
      <c r="D34" s="694">
        <v>150</v>
      </c>
      <c r="E34" s="694">
        <v>150</v>
      </c>
      <c r="F34" s="694" t="s">
        <v>454</v>
      </c>
      <c r="G34" s="694">
        <v>100001739</v>
      </c>
      <c r="H34" s="694">
        <v>995462</v>
      </c>
      <c r="I34" s="695"/>
      <c r="J34" s="696">
        <v>18</v>
      </c>
      <c r="K34" s="697"/>
      <c r="L34" s="698" t="s">
        <v>471</v>
      </c>
      <c r="M34" s="694" t="s">
        <v>472</v>
      </c>
      <c r="N34" s="699">
        <v>2</v>
      </c>
      <c r="O34" s="697"/>
      <c r="P34" s="700" t="str">
        <f t="shared" si="0"/>
        <v>Included</v>
      </c>
      <c r="Q34" s="701">
        <f t="shared" si="1"/>
        <v>0</v>
      </c>
      <c r="R34" s="702">
        <f t="shared" si="2"/>
        <v>0</v>
      </c>
      <c r="S34" s="481"/>
      <c r="T34" s="703">
        <f t="shared" si="3"/>
        <v>0</v>
      </c>
      <c r="U34" s="703">
        <f t="shared" si="4"/>
        <v>0</v>
      </c>
      <c r="V34" s="704">
        <f t="shared" si="5"/>
        <v>0</v>
      </c>
      <c r="W34" s="706"/>
      <c r="X34" s="480"/>
    </row>
    <row r="35" spans="1:24" s="424" customFormat="1" ht="18">
      <c r="A35" s="693">
        <v>16</v>
      </c>
      <c r="B35" s="694">
        <v>7000015436</v>
      </c>
      <c r="C35" s="694">
        <v>160</v>
      </c>
      <c r="D35" s="694">
        <v>160</v>
      </c>
      <c r="E35" s="694">
        <v>160</v>
      </c>
      <c r="F35" s="694" t="s">
        <v>454</v>
      </c>
      <c r="G35" s="694">
        <v>100001755</v>
      </c>
      <c r="H35" s="694">
        <v>995424</v>
      </c>
      <c r="I35" s="695"/>
      <c r="J35" s="696">
        <v>18</v>
      </c>
      <c r="K35" s="697"/>
      <c r="L35" s="698" t="s">
        <v>473</v>
      </c>
      <c r="M35" s="694" t="s">
        <v>467</v>
      </c>
      <c r="N35" s="699">
        <v>252</v>
      </c>
      <c r="O35" s="697"/>
      <c r="P35" s="700" t="str">
        <f t="shared" si="0"/>
        <v>Included</v>
      </c>
      <c r="Q35" s="701">
        <f t="shared" si="1"/>
        <v>0</v>
      </c>
      <c r="R35" s="702">
        <f t="shared" si="2"/>
        <v>0</v>
      </c>
      <c r="S35" s="481"/>
      <c r="T35" s="703">
        <f t="shared" si="3"/>
        <v>0</v>
      </c>
      <c r="U35" s="703">
        <f t="shared" si="4"/>
        <v>0</v>
      </c>
      <c r="V35" s="704">
        <f t="shared" si="5"/>
        <v>0</v>
      </c>
      <c r="W35" s="706"/>
      <c r="X35" s="480"/>
    </row>
    <row r="36" spans="1:24" s="424" customFormat="1" ht="18">
      <c r="A36" s="693">
        <v>17</v>
      </c>
      <c r="B36" s="694">
        <v>7000015436</v>
      </c>
      <c r="C36" s="694">
        <v>170</v>
      </c>
      <c r="D36" s="694">
        <v>170</v>
      </c>
      <c r="E36" s="694">
        <v>170</v>
      </c>
      <c r="F36" s="694" t="s">
        <v>454</v>
      </c>
      <c r="G36" s="694">
        <v>100001756</v>
      </c>
      <c r="H36" s="694">
        <v>995424</v>
      </c>
      <c r="I36" s="695"/>
      <c r="J36" s="696">
        <v>18</v>
      </c>
      <c r="K36" s="697"/>
      <c r="L36" s="698" t="s">
        <v>474</v>
      </c>
      <c r="M36" s="694" t="s">
        <v>467</v>
      </c>
      <c r="N36" s="699">
        <v>252</v>
      </c>
      <c r="O36" s="697"/>
      <c r="P36" s="700" t="str">
        <f t="shared" si="0"/>
        <v>Included</v>
      </c>
      <c r="Q36" s="701">
        <f t="shared" si="1"/>
        <v>0</v>
      </c>
      <c r="R36" s="702">
        <f t="shared" si="2"/>
        <v>0</v>
      </c>
      <c r="S36" s="481"/>
      <c r="T36" s="703">
        <f t="shared" si="3"/>
        <v>0</v>
      </c>
      <c r="U36" s="703">
        <f t="shared" si="4"/>
        <v>0</v>
      </c>
      <c r="V36" s="704">
        <f t="shared" si="5"/>
        <v>0</v>
      </c>
      <c r="W36" s="706"/>
      <c r="X36" s="480"/>
    </row>
    <row r="37" spans="1:24" s="424" customFormat="1" ht="18">
      <c r="A37" s="693">
        <v>18</v>
      </c>
      <c r="B37" s="694">
        <v>7000015436</v>
      </c>
      <c r="C37" s="694">
        <v>180</v>
      </c>
      <c r="D37" s="694">
        <v>180</v>
      </c>
      <c r="E37" s="694">
        <v>180</v>
      </c>
      <c r="F37" s="694" t="s">
        <v>454</v>
      </c>
      <c r="G37" s="694">
        <v>100001757</v>
      </c>
      <c r="H37" s="694">
        <v>995424</v>
      </c>
      <c r="I37" s="695"/>
      <c r="J37" s="696">
        <v>18</v>
      </c>
      <c r="K37" s="697"/>
      <c r="L37" s="698" t="s">
        <v>475</v>
      </c>
      <c r="M37" s="694" t="s">
        <v>467</v>
      </c>
      <c r="N37" s="699">
        <v>252</v>
      </c>
      <c r="O37" s="697"/>
      <c r="P37" s="700" t="str">
        <f t="shared" si="0"/>
        <v>Included</v>
      </c>
      <c r="Q37" s="701">
        <f t="shared" si="1"/>
        <v>0</v>
      </c>
      <c r="R37" s="702">
        <f t="shared" si="2"/>
        <v>0</v>
      </c>
      <c r="S37" s="481"/>
      <c r="T37" s="703">
        <f t="shared" si="3"/>
        <v>0</v>
      </c>
      <c r="U37" s="703">
        <f t="shared" si="4"/>
        <v>0</v>
      </c>
      <c r="V37" s="704">
        <f t="shared" si="5"/>
        <v>0</v>
      </c>
      <c r="W37" s="706"/>
      <c r="X37" s="480"/>
    </row>
    <row r="38" spans="1:24" s="424" customFormat="1" ht="18">
      <c r="A38" s="693">
        <v>19</v>
      </c>
      <c r="B38" s="694">
        <v>7000015436</v>
      </c>
      <c r="C38" s="694">
        <v>190</v>
      </c>
      <c r="D38" s="694">
        <v>190</v>
      </c>
      <c r="E38" s="694">
        <v>190</v>
      </c>
      <c r="F38" s="694" t="s">
        <v>454</v>
      </c>
      <c r="G38" s="694">
        <v>100001758</v>
      </c>
      <c r="H38" s="694">
        <v>995424</v>
      </c>
      <c r="I38" s="695"/>
      <c r="J38" s="696">
        <v>18</v>
      </c>
      <c r="K38" s="697"/>
      <c r="L38" s="698" t="s">
        <v>476</v>
      </c>
      <c r="M38" s="694" t="s">
        <v>467</v>
      </c>
      <c r="N38" s="699">
        <v>151</v>
      </c>
      <c r="O38" s="697"/>
      <c r="P38" s="700" t="str">
        <f t="shared" si="0"/>
        <v>Included</v>
      </c>
      <c r="Q38" s="701">
        <f t="shared" si="1"/>
        <v>0</v>
      </c>
      <c r="R38" s="702">
        <f t="shared" si="2"/>
        <v>0</v>
      </c>
      <c r="S38" s="481"/>
      <c r="T38" s="703">
        <f t="shared" si="3"/>
        <v>0</v>
      </c>
      <c r="U38" s="703">
        <f t="shared" si="4"/>
        <v>0</v>
      </c>
      <c r="V38" s="704">
        <f t="shared" si="5"/>
        <v>0</v>
      </c>
      <c r="W38" s="706"/>
      <c r="X38" s="480"/>
    </row>
    <row r="39" spans="1:24" s="424" customFormat="1" ht="18">
      <c r="A39" s="693">
        <v>20</v>
      </c>
      <c r="B39" s="694">
        <v>7000015436</v>
      </c>
      <c r="C39" s="694">
        <v>200</v>
      </c>
      <c r="D39" s="694">
        <v>200</v>
      </c>
      <c r="E39" s="694">
        <v>200</v>
      </c>
      <c r="F39" s="694" t="s">
        <v>454</v>
      </c>
      <c r="G39" s="694">
        <v>100001759</v>
      </c>
      <c r="H39" s="694">
        <v>995424</v>
      </c>
      <c r="I39" s="695"/>
      <c r="J39" s="696">
        <v>18</v>
      </c>
      <c r="K39" s="697"/>
      <c r="L39" s="698" t="s">
        <v>477</v>
      </c>
      <c r="M39" s="694" t="s">
        <v>467</v>
      </c>
      <c r="N39" s="699">
        <v>101</v>
      </c>
      <c r="O39" s="697"/>
      <c r="P39" s="700" t="str">
        <f t="shared" si="0"/>
        <v>Included</v>
      </c>
      <c r="Q39" s="701">
        <f t="shared" si="1"/>
        <v>0</v>
      </c>
      <c r="R39" s="702">
        <f t="shared" si="2"/>
        <v>0</v>
      </c>
      <c r="S39" s="481"/>
      <c r="T39" s="703">
        <f t="shared" si="3"/>
        <v>0</v>
      </c>
      <c r="U39" s="703">
        <f t="shared" si="4"/>
        <v>0</v>
      </c>
      <c r="V39" s="704">
        <f t="shared" si="5"/>
        <v>0</v>
      </c>
      <c r="W39" s="706"/>
      <c r="X39" s="480"/>
    </row>
    <row r="40" spans="1:24" s="424" customFormat="1" ht="18">
      <c r="A40" s="693">
        <v>21</v>
      </c>
      <c r="B40" s="694">
        <v>7000015436</v>
      </c>
      <c r="C40" s="694">
        <v>210</v>
      </c>
      <c r="D40" s="694">
        <v>210</v>
      </c>
      <c r="E40" s="694">
        <v>210</v>
      </c>
      <c r="F40" s="694" t="s">
        <v>454</v>
      </c>
      <c r="G40" s="694">
        <v>100008638</v>
      </c>
      <c r="H40" s="694">
        <v>995421</v>
      </c>
      <c r="I40" s="695"/>
      <c r="J40" s="696">
        <v>18</v>
      </c>
      <c r="K40" s="697"/>
      <c r="L40" s="698" t="s">
        <v>478</v>
      </c>
      <c r="M40" s="694" t="s">
        <v>467</v>
      </c>
      <c r="N40" s="699">
        <v>378</v>
      </c>
      <c r="O40" s="697"/>
      <c r="P40" s="700" t="str">
        <f t="shared" ref="P40:P60" si="12">IF(O40=0, "Included",IF(ISERROR(N40*O40), O40, N40*O40))</f>
        <v>Included</v>
      </c>
      <c r="Q40" s="701">
        <f t="shared" ref="Q40" si="13">O40*N40</f>
        <v>0</v>
      </c>
      <c r="R40" s="702">
        <f t="shared" ref="R40" si="14">IF(K40="", J40*Q40/100,K40*Q40/100)</f>
        <v>0</v>
      </c>
      <c r="S40" s="481"/>
      <c r="T40" s="703">
        <f t="shared" ref="T40" si="15">O40*(1-$T$15)</f>
        <v>0</v>
      </c>
      <c r="U40" s="703">
        <f t="shared" ref="U40" si="16">T40*N40</f>
        <v>0</v>
      </c>
      <c r="V40" s="704">
        <f t="shared" ref="V40" si="17">IF(K40="", J40*U40/100,K40*U40/100)</f>
        <v>0</v>
      </c>
      <c r="W40" s="706"/>
      <c r="X40" s="480"/>
    </row>
    <row r="41" spans="1:24" s="424" customFormat="1" ht="18">
      <c r="A41" s="693">
        <v>22</v>
      </c>
      <c r="B41" s="694">
        <v>7000015436</v>
      </c>
      <c r="C41" s="694">
        <v>220</v>
      </c>
      <c r="D41" s="694">
        <v>220</v>
      </c>
      <c r="E41" s="694">
        <v>220</v>
      </c>
      <c r="F41" s="694" t="s">
        <v>454</v>
      </c>
      <c r="G41" s="694">
        <v>100008639</v>
      </c>
      <c r="H41" s="694">
        <v>995421</v>
      </c>
      <c r="I41" s="695"/>
      <c r="J41" s="696">
        <v>18</v>
      </c>
      <c r="K41" s="697"/>
      <c r="L41" s="698" t="s">
        <v>479</v>
      </c>
      <c r="M41" s="694" t="s">
        <v>467</v>
      </c>
      <c r="N41" s="699">
        <v>378</v>
      </c>
      <c r="O41" s="697"/>
      <c r="P41" s="700" t="str">
        <f t="shared" si="12"/>
        <v>Included</v>
      </c>
      <c r="Q41" s="701">
        <f>O41*N41</f>
        <v>0</v>
      </c>
      <c r="R41" s="702">
        <f>IF(K41="", J41*Q41/100,K41*Q41/100)</f>
        <v>0</v>
      </c>
      <c r="S41" s="481"/>
      <c r="T41" s="703">
        <f>O41*(1-$T$15)</f>
        <v>0</v>
      </c>
      <c r="U41" s="703">
        <f>T41*N41</f>
        <v>0</v>
      </c>
      <c r="V41" s="704">
        <f>IF(K41="", J41*U41/100,K41*U41/100)</f>
        <v>0</v>
      </c>
      <c r="W41" s="706"/>
      <c r="X41" s="480"/>
    </row>
    <row r="42" spans="1:24" s="424" customFormat="1" ht="18">
      <c r="A42" s="693">
        <v>23</v>
      </c>
      <c r="B42" s="694">
        <v>7000015436</v>
      </c>
      <c r="C42" s="694">
        <v>230</v>
      </c>
      <c r="D42" s="694">
        <v>230</v>
      </c>
      <c r="E42" s="694">
        <v>230</v>
      </c>
      <c r="F42" s="694" t="s">
        <v>454</v>
      </c>
      <c r="G42" s="694">
        <v>100010100</v>
      </c>
      <c r="H42" s="694">
        <v>995421</v>
      </c>
      <c r="I42" s="695"/>
      <c r="J42" s="696">
        <v>18</v>
      </c>
      <c r="K42" s="697"/>
      <c r="L42" s="698" t="s">
        <v>480</v>
      </c>
      <c r="M42" s="694" t="s">
        <v>467</v>
      </c>
      <c r="N42" s="699">
        <v>378</v>
      </c>
      <c r="O42" s="697"/>
      <c r="P42" s="700" t="str">
        <f t="shared" si="12"/>
        <v>Included</v>
      </c>
      <c r="Q42" s="701">
        <f t="shared" ref="Q42:Q62" si="18">O42*N42</f>
        <v>0</v>
      </c>
      <c r="R42" s="702">
        <f t="shared" ref="R42:R62" si="19">IF(K42="", J42*Q42/100,K42*Q42/100)</f>
        <v>0</v>
      </c>
      <c r="S42" s="481"/>
      <c r="T42" s="703">
        <f t="shared" ref="T42:T62" si="20">O42*(1-$T$15)</f>
        <v>0</v>
      </c>
      <c r="U42" s="703">
        <f t="shared" ref="U42:U62" si="21">T42*N42</f>
        <v>0</v>
      </c>
      <c r="V42" s="704">
        <f t="shared" ref="V42:V62" si="22">IF(K42="", J42*U42/100,K42*U42/100)</f>
        <v>0</v>
      </c>
      <c r="W42" s="706"/>
      <c r="X42" s="480"/>
    </row>
    <row r="43" spans="1:24" s="424" customFormat="1" ht="18">
      <c r="A43" s="693">
        <v>24</v>
      </c>
      <c r="B43" s="694">
        <v>7000015436</v>
      </c>
      <c r="C43" s="694">
        <v>240</v>
      </c>
      <c r="D43" s="694">
        <v>240</v>
      </c>
      <c r="E43" s="694">
        <v>240</v>
      </c>
      <c r="F43" s="694" t="s">
        <v>454</v>
      </c>
      <c r="G43" s="694">
        <v>100010101</v>
      </c>
      <c r="H43" s="694">
        <v>995421</v>
      </c>
      <c r="I43" s="695"/>
      <c r="J43" s="696">
        <v>18</v>
      </c>
      <c r="K43" s="697"/>
      <c r="L43" s="698" t="s">
        <v>481</v>
      </c>
      <c r="M43" s="694" t="s">
        <v>467</v>
      </c>
      <c r="N43" s="699">
        <v>378</v>
      </c>
      <c r="O43" s="697"/>
      <c r="P43" s="700" t="str">
        <f t="shared" si="12"/>
        <v>Included</v>
      </c>
      <c r="Q43" s="701">
        <f t="shared" si="18"/>
        <v>0</v>
      </c>
      <c r="R43" s="702">
        <f t="shared" si="19"/>
        <v>0</v>
      </c>
      <c r="S43" s="481"/>
      <c r="T43" s="703">
        <f t="shared" si="20"/>
        <v>0</v>
      </c>
      <c r="U43" s="703">
        <f t="shared" si="21"/>
        <v>0</v>
      </c>
      <c r="V43" s="704">
        <f t="shared" si="22"/>
        <v>0</v>
      </c>
      <c r="W43" s="706"/>
      <c r="X43" s="480"/>
    </row>
    <row r="44" spans="1:24" s="424" customFormat="1" ht="46.5" customHeight="1">
      <c r="A44" s="693">
        <v>25</v>
      </c>
      <c r="B44" s="694">
        <v>7000015436</v>
      </c>
      <c r="C44" s="694">
        <v>250</v>
      </c>
      <c r="D44" s="694">
        <v>250</v>
      </c>
      <c r="E44" s="694">
        <v>250</v>
      </c>
      <c r="F44" s="694" t="s">
        <v>454</v>
      </c>
      <c r="G44" s="694">
        <v>100001697</v>
      </c>
      <c r="H44" s="694">
        <v>995454</v>
      </c>
      <c r="I44" s="695"/>
      <c r="J44" s="696">
        <v>18</v>
      </c>
      <c r="K44" s="697"/>
      <c r="L44" s="698" t="s">
        <v>482</v>
      </c>
      <c r="M44" s="694" t="s">
        <v>463</v>
      </c>
      <c r="N44" s="699">
        <v>440</v>
      </c>
      <c r="O44" s="697"/>
      <c r="P44" s="700" t="str">
        <f t="shared" si="12"/>
        <v>Included</v>
      </c>
      <c r="Q44" s="701">
        <f t="shared" si="18"/>
        <v>0</v>
      </c>
      <c r="R44" s="702">
        <f t="shared" si="19"/>
        <v>0</v>
      </c>
      <c r="S44" s="481"/>
      <c r="T44" s="703">
        <f t="shared" si="20"/>
        <v>0</v>
      </c>
      <c r="U44" s="703">
        <f t="shared" si="21"/>
        <v>0</v>
      </c>
      <c r="V44" s="704">
        <f t="shared" si="22"/>
        <v>0</v>
      </c>
      <c r="W44" s="706"/>
      <c r="X44" s="480"/>
    </row>
    <row r="45" spans="1:24" s="424" customFormat="1" ht="46.5" customHeight="1">
      <c r="A45" s="693">
        <v>26</v>
      </c>
      <c r="B45" s="694">
        <v>7000015436</v>
      </c>
      <c r="C45" s="694">
        <v>260</v>
      </c>
      <c r="D45" s="694">
        <v>260</v>
      </c>
      <c r="E45" s="694">
        <v>260</v>
      </c>
      <c r="F45" s="694" t="s">
        <v>454</v>
      </c>
      <c r="G45" s="694">
        <v>100001721</v>
      </c>
      <c r="H45" s="694">
        <v>995428</v>
      </c>
      <c r="I45" s="695"/>
      <c r="J45" s="696">
        <v>18</v>
      </c>
      <c r="K45" s="697"/>
      <c r="L45" s="698" t="s">
        <v>483</v>
      </c>
      <c r="M45" s="694" t="s">
        <v>456</v>
      </c>
      <c r="N45" s="699">
        <v>250</v>
      </c>
      <c r="O45" s="697"/>
      <c r="P45" s="700" t="str">
        <f t="shared" si="12"/>
        <v>Included</v>
      </c>
      <c r="Q45" s="701">
        <f t="shared" si="18"/>
        <v>0</v>
      </c>
      <c r="R45" s="702">
        <f t="shared" si="19"/>
        <v>0</v>
      </c>
      <c r="S45" s="481"/>
      <c r="T45" s="703">
        <f t="shared" si="20"/>
        <v>0</v>
      </c>
      <c r="U45" s="703">
        <f t="shared" si="21"/>
        <v>0</v>
      </c>
      <c r="V45" s="704">
        <f t="shared" si="22"/>
        <v>0</v>
      </c>
      <c r="W45" s="706"/>
      <c r="X45" s="480"/>
    </row>
    <row r="46" spans="1:24" s="424" customFormat="1" ht="152.4" customHeight="1">
      <c r="A46" s="693">
        <v>27</v>
      </c>
      <c r="B46" s="694">
        <v>7000015436</v>
      </c>
      <c r="C46" s="694">
        <v>270</v>
      </c>
      <c r="D46" s="694">
        <v>270</v>
      </c>
      <c r="E46" s="694">
        <v>270</v>
      </c>
      <c r="F46" s="694" t="s">
        <v>454</v>
      </c>
      <c r="G46" s="694">
        <v>100002911</v>
      </c>
      <c r="H46" s="694">
        <v>995432</v>
      </c>
      <c r="I46" s="695"/>
      <c r="J46" s="696">
        <v>18</v>
      </c>
      <c r="K46" s="697"/>
      <c r="L46" s="698" t="s">
        <v>511</v>
      </c>
      <c r="M46" s="694" t="s">
        <v>456</v>
      </c>
      <c r="N46" s="699">
        <v>100</v>
      </c>
      <c r="O46" s="697"/>
      <c r="P46" s="700" t="str">
        <f t="shared" si="12"/>
        <v>Included</v>
      </c>
      <c r="Q46" s="701">
        <f t="shared" si="18"/>
        <v>0</v>
      </c>
      <c r="R46" s="702">
        <f t="shared" si="19"/>
        <v>0</v>
      </c>
      <c r="S46" s="481"/>
      <c r="T46" s="703">
        <f t="shared" si="20"/>
        <v>0</v>
      </c>
      <c r="U46" s="703">
        <f t="shared" si="21"/>
        <v>0</v>
      </c>
      <c r="V46" s="704">
        <f t="shared" si="22"/>
        <v>0</v>
      </c>
      <c r="W46" s="706"/>
      <c r="X46" s="480"/>
    </row>
    <row r="47" spans="1:24" s="424" customFormat="1" ht="18">
      <c r="A47" s="693">
        <v>28</v>
      </c>
      <c r="B47" s="694">
        <v>7000015436</v>
      </c>
      <c r="C47" s="694">
        <v>280</v>
      </c>
      <c r="D47" s="694">
        <v>280</v>
      </c>
      <c r="E47" s="694">
        <v>280</v>
      </c>
      <c r="F47" s="694" t="s">
        <v>454</v>
      </c>
      <c r="G47" s="694">
        <v>100003926</v>
      </c>
      <c r="H47" s="694">
        <v>995428</v>
      </c>
      <c r="I47" s="695"/>
      <c r="J47" s="696">
        <v>18</v>
      </c>
      <c r="K47" s="697"/>
      <c r="L47" s="698" t="s">
        <v>485</v>
      </c>
      <c r="M47" s="694" t="s">
        <v>463</v>
      </c>
      <c r="N47" s="699">
        <v>100</v>
      </c>
      <c r="O47" s="697"/>
      <c r="P47" s="700" t="str">
        <f t="shared" si="12"/>
        <v>Included</v>
      </c>
      <c r="Q47" s="701">
        <f t="shared" si="18"/>
        <v>0</v>
      </c>
      <c r="R47" s="702">
        <f t="shared" si="19"/>
        <v>0</v>
      </c>
      <c r="S47" s="481"/>
      <c r="T47" s="703">
        <f t="shared" si="20"/>
        <v>0</v>
      </c>
      <c r="U47" s="703">
        <f t="shared" si="21"/>
        <v>0</v>
      </c>
      <c r="V47" s="704">
        <f t="shared" si="22"/>
        <v>0</v>
      </c>
      <c r="W47" s="706"/>
      <c r="X47" s="480"/>
    </row>
    <row r="48" spans="1:24" s="424" customFormat="1" ht="31.2">
      <c r="A48" s="693">
        <v>29</v>
      </c>
      <c r="B48" s="694">
        <v>7000015436</v>
      </c>
      <c r="C48" s="694">
        <v>290</v>
      </c>
      <c r="D48" s="694">
        <v>290</v>
      </c>
      <c r="E48" s="694">
        <v>290</v>
      </c>
      <c r="F48" s="694" t="s">
        <v>454</v>
      </c>
      <c r="G48" s="694">
        <v>100003652</v>
      </c>
      <c r="H48" s="694">
        <v>995432</v>
      </c>
      <c r="I48" s="695"/>
      <c r="J48" s="696">
        <v>18</v>
      </c>
      <c r="K48" s="697"/>
      <c r="L48" s="698" t="s">
        <v>512</v>
      </c>
      <c r="M48" s="694" t="s">
        <v>513</v>
      </c>
      <c r="N48" s="699">
        <v>1</v>
      </c>
      <c r="O48" s="697"/>
      <c r="P48" s="700" t="str">
        <f t="shared" si="12"/>
        <v>Included</v>
      </c>
      <c r="Q48" s="701">
        <f t="shared" si="18"/>
        <v>0</v>
      </c>
      <c r="R48" s="702">
        <f t="shared" si="19"/>
        <v>0</v>
      </c>
      <c r="S48" s="481"/>
      <c r="T48" s="703">
        <f t="shared" si="20"/>
        <v>0</v>
      </c>
      <c r="U48" s="703">
        <f t="shared" si="21"/>
        <v>0</v>
      </c>
      <c r="V48" s="704">
        <f t="shared" si="22"/>
        <v>0</v>
      </c>
      <c r="W48" s="706"/>
      <c r="X48" s="480"/>
    </row>
    <row r="49" spans="1:24" s="424" customFormat="1" ht="18">
      <c r="A49" s="693">
        <v>30</v>
      </c>
      <c r="B49" s="694">
        <v>7000015436</v>
      </c>
      <c r="C49" s="694">
        <v>300</v>
      </c>
      <c r="D49" s="694">
        <v>300</v>
      </c>
      <c r="E49" s="694">
        <v>110</v>
      </c>
      <c r="F49" s="694" t="s">
        <v>454</v>
      </c>
      <c r="G49" s="694">
        <v>100001432</v>
      </c>
      <c r="H49" s="694">
        <v>995423</v>
      </c>
      <c r="I49" s="695"/>
      <c r="J49" s="696">
        <v>18</v>
      </c>
      <c r="K49" s="697"/>
      <c r="L49" s="698" t="s">
        <v>486</v>
      </c>
      <c r="M49" s="694" t="s">
        <v>467</v>
      </c>
      <c r="N49" s="699">
        <v>150</v>
      </c>
      <c r="O49" s="697"/>
      <c r="P49" s="700" t="str">
        <f t="shared" si="12"/>
        <v>Included</v>
      </c>
      <c r="Q49" s="701">
        <f t="shared" si="18"/>
        <v>0</v>
      </c>
      <c r="R49" s="702">
        <f t="shared" si="19"/>
        <v>0</v>
      </c>
      <c r="S49" s="481"/>
      <c r="T49" s="703">
        <f t="shared" si="20"/>
        <v>0</v>
      </c>
      <c r="U49" s="703">
        <f t="shared" si="21"/>
        <v>0</v>
      </c>
      <c r="V49" s="704">
        <f t="shared" si="22"/>
        <v>0</v>
      </c>
      <c r="W49" s="706"/>
      <c r="X49" s="480"/>
    </row>
    <row r="50" spans="1:24" s="424" customFormat="1" ht="31.2">
      <c r="A50" s="693">
        <v>31</v>
      </c>
      <c r="B50" s="694">
        <v>7000015437</v>
      </c>
      <c r="C50" s="694">
        <v>60</v>
      </c>
      <c r="D50" s="694">
        <v>60</v>
      </c>
      <c r="E50" s="694">
        <v>120</v>
      </c>
      <c r="F50" s="694" t="s">
        <v>504</v>
      </c>
      <c r="G50" s="694">
        <v>100017871</v>
      </c>
      <c r="H50" s="694">
        <v>998739</v>
      </c>
      <c r="I50" s="695"/>
      <c r="J50" s="696">
        <v>18</v>
      </c>
      <c r="K50" s="697"/>
      <c r="L50" s="698" t="s">
        <v>487</v>
      </c>
      <c r="M50" s="694" t="s">
        <v>452</v>
      </c>
      <c r="N50" s="699">
        <v>1</v>
      </c>
      <c r="O50" s="697"/>
      <c r="P50" s="700" t="str">
        <f t="shared" si="12"/>
        <v>Included</v>
      </c>
      <c r="Q50" s="701">
        <f t="shared" si="18"/>
        <v>0</v>
      </c>
      <c r="R50" s="702">
        <f t="shared" si="19"/>
        <v>0</v>
      </c>
      <c r="S50" s="481"/>
      <c r="T50" s="703">
        <f t="shared" si="20"/>
        <v>0</v>
      </c>
      <c r="U50" s="703">
        <f t="shared" si="21"/>
        <v>0</v>
      </c>
      <c r="V50" s="704">
        <f t="shared" si="22"/>
        <v>0</v>
      </c>
      <c r="W50" s="706"/>
      <c r="X50" s="480"/>
    </row>
    <row r="51" spans="1:24" s="424" customFormat="1" ht="31.2">
      <c r="A51" s="705">
        <v>32</v>
      </c>
      <c r="B51" s="694">
        <v>7000015437</v>
      </c>
      <c r="C51" s="694">
        <v>70</v>
      </c>
      <c r="D51" s="694">
        <v>70</v>
      </c>
      <c r="E51" s="694">
        <v>130</v>
      </c>
      <c r="F51" s="694" t="s">
        <v>504</v>
      </c>
      <c r="G51" s="694">
        <v>100017873</v>
      </c>
      <c r="H51" s="694">
        <v>998739</v>
      </c>
      <c r="I51" s="695"/>
      <c r="J51" s="696">
        <v>18</v>
      </c>
      <c r="K51" s="697"/>
      <c r="L51" s="698" t="s">
        <v>488</v>
      </c>
      <c r="M51" s="694" t="s">
        <v>452</v>
      </c>
      <c r="N51" s="699">
        <v>1</v>
      </c>
      <c r="O51" s="697"/>
      <c r="P51" s="700" t="str">
        <f t="shared" si="12"/>
        <v>Included</v>
      </c>
      <c r="Q51" s="701">
        <f t="shared" si="18"/>
        <v>0</v>
      </c>
      <c r="R51" s="702">
        <f t="shared" si="19"/>
        <v>0</v>
      </c>
      <c r="S51" s="481"/>
      <c r="T51" s="703">
        <f t="shared" si="20"/>
        <v>0</v>
      </c>
      <c r="U51" s="703">
        <f t="shared" si="21"/>
        <v>0</v>
      </c>
      <c r="V51" s="704">
        <f t="shared" si="22"/>
        <v>0</v>
      </c>
      <c r="W51" s="706"/>
      <c r="X51" s="480"/>
    </row>
    <row r="52" spans="1:24" s="424" customFormat="1" ht="31.2">
      <c r="A52" s="693">
        <v>33</v>
      </c>
      <c r="B52" s="694">
        <v>7000015437</v>
      </c>
      <c r="C52" s="694">
        <v>80</v>
      </c>
      <c r="D52" s="694">
        <v>80</v>
      </c>
      <c r="E52" s="694">
        <v>140</v>
      </c>
      <c r="F52" s="694" t="s">
        <v>504</v>
      </c>
      <c r="G52" s="694">
        <v>100017883</v>
      </c>
      <c r="H52" s="694">
        <v>998739</v>
      </c>
      <c r="I52" s="695"/>
      <c r="J52" s="696">
        <v>18</v>
      </c>
      <c r="K52" s="697"/>
      <c r="L52" s="698" t="s">
        <v>489</v>
      </c>
      <c r="M52" s="694" t="s">
        <v>472</v>
      </c>
      <c r="N52" s="699">
        <v>3</v>
      </c>
      <c r="O52" s="697"/>
      <c r="P52" s="700" t="str">
        <f t="shared" si="12"/>
        <v>Included</v>
      </c>
      <c r="Q52" s="701">
        <f t="shared" si="18"/>
        <v>0</v>
      </c>
      <c r="R52" s="702">
        <f t="shared" si="19"/>
        <v>0</v>
      </c>
      <c r="S52" s="481"/>
      <c r="T52" s="703">
        <f t="shared" si="20"/>
        <v>0</v>
      </c>
      <c r="U52" s="703">
        <f t="shared" si="21"/>
        <v>0</v>
      </c>
      <c r="V52" s="704">
        <f t="shared" si="22"/>
        <v>0</v>
      </c>
      <c r="W52" s="706"/>
      <c r="X52" s="480"/>
    </row>
    <row r="53" spans="1:24" s="424" customFormat="1" ht="31.2">
      <c r="A53" s="693">
        <v>34</v>
      </c>
      <c r="B53" s="694">
        <v>7000015437</v>
      </c>
      <c r="C53" s="694">
        <v>90</v>
      </c>
      <c r="D53" s="694">
        <v>90</v>
      </c>
      <c r="E53" s="694">
        <v>150</v>
      </c>
      <c r="F53" s="694" t="s">
        <v>504</v>
      </c>
      <c r="G53" s="694">
        <v>100017885</v>
      </c>
      <c r="H53" s="694">
        <v>998739</v>
      </c>
      <c r="I53" s="695"/>
      <c r="J53" s="696">
        <v>18</v>
      </c>
      <c r="K53" s="697"/>
      <c r="L53" s="698" t="s">
        <v>490</v>
      </c>
      <c r="M53" s="694" t="s">
        <v>491</v>
      </c>
      <c r="N53" s="699">
        <v>2</v>
      </c>
      <c r="O53" s="697"/>
      <c r="P53" s="700" t="str">
        <f t="shared" si="12"/>
        <v>Included</v>
      </c>
      <c r="Q53" s="701">
        <f t="shared" si="18"/>
        <v>0</v>
      </c>
      <c r="R53" s="702">
        <f t="shared" si="19"/>
        <v>0</v>
      </c>
      <c r="S53" s="481"/>
      <c r="T53" s="703">
        <f t="shared" si="20"/>
        <v>0</v>
      </c>
      <c r="U53" s="703">
        <f t="shared" si="21"/>
        <v>0</v>
      </c>
      <c r="V53" s="704">
        <f t="shared" si="22"/>
        <v>0</v>
      </c>
      <c r="W53" s="706"/>
      <c r="X53" s="480"/>
    </row>
    <row r="54" spans="1:24" s="424" customFormat="1" ht="31.2">
      <c r="A54" s="705">
        <v>35</v>
      </c>
      <c r="B54" s="694">
        <v>7000015437</v>
      </c>
      <c r="C54" s="694">
        <v>100</v>
      </c>
      <c r="D54" s="694">
        <v>100</v>
      </c>
      <c r="E54" s="694">
        <v>160</v>
      </c>
      <c r="F54" s="694" t="s">
        <v>504</v>
      </c>
      <c r="G54" s="694">
        <v>100017875</v>
      </c>
      <c r="H54" s="694">
        <v>998739</v>
      </c>
      <c r="I54" s="695"/>
      <c r="J54" s="696">
        <v>18</v>
      </c>
      <c r="K54" s="697"/>
      <c r="L54" s="698" t="s">
        <v>514</v>
      </c>
      <c r="M54" s="694" t="s">
        <v>452</v>
      </c>
      <c r="N54" s="699">
        <v>1</v>
      </c>
      <c r="O54" s="697"/>
      <c r="P54" s="700" t="str">
        <f t="shared" si="12"/>
        <v>Included</v>
      </c>
      <c r="Q54" s="701">
        <f t="shared" si="18"/>
        <v>0</v>
      </c>
      <c r="R54" s="702">
        <f t="shared" si="19"/>
        <v>0</v>
      </c>
      <c r="S54" s="481"/>
      <c r="T54" s="703">
        <f t="shared" si="20"/>
        <v>0</v>
      </c>
      <c r="U54" s="703">
        <f t="shared" si="21"/>
        <v>0</v>
      </c>
      <c r="V54" s="704">
        <f t="shared" si="22"/>
        <v>0</v>
      </c>
      <c r="W54" s="706"/>
      <c r="X54" s="480"/>
    </row>
    <row r="55" spans="1:24" s="424" customFormat="1" ht="46.8">
      <c r="A55" s="693">
        <v>36</v>
      </c>
      <c r="B55" s="694">
        <v>7000015438</v>
      </c>
      <c r="C55" s="694">
        <v>110</v>
      </c>
      <c r="D55" s="694">
        <v>110</v>
      </c>
      <c r="E55" s="694">
        <v>170</v>
      </c>
      <c r="F55" s="694" t="s">
        <v>505</v>
      </c>
      <c r="G55" s="694">
        <v>100017890</v>
      </c>
      <c r="H55" s="694">
        <v>998736</v>
      </c>
      <c r="I55" s="695"/>
      <c r="J55" s="696">
        <v>18</v>
      </c>
      <c r="K55" s="697"/>
      <c r="L55" s="698" t="s">
        <v>492</v>
      </c>
      <c r="M55" s="694" t="s">
        <v>493</v>
      </c>
      <c r="N55" s="699">
        <v>0.6</v>
      </c>
      <c r="O55" s="697"/>
      <c r="P55" s="700" t="str">
        <f t="shared" si="12"/>
        <v>Included</v>
      </c>
      <c r="Q55" s="701">
        <f t="shared" si="18"/>
        <v>0</v>
      </c>
      <c r="R55" s="702">
        <f t="shared" si="19"/>
        <v>0</v>
      </c>
      <c r="S55" s="481"/>
      <c r="T55" s="703">
        <f t="shared" si="20"/>
        <v>0</v>
      </c>
      <c r="U55" s="703">
        <f t="shared" si="21"/>
        <v>0</v>
      </c>
      <c r="V55" s="704">
        <f t="shared" si="22"/>
        <v>0</v>
      </c>
      <c r="W55" s="706"/>
      <c r="X55" s="480"/>
    </row>
    <row r="56" spans="1:24" s="424" customFormat="1" ht="46.8">
      <c r="A56" s="693">
        <v>37</v>
      </c>
      <c r="B56" s="694">
        <v>7000015438</v>
      </c>
      <c r="C56" s="694">
        <v>120</v>
      </c>
      <c r="D56" s="694">
        <v>120</v>
      </c>
      <c r="E56" s="694">
        <v>180</v>
      </c>
      <c r="F56" s="694" t="s">
        <v>505</v>
      </c>
      <c r="G56" s="694">
        <v>100017891</v>
      </c>
      <c r="H56" s="694">
        <v>998736</v>
      </c>
      <c r="I56" s="695"/>
      <c r="J56" s="696">
        <v>18</v>
      </c>
      <c r="K56" s="697"/>
      <c r="L56" s="698" t="s">
        <v>494</v>
      </c>
      <c r="M56" s="694" t="s">
        <v>493</v>
      </c>
      <c r="N56" s="699">
        <v>0.6</v>
      </c>
      <c r="O56" s="697"/>
      <c r="P56" s="700" t="str">
        <f t="shared" si="12"/>
        <v>Included</v>
      </c>
      <c r="Q56" s="701">
        <f t="shared" si="18"/>
        <v>0</v>
      </c>
      <c r="R56" s="702">
        <f t="shared" si="19"/>
        <v>0</v>
      </c>
      <c r="S56" s="481"/>
      <c r="T56" s="703">
        <f t="shared" si="20"/>
        <v>0</v>
      </c>
      <c r="U56" s="703">
        <f t="shared" si="21"/>
        <v>0</v>
      </c>
      <c r="V56" s="704">
        <f t="shared" si="22"/>
        <v>0</v>
      </c>
      <c r="W56" s="706"/>
      <c r="X56" s="480"/>
    </row>
    <row r="57" spans="1:24" s="424" customFormat="1" ht="46.8">
      <c r="A57" s="693">
        <v>38</v>
      </c>
      <c r="B57" s="694">
        <v>7000015438</v>
      </c>
      <c r="C57" s="694">
        <v>130</v>
      </c>
      <c r="D57" s="694">
        <v>130</v>
      </c>
      <c r="E57" s="694">
        <v>110</v>
      </c>
      <c r="F57" s="694" t="s">
        <v>505</v>
      </c>
      <c r="G57" s="694">
        <v>100017892</v>
      </c>
      <c r="H57" s="694">
        <v>998736</v>
      </c>
      <c r="I57" s="695"/>
      <c r="J57" s="696">
        <v>18</v>
      </c>
      <c r="K57" s="697"/>
      <c r="L57" s="698" t="s">
        <v>495</v>
      </c>
      <c r="M57" s="694" t="s">
        <v>493</v>
      </c>
      <c r="N57" s="699">
        <v>1</v>
      </c>
      <c r="O57" s="697"/>
      <c r="P57" s="700" t="str">
        <f t="shared" si="12"/>
        <v>Included</v>
      </c>
      <c r="Q57" s="701">
        <f t="shared" si="18"/>
        <v>0</v>
      </c>
      <c r="R57" s="702">
        <f t="shared" si="19"/>
        <v>0</v>
      </c>
      <c r="S57" s="481"/>
      <c r="T57" s="703">
        <f t="shared" si="20"/>
        <v>0</v>
      </c>
      <c r="U57" s="703">
        <f t="shared" si="21"/>
        <v>0</v>
      </c>
      <c r="V57" s="704">
        <f t="shared" si="22"/>
        <v>0</v>
      </c>
      <c r="W57" s="706"/>
      <c r="X57" s="480"/>
    </row>
    <row r="58" spans="1:24" s="424" customFormat="1" ht="46.8">
      <c r="A58" s="693">
        <v>39</v>
      </c>
      <c r="B58" s="694">
        <v>7000015438</v>
      </c>
      <c r="C58" s="694">
        <v>140</v>
      </c>
      <c r="D58" s="694">
        <v>140</v>
      </c>
      <c r="E58" s="694">
        <v>120</v>
      </c>
      <c r="F58" s="694" t="s">
        <v>505</v>
      </c>
      <c r="G58" s="694">
        <v>100017893</v>
      </c>
      <c r="H58" s="694">
        <v>998736</v>
      </c>
      <c r="I58" s="695"/>
      <c r="J58" s="696">
        <v>18</v>
      </c>
      <c r="K58" s="697"/>
      <c r="L58" s="698" t="s">
        <v>496</v>
      </c>
      <c r="M58" s="694" t="s">
        <v>493</v>
      </c>
      <c r="N58" s="699">
        <v>0.4</v>
      </c>
      <c r="O58" s="697"/>
      <c r="P58" s="700" t="str">
        <f t="shared" si="12"/>
        <v>Included</v>
      </c>
      <c r="Q58" s="701">
        <f t="shared" si="18"/>
        <v>0</v>
      </c>
      <c r="R58" s="702">
        <f t="shared" si="19"/>
        <v>0</v>
      </c>
      <c r="S58" s="481"/>
      <c r="T58" s="703">
        <f t="shared" si="20"/>
        <v>0</v>
      </c>
      <c r="U58" s="703">
        <f t="shared" si="21"/>
        <v>0</v>
      </c>
      <c r="V58" s="704">
        <f t="shared" si="22"/>
        <v>0</v>
      </c>
      <c r="W58" s="706"/>
      <c r="X58" s="480"/>
    </row>
    <row r="59" spans="1:24" s="424" customFormat="1" ht="46.8">
      <c r="A59" s="693">
        <v>40</v>
      </c>
      <c r="B59" s="694">
        <v>7000015438</v>
      </c>
      <c r="C59" s="694">
        <v>150</v>
      </c>
      <c r="D59" s="694">
        <v>150</v>
      </c>
      <c r="E59" s="694">
        <v>130</v>
      </c>
      <c r="F59" s="694" t="s">
        <v>505</v>
      </c>
      <c r="G59" s="694">
        <v>100017897</v>
      </c>
      <c r="H59" s="694">
        <v>998739</v>
      </c>
      <c r="I59" s="695"/>
      <c r="J59" s="696">
        <v>18</v>
      </c>
      <c r="K59" s="697"/>
      <c r="L59" s="698" t="s">
        <v>497</v>
      </c>
      <c r="M59" s="694" t="s">
        <v>452</v>
      </c>
      <c r="N59" s="699">
        <v>1</v>
      </c>
      <c r="O59" s="697"/>
      <c r="P59" s="700" t="str">
        <f t="shared" si="12"/>
        <v>Included</v>
      </c>
      <c r="Q59" s="701">
        <f t="shared" si="18"/>
        <v>0</v>
      </c>
      <c r="R59" s="702">
        <f t="shared" si="19"/>
        <v>0</v>
      </c>
      <c r="S59" s="481"/>
      <c r="T59" s="703">
        <f t="shared" si="20"/>
        <v>0</v>
      </c>
      <c r="U59" s="703">
        <f t="shared" si="21"/>
        <v>0</v>
      </c>
      <c r="V59" s="704">
        <f t="shared" si="22"/>
        <v>0</v>
      </c>
      <c r="W59" s="706"/>
      <c r="X59" s="480"/>
    </row>
    <row r="60" spans="1:24" s="424" customFormat="1" ht="46.8">
      <c r="A60" s="693">
        <v>41</v>
      </c>
      <c r="B60" s="694">
        <v>7000015438</v>
      </c>
      <c r="C60" s="694">
        <v>160</v>
      </c>
      <c r="D60" s="694">
        <v>160</v>
      </c>
      <c r="E60" s="694">
        <v>140</v>
      </c>
      <c r="F60" s="694" t="s">
        <v>505</v>
      </c>
      <c r="G60" s="694">
        <v>100017888</v>
      </c>
      <c r="H60" s="694">
        <v>998739</v>
      </c>
      <c r="I60" s="695"/>
      <c r="J60" s="696">
        <v>18</v>
      </c>
      <c r="K60" s="697"/>
      <c r="L60" s="698" t="s">
        <v>498</v>
      </c>
      <c r="M60" s="694" t="s">
        <v>472</v>
      </c>
      <c r="N60" s="699">
        <v>1</v>
      </c>
      <c r="O60" s="697"/>
      <c r="P60" s="700" t="str">
        <f t="shared" si="12"/>
        <v>Included</v>
      </c>
      <c r="Q60" s="701">
        <f t="shared" si="18"/>
        <v>0</v>
      </c>
      <c r="R60" s="702">
        <f t="shared" si="19"/>
        <v>0</v>
      </c>
      <c r="S60" s="481"/>
      <c r="T60" s="703">
        <f t="shared" si="20"/>
        <v>0</v>
      </c>
      <c r="U60" s="703">
        <f t="shared" si="21"/>
        <v>0</v>
      </c>
      <c r="V60" s="704">
        <f t="shared" si="22"/>
        <v>0</v>
      </c>
      <c r="W60" s="706"/>
      <c r="X60" s="480"/>
    </row>
    <row r="61" spans="1:24" s="424" customFormat="1" ht="46.8">
      <c r="A61" s="693">
        <v>42</v>
      </c>
      <c r="B61" s="694">
        <v>7000015438</v>
      </c>
      <c r="C61" s="694">
        <v>170</v>
      </c>
      <c r="D61" s="694">
        <v>170</v>
      </c>
      <c r="E61" s="694">
        <v>150</v>
      </c>
      <c r="F61" s="694" t="s">
        <v>505</v>
      </c>
      <c r="G61" s="694">
        <v>100017894</v>
      </c>
      <c r="H61" s="694">
        <v>998739</v>
      </c>
      <c r="I61" s="695"/>
      <c r="J61" s="696">
        <v>18</v>
      </c>
      <c r="K61" s="697"/>
      <c r="L61" s="698" t="s">
        <v>500</v>
      </c>
      <c r="M61" s="694" t="s">
        <v>472</v>
      </c>
      <c r="N61" s="699">
        <v>2</v>
      </c>
      <c r="O61" s="697"/>
      <c r="P61" s="700" t="str">
        <f t="shared" ref="P61:P64" si="23">IF(O61=0, "Included",IF(ISERROR(N61*O61), O61, N61*O61))</f>
        <v>Included</v>
      </c>
      <c r="Q61" s="701">
        <f t="shared" si="18"/>
        <v>0</v>
      </c>
      <c r="R61" s="702">
        <f t="shared" si="19"/>
        <v>0</v>
      </c>
      <c r="S61" s="481"/>
      <c r="T61" s="703">
        <f t="shared" si="20"/>
        <v>0</v>
      </c>
      <c r="U61" s="703">
        <f t="shared" si="21"/>
        <v>0</v>
      </c>
      <c r="V61" s="704">
        <f t="shared" si="22"/>
        <v>0</v>
      </c>
      <c r="W61" s="706"/>
      <c r="X61" s="480"/>
    </row>
    <row r="62" spans="1:24" s="424" customFormat="1" ht="46.8">
      <c r="A62" s="693">
        <v>43</v>
      </c>
      <c r="B62" s="694">
        <v>7000015438</v>
      </c>
      <c r="C62" s="694">
        <v>180</v>
      </c>
      <c r="D62" s="694">
        <v>180</v>
      </c>
      <c r="E62" s="694">
        <v>160</v>
      </c>
      <c r="F62" s="694" t="s">
        <v>505</v>
      </c>
      <c r="G62" s="694">
        <v>100017895</v>
      </c>
      <c r="H62" s="694">
        <v>998739</v>
      </c>
      <c r="I62" s="695"/>
      <c r="J62" s="696">
        <v>18</v>
      </c>
      <c r="K62" s="697"/>
      <c r="L62" s="698" t="s">
        <v>501</v>
      </c>
      <c r="M62" s="694" t="s">
        <v>472</v>
      </c>
      <c r="N62" s="699">
        <v>12</v>
      </c>
      <c r="O62" s="697"/>
      <c r="P62" s="700" t="str">
        <f t="shared" si="23"/>
        <v>Included</v>
      </c>
      <c r="Q62" s="701">
        <f t="shared" si="18"/>
        <v>0</v>
      </c>
      <c r="R62" s="702">
        <f t="shared" si="19"/>
        <v>0</v>
      </c>
      <c r="S62" s="481"/>
      <c r="T62" s="703">
        <f t="shared" si="20"/>
        <v>0</v>
      </c>
      <c r="U62" s="703">
        <f t="shared" si="21"/>
        <v>0</v>
      </c>
      <c r="V62" s="704">
        <f t="shared" si="22"/>
        <v>0</v>
      </c>
      <c r="W62" s="706"/>
      <c r="X62" s="480"/>
    </row>
    <row r="63" spans="1:24" s="424" customFormat="1" ht="46.8">
      <c r="A63" s="693">
        <v>44</v>
      </c>
      <c r="B63" s="694">
        <v>7000015438</v>
      </c>
      <c r="C63" s="694">
        <v>190</v>
      </c>
      <c r="D63" s="694">
        <v>190</v>
      </c>
      <c r="E63" s="694">
        <v>170</v>
      </c>
      <c r="F63" s="694" t="s">
        <v>505</v>
      </c>
      <c r="G63" s="694">
        <v>100017896</v>
      </c>
      <c r="H63" s="694">
        <v>998739</v>
      </c>
      <c r="I63" s="695"/>
      <c r="J63" s="696">
        <v>18</v>
      </c>
      <c r="K63" s="697"/>
      <c r="L63" s="698" t="s">
        <v>502</v>
      </c>
      <c r="M63" s="694" t="s">
        <v>472</v>
      </c>
      <c r="N63" s="699">
        <v>12</v>
      </c>
      <c r="O63" s="697"/>
      <c r="P63" s="700" t="str">
        <f t="shared" si="23"/>
        <v>Included</v>
      </c>
      <c r="Q63" s="701">
        <f>O63*N63</f>
        <v>0</v>
      </c>
      <c r="R63" s="702">
        <f>IF(K63="", J63*Q63/100,K63*Q63/100)</f>
        <v>0</v>
      </c>
      <c r="S63" s="481"/>
      <c r="T63" s="703">
        <f>O63*(1-$T$15)</f>
        <v>0</v>
      </c>
      <c r="U63" s="703">
        <f>T63*N63</f>
        <v>0</v>
      </c>
      <c r="V63" s="704">
        <f>IF(K63="", J63*U63/100,K63*U63/100)</f>
        <v>0</v>
      </c>
      <c r="W63" s="706"/>
      <c r="X63" s="480"/>
    </row>
    <row r="64" spans="1:24" s="424" customFormat="1" ht="46.8">
      <c r="A64" s="693">
        <v>45</v>
      </c>
      <c r="B64" s="694">
        <v>7000015438</v>
      </c>
      <c r="C64" s="694">
        <v>200</v>
      </c>
      <c r="D64" s="694">
        <v>200</v>
      </c>
      <c r="E64" s="694">
        <v>180</v>
      </c>
      <c r="F64" s="694" t="s">
        <v>505</v>
      </c>
      <c r="G64" s="694">
        <v>100017889</v>
      </c>
      <c r="H64" s="694">
        <v>998739</v>
      </c>
      <c r="I64" s="695"/>
      <c r="J64" s="696">
        <v>18</v>
      </c>
      <c r="K64" s="697"/>
      <c r="L64" s="698" t="s">
        <v>499</v>
      </c>
      <c r="M64" s="694" t="s">
        <v>472</v>
      </c>
      <c r="N64" s="699">
        <v>2</v>
      </c>
      <c r="O64" s="697"/>
      <c r="P64" s="700" t="str">
        <f t="shared" si="23"/>
        <v>Included</v>
      </c>
      <c r="Q64" s="701">
        <f t="shared" ref="Q64" si="24">O64*N64</f>
        <v>0</v>
      </c>
      <c r="R64" s="702">
        <f t="shared" ref="R64" si="25">IF(K64="", J64*Q64/100,K64*Q64/100)</f>
        <v>0</v>
      </c>
      <c r="S64" s="481"/>
      <c r="T64" s="703">
        <f t="shared" ref="T64" si="26">O64*(1-$T$15)</f>
        <v>0</v>
      </c>
      <c r="U64" s="703">
        <f t="shared" ref="U64" si="27">T64*N64</f>
        <v>0</v>
      </c>
      <c r="V64" s="704">
        <f t="shared" ref="V64" si="28">IF(K64="", J64*U64/100,K64*U64/100)</f>
        <v>0</v>
      </c>
      <c r="W64" s="706"/>
      <c r="X64" s="480"/>
    </row>
    <row r="65" spans="1:50" s="688" customFormat="1" ht="39" customHeight="1">
      <c r="A65" s="681" t="s">
        <v>309</v>
      </c>
      <c r="B65" s="826" t="s">
        <v>515</v>
      </c>
      <c r="C65" s="827"/>
      <c r="D65" s="827"/>
      <c r="E65" s="827"/>
      <c r="F65" s="827"/>
      <c r="G65" s="827"/>
      <c r="H65" s="827"/>
      <c r="I65" s="827"/>
      <c r="J65" s="827"/>
      <c r="K65" s="827"/>
      <c r="L65" s="827"/>
      <c r="M65" s="682"/>
      <c r="N65" s="683"/>
      <c r="O65" s="684"/>
      <c r="P65" s="684"/>
      <c r="Q65" s="685"/>
      <c r="R65" s="686"/>
      <c r="S65" s="687"/>
      <c r="V65" s="607"/>
      <c r="W65" s="618"/>
      <c r="X65" s="689"/>
      <c r="Y65" s="690"/>
      <c r="Z65" s="690"/>
      <c r="AA65" s="691"/>
      <c r="AB65" s="690"/>
      <c r="AC65" s="690"/>
      <c r="AD65" s="689"/>
      <c r="AE65" s="689"/>
      <c r="AF65" s="689"/>
      <c r="AG65" s="689"/>
      <c r="AH65" s="689"/>
      <c r="AI65" s="689"/>
      <c r="AJ65" s="689"/>
      <c r="AK65" s="692"/>
      <c r="AL65" s="692"/>
      <c r="AM65" s="692"/>
      <c r="AN65" s="692"/>
      <c r="AO65" s="692"/>
      <c r="AP65" s="692"/>
      <c r="AQ65" s="692"/>
      <c r="AR65" s="692"/>
      <c r="AS65" s="692"/>
      <c r="AT65" s="687"/>
      <c r="AU65" s="687"/>
      <c r="AV65" s="687"/>
      <c r="AW65" s="687"/>
      <c r="AX65" s="687"/>
    </row>
    <row r="66" spans="1:50" s="424" customFormat="1" ht="31.2">
      <c r="A66" s="693">
        <v>1</v>
      </c>
      <c r="B66" s="694">
        <v>7000015454</v>
      </c>
      <c r="C66" s="694">
        <v>10</v>
      </c>
      <c r="D66" s="694">
        <v>10</v>
      </c>
      <c r="E66" s="694">
        <v>10</v>
      </c>
      <c r="F66" s="694" t="s">
        <v>454</v>
      </c>
      <c r="G66" s="694">
        <v>100004518</v>
      </c>
      <c r="H66" s="694">
        <v>995433</v>
      </c>
      <c r="I66" s="695"/>
      <c r="J66" s="696">
        <v>18</v>
      </c>
      <c r="K66" s="697"/>
      <c r="L66" s="698" t="s">
        <v>455</v>
      </c>
      <c r="M66" s="694" t="s">
        <v>456</v>
      </c>
      <c r="N66" s="699">
        <v>1279</v>
      </c>
      <c r="O66" s="697"/>
      <c r="P66" s="700" t="str">
        <f t="shared" ref="P66:P107" si="29">IF(O66=0, "Included",IF(ISERROR(N66*O66), O66, N66*O66))</f>
        <v>Included</v>
      </c>
      <c r="Q66" s="701">
        <f>O66*N66</f>
        <v>0</v>
      </c>
      <c r="R66" s="702">
        <f>IF(K66="", J66*Q66/100,K66*Q66/100)</f>
        <v>0</v>
      </c>
      <c r="S66" s="481"/>
      <c r="T66" s="703">
        <f>O66*(1-$T$15)</f>
        <v>0</v>
      </c>
      <c r="U66" s="703">
        <f>T66*N66</f>
        <v>0</v>
      </c>
      <c r="V66" s="704">
        <f>IF(K66="", J66*U66/100,K66*U66/100)</f>
        <v>0</v>
      </c>
      <c r="W66" s="706"/>
      <c r="X66" s="480"/>
    </row>
    <row r="67" spans="1:50" s="424" customFormat="1" ht="18">
      <c r="A67" s="693">
        <v>2</v>
      </c>
      <c r="B67" s="694">
        <v>7000015454</v>
      </c>
      <c r="C67" s="694">
        <v>10</v>
      </c>
      <c r="D67" s="694">
        <v>20</v>
      </c>
      <c r="E67" s="694">
        <v>20</v>
      </c>
      <c r="F67" s="694" t="s">
        <v>454</v>
      </c>
      <c r="G67" s="694">
        <v>100001325</v>
      </c>
      <c r="H67" s="694">
        <v>995454</v>
      </c>
      <c r="I67" s="695"/>
      <c r="J67" s="696">
        <v>18</v>
      </c>
      <c r="K67" s="697"/>
      <c r="L67" s="698" t="s">
        <v>457</v>
      </c>
      <c r="M67" s="694" t="s">
        <v>456</v>
      </c>
      <c r="N67" s="699">
        <v>59</v>
      </c>
      <c r="O67" s="697"/>
      <c r="P67" s="700" t="str">
        <f t="shared" si="29"/>
        <v>Included</v>
      </c>
      <c r="Q67" s="701">
        <f t="shared" ref="Q67:Q86" si="30">O67*N67</f>
        <v>0</v>
      </c>
      <c r="R67" s="702">
        <f t="shared" ref="R67:R86" si="31">IF(K67="", J67*Q67/100,K67*Q67/100)</f>
        <v>0</v>
      </c>
      <c r="S67" s="481"/>
      <c r="T67" s="703">
        <f t="shared" ref="T67:T86" si="32">O67*(1-$T$15)</f>
        <v>0</v>
      </c>
      <c r="U67" s="703">
        <f t="shared" ref="U67:U86" si="33">T67*N67</f>
        <v>0</v>
      </c>
      <c r="V67" s="704">
        <f t="shared" ref="V67:V86" si="34">IF(K67="", J67*U67/100,K67*U67/100)</f>
        <v>0</v>
      </c>
      <c r="W67" s="706"/>
      <c r="X67" s="480"/>
    </row>
    <row r="68" spans="1:50" s="424" customFormat="1" ht="18">
      <c r="A68" s="693">
        <v>3</v>
      </c>
      <c r="B68" s="694">
        <v>7000015454</v>
      </c>
      <c r="C68" s="694">
        <v>10</v>
      </c>
      <c r="D68" s="694">
        <v>30</v>
      </c>
      <c r="E68" s="694">
        <v>30</v>
      </c>
      <c r="F68" s="694" t="s">
        <v>454</v>
      </c>
      <c r="G68" s="694">
        <v>100001326</v>
      </c>
      <c r="H68" s="694">
        <v>995454</v>
      </c>
      <c r="I68" s="695"/>
      <c r="J68" s="696">
        <v>18</v>
      </c>
      <c r="K68" s="697"/>
      <c r="L68" s="698" t="s">
        <v>458</v>
      </c>
      <c r="M68" s="694" t="s">
        <v>456</v>
      </c>
      <c r="N68" s="699">
        <v>31</v>
      </c>
      <c r="O68" s="697"/>
      <c r="P68" s="700" t="str">
        <f t="shared" si="29"/>
        <v>Included</v>
      </c>
      <c r="Q68" s="701">
        <f t="shared" si="30"/>
        <v>0</v>
      </c>
      <c r="R68" s="702">
        <f t="shared" si="31"/>
        <v>0</v>
      </c>
      <c r="S68" s="481"/>
      <c r="T68" s="703">
        <f t="shared" si="32"/>
        <v>0</v>
      </c>
      <c r="U68" s="703">
        <f t="shared" si="33"/>
        <v>0</v>
      </c>
      <c r="V68" s="704">
        <f t="shared" si="34"/>
        <v>0</v>
      </c>
      <c r="W68" s="706"/>
      <c r="X68" s="480"/>
    </row>
    <row r="69" spans="1:50" s="424" customFormat="1" ht="31.2">
      <c r="A69" s="693">
        <v>4</v>
      </c>
      <c r="B69" s="694">
        <v>7000015454</v>
      </c>
      <c r="C69" s="694">
        <v>10</v>
      </c>
      <c r="D69" s="694">
        <v>40</v>
      </c>
      <c r="E69" s="694">
        <v>40</v>
      </c>
      <c r="F69" s="694" t="s">
        <v>454</v>
      </c>
      <c r="G69" s="694">
        <v>100001327</v>
      </c>
      <c r="H69" s="694">
        <v>995454</v>
      </c>
      <c r="I69" s="695"/>
      <c r="J69" s="696">
        <v>18</v>
      </c>
      <c r="K69" s="697"/>
      <c r="L69" s="698" t="s">
        <v>459</v>
      </c>
      <c r="M69" s="694" t="s">
        <v>456</v>
      </c>
      <c r="N69" s="699">
        <v>521</v>
      </c>
      <c r="O69" s="697"/>
      <c r="P69" s="700" t="str">
        <f t="shared" si="29"/>
        <v>Included</v>
      </c>
      <c r="Q69" s="701">
        <f t="shared" si="30"/>
        <v>0</v>
      </c>
      <c r="R69" s="702">
        <f t="shared" si="31"/>
        <v>0</v>
      </c>
      <c r="S69" s="481"/>
      <c r="T69" s="703">
        <f t="shared" si="32"/>
        <v>0</v>
      </c>
      <c r="U69" s="703">
        <f t="shared" si="33"/>
        <v>0</v>
      </c>
      <c r="V69" s="704">
        <f t="shared" si="34"/>
        <v>0</v>
      </c>
      <c r="W69" s="706"/>
      <c r="X69" s="480"/>
    </row>
    <row r="70" spans="1:50" s="424" customFormat="1" ht="18">
      <c r="A70" s="693">
        <v>5</v>
      </c>
      <c r="B70" s="694">
        <v>7000015454</v>
      </c>
      <c r="C70" s="694">
        <v>10</v>
      </c>
      <c r="D70" s="694">
        <v>50</v>
      </c>
      <c r="E70" s="694">
        <v>50</v>
      </c>
      <c r="F70" s="694" t="s">
        <v>454</v>
      </c>
      <c r="G70" s="694">
        <v>100001329</v>
      </c>
      <c r="H70" s="694">
        <v>995454</v>
      </c>
      <c r="I70" s="695"/>
      <c r="J70" s="696">
        <v>18</v>
      </c>
      <c r="K70" s="697"/>
      <c r="L70" s="698" t="s">
        <v>460</v>
      </c>
      <c r="M70" s="694" t="s">
        <v>461</v>
      </c>
      <c r="N70" s="699">
        <v>98</v>
      </c>
      <c r="O70" s="697"/>
      <c r="P70" s="700" t="str">
        <f t="shared" si="29"/>
        <v>Included</v>
      </c>
      <c r="Q70" s="701">
        <f t="shared" si="30"/>
        <v>0</v>
      </c>
      <c r="R70" s="702">
        <f t="shared" si="31"/>
        <v>0</v>
      </c>
      <c r="S70" s="481"/>
      <c r="T70" s="703">
        <f t="shared" si="32"/>
        <v>0</v>
      </c>
      <c r="U70" s="703">
        <f t="shared" si="33"/>
        <v>0</v>
      </c>
      <c r="V70" s="704">
        <f t="shared" si="34"/>
        <v>0</v>
      </c>
      <c r="W70" s="706"/>
      <c r="X70" s="480"/>
    </row>
    <row r="71" spans="1:50" s="424" customFormat="1" ht="76.2" customHeight="1">
      <c r="A71" s="693">
        <v>6</v>
      </c>
      <c r="B71" s="694">
        <v>7000015454</v>
      </c>
      <c r="C71" s="694">
        <v>10</v>
      </c>
      <c r="D71" s="694">
        <v>60</v>
      </c>
      <c r="E71" s="694">
        <v>60</v>
      </c>
      <c r="F71" s="694" t="s">
        <v>454</v>
      </c>
      <c r="G71" s="694">
        <v>100001686</v>
      </c>
      <c r="H71" s="694">
        <v>995411</v>
      </c>
      <c r="I71" s="695"/>
      <c r="J71" s="696">
        <v>18</v>
      </c>
      <c r="K71" s="697"/>
      <c r="L71" s="698" t="s">
        <v>462</v>
      </c>
      <c r="M71" s="694" t="s">
        <v>463</v>
      </c>
      <c r="N71" s="699">
        <v>288</v>
      </c>
      <c r="O71" s="697"/>
      <c r="P71" s="700" t="str">
        <f t="shared" si="29"/>
        <v>Included</v>
      </c>
      <c r="Q71" s="701">
        <f t="shared" si="30"/>
        <v>0</v>
      </c>
      <c r="R71" s="702">
        <f t="shared" si="31"/>
        <v>0</v>
      </c>
      <c r="S71" s="481"/>
      <c r="T71" s="703">
        <f t="shared" si="32"/>
        <v>0</v>
      </c>
      <c r="U71" s="703">
        <f t="shared" si="33"/>
        <v>0</v>
      </c>
      <c r="V71" s="704">
        <f t="shared" si="34"/>
        <v>0</v>
      </c>
      <c r="W71" s="706"/>
      <c r="X71" s="480"/>
    </row>
    <row r="72" spans="1:50" s="424" customFormat="1" ht="69.599999999999994" customHeight="1">
      <c r="A72" s="693">
        <v>7</v>
      </c>
      <c r="B72" s="694">
        <v>7000015454</v>
      </c>
      <c r="C72" s="694">
        <v>10</v>
      </c>
      <c r="D72" s="694">
        <v>70</v>
      </c>
      <c r="E72" s="694">
        <v>70</v>
      </c>
      <c r="F72" s="694" t="s">
        <v>454</v>
      </c>
      <c r="G72" s="694">
        <v>100001687</v>
      </c>
      <c r="H72" s="694">
        <v>995411</v>
      </c>
      <c r="I72" s="695"/>
      <c r="J72" s="696">
        <v>18</v>
      </c>
      <c r="K72" s="697"/>
      <c r="L72" s="698" t="s">
        <v>464</v>
      </c>
      <c r="M72" s="694" t="s">
        <v>463</v>
      </c>
      <c r="N72" s="699">
        <v>336</v>
      </c>
      <c r="O72" s="697"/>
      <c r="P72" s="700" t="str">
        <f t="shared" si="29"/>
        <v>Included</v>
      </c>
      <c r="Q72" s="701">
        <f t="shared" si="30"/>
        <v>0</v>
      </c>
      <c r="R72" s="702">
        <f t="shared" si="31"/>
        <v>0</v>
      </c>
      <c r="S72" s="481"/>
      <c r="T72" s="703">
        <f t="shared" si="32"/>
        <v>0</v>
      </c>
      <c r="U72" s="703">
        <f t="shared" si="33"/>
        <v>0</v>
      </c>
      <c r="V72" s="704">
        <f t="shared" si="34"/>
        <v>0</v>
      </c>
      <c r="W72" s="706"/>
      <c r="X72" s="480"/>
    </row>
    <row r="73" spans="1:50" s="424" customFormat="1" ht="31.2">
      <c r="A73" s="693">
        <v>8</v>
      </c>
      <c r="B73" s="694">
        <v>7000015454</v>
      </c>
      <c r="C73" s="694">
        <v>10</v>
      </c>
      <c r="D73" s="694">
        <v>80</v>
      </c>
      <c r="E73" s="694">
        <v>80</v>
      </c>
      <c r="F73" s="694" t="s">
        <v>454</v>
      </c>
      <c r="G73" s="694">
        <v>100004507</v>
      </c>
      <c r="H73" s="694">
        <v>995421</v>
      </c>
      <c r="I73" s="695"/>
      <c r="J73" s="696">
        <v>18</v>
      </c>
      <c r="K73" s="697"/>
      <c r="L73" s="698" t="s">
        <v>465</v>
      </c>
      <c r="M73" s="694" t="s">
        <v>463</v>
      </c>
      <c r="N73" s="699">
        <v>75</v>
      </c>
      <c r="O73" s="697"/>
      <c r="P73" s="700" t="str">
        <f t="shared" si="29"/>
        <v>Included</v>
      </c>
      <c r="Q73" s="701">
        <f t="shared" si="30"/>
        <v>0</v>
      </c>
      <c r="R73" s="702">
        <f t="shared" si="31"/>
        <v>0</v>
      </c>
      <c r="S73" s="481"/>
      <c r="T73" s="703">
        <f t="shared" si="32"/>
        <v>0</v>
      </c>
      <c r="U73" s="703">
        <f t="shared" si="33"/>
        <v>0</v>
      </c>
      <c r="V73" s="704">
        <f t="shared" si="34"/>
        <v>0</v>
      </c>
      <c r="W73" s="706"/>
      <c r="X73" s="480"/>
    </row>
    <row r="74" spans="1:50" s="424" customFormat="1" ht="18">
      <c r="A74" s="693">
        <v>9</v>
      </c>
      <c r="B74" s="694">
        <v>7000015454</v>
      </c>
      <c r="C74" s="694">
        <v>10</v>
      </c>
      <c r="D74" s="694">
        <v>90</v>
      </c>
      <c r="E74" s="694">
        <v>90</v>
      </c>
      <c r="F74" s="694" t="s">
        <v>454</v>
      </c>
      <c r="G74" s="694">
        <v>100001412</v>
      </c>
      <c r="H74" s="694">
        <v>995462</v>
      </c>
      <c r="I74" s="695"/>
      <c r="J74" s="696">
        <v>18</v>
      </c>
      <c r="K74" s="697"/>
      <c r="L74" s="698" t="s">
        <v>466</v>
      </c>
      <c r="M74" s="694" t="s">
        <v>467</v>
      </c>
      <c r="N74" s="699">
        <v>24</v>
      </c>
      <c r="O74" s="697"/>
      <c r="P74" s="700" t="str">
        <f t="shared" si="29"/>
        <v>Included</v>
      </c>
      <c r="Q74" s="701">
        <f t="shared" si="30"/>
        <v>0</v>
      </c>
      <c r="R74" s="702">
        <f t="shared" si="31"/>
        <v>0</v>
      </c>
      <c r="S74" s="481"/>
      <c r="T74" s="703">
        <f t="shared" si="32"/>
        <v>0</v>
      </c>
      <c r="U74" s="703">
        <f t="shared" si="33"/>
        <v>0</v>
      </c>
      <c r="V74" s="704">
        <f t="shared" si="34"/>
        <v>0</v>
      </c>
      <c r="W74" s="706"/>
      <c r="X74" s="480"/>
    </row>
    <row r="75" spans="1:50" s="424" customFormat="1" ht="18">
      <c r="A75" s="693">
        <v>10</v>
      </c>
      <c r="B75" s="694">
        <v>7000015454</v>
      </c>
      <c r="C75" s="694">
        <v>10</v>
      </c>
      <c r="D75" s="694">
        <v>100</v>
      </c>
      <c r="E75" s="694">
        <v>110</v>
      </c>
      <c r="F75" s="694" t="s">
        <v>454</v>
      </c>
      <c r="G75" s="694">
        <v>100001413</v>
      </c>
      <c r="H75" s="694">
        <v>995462</v>
      </c>
      <c r="I75" s="695"/>
      <c r="J75" s="696">
        <v>18</v>
      </c>
      <c r="K75" s="697"/>
      <c r="L75" s="698" t="s">
        <v>468</v>
      </c>
      <c r="M75" s="694" t="s">
        <v>467</v>
      </c>
      <c r="N75" s="699">
        <v>16</v>
      </c>
      <c r="O75" s="697"/>
      <c r="P75" s="700" t="str">
        <f t="shared" si="29"/>
        <v>Included</v>
      </c>
      <c r="Q75" s="701">
        <f t="shared" si="30"/>
        <v>0</v>
      </c>
      <c r="R75" s="702">
        <f t="shared" si="31"/>
        <v>0</v>
      </c>
      <c r="S75" s="481"/>
      <c r="T75" s="703">
        <f t="shared" si="32"/>
        <v>0</v>
      </c>
      <c r="U75" s="703">
        <f t="shared" si="33"/>
        <v>0</v>
      </c>
      <c r="V75" s="704">
        <f t="shared" si="34"/>
        <v>0</v>
      </c>
      <c r="W75" s="706"/>
      <c r="X75" s="480"/>
    </row>
    <row r="76" spans="1:50" s="424" customFormat="1" ht="31.2">
      <c r="A76" s="693">
        <v>11</v>
      </c>
      <c r="B76" s="694">
        <v>7000015454</v>
      </c>
      <c r="C76" s="694">
        <v>10</v>
      </c>
      <c r="D76" s="694">
        <v>110</v>
      </c>
      <c r="E76" s="694">
        <v>120</v>
      </c>
      <c r="F76" s="694" t="s">
        <v>454</v>
      </c>
      <c r="G76" s="694">
        <v>100001736</v>
      </c>
      <c r="H76" s="694">
        <v>995462</v>
      </c>
      <c r="I76" s="695"/>
      <c r="J76" s="696">
        <v>18</v>
      </c>
      <c r="K76" s="697"/>
      <c r="L76" s="698" t="s">
        <v>469</v>
      </c>
      <c r="M76" s="694" t="s">
        <v>467</v>
      </c>
      <c r="N76" s="699">
        <v>15</v>
      </c>
      <c r="O76" s="697"/>
      <c r="P76" s="700" t="str">
        <f t="shared" si="29"/>
        <v>Included</v>
      </c>
      <c r="Q76" s="701">
        <f t="shared" si="30"/>
        <v>0</v>
      </c>
      <c r="R76" s="702">
        <f t="shared" si="31"/>
        <v>0</v>
      </c>
      <c r="S76" s="481"/>
      <c r="T76" s="703">
        <f t="shared" si="32"/>
        <v>0</v>
      </c>
      <c r="U76" s="703">
        <f t="shared" si="33"/>
        <v>0</v>
      </c>
      <c r="V76" s="704">
        <f t="shared" si="34"/>
        <v>0</v>
      </c>
      <c r="W76" s="706"/>
      <c r="X76" s="480"/>
    </row>
    <row r="77" spans="1:50" s="424" customFormat="1" ht="31.2">
      <c r="A77" s="693">
        <v>12</v>
      </c>
      <c r="B77" s="694">
        <v>7000015454</v>
      </c>
      <c r="C77" s="694">
        <v>10</v>
      </c>
      <c r="D77" s="694">
        <v>120</v>
      </c>
      <c r="E77" s="694">
        <v>130</v>
      </c>
      <c r="F77" s="694" t="s">
        <v>454</v>
      </c>
      <c r="G77" s="694">
        <v>100001737</v>
      </c>
      <c r="H77" s="694">
        <v>995462</v>
      </c>
      <c r="I77" s="695"/>
      <c r="J77" s="696">
        <v>18</v>
      </c>
      <c r="K77" s="697"/>
      <c r="L77" s="698" t="s">
        <v>510</v>
      </c>
      <c r="M77" s="694" t="s">
        <v>467</v>
      </c>
      <c r="N77" s="699">
        <v>15</v>
      </c>
      <c r="O77" s="697"/>
      <c r="P77" s="700" t="str">
        <f t="shared" si="29"/>
        <v>Included</v>
      </c>
      <c r="Q77" s="701">
        <f t="shared" si="30"/>
        <v>0</v>
      </c>
      <c r="R77" s="702">
        <f t="shared" si="31"/>
        <v>0</v>
      </c>
      <c r="S77" s="481"/>
      <c r="T77" s="703">
        <f t="shared" si="32"/>
        <v>0</v>
      </c>
      <c r="U77" s="703">
        <f t="shared" si="33"/>
        <v>0</v>
      </c>
      <c r="V77" s="704">
        <f t="shared" si="34"/>
        <v>0</v>
      </c>
      <c r="W77" s="706"/>
      <c r="X77" s="480"/>
    </row>
    <row r="78" spans="1:50" s="424" customFormat="1" ht="31.2">
      <c r="A78" s="693">
        <v>13</v>
      </c>
      <c r="B78" s="694">
        <v>7000015454</v>
      </c>
      <c r="C78" s="694">
        <v>10</v>
      </c>
      <c r="D78" s="694">
        <v>130</v>
      </c>
      <c r="E78" s="694">
        <v>140</v>
      </c>
      <c r="F78" s="694" t="s">
        <v>454</v>
      </c>
      <c r="G78" s="694">
        <v>100001738</v>
      </c>
      <c r="H78" s="694">
        <v>995462</v>
      </c>
      <c r="I78" s="695"/>
      <c r="J78" s="696">
        <v>18</v>
      </c>
      <c r="K78" s="697"/>
      <c r="L78" s="698" t="s">
        <v>470</v>
      </c>
      <c r="M78" s="694" t="s">
        <v>467</v>
      </c>
      <c r="N78" s="699">
        <v>15</v>
      </c>
      <c r="O78" s="697"/>
      <c r="P78" s="700" t="str">
        <f t="shared" si="29"/>
        <v>Included</v>
      </c>
      <c r="Q78" s="701">
        <f t="shared" si="30"/>
        <v>0</v>
      </c>
      <c r="R78" s="702">
        <f t="shared" si="31"/>
        <v>0</v>
      </c>
      <c r="S78" s="481"/>
      <c r="T78" s="703">
        <f t="shared" si="32"/>
        <v>0</v>
      </c>
      <c r="U78" s="703">
        <f t="shared" si="33"/>
        <v>0</v>
      </c>
      <c r="V78" s="704">
        <f t="shared" si="34"/>
        <v>0</v>
      </c>
      <c r="W78" s="706"/>
      <c r="X78" s="480"/>
    </row>
    <row r="79" spans="1:50" s="424" customFormat="1" ht="18">
      <c r="A79" s="693">
        <v>14</v>
      </c>
      <c r="B79" s="694">
        <v>7000015454</v>
      </c>
      <c r="C79" s="694">
        <v>10</v>
      </c>
      <c r="D79" s="694">
        <v>140</v>
      </c>
      <c r="E79" s="694">
        <v>150</v>
      </c>
      <c r="F79" s="694" t="s">
        <v>454</v>
      </c>
      <c r="G79" s="694">
        <v>100001739</v>
      </c>
      <c r="H79" s="694">
        <v>995462</v>
      </c>
      <c r="I79" s="695"/>
      <c r="J79" s="696">
        <v>18</v>
      </c>
      <c r="K79" s="697"/>
      <c r="L79" s="698" t="s">
        <v>471</v>
      </c>
      <c r="M79" s="694" t="s">
        <v>472</v>
      </c>
      <c r="N79" s="699">
        <v>1</v>
      </c>
      <c r="O79" s="697"/>
      <c r="P79" s="700" t="str">
        <f t="shared" si="29"/>
        <v>Included</v>
      </c>
      <c r="Q79" s="701">
        <f t="shared" si="30"/>
        <v>0</v>
      </c>
      <c r="R79" s="702">
        <f t="shared" si="31"/>
        <v>0</v>
      </c>
      <c r="S79" s="481"/>
      <c r="T79" s="703">
        <f t="shared" si="32"/>
        <v>0</v>
      </c>
      <c r="U79" s="703">
        <f t="shared" si="33"/>
        <v>0</v>
      </c>
      <c r="V79" s="704">
        <f t="shared" si="34"/>
        <v>0</v>
      </c>
      <c r="W79" s="706"/>
      <c r="X79" s="480"/>
    </row>
    <row r="80" spans="1:50" s="424" customFormat="1" ht="18">
      <c r="A80" s="693">
        <v>15</v>
      </c>
      <c r="B80" s="694">
        <v>7000015454</v>
      </c>
      <c r="C80" s="694">
        <v>10</v>
      </c>
      <c r="D80" s="694">
        <v>150</v>
      </c>
      <c r="E80" s="694">
        <v>160</v>
      </c>
      <c r="F80" s="694" t="s">
        <v>454</v>
      </c>
      <c r="G80" s="694">
        <v>100001755</v>
      </c>
      <c r="H80" s="694">
        <v>995424</v>
      </c>
      <c r="I80" s="695"/>
      <c r="J80" s="696">
        <v>18</v>
      </c>
      <c r="K80" s="697"/>
      <c r="L80" s="698" t="s">
        <v>473</v>
      </c>
      <c r="M80" s="694" t="s">
        <v>467</v>
      </c>
      <c r="N80" s="699">
        <v>156</v>
      </c>
      <c r="O80" s="697"/>
      <c r="P80" s="700" t="str">
        <f t="shared" si="29"/>
        <v>Included</v>
      </c>
      <c r="Q80" s="701">
        <f t="shared" si="30"/>
        <v>0</v>
      </c>
      <c r="R80" s="702">
        <f t="shared" si="31"/>
        <v>0</v>
      </c>
      <c r="S80" s="481"/>
      <c r="T80" s="703">
        <f t="shared" si="32"/>
        <v>0</v>
      </c>
      <c r="U80" s="703">
        <f t="shared" si="33"/>
        <v>0</v>
      </c>
      <c r="V80" s="704">
        <f t="shared" si="34"/>
        <v>0</v>
      </c>
      <c r="W80" s="706"/>
      <c r="X80" s="480"/>
    </row>
    <row r="81" spans="1:24" s="424" customFormat="1" ht="18">
      <c r="A81" s="693">
        <v>16</v>
      </c>
      <c r="B81" s="694">
        <v>7000015454</v>
      </c>
      <c r="C81" s="694">
        <v>10</v>
      </c>
      <c r="D81" s="694">
        <v>160</v>
      </c>
      <c r="E81" s="694">
        <v>170</v>
      </c>
      <c r="F81" s="694" t="s">
        <v>454</v>
      </c>
      <c r="G81" s="694">
        <v>100001756</v>
      </c>
      <c r="H81" s="694">
        <v>995424</v>
      </c>
      <c r="I81" s="695"/>
      <c r="J81" s="696">
        <v>18</v>
      </c>
      <c r="K81" s="697"/>
      <c r="L81" s="698" t="s">
        <v>474</v>
      </c>
      <c r="M81" s="694" t="s">
        <v>467</v>
      </c>
      <c r="N81" s="699">
        <v>156</v>
      </c>
      <c r="O81" s="697"/>
      <c r="P81" s="700" t="str">
        <f t="shared" si="29"/>
        <v>Included</v>
      </c>
      <c r="Q81" s="701">
        <f t="shared" si="30"/>
        <v>0</v>
      </c>
      <c r="R81" s="702">
        <f t="shared" si="31"/>
        <v>0</v>
      </c>
      <c r="S81" s="481"/>
      <c r="T81" s="703">
        <f t="shared" si="32"/>
        <v>0</v>
      </c>
      <c r="U81" s="703">
        <f t="shared" si="33"/>
        <v>0</v>
      </c>
      <c r="V81" s="704">
        <f t="shared" si="34"/>
        <v>0</v>
      </c>
      <c r="W81" s="706"/>
      <c r="X81" s="480"/>
    </row>
    <row r="82" spans="1:24" s="424" customFormat="1" ht="18">
      <c r="A82" s="693">
        <v>17</v>
      </c>
      <c r="B82" s="694">
        <v>7000015454</v>
      </c>
      <c r="C82" s="694">
        <v>10</v>
      </c>
      <c r="D82" s="694">
        <v>170</v>
      </c>
      <c r="E82" s="694">
        <v>180</v>
      </c>
      <c r="F82" s="694" t="s">
        <v>454</v>
      </c>
      <c r="G82" s="694">
        <v>100001757</v>
      </c>
      <c r="H82" s="694">
        <v>995424</v>
      </c>
      <c r="I82" s="695"/>
      <c r="J82" s="696">
        <v>18</v>
      </c>
      <c r="K82" s="697"/>
      <c r="L82" s="698" t="s">
        <v>475</v>
      </c>
      <c r="M82" s="694" t="s">
        <v>467</v>
      </c>
      <c r="N82" s="699">
        <v>156</v>
      </c>
      <c r="O82" s="697"/>
      <c r="P82" s="700" t="str">
        <f t="shared" si="29"/>
        <v>Included</v>
      </c>
      <c r="Q82" s="701">
        <f t="shared" si="30"/>
        <v>0</v>
      </c>
      <c r="R82" s="702">
        <f t="shared" si="31"/>
        <v>0</v>
      </c>
      <c r="S82" s="481"/>
      <c r="T82" s="703">
        <f t="shared" si="32"/>
        <v>0</v>
      </c>
      <c r="U82" s="703">
        <f t="shared" si="33"/>
        <v>0</v>
      </c>
      <c r="V82" s="704">
        <f t="shared" si="34"/>
        <v>0</v>
      </c>
      <c r="W82" s="706"/>
      <c r="X82" s="480"/>
    </row>
    <row r="83" spans="1:24" s="424" customFormat="1" ht="18">
      <c r="A83" s="693">
        <v>18</v>
      </c>
      <c r="B83" s="694">
        <v>7000015454</v>
      </c>
      <c r="C83" s="694">
        <v>10</v>
      </c>
      <c r="D83" s="694">
        <v>180</v>
      </c>
      <c r="E83" s="694">
        <v>190</v>
      </c>
      <c r="F83" s="694" t="s">
        <v>454</v>
      </c>
      <c r="G83" s="694">
        <v>100001758</v>
      </c>
      <c r="H83" s="694">
        <v>995424</v>
      </c>
      <c r="I83" s="695"/>
      <c r="J83" s="696">
        <v>18</v>
      </c>
      <c r="K83" s="697"/>
      <c r="L83" s="698" t="s">
        <v>476</v>
      </c>
      <c r="M83" s="694" t="s">
        <v>467</v>
      </c>
      <c r="N83" s="699">
        <v>94</v>
      </c>
      <c r="O83" s="697"/>
      <c r="P83" s="700" t="str">
        <f t="shared" si="29"/>
        <v>Included</v>
      </c>
      <c r="Q83" s="701">
        <f t="shared" si="30"/>
        <v>0</v>
      </c>
      <c r="R83" s="702">
        <f t="shared" si="31"/>
        <v>0</v>
      </c>
      <c r="S83" s="481"/>
      <c r="T83" s="703">
        <f t="shared" si="32"/>
        <v>0</v>
      </c>
      <c r="U83" s="703">
        <f t="shared" si="33"/>
        <v>0</v>
      </c>
      <c r="V83" s="704">
        <f t="shared" si="34"/>
        <v>0</v>
      </c>
      <c r="W83" s="706"/>
      <c r="X83" s="480"/>
    </row>
    <row r="84" spans="1:24" s="424" customFormat="1" ht="18">
      <c r="A84" s="693">
        <v>19</v>
      </c>
      <c r="B84" s="694">
        <v>7000015454</v>
      </c>
      <c r="C84" s="694">
        <v>10</v>
      </c>
      <c r="D84" s="694">
        <v>190</v>
      </c>
      <c r="E84" s="694">
        <v>200</v>
      </c>
      <c r="F84" s="694" t="s">
        <v>454</v>
      </c>
      <c r="G84" s="694">
        <v>100001759</v>
      </c>
      <c r="H84" s="694">
        <v>995424</v>
      </c>
      <c r="I84" s="695"/>
      <c r="J84" s="696">
        <v>18</v>
      </c>
      <c r="K84" s="697"/>
      <c r="L84" s="698" t="s">
        <v>477</v>
      </c>
      <c r="M84" s="694" t="s">
        <v>467</v>
      </c>
      <c r="N84" s="699">
        <v>62</v>
      </c>
      <c r="O84" s="697"/>
      <c r="P84" s="700" t="str">
        <f t="shared" si="29"/>
        <v>Included</v>
      </c>
      <c r="Q84" s="701">
        <f t="shared" si="30"/>
        <v>0</v>
      </c>
      <c r="R84" s="702">
        <f t="shared" si="31"/>
        <v>0</v>
      </c>
      <c r="S84" s="481"/>
      <c r="T84" s="703">
        <f t="shared" si="32"/>
        <v>0</v>
      </c>
      <c r="U84" s="703">
        <f t="shared" si="33"/>
        <v>0</v>
      </c>
      <c r="V84" s="704">
        <f t="shared" si="34"/>
        <v>0</v>
      </c>
      <c r="W84" s="706"/>
      <c r="X84" s="480"/>
    </row>
    <row r="85" spans="1:24" s="424" customFormat="1" ht="18">
      <c r="A85" s="693">
        <v>20</v>
      </c>
      <c r="B85" s="694">
        <v>7000015454</v>
      </c>
      <c r="C85" s="694">
        <v>10</v>
      </c>
      <c r="D85" s="694">
        <v>200</v>
      </c>
      <c r="E85" s="694">
        <v>210</v>
      </c>
      <c r="F85" s="694" t="s">
        <v>454</v>
      </c>
      <c r="G85" s="694">
        <v>100008638</v>
      </c>
      <c r="H85" s="694">
        <v>995421</v>
      </c>
      <c r="I85" s="695"/>
      <c r="J85" s="696">
        <v>18</v>
      </c>
      <c r="K85" s="697"/>
      <c r="L85" s="698" t="s">
        <v>478</v>
      </c>
      <c r="M85" s="694" t="s">
        <v>467</v>
      </c>
      <c r="N85" s="699">
        <v>234</v>
      </c>
      <c r="O85" s="697"/>
      <c r="P85" s="700" t="str">
        <f t="shared" si="29"/>
        <v>Included</v>
      </c>
      <c r="Q85" s="701">
        <f t="shared" si="30"/>
        <v>0</v>
      </c>
      <c r="R85" s="702">
        <f t="shared" si="31"/>
        <v>0</v>
      </c>
      <c r="S85" s="481"/>
      <c r="T85" s="703">
        <f t="shared" si="32"/>
        <v>0</v>
      </c>
      <c r="U85" s="703">
        <f t="shared" si="33"/>
        <v>0</v>
      </c>
      <c r="V85" s="704">
        <f t="shared" si="34"/>
        <v>0</v>
      </c>
      <c r="W85" s="706"/>
      <c r="X85" s="480"/>
    </row>
    <row r="86" spans="1:24" s="424" customFormat="1" ht="18">
      <c r="A86" s="693">
        <v>21</v>
      </c>
      <c r="B86" s="694">
        <v>7000015454</v>
      </c>
      <c r="C86" s="694">
        <v>10</v>
      </c>
      <c r="D86" s="694">
        <v>210</v>
      </c>
      <c r="E86" s="694">
        <v>220</v>
      </c>
      <c r="F86" s="694" t="s">
        <v>454</v>
      </c>
      <c r="G86" s="694">
        <v>100008639</v>
      </c>
      <c r="H86" s="694">
        <v>995421</v>
      </c>
      <c r="I86" s="695"/>
      <c r="J86" s="696">
        <v>18</v>
      </c>
      <c r="K86" s="697"/>
      <c r="L86" s="698" t="s">
        <v>479</v>
      </c>
      <c r="M86" s="694" t="s">
        <v>467</v>
      </c>
      <c r="N86" s="699">
        <v>234</v>
      </c>
      <c r="O86" s="697"/>
      <c r="P86" s="700" t="str">
        <f t="shared" si="29"/>
        <v>Included</v>
      </c>
      <c r="Q86" s="701">
        <f t="shared" si="30"/>
        <v>0</v>
      </c>
      <c r="R86" s="702">
        <f t="shared" si="31"/>
        <v>0</v>
      </c>
      <c r="S86" s="481"/>
      <c r="T86" s="703">
        <f t="shared" si="32"/>
        <v>0</v>
      </c>
      <c r="U86" s="703">
        <f t="shared" si="33"/>
        <v>0</v>
      </c>
      <c r="V86" s="704">
        <f t="shared" si="34"/>
        <v>0</v>
      </c>
      <c r="W86" s="706"/>
      <c r="X86" s="480"/>
    </row>
    <row r="87" spans="1:24" s="424" customFormat="1" ht="18">
      <c r="A87" s="693">
        <v>22</v>
      </c>
      <c r="B87" s="694">
        <v>7000015454</v>
      </c>
      <c r="C87" s="694">
        <v>10</v>
      </c>
      <c r="D87" s="694">
        <v>220</v>
      </c>
      <c r="E87" s="694">
        <v>230</v>
      </c>
      <c r="F87" s="694" t="s">
        <v>454</v>
      </c>
      <c r="G87" s="694">
        <v>100010100</v>
      </c>
      <c r="H87" s="694">
        <v>995421</v>
      </c>
      <c r="I87" s="695"/>
      <c r="J87" s="696">
        <v>18</v>
      </c>
      <c r="K87" s="697"/>
      <c r="L87" s="698" t="s">
        <v>480</v>
      </c>
      <c r="M87" s="694" t="s">
        <v>467</v>
      </c>
      <c r="N87" s="699">
        <v>234</v>
      </c>
      <c r="O87" s="697"/>
      <c r="P87" s="700" t="str">
        <f t="shared" si="29"/>
        <v>Included</v>
      </c>
      <c r="Q87" s="701">
        <f>O87*N87</f>
        <v>0</v>
      </c>
      <c r="R87" s="702">
        <f>IF(K87="", J87*Q87/100,K87*Q87/100)</f>
        <v>0</v>
      </c>
      <c r="S87" s="481"/>
      <c r="T87" s="703">
        <f>O87*(1-$T$15)</f>
        <v>0</v>
      </c>
      <c r="U87" s="703">
        <f>T87*N87</f>
        <v>0</v>
      </c>
      <c r="V87" s="704">
        <f>IF(K87="", J87*U87/100,K87*U87/100)</f>
        <v>0</v>
      </c>
      <c r="W87" s="706"/>
      <c r="X87" s="480"/>
    </row>
    <row r="88" spans="1:24" s="424" customFormat="1" ht="18">
      <c r="A88" s="693">
        <v>23</v>
      </c>
      <c r="B88" s="694">
        <v>7000015454</v>
      </c>
      <c r="C88" s="694">
        <v>10</v>
      </c>
      <c r="D88" s="694">
        <v>230</v>
      </c>
      <c r="E88" s="694">
        <v>240</v>
      </c>
      <c r="F88" s="694" t="s">
        <v>454</v>
      </c>
      <c r="G88" s="694">
        <v>100010101</v>
      </c>
      <c r="H88" s="694">
        <v>995421</v>
      </c>
      <c r="I88" s="695"/>
      <c r="J88" s="696">
        <v>18</v>
      </c>
      <c r="K88" s="697"/>
      <c r="L88" s="698" t="s">
        <v>481</v>
      </c>
      <c r="M88" s="694" t="s">
        <v>467</v>
      </c>
      <c r="N88" s="699">
        <v>234</v>
      </c>
      <c r="O88" s="697"/>
      <c r="P88" s="700" t="str">
        <f t="shared" si="29"/>
        <v>Included</v>
      </c>
      <c r="Q88" s="701">
        <f t="shared" ref="Q88:Q107" si="35">O88*N88</f>
        <v>0</v>
      </c>
      <c r="R88" s="702">
        <f t="shared" ref="R88:R107" si="36">IF(K88="", J88*Q88/100,K88*Q88/100)</f>
        <v>0</v>
      </c>
      <c r="S88" s="481"/>
      <c r="T88" s="703">
        <f t="shared" ref="T88:T107" si="37">O88*(1-$T$15)</f>
        <v>0</v>
      </c>
      <c r="U88" s="703">
        <f t="shared" ref="U88:U107" si="38">T88*N88</f>
        <v>0</v>
      </c>
      <c r="V88" s="704">
        <f t="shared" ref="V88:V107" si="39">IF(K88="", J88*U88/100,K88*U88/100)</f>
        <v>0</v>
      </c>
      <c r="W88" s="706"/>
      <c r="X88" s="480"/>
    </row>
    <row r="89" spans="1:24" s="424" customFormat="1" ht="61.2" customHeight="1">
      <c r="A89" s="693">
        <v>24</v>
      </c>
      <c r="B89" s="694">
        <v>7000015454</v>
      </c>
      <c r="C89" s="694">
        <v>10</v>
      </c>
      <c r="D89" s="694">
        <v>240</v>
      </c>
      <c r="E89" s="694">
        <v>250</v>
      </c>
      <c r="F89" s="694" t="s">
        <v>454</v>
      </c>
      <c r="G89" s="694">
        <v>100001697</v>
      </c>
      <c r="H89" s="694">
        <v>995454</v>
      </c>
      <c r="I89" s="695"/>
      <c r="J89" s="696">
        <v>18</v>
      </c>
      <c r="K89" s="697"/>
      <c r="L89" s="698" t="s">
        <v>482</v>
      </c>
      <c r="M89" s="694" t="s">
        <v>463</v>
      </c>
      <c r="N89" s="699">
        <v>220</v>
      </c>
      <c r="O89" s="697"/>
      <c r="P89" s="700" t="str">
        <f t="shared" si="29"/>
        <v>Included</v>
      </c>
      <c r="Q89" s="701">
        <f t="shared" si="35"/>
        <v>0</v>
      </c>
      <c r="R89" s="702">
        <f t="shared" si="36"/>
        <v>0</v>
      </c>
      <c r="S89" s="481"/>
      <c r="T89" s="703">
        <f t="shared" si="37"/>
        <v>0</v>
      </c>
      <c r="U89" s="703">
        <f t="shared" si="38"/>
        <v>0</v>
      </c>
      <c r="V89" s="704">
        <f t="shared" si="39"/>
        <v>0</v>
      </c>
      <c r="W89" s="706"/>
      <c r="X89" s="480"/>
    </row>
    <row r="90" spans="1:24" s="424" customFormat="1" ht="39" customHeight="1">
      <c r="A90" s="693">
        <v>25</v>
      </c>
      <c r="B90" s="694">
        <v>7000015454</v>
      </c>
      <c r="C90" s="694">
        <v>10</v>
      </c>
      <c r="D90" s="694">
        <v>250</v>
      </c>
      <c r="E90" s="694">
        <v>260</v>
      </c>
      <c r="F90" s="694" t="s">
        <v>454</v>
      </c>
      <c r="G90" s="694">
        <v>100001721</v>
      </c>
      <c r="H90" s="694">
        <v>995428</v>
      </c>
      <c r="I90" s="695"/>
      <c r="J90" s="696">
        <v>18</v>
      </c>
      <c r="K90" s="697"/>
      <c r="L90" s="698" t="s">
        <v>483</v>
      </c>
      <c r="M90" s="694" t="s">
        <v>456</v>
      </c>
      <c r="N90" s="699">
        <v>250</v>
      </c>
      <c r="O90" s="697"/>
      <c r="P90" s="700" t="str">
        <f t="shared" si="29"/>
        <v>Included</v>
      </c>
      <c r="Q90" s="701">
        <f t="shared" si="35"/>
        <v>0</v>
      </c>
      <c r="R90" s="702">
        <f t="shared" si="36"/>
        <v>0</v>
      </c>
      <c r="S90" s="481"/>
      <c r="T90" s="703">
        <f t="shared" si="37"/>
        <v>0</v>
      </c>
      <c r="U90" s="703">
        <f t="shared" si="38"/>
        <v>0</v>
      </c>
      <c r="V90" s="704">
        <f t="shared" si="39"/>
        <v>0</v>
      </c>
      <c r="W90" s="706"/>
      <c r="X90" s="480"/>
    </row>
    <row r="91" spans="1:24" s="424" customFormat="1" ht="76.2" customHeight="1">
      <c r="A91" s="693">
        <v>26</v>
      </c>
      <c r="B91" s="694">
        <v>7000015454</v>
      </c>
      <c r="C91" s="694">
        <v>10</v>
      </c>
      <c r="D91" s="694">
        <v>260</v>
      </c>
      <c r="E91" s="694">
        <v>270</v>
      </c>
      <c r="F91" s="694" t="s">
        <v>454</v>
      </c>
      <c r="G91" s="694">
        <v>100002583</v>
      </c>
      <c r="H91" s="694">
        <v>995432</v>
      </c>
      <c r="I91" s="695"/>
      <c r="J91" s="696">
        <v>18</v>
      </c>
      <c r="K91" s="697"/>
      <c r="L91" s="698" t="s">
        <v>503</v>
      </c>
      <c r="M91" s="694" t="s">
        <v>456</v>
      </c>
      <c r="N91" s="699">
        <v>900</v>
      </c>
      <c r="O91" s="697"/>
      <c r="P91" s="700" t="str">
        <f t="shared" si="29"/>
        <v>Included</v>
      </c>
      <c r="Q91" s="701">
        <f t="shared" si="35"/>
        <v>0</v>
      </c>
      <c r="R91" s="702">
        <f t="shared" si="36"/>
        <v>0</v>
      </c>
      <c r="S91" s="481"/>
      <c r="T91" s="703">
        <f t="shared" si="37"/>
        <v>0</v>
      </c>
      <c r="U91" s="703">
        <f t="shared" si="38"/>
        <v>0</v>
      </c>
      <c r="V91" s="704">
        <f t="shared" si="39"/>
        <v>0</v>
      </c>
      <c r="W91" s="706"/>
      <c r="X91" s="480"/>
    </row>
    <row r="92" spans="1:24" s="424" customFormat="1" ht="18">
      <c r="A92" s="693">
        <v>27</v>
      </c>
      <c r="B92" s="694">
        <v>7000015454</v>
      </c>
      <c r="C92" s="694">
        <v>10</v>
      </c>
      <c r="D92" s="694">
        <v>270</v>
      </c>
      <c r="E92" s="694">
        <v>280</v>
      </c>
      <c r="F92" s="694" t="s">
        <v>454</v>
      </c>
      <c r="G92" s="694">
        <v>170002803</v>
      </c>
      <c r="H92" s="694">
        <v>995473</v>
      </c>
      <c r="I92" s="695"/>
      <c r="J92" s="696">
        <v>18</v>
      </c>
      <c r="K92" s="697"/>
      <c r="L92" s="698" t="s">
        <v>484</v>
      </c>
      <c r="M92" s="694" t="s">
        <v>467</v>
      </c>
      <c r="N92" s="699">
        <v>30</v>
      </c>
      <c r="O92" s="697"/>
      <c r="P92" s="700" t="str">
        <f t="shared" si="29"/>
        <v>Included</v>
      </c>
      <c r="Q92" s="701">
        <f t="shared" si="35"/>
        <v>0</v>
      </c>
      <c r="R92" s="702">
        <f t="shared" si="36"/>
        <v>0</v>
      </c>
      <c r="S92" s="481"/>
      <c r="T92" s="703">
        <f t="shared" si="37"/>
        <v>0</v>
      </c>
      <c r="U92" s="703">
        <f t="shared" si="38"/>
        <v>0</v>
      </c>
      <c r="V92" s="704">
        <f t="shared" si="39"/>
        <v>0</v>
      </c>
      <c r="W92" s="706"/>
      <c r="X92" s="480"/>
    </row>
    <row r="93" spans="1:24" s="424" customFormat="1" ht="18">
      <c r="A93" s="693">
        <v>28</v>
      </c>
      <c r="B93" s="694">
        <v>7000015454</v>
      </c>
      <c r="C93" s="694">
        <v>10</v>
      </c>
      <c r="D93" s="694">
        <v>280</v>
      </c>
      <c r="E93" s="694">
        <v>40</v>
      </c>
      <c r="F93" s="694" t="s">
        <v>454</v>
      </c>
      <c r="G93" s="694">
        <v>100003926</v>
      </c>
      <c r="H93" s="694">
        <v>995428</v>
      </c>
      <c r="I93" s="695"/>
      <c r="J93" s="696">
        <v>18</v>
      </c>
      <c r="K93" s="697"/>
      <c r="L93" s="698" t="s">
        <v>485</v>
      </c>
      <c r="M93" s="694" t="s">
        <v>463</v>
      </c>
      <c r="N93" s="699">
        <v>100</v>
      </c>
      <c r="O93" s="697"/>
      <c r="P93" s="700" t="str">
        <f t="shared" si="29"/>
        <v>Included</v>
      </c>
      <c r="Q93" s="701">
        <f t="shared" si="35"/>
        <v>0</v>
      </c>
      <c r="R93" s="702">
        <f t="shared" si="36"/>
        <v>0</v>
      </c>
      <c r="S93" s="481"/>
      <c r="T93" s="703">
        <f t="shared" si="37"/>
        <v>0</v>
      </c>
      <c r="U93" s="703">
        <f t="shared" si="38"/>
        <v>0</v>
      </c>
      <c r="V93" s="704">
        <f t="shared" si="39"/>
        <v>0</v>
      </c>
      <c r="W93" s="706"/>
      <c r="X93" s="480"/>
    </row>
    <row r="94" spans="1:24" s="424" customFormat="1" ht="18">
      <c r="A94" s="693">
        <v>29</v>
      </c>
      <c r="B94" s="694">
        <v>7000015454</v>
      </c>
      <c r="C94" s="694">
        <v>10</v>
      </c>
      <c r="D94" s="694">
        <v>290</v>
      </c>
      <c r="E94" s="694">
        <v>50</v>
      </c>
      <c r="F94" s="694" t="s">
        <v>454</v>
      </c>
      <c r="G94" s="694">
        <v>100001432</v>
      </c>
      <c r="H94" s="694">
        <v>995423</v>
      </c>
      <c r="I94" s="695"/>
      <c r="J94" s="696">
        <v>18</v>
      </c>
      <c r="K94" s="697"/>
      <c r="L94" s="698" t="s">
        <v>486</v>
      </c>
      <c r="M94" s="694" t="s">
        <v>467</v>
      </c>
      <c r="N94" s="699">
        <v>200</v>
      </c>
      <c r="O94" s="697"/>
      <c r="P94" s="700" t="str">
        <f t="shared" si="29"/>
        <v>Included</v>
      </c>
      <c r="Q94" s="701">
        <f t="shared" si="35"/>
        <v>0</v>
      </c>
      <c r="R94" s="702">
        <f t="shared" si="36"/>
        <v>0</v>
      </c>
      <c r="S94" s="481"/>
      <c r="T94" s="703">
        <f t="shared" si="37"/>
        <v>0</v>
      </c>
      <c r="U94" s="703">
        <f t="shared" si="38"/>
        <v>0</v>
      </c>
      <c r="V94" s="704">
        <f t="shared" si="39"/>
        <v>0</v>
      </c>
      <c r="W94" s="706"/>
      <c r="X94" s="480"/>
    </row>
    <row r="95" spans="1:24" s="424" customFormat="1" ht="31.2">
      <c r="A95" s="693">
        <v>30</v>
      </c>
      <c r="B95" s="694">
        <v>7000015455</v>
      </c>
      <c r="C95" s="694">
        <v>10</v>
      </c>
      <c r="D95" s="694">
        <v>50</v>
      </c>
      <c r="E95" s="694">
        <v>60</v>
      </c>
      <c r="F95" s="694" t="s">
        <v>504</v>
      </c>
      <c r="G95" s="694">
        <v>100017871</v>
      </c>
      <c r="H95" s="694">
        <v>998739</v>
      </c>
      <c r="I95" s="695"/>
      <c r="J95" s="696">
        <v>18</v>
      </c>
      <c r="K95" s="697"/>
      <c r="L95" s="698" t="s">
        <v>487</v>
      </c>
      <c r="M95" s="694" t="s">
        <v>452</v>
      </c>
      <c r="N95" s="699">
        <v>1</v>
      </c>
      <c r="O95" s="697"/>
      <c r="P95" s="700" t="str">
        <f t="shared" si="29"/>
        <v>Included</v>
      </c>
      <c r="Q95" s="701">
        <f t="shared" si="35"/>
        <v>0</v>
      </c>
      <c r="R95" s="702">
        <f t="shared" si="36"/>
        <v>0</v>
      </c>
      <c r="S95" s="481"/>
      <c r="T95" s="703">
        <f t="shared" si="37"/>
        <v>0</v>
      </c>
      <c r="U95" s="703">
        <f t="shared" si="38"/>
        <v>0</v>
      </c>
      <c r="V95" s="704">
        <f t="shared" si="39"/>
        <v>0</v>
      </c>
      <c r="W95" s="706"/>
      <c r="X95" s="480"/>
    </row>
    <row r="96" spans="1:24" s="424" customFormat="1" ht="31.2">
      <c r="A96" s="693">
        <v>31</v>
      </c>
      <c r="B96" s="694">
        <v>7000015455</v>
      </c>
      <c r="C96" s="694">
        <v>10</v>
      </c>
      <c r="D96" s="694">
        <v>60</v>
      </c>
      <c r="E96" s="694">
        <v>110</v>
      </c>
      <c r="F96" s="694" t="s">
        <v>504</v>
      </c>
      <c r="G96" s="694">
        <v>100017873</v>
      </c>
      <c r="H96" s="694">
        <v>998739</v>
      </c>
      <c r="I96" s="695"/>
      <c r="J96" s="696">
        <v>18</v>
      </c>
      <c r="K96" s="697"/>
      <c r="L96" s="698" t="s">
        <v>488</v>
      </c>
      <c r="M96" s="694" t="s">
        <v>452</v>
      </c>
      <c r="N96" s="699">
        <v>1</v>
      </c>
      <c r="O96" s="697"/>
      <c r="P96" s="700" t="str">
        <f t="shared" si="29"/>
        <v>Included</v>
      </c>
      <c r="Q96" s="701">
        <f t="shared" si="35"/>
        <v>0</v>
      </c>
      <c r="R96" s="702">
        <f t="shared" si="36"/>
        <v>0</v>
      </c>
      <c r="S96" s="481"/>
      <c r="T96" s="703">
        <f t="shared" si="37"/>
        <v>0</v>
      </c>
      <c r="U96" s="703">
        <f t="shared" si="38"/>
        <v>0</v>
      </c>
      <c r="V96" s="704">
        <f t="shared" si="39"/>
        <v>0</v>
      </c>
      <c r="W96" s="706"/>
      <c r="X96" s="480"/>
    </row>
    <row r="97" spans="1:50" s="424" customFormat="1" ht="31.2">
      <c r="A97" s="693">
        <v>32</v>
      </c>
      <c r="B97" s="694">
        <v>7000015455</v>
      </c>
      <c r="C97" s="694">
        <v>10</v>
      </c>
      <c r="D97" s="694">
        <v>70</v>
      </c>
      <c r="E97" s="694">
        <v>120</v>
      </c>
      <c r="F97" s="694" t="s">
        <v>504</v>
      </c>
      <c r="G97" s="694">
        <v>100017883</v>
      </c>
      <c r="H97" s="694">
        <v>998739</v>
      </c>
      <c r="I97" s="695"/>
      <c r="J97" s="696">
        <v>18</v>
      </c>
      <c r="K97" s="697"/>
      <c r="L97" s="698" t="s">
        <v>489</v>
      </c>
      <c r="M97" s="694" t="s">
        <v>472</v>
      </c>
      <c r="N97" s="699">
        <v>2</v>
      </c>
      <c r="O97" s="697"/>
      <c r="P97" s="700" t="str">
        <f t="shared" si="29"/>
        <v>Included</v>
      </c>
      <c r="Q97" s="701">
        <f t="shared" si="35"/>
        <v>0</v>
      </c>
      <c r="R97" s="702">
        <f t="shared" si="36"/>
        <v>0</v>
      </c>
      <c r="S97" s="481"/>
      <c r="T97" s="703">
        <f t="shared" si="37"/>
        <v>0</v>
      </c>
      <c r="U97" s="703">
        <f t="shared" si="38"/>
        <v>0</v>
      </c>
      <c r="V97" s="704">
        <f t="shared" si="39"/>
        <v>0</v>
      </c>
      <c r="W97" s="706"/>
      <c r="X97" s="480"/>
    </row>
    <row r="98" spans="1:50" s="424" customFormat="1" ht="31.2">
      <c r="A98" s="693">
        <v>33</v>
      </c>
      <c r="B98" s="694">
        <v>7000015455</v>
      </c>
      <c r="C98" s="694">
        <v>10</v>
      </c>
      <c r="D98" s="694">
        <v>80</v>
      </c>
      <c r="E98" s="694">
        <v>130</v>
      </c>
      <c r="F98" s="694" t="s">
        <v>504</v>
      </c>
      <c r="G98" s="694">
        <v>100017885</v>
      </c>
      <c r="H98" s="694">
        <v>998739</v>
      </c>
      <c r="I98" s="695"/>
      <c r="J98" s="696">
        <v>18</v>
      </c>
      <c r="K98" s="697"/>
      <c r="L98" s="698" t="s">
        <v>490</v>
      </c>
      <c r="M98" s="694" t="s">
        <v>491</v>
      </c>
      <c r="N98" s="699">
        <v>1</v>
      </c>
      <c r="O98" s="697"/>
      <c r="P98" s="700" t="str">
        <f t="shared" si="29"/>
        <v>Included</v>
      </c>
      <c r="Q98" s="701">
        <f t="shared" si="35"/>
        <v>0</v>
      </c>
      <c r="R98" s="702">
        <f t="shared" si="36"/>
        <v>0</v>
      </c>
      <c r="S98" s="481"/>
      <c r="T98" s="703">
        <f t="shared" si="37"/>
        <v>0</v>
      </c>
      <c r="U98" s="703">
        <f t="shared" si="38"/>
        <v>0</v>
      </c>
      <c r="V98" s="704">
        <f t="shared" si="39"/>
        <v>0</v>
      </c>
      <c r="W98" s="706"/>
      <c r="X98" s="480"/>
    </row>
    <row r="99" spans="1:50" s="424" customFormat="1" ht="46.8">
      <c r="A99" s="693">
        <v>34</v>
      </c>
      <c r="B99" s="694">
        <v>7000015456</v>
      </c>
      <c r="C99" s="694">
        <v>10</v>
      </c>
      <c r="D99" s="694">
        <v>100</v>
      </c>
      <c r="E99" s="694">
        <v>140</v>
      </c>
      <c r="F99" s="694" t="s">
        <v>505</v>
      </c>
      <c r="G99" s="694">
        <v>100017890</v>
      </c>
      <c r="H99" s="694">
        <v>998736</v>
      </c>
      <c r="I99" s="695"/>
      <c r="J99" s="696">
        <v>18</v>
      </c>
      <c r="K99" s="697"/>
      <c r="L99" s="698" t="s">
        <v>492</v>
      </c>
      <c r="M99" s="694" t="s">
        <v>493</v>
      </c>
      <c r="N99" s="699">
        <v>0.8</v>
      </c>
      <c r="O99" s="697"/>
      <c r="P99" s="700" t="str">
        <f t="shared" si="29"/>
        <v>Included</v>
      </c>
      <c r="Q99" s="701">
        <f t="shared" si="35"/>
        <v>0</v>
      </c>
      <c r="R99" s="702">
        <f t="shared" si="36"/>
        <v>0</v>
      </c>
      <c r="S99" s="481"/>
      <c r="T99" s="703">
        <f t="shared" si="37"/>
        <v>0</v>
      </c>
      <c r="U99" s="703">
        <f t="shared" si="38"/>
        <v>0</v>
      </c>
      <c r="V99" s="704">
        <f t="shared" si="39"/>
        <v>0</v>
      </c>
      <c r="W99" s="706"/>
      <c r="X99" s="480"/>
    </row>
    <row r="100" spans="1:50" s="424" customFormat="1" ht="46.8">
      <c r="A100" s="693">
        <v>35</v>
      </c>
      <c r="B100" s="694">
        <v>7000015456</v>
      </c>
      <c r="C100" s="694">
        <v>10</v>
      </c>
      <c r="D100" s="694">
        <v>110</v>
      </c>
      <c r="E100" s="694">
        <v>150</v>
      </c>
      <c r="F100" s="694" t="s">
        <v>505</v>
      </c>
      <c r="G100" s="694">
        <v>100017891</v>
      </c>
      <c r="H100" s="694">
        <v>998736</v>
      </c>
      <c r="I100" s="695"/>
      <c r="J100" s="696">
        <v>18</v>
      </c>
      <c r="K100" s="697"/>
      <c r="L100" s="698" t="s">
        <v>494</v>
      </c>
      <c r="M100" s="694" t="s">
        <v>493</v>
      </c>
      <c r="N100" s="699">
        <v>0.3</v>
      </c>
      <c r="O100" s="697"/>
      <c r="P100" s="700" t="str">
        <f t="shared" si="29"/>
        <v>Included</v>
      </c>
      <c r="Q100" s="701">
        <f t="shared" si="35"/>
        <v>0</v>
      </c>
      <c r="R100" s="702">
        <f t="shared" si="36"/>
        <v>0</v>
      </c>
      <c r="S100" s="481"/>
      <c r="T100" s="703">
        <f t="shared" si="37"/>
        <v>0</v>
      </c>
      <c r="U100" s="703">
        <f t="shared" si="38"/>
        <v>0</v>
      </c>
      <c r="V100" s="704">
        <f t="shared" si="39"/>
        <v>0</v>
      </c>
      <c r="W100" s="706"/>
      <c r="X100" s="480"/>
    </row>
    <row r="101" spans="1:50" s="424" customFormat="1" ht="46.8">
      <c r="A101" s="693">
        <v>36</v>
      </c>
      <c r="B101" s="694">
        <v>7000015456</v>
      </c>
      <c r="C101" s="694">
        <v>10</v>
      </c>
      <c r="D101" s="694">
        <v>120</v>
      </c>
      <c r="E101" s="694">
        <v>160</v>
      </c>
      <c r="F101" s="694" t="s">
        <v>505</v>
      </c>
      <c r="G101" s="694">
        <v>100017892</v>
      </c>
      <c r="H101" s="694">
        <v>998736</v>
      </c>
      <c r="I101" s="695"/>
      <c r="J101" s="696">
        <v>18</v>
      </c>
      <c r="K101" s="697"/>
      <c r="L101" s="698" t="s">
        <v>495</v>
      </c>
      <c r="M101" s="694" t="s">
        <v>493</v>
      </c>
      <c r="N101" s="699">
        <v>0.5</v>
      </c>
      <c r="O101" s="697"/>
      <c r="P101" s="700" t="str">
        <f t="shared" si="29"/>
        <v>Included</v>
      </c>
      <c r="Q101" s="701">
        <f t="shared" si="35"/>
        <v>0</v>
      </c>
      <c r="R101" s="702">
        <f t="shared" si="36"/>
        <v>0</v>
      </c>
      <c r="S101" s="481"/>
      <c r="T101" s="703">
        <f t="shared" si="37"/>
        <v>0</v>
      </c>
      <c r="U101" s="703">
        <f t="shared" si="38"/>
        <v>0</v>
      </c>
      <c r="V101" s="704">
        <f t="shared" si="39"/>
        <v>0</v>
      </c>
      <c r="W101" s="706"/>
      <c r="X101" s="480"/>
    </row>
    <row r="102" spans="1:50" s="424" customFormat="1" ht="46.8">
      <c r="A102" s="693">
        <v>37</v>
      </c>
      <c r="B102" s="694">
        <v>7000015456</v>
      </c>
      <c r="C102" s="694">
        <v>10</v>
      </c>
      <c r="D102" s="694">
        <v>130</v>
      </c>
      <c r="E102" s="694">
        <v>170</v>
      </c>
      <c r="F102" s="694" t="s">
        <v>505</v>
      </c>
      <c r="G102" s="694">
        <v>100017893</v>
      </c>
      <c r="H102" s="694">
        <v>998736</v>
      </c>
      <c r="I102" s="695"/>
      <c r="J102" s="696">
        <v>18</v>
      </c>
      <c r="K102" s="697"/>
      <c r="L102" s="698" t="s">
        <v>496</v>
      </c>
      <c r="M102" s="694" t="s">
        <v>493</v>
      </c>
      <c r="N102" s="699">
        <v>0.2</v>
      </c>
      <c r="O102" s="697"/>
      <c r="P102" s="700" t="str">
        <f t="shared" si="29"/>
        <v>Included</v>
      </c>
      <c r="Q102" s="701">
        <f t="shared" si="35"/>
        <v>0</v>
      </c>
      <c r="R102" s="702">
        <f t="shared" si="36"/>
        <v>0</v>
      </c>
      <c r="S102" s="481"/>
      <c r="T102" s="703">
        <f t="shared" si="37"/>
        <v>0</v>
      </c>
      <c r="U102" s="703">
        <f t="shared" si="38"/>
        <v>0</v>
      </c>
      <c r="V102" s="704">
        <f t="shared" si="39"/>
        <v>0</v>
      </c>
      <c r="W102" s="706"/>
      <c r="X102" s="480"/>
    </row>
    <row r="103" spans="1:50" s="424" customFormat="1" ht="46.8">
      <c r="A103" s="693">
        <v>38</v>
      </c>
      <c r="B103" s="694">
        <v>7000015456</v>
      </c>
      <c r="C103" s="694">
        <v>10</v>
      </c>
      <c r="D103" s="694">
        <v>140</v>
      </c>
      <c r="E103" s="694">
        <v>180</v>
      </c>
      <c r="F103" s="694" t="s">
        <v>505</v>
      </c>
      <c r="G103" s="694">
        <v>100017897</v>
      </c>
      <c r="H103" s="694">
        <v>998739</v>
      </c>
      <c r="I103" s="695"/>
      <c r="J103" s="696">
        <v>18</v>
      </c>
      <c r="K103" s="697"/>
      <c r="L103" s="698" t="s">
        <v>497</v>
      </c>
      <c r="M103" s="694" t="s">
        <v>452</v>
      </c>
      <c r="N103" s="699">
        <v>1</v>
      </c>
      <c r="O103" s="697"/>
      <c r="P103" s="700" t="str">
        <f t="shared" si="29"/>
        <v>Included</v>
      </c>
      <c r="Q103" s="701">
        <f t="shared" si="35"/>
        <v>0</v>
      </c>
      <c r="R103" s="702">
        <f t="shared" si="36"/>
        <v>0</v>
      </c>
      <c r="S103" s="481"/>
      <c r="T103" s="703">
        <f t="shared" si="37"/>
        <v>0</v>
      </c>
      <c r="U103" s="703">
        <f t="shared" si="38"/>
        <v>0</v>
      </c>
      <c r="V103" s="704">
        <f t="shared" si="39"/>
        <v>0</v>
      </c>
      <c r="W103" s="706"/>
      <c r="X103" s="480"/>
    </row>
    <row r="104" spans="1:50" s="424" customFormat="1" ht="46.8">
      <c r="A104" s="693">
        <v>39</v>
      </c>
      <c r="B104" s="694">
        <v>7000015456</v>
      </c>
      <c r="C104" s="694">
        <v>10</v>
      </c>
      <c r="D104" s="694">
        <v>150</v>
      </c>
      <c r="E104" s="694">
        <v>190</v>
      </c>
      <c r="F104" s="694" t="s">
        <v>505</v>
      </c>
      <c r="G104" s="694">
        <v>100017888</v>
      </c>
      <c r="H104" s="694">
        <v>998739</v>
      </c>
      <c r="I104" s="695"/>
      <c r="J104" s="696">
        <v>18</v>
      </c>
      <c r="K104" s="697"/>
      <c r="L104" s="698" t="s">
        <v>498</v>
      </c>
      <c r="M104" s="694" t="s">
        <v>472</v>
      </c>
      <c r="N104" s="699">
        <v>1</v>
      </c>
      <c r="O104" s="697"/>
      <c r="P104" s="700" t="str">
        <f t="shared" si="29"/>
        <v>Included</v>
      </c>
      <c r="Q104" s="701">
        <f t="shared" si="35"/>
        <v>0</v>
      </c>
      <c r="R104" s="702">
        <f t="shared" si="36"/>
        <v>0</v>
      </c>
      <c r="S104" s="481"/>
      <c r="T104" s="703">
        <f t="shared" si="37"/>
        <v>0</v>
      </c>
      <c r="U104" s="703">
        <f t="shared" si="38"/>
        <v>0</v>
      </c>
      <c r="V104" s="704">
        <f t="shared" si="39"/>
        <v>0</v>
      </c>
      <c r="W104" s="706"/>
      <c r="X104" s="480"/>
    </row>
    <row r="105" spans="1:50" s="424" customFormat="1" ht="46.8">
      <c r="A105" s="693">
        <v>40</v>
      </c>
      <c r="B105" s="694">
        <v>7000015456</v>
      </c>
      <c r="C105" s="694">
        <v>10</v>
      </c>
      <c r="D105" s="694">
        <v>160</v>
      </c>
      <c r="E105" s="694"/>
      <c r="F105" s="694" t="s">
        <v>505</v>
      </c>
      <c r="G105" s="694">
        <v>100017894</v>
      </c>
      <c r="H105" s="694">
        <v>998739</v>
      </c>
      <c r="I105" s="695"/>
      <c r="J105" s="696">
        <v>18</v>
      </c>
      <c r="K105" s="697"/>
      <c r="L105" s="698" t="s">
        <v>500</v>
      </c>
      <c r="M105" s="694" t="s">
        <v>472</v>
      </c>
      <c r="N105" s="699">
        <v>2</v>
      </c>
      <c r="O105" s="697"/>
      <c r="P105" s="700"/>
      <c r="Q105" s="701">
        <f t="shared" ref="Q105:Q106" si="40">O105*N105</f>
        <v>0</v>
      </c>
      <c r="R105" s="702">
        <f t="shared" ref="R105:R106" si="41">IF(K105="", J105*Q105/100,K105*Q105/100)</f>
        <v>0</v>
      </c>
      <c r="S105" s="481"/>
      <c r="T105" s="703">
        <f t="shared" ref="T105:T106" si="42">O105*(1-$T$15)</f>
        <v>0</v>
      </c>
      <c r="U105" s="703">
        <f t="shared" ref="U105:U106" si="43">T105*N105</f>
        <v>0</v>
      </c>
      <c r="V105" s="704">
        <f t="shared" ref="V105:V106" si="44">IF(K105="", J105*U105/100,K105*U105/100)</f>
        <v>0</v>
      </c>
      <c r="W105" s="706"/>
      <c r="X105" s="480"/>
    </row>
    <row r="106" spans="1:50" s="424" customFormat="1" ht="46.8">
      <c r="A106" s="693">
        <v>41</v>
      </c>
      <c r="B106" s="694">
        <v>7000015456</v>
      </c>
      <c r="C106" s="694">
        <v>10</v>
      </c>
      <c r="D106" s="694">
        <v>170</v>
      </c>
      <c r="E106" s="694"/>
      <c r="F106" s="694" t="s">
        <v>505</v>
      </c>
      <c r="G106" s="694">
        <v>100017895</v>
      </c>
      <c r="H106" s="694">
        <v>998739</v>
      </c>
      <c r="I106" s="695"/>
      <c r="J106" s="696">
        <v>18</v>
      </c>
      <c r="K106" s="697"/>
      <c r="L106" s="698" t="s">
        <v>501</v>
      </c>
      <c r="M106" s="694" t="s">
        <v>472</v>
      </c>
      <c r="N106" s="699">
        <v>5</v>
      </c>
      <c r="O106" s="697"/>
      <c r="P106" s="700"/>
      <c r="Q106" s="701">
        <f t="shared" si="40"/>
        <v>0</v>
      </c>
      <c r="R106" s="702">
        <f t="shared" si="41"/>
        <v>0</v>
      </c>
      <c r="S106" s="481"/>
      <c r="T106" s="703">
        <f t="shared" si="42"/>
        <v>0</v>
      </c>
      <c r="U106" s="703">
        <f t="shared" si="43"/>
        <v>0</v>
      </c>
      <c r="V106" s="704">
        <f t="shared" si="44"/>
        <v>0</v>
      </c>
      <c r="W106" s="706"/>
      <c r="X106" s="480"/>
    </row>
    <row r="107" spans="1:50" s="424" customFormat="1" ht="46.8">
      <c r="A107" s="693">
        <v>42</v>
      </c>
      <c r="B107" s="694">
        <v>7000015456</v>
      </c>
      <c r="C107" s="694">
        <v>10</v>
      </c>
      <c r="D107" s="694">
        <v>180</v>
      </c>
      <c r="E107" s="694">
        <v>200</v>
      </c>
      <c r="F107" s="694" t="s">
        <v>505</v>
      </c>
      <c r="G107" s="694">
        <v>100017896</v>
      </c>
      <c r="H107" s="694">
        <v>998739</v>
      </c>
      <c r="I107" s="695"/>
      <c r="J107" s="696">
        <v>18</v>
      </c>
      <c r="K107" s="697"/>
      <c r="L107" s="698" t="s">
        <v>502</v>
      </c>
      <c r="M107" s="694" t="s">
        <v>472</v>
      </c>
      <c r="N107" s="699">
        <v>5</v>
      </c>
      <c r="O107" s="697"/>
      <c r="P107" s="700" t="str">
        <f t="shared" si="29"/>
        <v>Included</v>
      </c>
      <c r="Q107" s="701">
        <f t="shared" si="35"/>
        <v>0</v>
      </c>
      <c r="R107" s="702">
        <f t="shared" si="36"/>
        <v>0</v>
      </c>
      <c r="S107" s="481"/>
      <c r="T107" s="703">
        <f t="shared" si="37"/>
        <v>0</v>
      </c>
      <c r="U107" s="703">
        <f t="shared" si="38"/>
        <v>0</v>
      </c>
      <c r="V107" s="704">
        <f t="shared" si="39"/>
        <v>0</v>
      </c>
      <c r="W107" s="706"/>
      <c r="X107" s="480"/>
    </row>
    <row r="108" spans="1:50" s="688" customFormat="1" ht="39" customHeight="1">
      <c r="A108" s="681" t="s">
        <v>453</v>
      </c>
      <c r="B108" s="826" t="s">
        <v>516</v>
      </c>
      <c r="C108" s="827"/>
      <c r="D108" s="827"/>
      <c r="E108" s="827"/>
      <c r="F108" s="827"/>
      <c r="G108" s="827"/>
      <c r="H108" s="827"/>
      <c r="I108" s="827"/>
      <c r="J108" s="827"/>
      <c r="K108" s="827"/>
      <c r="L108" s="827"/>
      <c r="M108" s="682"/>
      <c r="N108" s="683"/>
      <c r="O108" s="684"/>
      <c r="P108" s="684"/>
      <c r="Q108" s="685"/>
      <c r="R108" s="686"/>
      <c r="S108" s="687"/>
      <c r="V108" s="607"/>
      <c r="W108" s="618"/>
      <c r="X108" s="689"/>
      <c r="Y108" s="690"/>
      <c r="Z108" s="690"/>
      <c r="AA108" s="691"/>
      <c r="AB108" s="690"/>
      <c r="AC108" s="690"/>
      <c r="AD108" s="689"/>
      <c r="AE108" s="689"/>
      <c r="AF108" s="689"/>
      <c r="AG108" s="689"/>
      <c r="AH108" s="689"/>
      <c r="AI108" s="689"/>
      <c r="AJ108" s="689"/>
      <c r="AK108" s="692"/>
      <c r="AL108" s="692"/>
      <c r="AM108" s="692"/>
      <c r="AN108" s="692"/>
      <c r="AO108" s="692"/>
      <c r="AP108" s="692"/>
      <c r="AQ108" s="692"/>
      <c r="AR108" s="692"/>
      <c r="AS108" s="692"/>
      <c r="AT108" s="687"/>
      <c r="AU108" s="687"/>
      <c r="AV108" s="687"/>
      <c r="AW108" s="687"/>
      <c r="AX108" s="687"/>
    </row>
    <row r="109" spans="1:50" s="424" customFormat="1" ht="46.2" customHeight="1">
      <c r="A109" s="693">
        <v>1</v>
      </c>
      <c r="B109" s="694">
        <v>7000015470</v>
      </c>
      <c r="C109" s="694">
        <v>10</v>
      </c>
      <c r="D109" s="694">
        <v>10</v>
      </c>
      <c r="E109" s="694">
        <v>10</v>
      </c>
      <c r="F109" s="694" t="s">
        <v>454</v>
      </c>
      <c r="G109" s="694">
        <v>100004518</v>
      </c>
      <c r="H109" s="694">
        <v>995433</v>
      </c>
      <c r="I109" s="695"/>
      <c r="J109" s="696">
        <v>18</v>
      </c>
      <c r="K109" s="697"/>
      <c r="L109" s="698" t="s">
        <v>455</v>
      </c>
      <c r="M109" s="694" t="s">
        <v>456</v>
      </c>
      <c r="N109" s="699">
        <v>1962</v>
      </c>
      <c r="O109" s="697"/>
      <c r="P109" s="700" t="str">
        <f t="shared" ref="P109:P154" si="45">IF(O109=0, "Included",IF(ISERROR(N109*O109), O109, N109*O109))</f>
        <v>Included</v>
      </c>
      <c r="Q109" s="701">
        <f>O109*N109</f>
        <v>0</v>
      </c>
      <c r="R109" s="702">
        <f>IF(K109="", J109*Q109/100,K109*Q109/100)</f>
        <v>0</v>
      </c>
      <c r="S109" s="481"/>
      <c r="T109" s="703">
        <f>O109*(1-$T$15)</f>
        <v>0</v>
      </c>
      <c r="U109" s="703">
        <f>T109*N109</f>
        <v>0</v>
      </c>
      <c r="V109" s="704">
        <f>IF(K109="", J109*U109/100,K109*U109/100)</f>
        <v>0</v>
      </c>
      <c r="W109" s="706"/>
      <c r="X109" s="480"/>
    </row>
    <row r="110" spans="1:50" s="424" customFormat="1" ht="18">
      <c r="A110" s="693">
        <v>2</v>
      </c>
      <c r="B110" s="694">
        <v>7000015470</v>
      </c>
      <c r="C110" s="694">
        <v>10</v>
      </c>
      <c r="D110" s="694">
        <v>20</v>
      </c>
      <c r="E110" s="694">
        <v>20</v>
      </c>
      <c r="F110" s="694" t="s">
        <v>454</v>
      </c>
      <c r="G110" s="694">
        <v>100001325</v>
      </c>
      <c r="H110" s="694">
        <v>995454</v>
      </c>
      <c r="I110" s="695"/>
      <c r="J110" s="696">
        <v>18</v>
      </c>
      <c r="K110" s="697"/>
      <c r="L110" s="698" t="s">
        <v>457</v>
      </c>
      <c r="M110" s="694" t="s">
        <v>456</v>
      </c>
      <c r="N110" s="699">
        <v>102</v>
      </c>
      <c r="O110" s="697"/>
      <c r="P110" s="700" t="str">
        <f t="shared" si="45"/>
        <v>Included</v>
      </c>
      <c r="Q110" s="701">
        <f t="shared" ref="Q110:Q129" si="46">O110*N110</f>
        <v>0</v>
      </c>
      <c r="R110" s="702">
        <f t="shared" ref="R110:R129" si="47">IF(K110="", J110*Q110/100,K110*Q110/100)</f>
        <v>0</v>
      </c>
      <c r="S110" s="481"/>
      <c r="T110" s="703">
        <f t="shared" ref="T110:T129" si="48">O110*(1-$T$15)</f>
        <v>0</v>
      </c>
      <c r="U110" s="703">
        <f t="shared" ref="U110:U129" si="49">T110*N110</f>
        <v>0</v>
      </c>
      <c r="V110" s="704">
        <f t="shared" ref="V110:V129" si="50">IF(K110="", J110*U110/100,K110*U110/100)</f>
        <v>0</v>
      </c>
      <c r="W110" s="706"/>
      <c r="X110" s="480"/>
    </row>
    <row r="111" spans="1:50" s="424" customFormat="1" ht="18">
      <c r="A111" s="693">
        <v>3</v>
      </c>
      <c r="B111" s="694">
        <v>7000015470</v>
      </c>
      <c r="C111" s="694">
        <v>10</v>
      </c>
      <c r="D111" s="694">
        <v>30</v>
      </c>
      <c r="E111" s="694">
        <v>30</v>
      </c>
      <c r="F111" s="694" t="s">
        <v>454</v>
      </c>
      <c r="G111" s="694">
        <v>100001326</v>
      </c>
      <c r="H111" s="694">
        <v>995454</v>
      </c>
      <c r="I111" s="695"/>
      <c r="J111" s="696">
        <v>18</v>
      </c>
      <c r="K111" s="697"/>
      <c r="L111" s="698" t="s">
        <v>458</v>
      </c>
      <c r="M111" s="694" t="s">
        <v>456</v>
      </c>
      <c r="N111" s="699">
        <v>41</v>
      </c>
      <c r="O111" s="697"/>
      <c r="P111" s="700" t="str">
        <f t="shared" si="45"/>
        <v>Included</v>
      </c>
      <c r="Q111" s="701">
        <f t="shared" si="46"/>
        <v>0</v>
      </c>
      <c r="R111" s="702">
        <f t="shared" si="47"/>
        <v>0</v>
      </c>
      <c r="S111" s="481"/>
      <c r="T111" s="703">
        <f t="shared" si="48"/>
        <v>0</v>
      </c>
      <c r="U111" s="703">
        <f t="shared" si="49"/>
        <v>0</v>
      </c>
      <c r="V111" s="704">
        <f t="shared" si="50"/>
        <v>0</v>
      </c>
      <c r="W111" s="706"/>
      <c r="X111" s="480"/>
    </row>
    <row r="112" spans="1:50" s="424" customFormat="1" ht="38.4" customHeight="1">
      <c r="A112" s="693">
        <v>4</v>
      </c>
      <c r="B112" s="694">
        <v>7000015470</v>
      </c>
      <c r="C112" s="694">
        <v>10</v>
      </c>
      <c r="D112" s="694">
        <v>40</v>
      </c>
      <c r="E112" s="694">
        <v>40</v>
      </c>
      <c r="F112" s="694" t="s">
        <v>454</v>
      </c>
      <c r="G112" s="694">
        <v>100001327</v>
      </c>
      <c r="H112" s="694">
        <v>995454</v>
      </c>
      <c r="I112" s="695"/>
      <c r="J112" s="696">
        <v>18</v>
      </c>
      <c r="K112" s="697"/>
      <c r="L112" s="698" t="s">
        <v>459</v>
      </c>
      <c r="M112" s="694" t="s">
        <v>456</v>
      </c>
      <c r="N112" s="699">
        <v>799</v>
      </c>
      <c r="O112" s="697"/>
      <c r="P112" s="700" t="str">
        <f t="shared" si="45"/>
        <v>Included</v>
      </c>
      <c r="Q112" s="701">
        <f t="shared" si="46"/>
        <v>0</v>
      </c>
      <c r="R112" s="702">
        <f t="shared" si="47"/>
        <v>0</v>
      </c>
      <c r="S112" s="481"/>
      <c r="T112" s="703">
        <f t="shared" si="48"/>
        <v>0</v>
      </c>
      <c r="U112" s="703">
        <f t="shared" si="49"/>
        <v>0</v>
      </c>
      <c r="V112" s="704">
        <f t="shared" si="50"/>
        <v>0</v>
      </c>
      <c r="W112" s="706"/>
      <c r="X112" s="480"/>
    </row>
    <row r="113" spans="1:24" s="424" customFormat="1" ht="18">
      <c r="A113" s="693">
        <v>5</v>
      </c>
      <c r="B113" s="694">
        <v>7000015470</v>
      </c>
      <c r="C113" s="694">
        <v>10</v>
      </c>
      <c r="D113" s="694">
        <v>50</v>
      </c>
      <c r="E113" s="694">
        <v>50</v>
      </c>
      <c r="F113" s="694" t="s">
        <v>454</v>
      </c>
      <c r="G113" s="694">
        <v>100001329</v>
      </c>
      <c r="H113" s="694">
        <v>995454</v>
      </c>
      <c r="I113" s="695"/>
      <c r="J113" s="696">
        <v>18</v>
      </c>
      <c r="K113" s="697"/>
      <c r="L113" s="698" t="s">
        <v>460</v>
      </c>
      <c r="M113" s="694" t="s">
        <v>461</v>
      </c>
      <c r="N113" s="699">
        <v>148</v>
      </c>
      <c r="O113" s="697"/>
      <c r="P113" s="700" t="str">
        <f t="shared" si="45"/>
        <v>Included</v>
      </c>
      <c r="Q113" s="701">
        <f t="shared" si="46"/>
        <v>0</v>
      </c>
      <c r="R113" s="702">
        <f t="shared" si="47"/>
        <v>0</v>
      </c>
      <c r="S113" s="481"/>
      <c r="T113" s="703">
        <f t="shared" si="48"/>
        <v>0</v>
      </c>
      <c r="U113" s="703">
        <f t="shared" si="49"/>
        <v>0</v>
      </c>
      <c r="V113" s="704">
        <f t="shared" si="50"/>
        <v>0</v>
      </c>
      <c r="W113" s="706"/>
      <c r="X113" s="480"/>
    </row>
    <row r="114" spans="1:24" s="424" customFormat="1" ht="70.2" customHeight="1">
      <c r="A114" s="693">
        <v>6</v>
      </c>
      <c r="B114" s="694">
        <v>7000015470</v>
      </c>
      <c r="C114" s="694">
        <v>10</v>
      </c>
      <c r="D114" s="694">
        <v>60</v>
      </c>
      <c r="E114" s="694">
        <v>60</v>
      </c>
      <c r="F114" s="694" t="s">
        <v>454</v>
      </c>
      <c r="G114" s="694">
        <v>100001686</v>
      </c>
      <c r="H114" s="694">
        <v>995411</v>
      </c>
      <c r="I114" s="695"/>
      <c r="J114" s="696">
        <v>18</v>
      </c>
      <c r="K114" s="697"/>
      <c r="L114" s="698" t="s">
        <v>462</v>
      </c>
      <c r="M114" s="694" t="s">
        <v>463</v>
      </c>
      <c r="N114" s="699">
        <v>288</v>
      </c>
      <c r="O114" s="697"/>
      <c r="P114" s="700" t="str">
        <f t="shared" si="45"/>
        <v>Included</v>
      </c>
      <c r="Q114" s="701">
        <f t="shared" si="46"/>
        <v>0</v>
      </c>
      <c r="R114" s="702">
        <f t="shared" si="47"/>
        <v>0</v>
      </c>
      <c r="S114" s="481"/>
      <c r="T114" s="703">
        <f t="shared" si="48"/>
        <v>0</v>
      </c>
      <c r="U114" s="703">
        <f t="shared" si="49"/>
        <v>0</v>
      </c>
      <c r="V114" s="704">
        <f t="shared" si="50"/>
        <v>0</v>
      </c>
      <c r="W114" s="706"/>
      <c r="X114" s="480"/>
    </row>
    <row r="115" spans="1:24" s="424" customFormat="1" ht="85.2" customHeight="1">
      <c r="A115" s="693">
        <v>7</v>
      </c>
      <c r="B115" s="694">
        <v>7000015470</v>
      </c>
      <c r="C115" s="694">
        <v>10</v>
      </c>
      <c r="D115" s="694">
        <v>70</v>
      </c>
      <c r="E115" s="694">
        <v>70</v>
      </c>
      <c r="F115" s="694" t="s">
        <v>454</v>
      </c>
      <c r="G115" s="694">
        <v>100001687</v>
      </c>
      <c r="H115" s="694">
        <v>995411</v>
      </c>
      <c r="I115" s="695"/>
      <c r="J115" s="696">
        <v>18</v>
      </c>
      <c r="K115" s="697"/>
      <c r="L115" s="698" t="s">
        <v>464</v>
      </c>
      <c r="M115" s="694" t="s">
        <v>463</v>
      </c>
      <c r="N115" s="699">
        <v>336</v>
      </c>
      <c r="O115" s="697"/>
      <c r="P115" s="700" t="str">
        <f t="shared" si="45"/>
        <v>Included</v>
      </c>
      <c r="Q115" s="701">
        <f t="shared" si="46"/>
        <v>0</v>
      </c>
      <c r="R115" s="702">
        <f t="shared" si="47"/>
        <v>0</v>
      </c>
      <c r="S115" s="481"/>
      <c r="T115" s="703">
        <f t="shared" si="48"/>
        <v>0</v>
      </c>
      <c r="U115" s="703">
        <f t="shared" si="49"/>
        <v>0</v>
      </c>
      <c r="V115" s="704">
        <f t="shared" si="50"/>
        <v>0</v>
      </c>
      <c r="W115" s="706"/>
      <c r="X115" s="480"/>
    </row>
    <row r="116" spans="1:24" s="424" customFormat="1" ht="73.2" customHeight="1">
      <c r="A116" s="693">
        <v>8</v>
      </c>
      <c r="B116" s="694">
        <v>7000015470</v>
      </c>
      <c r="C116" s="694">
        <v>10</v>
      </c>
      <c r="D116" s="694">
        <v>80</v>
      </c>
      <c r="E116" s="694">
        <v>80</v>
      </c>
      <c r="F116" s="694" t="s">
        <v>454</v>
      </c>
      <c r="G116" s="694">
        <v>100001688</v>
      </c>
      <c r="H116" s="694">
        <v>995411</v>
      </c>
      <c r="I116" s="695"/>
      <c r="J116" s="696">
        <v>18</v>
      </c>
      <c r="K116" s="697"/>
      <c r="L116" s="698" t="s">
        <v>509</v>
      </c>
      <c r="M116" s="694" t="s">
        <v>463</v>
      </c>
      <c r="N116" s="699">
        <v>384</v>
      </c>
      <c r="O116" s="697"/>
      <c r="P116" s="700" t="str">
        <f t="shared" si="45"/>
        <v>Included</v>
      </c>
      <c r="Q116" s="701">
        <f t="shared" si="46"/>
        <v>0</v>
      </c>
      <c r="R116" s="702">
        <f t="shared" si="47"/>
        <v>0</v>
      </c>
      <c r="S116" s="481"/>
      <c r="T116" s="703">
        <f t="shared" si="48"/>
        <v>0</v>
      </c>
      <c r="U116" s="703">
        <f t="shared" si="49"/>
        <v>0</v>
      </c>
      <c r="V116" s="704">
        <f t="shared" si="50"/>
        <v>0</v>
      </c>
      <c r="W116" s="706"/>
      <c r="X116" s="480"/>
    </row>
    <row r="117" spans="1:24" s="424" customFormat="1" ht="60" customHeight="1">
      <c r="A117" s="693">
        <v>9</v>
      </c>
      <c r="B117" s="694">
        <v>7000015470</v>
      </c>
      <c r="C117" s="694">
        <v>10</v>
      </c>
      <c r="D117" s="694">
        <v>90</v>
      </c>
      <c r="E117" s="694">
        <v>90</v>
      </c>
      <c r="F117" s="694" t="s">
        <v>454</v>
      </c>
      <c r="G117" s="694">
        <v>100004507</v>
      </c>
      <c r="H117" s="694">
        <v>995421</v>
      </c>
      <c r="I117" s="695"/>
      <c r="J117" s="696">
        <v>18</v>
      </c>
      <c r="K117" s="697"/>
      <c r="L117" s="698" t="s">
        <v>465</v>
      </c>
      <c r="M117" s="694" t="s">
        <v>463</v>
      </c>
      <c r="N117" s="699">
        <v>188</v>
      </c>
      <c r="O117" s="697"/>
      <c r="P117" s="700" t="str">
        <f t="shared" si="45"/>
        <v>Included</v>
      </c>
      <c r="Q117" s="701">
        <f t="shared" si="46"/>
        <v>0</v>
      </c>
      <c r="R117" s="702">
        <f t="shared" si="47"/>
        <v>0</v>
      </c>
      <c r="S117" s="481"/>
      <c r="T117" s="703">
        <f t="shared" si="48"/>
        <v>0</v>
      </c>
      <c r="U117" s="703">
        <f t="shared" si="49"/>
        <v>0</v>
      </c>
      <c r="V117" s="704">
        <f t="shared" si="50"/>
        <v>0</v>
      </c>
      <c r="W117" s="706"/>
      <c r="X117" s="480"/>
    </row>
    <row r="118" spans="1:24" s="424" customFormat="1" ht="18">
      <c r="A118" s="693">
        <v>10</v>
      </c>
      <c r="B118" s="694">
        <v>7000015470</v>
      </c>
      <c r="C118" s="694">
        <v>10</v>
      </c>
      <c r="D118" s="694">
        <v>100</v>
      </c>
      <c r="E118" s="694">
        <v>110</v>
      </c>
      <c r="F118" s="694" t="s">
        <v>454</v>
      </c>
      <c r="G118" s="694">
        <v>100001412</v>
      </c>
      <c r="H118" s="694">
        <v>995462</v>
      </c>
      <c r="I118" s="695"/>
      <c r="J118" s="696">
        <v>18</v>
      </c>
      <c r="K118" s="697"/>
      <c r="L118" s="698" t="s">
        <v>466</v>
      </c>
      <c r="M118" s="694" t="s">
        <v>467</v>
      </c>
      <c r="N118" s="699">
        <v>60</v>
      </c>
      <c r="O118" s="697"/>
      <c r="P118" s="700" t="str">
        <f t="shared" si="45"/>
        <v>Included</v>
      </c>
      <c r="Q118" s="701">
        <f t="shared" si="46"/>
        <v>0</v>
      </c>
      <c r="R118" s="702">
        <f t="shared" si="47"/>
        <v>0</v>
      </c>
      <c r="S118" s="481"/>
      <c r="T118" s="703">
        <f t="shared" si="48"/>
        <v>0</v>
      </c>
      <c r="U118" s="703">
        <f t="shared" si="49"/>
        <v>0</v>
      </c>
      <c r="V118" s="704">
        <f t="shared" si="50"/>
        <v>0</v>
      </c>
      <c r="W118" s="706"/>
      <c r="X118" s="480"/>
    </row>
    <row r="119" spans="1:24" s="424" customFormat="1" ht="18">
      <c r="A119" s="693">
        <v>11</v>
      </c>
      <c r="B119" s="694">
        <v>7000015470</v>
      </c>
      <c r="C119" s="694">
        <v>10</v>
      </c>
      <c r="D119" s="694">
        <v>110</v>
      </c>
      <c r="E119" s="694">
        <v>120</v>
      </c>
      <c r="F119" s="694" t="s">
        <v>454</v>
      </c>
      <c r="G119" s="694">
        <v>100001413</v>
      </c>
      <c r="H119" s="694">
        <v>995462</v>
      </c>
      <c r="I119" s="695"/>
      <c r="J119" s="696">
        <v>18</v>
      </c>
      <c r="K119" s="697"/>
      <c r="L119" s="698" t="s">
        <v>468</v>
      </c>
      <c r="M119" s="694" t="s">
        <v>467</v>
      </c>
      <c r="N119" s="699">
        <v>40</v>
      </c>
      <c r="O119" s="697"/>
      <c r="P119" s="700" t="str">
        <f t="shared" si="45"/>
        <v>Included</v>
      </c>
      <c r="Q119" s="701">
        <f t="shared" si="46"/>
        <v>0</v>
      </c>
      <c r="R119" s="702">
        <f t="shared" si="47"/>
        <v>0</v>
      </c>
      <c r="S119" s="481"/>
      <c r="T119" s="703">
        <f t="shared" si="48"/>
        <v>0</v>
      </c>
      <c r="U119" s="703">
        <f t="shared" si="49"/>
        <v>0</v>
      </c>
      <c r="V119" s="704">
        <f t="shared" si="50"/>
        <v>0</v>
      </c>
      <c r="W119" s="706"/>
      <c r="X119" s="480"/>
    </row>
    <row r="120" spans="1:24" s="424" customFormat="1" ht="31.2">
      <c r="A120" s="693">
        <v>12</v>
      </c>
      <c r="B120" s="694">
        <v>7000015470</v>
      </c>
      <c r="C120" s="694">
        <v>10</v>
      </c>
      <c r="D120" s="694">
        <v>120</v>
      </c>
      <c r="E120" s="694">
        <v>130</v>
      </c>
      <c r="F120" s="694" t="s">
        <v>454</v>
      </c>
      <c r="G120" s="694">
        <v>100001736</v>
      </c>
      <c r="H120" s="694">
        <v>995462</v>
      </c>
      <c r="I120" s="695"/>
      <c r="J120" s="696">
        <v>18</v>
      </c>
      <c r="K120" s="697"/>
      <c r="L120" s="698" t="s">
        <v>469</v>
      </c>
      <c r="M120" s="694" t="s">
        <v>467</v>
      </c>
      <c r="N120" s="699">
        <v>15</v>
      </c>
      <c r="O120" s="697"/>
      <c r="P120" s="700" t="str">
        <f t="shared" si="45"/>
        <v>Included</v>
      </c>
      <c r="Q120" s="701">
        <f t="shared" si="46"/>
        <v>0</v>
      </c>
      <c r="R120" s="702">
        <f t="shared" si="47"/>
        <v>0</v>
      </c>
      <c r="S120" s="481"/>
      <c r="T120" s="703">
        <f t="shared" si="48"/>
        <v>0</v>
      </c>
      <c r="U120" s="703">
        <f t="shared" si="49"/>
        <v>0</v>
      </c>
      <c r="V120" s="704">
        <f t="shared" si="50"/>
        <v>0</v>
      </c>
      <c r="W120" s="706"/>
      <c r="X120" s="480"/>
    </row>
    <row r="121" spans="1:24" s="424" customFormat="1" ht="31.2">
      <c r="A121" s="693">
        <v>13</v>
      </c>
      <c r="B121" s="694">
        <v>7000015470</v>
      </c>
      <c r="C121" s="694">
        <v>10</v>
      </c>
      <c r="D121" s="694">
        <v>130</v>
      </c>
      <c r="E121" s="694">
        <v>140</v>
      </c>
      <c r="F121" s="694" t="s">
        <v>454</v>
      </c>
      <c r="G121" s="694">
        <v>100001737</v>
      </c>
      <c r="H121" s="694">
        <v>995462</v>
      </c>
      <c r="I121" s="695"/>
      <c r="J121" s="696">
        <v>18</v>
      </c>
      <c r="K121" s="697"/>
      <c r="L121" s="698" t="s">
        <v>510</v>
      </c>
      <c r="M121" s="694" t="s">
        <v>467</v>
      </c>
      <c r="N121" s="699">
        <v>15</v>
      </c>
      <c r="O121" s="697"/>
      <c r="P121" s="700" t="str">
        <f t="shared" si="45"/>
        <v>Included</v>
      </c>
      <c r="Q121" s="701">
        <f t="shared" si="46"/>
        <v>0</v>
      </c>
      <c r="R121" s="702">
        <f t="shared" si="47"/>
        <v>0</v>
      </c>
      <c r="S121" s="481"/>
      <c r="T121" s="703">
        <f t="shared" si="48"/>
        <v>0</v>
      </c>
      <c r="U121" s="703">
        <f t="shared" si="49"/>
        <v>0</v>
      </c>
      <c r="V121" s="704">
        <f t="shared" si="50"/>
        <v>0</v>
      </c>
      <c r="W121" s="706"/>
      <c r="X121" s="480"/>
    </row>
    <row r="122" spans="1:24" s="424" customFormat="1" ht="31.2">
      <c r="A122" s="693">
        <v>14</v>
      </c>
      <c r="B122" s="694">
        <v>7000015470</v>
      </c>
      <c r="C122" s="694">
        <v>10</v>
      </c>
      <c r="D122" s="694">
        <v>140</v>
      </c>
      <c r="E122" s="694">
        <v>150</v>
      </c>
      <c r="F122" s="694" t="s">
        <v>454</v>
      </c>
      <c r="G122" s="694">
        <v>100001738</v>
      </c>
      <c r="H122" s="694">
        <v>995462</v>
      </c>
      <c r="I122" s="695"/>
      <c r="J122" s="696">
        <v>18</v>
      </c>
      <c r="K122" s="697"/>
      <c r="L122" s="698" t="s">
        <v>470</v>
      </c>
      <c r="M122" s="694" t="s">
        <v>467</v>
      </c>
      <c r="N122" s="699">
        <v>15</v>
      </c>
      <c r="O122" s="697"/>
      <c r="P122" s="700" t="str">
        <f t="shared" si="45"/>
        <v>Included</v>
      </c>
      <c r="Q122" s="701">
        <f t="shared" si="46"/>
        <v>0</v>
      </c>
      <c r="R122" s="702">
        <f t="shared" si="47"/>
        <v>0</v>
      </c>
      <c r="S122" s="481"/>
      <c r="T122" s="703">
        <f t="shared" si="48"/>
        <v>0</v>
      </c>
      <c r="U122" s="703">
        <f t="shared" si="49"/>
        <v>0</v>
      </c>
      <c r="V122" s="704">
        <f t="shared" si="50"/>
        <v>0</v>
      </c>
      <c r="W122" s="706"/>
      <c r="X122" s="480"/>
    </row>
    <row r="123" spans="1:24" s="424" customFormat="1" ht="18">
      <c r="A123" s="693">
        <v>15</v>
      </c>
      <c r="B123" s="694">
        <v>7000015470</v>
      </c>
      <c r="C123" s="694">
        <v>10</v>
      </c>
      <c r="D123" s="694">
        <v>150</v>
      </c>
      <c r="E123" s="694">
        <v>160</v>
      </c>
      <c r="F123" s="694" t="s">
        <v>454</v>
      </c>
      <c r="G123" s="694">
        <v>100001739</v>
      </c>
      <c r="H123" s="694">
        <v>995462</v>
      </c>
      <c r="I123" s="695"/>
      <c r="J123" s="696">
        <v>18</v>
      </c>
      <c r="K123" s="697"/>
      <c r="L123" s="698" t="s">
        <v>471</v>
      </c>
      <c r="M123" s="694" t="s">
        <v>472</v>
      </c>
      <c r="N123" s="699">
        <v>1</v>
      </c>
      <c r="O123" s="697"/>
      <c r="P123" s="700" t="str">
        <f t="shared" si="45"/>
        <v>Included</v>
      </c>
      <c r="Q123" s="701">
        <f t="shared" si="46"/>
        <v>0</v>
      </c>
      <c r="R123" s="702">
        <f t="shared" si="47"/>
        <v>0</v>
      </c>
      <c r="S123" s="481"/>
      <c r="T123" s="703">
        <f t="shared" si="48"/>
        <v>0</v>
      </c>
      <c r="U123" s="703">
        <f t="shared" si="49"/>
        <v>0</v>
      </c>
      <c r="V123" s="704">
        <f t="shared" si="50"/>
        <v>0</v>
      </c>
      <c r="W123" s="706"/>
      <c r="X123" s="480"/>
    </row>
    <row r="124" spans="1:24" s="424" customFormat="1" ht="18">
      <c r="A124" s="693">
        <v>16</v>
      </c>
      <c r="B124" s="694">
        <v>7000015470</v>
      </c>
      <c r="C124" s="694">
        <v>10</v>
      </c>
      <c r="D124" s="694">
        <v>160</v>
      </c>
      <c r="E124" s="694">
        <v>170</v>
      </c>
      <c r="F124" s="694" t="s">
        <v>454</v>
      </c>
      <c r="G124" s="694">
        <v>100001755</v>
      </c>
      <c r="H124" s="694">
        <v>995424</v>
      </c>
      <c r="I124" s="695"/>
      <c r="J124" s="696">
        <v>18</v>
      </c>
      <c r="K124" s="697"/>
      <c r="L124" s="698" t="s">
        <v>473</v>
      </c>
      <c r="M124" s="694" t="s">
        <v>467</v>
      </c>
      <c r="N124" s="699">
        <v>252</v>
      </c>
      <c r="O124" s="697"/>
      <c r="P124" s="700" t="str">
        <f t="shared" si="45"/>
        <v>Included</v>
      </c>
      <c r="Q124" s="701">
        <f t="shared" si="46"/>
        <v>0</v>
      </c>
      <c r="R124" s="702">
        <f t="shared" si="47"/>
        <v>0</v>
      </c>
      <c r="S124" s="481"/>
      <c r="T124" s="703">
        <f t="shared" si="48"/>
        <v>0</v>
      </c>
      <c r="U124" s="703">
        <f t="shared" si="49"/>
        <v>0</v>
      </c>
      <c r="V124" s="704">
        <f t="shared" si="50"/>
        <v>0</v>
      </c>
      <c r="W124" s="706"/>
      <c r="X124" s="480"/>
    </row>
    <row r="125" spans="1:24" s="424" customFormat="1" ht="18">
      <c r="A125" s="693">
        <v>17</v>
      </c>
      <c r="B125" s="694">
        <v>7000015470</v>
      </c>
      <c r="C125" s="694">
        <v>10</v>
      </c>
      <c r="D125" s="694">
        <v>170</v>
      </c>
      <c r="E125" s="694">
        <v>180</v>
      </c>
      <c r="F125" s="694" t="s">
        <v>454</v>
      </c>
      <c r="G125" s="694">
        <v>100001756</v>
      </c>
      <c r="H125" s="694">
        <v>995424</v>
      </c>
      <c r="I125" s="695"/>
      <c r="J125" s="696">
        <v>18</v>
      </c>
      <c r="K125" s="697"/>
      <c r="L125" s="698" t="s">
        <v>474</v>
      </c>
      <c r="M125" s="694" t="s">
        <v>467</v>
      </c>
      <c r="N125" s="699">
        <v>252</v>
      </c>
      <c r="O125" s="697"/>
      <c r="P125" s="700" t="str">
        <f t="shared" si="45"/>
        <v>Included</v>
      </c>
      <c r="Q125" s="701">
        <f t="shared" si="46"/>
        <v>0</v>
      </c>
      <c r="R125" s="702">
        <f t="shared" si="47"/>
        <v>0</v>
      </c>
      <c r="S125" s="481"/>
      <c r="T125" s="703">
        <f t="shared" si="48"/>
        <v>0</v>
      </c>
      <c r="U125" s="703">
        <f t="shared" si="49"/>
        <v>0</v>
      </c>
      <c r="V125" s="704">
        <f t="shared" si="50"/>
        <v>0</v>
      </c>
      <c r="W125" s="706"/>
      <c r="X125" s="480"/>
    </row>
    <row r="126" spans="1:24" s="424" customFormat="1" ht="18">
      <c r="A126" s="693">
        <v>18</v>
      </c>
      <c r="B126" s="694">
        <v>7000015470</v>
      </c>
      <c r="C126" s="694">
        <v>10</v>
      </c>
      <c r="D126" s="694">
        <v>180</v>
      </c>
      <c r="E126" s="694">
        <v>190</v>
      </c>
      <c r="F126" s="694" t="s">
        <v>454</v>
      </c>
      <c r="G126" s="694">
        <v>100001757</v>
      </c>
      <c r="H126" s="694">
        <v>995424</v>
      </c>
      <c r="I126" s="695"/>
      <c r="J126" s="696">
        <v>18</v>
      </c>
      <c r="K126" s="697"/>
      <c r="L126" s="698" t="s">
        <v>475</v>
      </c>
      <c r="M126" s="694" t="s">
        <v>467</v>
      </c>
      <c r="N126" s="699">
        <v>252</v>
      </c>
      <c r="O126" s="697"/>
      <c r="P126" s="700" t="str">
        <f t="shared" si="45"/>
        <v>Included</v>
      </c>
      <c r="Q126" s="701">
        <f t="shared" si="46"/>
        <v>0</v>
      </c>
      <c r="R126" s="702">
        <f t="shared" si="47"/>
        <v>0</v>
      </c>
      <c r="S126" s="481"/>
      <c r="T126" s="703">
        <f t="shared" si="48"/>
        <v>0</v>
      </c>
      <c r="U126" s="703">
        <f t="shared" si="49"/>
        <v>0</v>
      </c>
      <c r="V126" s="704">
        <f t="shared" si="50"/>
        <v>0</v>
      </c>
      <c r="W126" s="706"/>
      <c r="X126" s="480"/>
    </row>
    <row r="127" spans="1:24" s="424" customFormat="1" ht="18">
      <c r="A127" s="693">
        <v>19</v>
      </c>
      <c r="B127" s="694">
        <v>7000015470</v>
      </c>
      <c r="C127" s="694">
        <v>10</v>
      </c>
      <c r="D127" s="694">
        <v>190</v>
      </c>
      <c r="E127" s="694">
        <v>200</v>
      </c>
      <c r="F127" s="694" t="s">
        <v>454</v>
      </c>
      <c r="G127" s="694">
        <v>100001758</v>
      </c>
      <c r="H127" s="694">
        <v>995424</v>
      </c>
      <c r="I127" s="695"/>
      <c r="J127" s="696">
        <v>18</v>
      </c>
      <c r="K127" s="697"/>
      <c r="L127" s="698" t="s">
        <v>476</v>
      </c>
      <c r="M127" s="694" t="s">
        <v>467</v>
      </c>
      <c r="N127" s="699">
        <v>151</v>
      </c>
      <c r="O127" s="697"/>
      <c r="P127" s="700" t="str">
        <f t="shared" si="45"/>
        <v>Included</v>
      </c>
      <c r="Q127" s="701">
        <f t="shared" si="46"/>
        <v>0</v>
      </c>
      <c r="R127" s="702">
        <f t="shared" si="47"/>
        <v>0</v>
      </c>
      <c r="S127" s="481"/>
      <c r="T127" s="703">
        <f t="shared" si="48"/>
        <v>0</v>
      </c>
      <c r="U127" s="703">
        <f t="shared" si="49"/>
        <v>0</v>
      </c>
      <c r="V127" s="704">
        <f t="shared" si="50"/>
        <v>0</v>
      </c>
      <c r="W127" s="706"/>
      <c r="X127" s="480"/>
    </row>
    <row r="128" spans="1:24" s="424" customFormat="1" ht="18">
      <c r="A128" s="693">
        <v>20</v>
      </c>
      <c r="B128" s="694">
        <v>7000015470</v>
      </c>
      <c r="C128" s="694">
        <v>10</v>
      </c>
      <c r="D128" s="694">
        <v>200</v>
      </c>
      <c r="E128" s="694">
        <v>210</v>
      </c>
      <c r="F128" s="694" t="s">
        <v>454</v>
      </c>
      <c r="G128" s="694">
        <v>100001759</v>
      </c>
      <c r="H128" s="694">
        <v>995424</v>
      </c>
      <c r="I128" s="695"/>
      <c r="J128" s="696">
        <v>18</v>
      </c>
      <c r="K128" s="697"/>
      <c r="L128" s="698" t="s">
        <v>477</v>
      </c>
      <c r="M128" s="694" t="s">
        <v>467</v>
      </c>
      <c r="N128" s="699">
        <v>101</v>
      </c>
      <c r="O128" s="697"/>
      <c r="P128" s="700" t="str">
        <f t="shared" si="45"/>
        <v>Included</v>
      </c>
      <c r="Q128" s="701">
        <f t="shared" si="46"/>
        <v>0</v>
      </c>
      <c r="R128" s="702">
        <f t="shared" si="47"/>
        <v>0</v>
      </c>
      <c r="S128" s="481"/>
      <c r="T128" s="703">
        <f t="shared" si="48"/>
        <v>0</v>
      </c>
      <c r="U128" s="703">
        <f t="shared" si="49"/>
        <v>0</v>
      </c>
      <c r="V128" s="704">
        <f t="shared" si="50"/>
        <v>0</v>
      </c>
      <c r="W128" s="706"/>
      <c r="X128" s="480"/>
    </row>
    <row r="129" spans="1:24" s="424" customFormat="1" ht="18">
      <c r="A129" s="693">
        <v>21</v>
      </c>
      <c r="B129" s="694">
        <v>7000015470</v>
      </c>
      <c r="C129" s="694">
        <v>10</v>
      </c>
      <c r="D129" s="694">
        <v>210</v>
      </c>
      <c r="E129" s="694">
        <v>220</v>
      </c>
      <c r="F129" s="694" t="s">
        <v>454</v>
      </c>
      <c r="G129" s="694">
        <v>100008638</v>
      </c>
      <c r="H129" s="694">
        <v>995421</v>
      </c>
      <c r="I129" s="695"/>
      <c r="J129" s="696">
        <v>18</v>
      </c>
      <c r="K129" s="697"/>
      <c r="L129" s="698" t="s">
        <v>478</v>
      </c>
      <c r="M129" s="694" t="s">
        <v>467</v>
      </c>
      <c r="N129" s="699">
        <v>378</v>
      </c>
      <c r="O129" s="697"/>
      <c r="P129" s="700" t="str">
        <f t="shared" si="45"/>
        <v>Included</v>
      </c>
      <c r="Q129" s="701">
        <f t="shared" si="46"/>
        <v>0</v>
      </c>
      <c r="R129" s="702">
        <f t="shared" si="47"/>
        <v>0</v>
      </c>
      <c r="S129" s="481"/>
      <c r="T129" s="703">
        <f t="shared" si="48"/>
        <v>0</v>
      </c>
      <c r="U129" s="703">
        <f t="shared" si="49"/>
        <v>0</v>
      </c>
      <c r="V129" s="704">
        <f t="shared" si="50"/>
        <v>0</v>
      </c>
      <c r="W129" s="706"/>
      <c r="X129" s="480"/>
    </row>
    <row r="130" spans="1:24" s="424" customFormat="1" ht="18">
      <c r="A130" s="693">
        <v>22</v>
      </c>
      <c r="B130" s="694">
        <v>7000015470</v>
      </c>
      <c r="C130" s="694">
        <v>10</v>
      </c>
      <c r="D130" s="694">
        <v>220</v>
      </c>
      <c r="E130" s="694">
        <v>230</v>
      </c>
      <c r="F130" s="694" t="s">
        <v>454</v>
      </c>
      <c r="G130" s="694">
        <v>100008639</v>
      </c>
      <c r="H130" s="694">
        <v>995421</v>
      </c>
      <c r="I130" s="695"/>
      <c r="J130" s="696">
        <v>18</v>
      </c>
      <c r="K130" s="697"/>
      <c r="L130" s="698" t="s">
        <v>479</v>
      </c>
      <c r="M130" s="694" t="s">
        <v>467</v>
      </c>
      <c r="N130" s="699">
        <v>378</v>
      </c>
      <c r="O130" s="697"/>
      <c r="P130" s="700" t="str">
        <f t="shared" si="45"/>
        <v>Included</v>
      </c>
      <c r="Q130" s="701">
        <f>O130*N130</f>
        <v>0</v>
      </c>
      <c r="R130" s="702">
        <f>IF(K130="", J130*Q130/100,K130*Q130/100)</f>
        <v>0</v>
      </c>
      <c r="S130" s="481"/>
      <c r="T130" s="703">
        <f>O130*(1-$T$15)</f>
        <v>0</v>
      </c>
      <c r="U130" s="703">
        <f>T130*N130</f>
        <v>0</v>
      </c>
      <c r="V130" s="704">
        <f>IF(K130="", J130*U130/100,K130*U130/100)</f>
        <v>0</v>
      </c>
      <c r="W130" s="706"/>
      <c r="X130" s="480"/>
    </row>
    <row r="131" spans="1:24" s="424" customFormat="1" ht="18">
      <c r="A131" s="693">
        <v>23</v>
      </c>
      <c r="B131" s="694">
        <v>7000015470</v>
      </c>
      <c r="C131" s="694">
        <v>10</v>
      </c>
      <c r="D131" s="694">
        <v>230</v>
      </c>
      <c r="E131" s="694">
        <v>240</v>
      </c>
      <c r="F131" s="694" t="s">
        <v>454</v>
      </c>
      <c r="G131" s="694">
        <v>100010100</v>
      </c>
      <c r="H131" s="694">
        <v>995421</v>
      </c>
      <c r="I131" s="695"/>
      <c r="J131" s="696">
        <v>18</v>
      </c>
      <c r="K131" s="697"/>
      <c r="L131" s="698" t="s">
        <v>480</v>
      </c>
      <c r="M131" s="694" t="s">
        <v>467</v>
      </c>
      <c r="N131" s="699">
        <v>378</v>
      </c>
      <c r="O131" s="697"/>
      <c r="P131" s="700" t="str">
        <f t="shared" si="45"/>
        <v>Included</v>
      </c>
      <c r="Q131" s="701">
        <f t="shared" ref="Q131:Q154" si="51">O131*N131</f>
        <v>0</v>
      </c>
      <c r="R131" s="702">
        <f t="shared" ref="R131:R154" si="52">IF(K131="", J131*Q131/100,K131*Q131/100)</f>
        <v>0</v>
      </c>
      <c r="S131" s="481"/>
      <c r="T131" s="703">
        <f t="shared" ref="T131:T154" si="53">O131*(1-$T$15)</f>
        <v>0</v>
      </c>
      <c r="U131" s="703">
        <f t="shared" ref="U131:U154" si="54">T131*N131</f>
        <v>0</v>
      </c>
      <c r="V131" s="704">
        <f t="shared" ref="V131:V154" si="55">IF(K131="", J131*U131/100,K131*U131/100)</f>
        <v>0</v>
      </c>
      <c r="W131" s="706"/>
      <c r="X131" s="480"/>
    </row>
    <row r="132" spans="1:24" s="424" customFormat="1" ht="18">
      <c r="A132" s="693">
        <v>24</v>
      </c>
      <c r="B132" s="694">
        <v>7000015470</v>
      </c>
      <c r="C132" s="694">
        <v>10</v>
      </c>
      <c r="D132" s="694">
        <v>240</v>
      </c>
      <c r="E132" s="694">
        <v>250</v>
      </c>
      <c r="F132" s="694" t="s">
        <v>454</v>
      </c>
      <c r="G132" s="694">
        <v>100010101</v>
      </c>
      <c r="H132" s="694">
        <v>995421</v>
      </c>
      <c r="I132" s="695"/>
      <c r="J132" s="696">
        <v>18</v>
      </c>
      <c r="K132" s="697"/>
      <c r="L132" s="698" t="s">
        <v>481</v>
      </c>
      <c r="M132" s="694" t="s">
        <v>467</v>
      </c>
      <c r="N132" s="699">
        <v>378</v>
      </c>
      <c r="O132" s="697"/>
      <c r="P132" s="700" t="str">
        <f t="shared" si="45"/>
        <v>Included</v>
      </c>
      <c r="Q132" s="701">
        <f t="shared" si="51"/>
        <v>0</v>
      </c>
      <c r="R132" s="702">
        <f t="shared" si="52"/>
        <v>0</v>
      </c>
      <c r="S132" s="481"/>
      <c r="T132" s="703">
        <f t="shared" si="53"/>
        <v>0</v>
      </c>
      <c r="U132" s="703">
        <f t="shared" si="54"/>
        <v>0</v>
      </c>
      <c r="V132" s="704">
        <f t="shared" si="55"/>
        <v>0</v>
      </c>
      <c r="W132" s="706"/>
      <c r="X132" s="480"/>
    </row>
    <row r="133" spans="1:24" s="424" customFormat="1" ht="66" customHeight="1">
      <c r="A133" s="693">
        <v>25</v>
      </c>
      <c r="B133" s="694">
        <v>7000015470</v>
      </c>
      <c r="C133" s="694">
        <v>10</v>
      </c>
      <c r="D133" s="694">
        <v>250</v>
      </c>
      <c r="E133" s="694">
        <v>260</v>
      </c>
      <c r="F133" s="694" t="s">
        <v>454</v>
      </c>
      <c r="G133" s="694">
        <v>100001697</v>
      </c>
      <c r="H133" s="694">
        <v>995454</v>
      </c>
      <c r="I133" s="695"/>
      <c r="J133" s="696">
        <v>18</v>
      </c>
      <c r="K133" s="697"/>
      <c r="L133" s="698" t="s">
        <v>482</v>
      </c>
      <c r="M133" s="694" t="s">
        <v>463</v>
      </c>
      <c r="N133" s="699">
        <v>440</v>
      </c>
      <c r="O133" s="697"/>
      <c r="P133" s="700" t="str">
        <f t="shared" si="45"/>
        <v>Included</v>
      </c>
      <c r="Q133" s="701">
        <f t="shared" si="51"/>
        <v>0</v>
      </c>
      <c r="R133" s="702">
        <f t="shared" si="52"/>
        <v>0</v>
      </c>
      <c r="S133" s="481"/>
      <c r="T133" s="703">
        <f t="shared" si="53"/>
        <v>0</v>
      </c>
      <c r="U133" s="703">
        <f t="shared" si="54"/>
        <v>0</v>
      </c>
      <c r="V133" s="704">
        <f t="shared" si="55"/>
        <v>0</v>
      </c>
      <c r="W133" s="706"/>
      <c r="X133" s="480"/>
    </row>
    <row r="134" spans="1:24" s="424" customFormat="1" ht="45" customHeight="1">
      <c r="A134" s="693">
        <v>26</v>
      </c>
      <c r="B134" s="694">
        <v>7000015470</v>
      </c>
      <c r="C134" s="694">
        <v>10</v>
      </c>
      <c r="D134" s="694">
        <v>260</v>
      </c>
      <c r="E134" s="694">
        <v>270</v>
      </c>
      <c r="F134" s="694" t="s">
        <v>454</v>
      </c>
      <c r="G134" s="694">
        <v>100001721</v>
      </c>
      <c r="H134" s="694">
        <v>995428</v>
      </c>
      <c r="I134" s="695"/>
      <c r="J134" s="696">
        <v>18</v>
      </c>
      <c r="K134" s="697"/>
      <c r="L134" s="698" t="s">
        <v>483</v>
      </c>
      <c r="M134" s="694" t="s">
        <v>456</v>
      </c>
      <c r="N134" s="699">
        <v>250</v>
      </c>
      <c r="O134" s="697"/>
      <c r="P134" s="700" t="str">
        <f t="shared" si="45"/>
        <v>Included</v>
      </c>
      <c r="Q134" s="701">
        <f t="shared" si="51"/>
        <v>0</v>
      </c>
      <c r="R134" s="702">
        <f t="shared" si="52"/>
        <v>0</v>
      </c>
      <c r="S134" s="481"/>
      <c r="T134" s="703">
        <f t="shared" si="53"/>
        <v>0</v>
      </c>
      <c r="U134" s="703">
        <f t="shared" si="54"/>
        <v>0</v>
      </c>
      <c r="V134" s="704">
        <f t="shared" si="55"/>
        <v>0</v>
      </c>
      <c r="W134" s="706"/>
      <c r="X134" s="480"/>
    </row>
    <row r="135" spans="1:24" s="424" customFormat="1" ht="81.75" customHeight="1">
      <c r="A135" s="693">
        <v>27</v>
      </c>
      <c r="B135" s="694">
        <v>7000015470</v>
      </c>
      <c r="C135" s="694">
        <v>10</v>
      </c>
      <c r="D135" s="694">
        <v>270</v>
      </c>
      <c r="E135" s="694">
        <v>280</v>
      </c>
      <c r="F135" s="694" t="s">
        <v>454</v>
      </c>
      <c r="G135" s="694">
        <v>100002583</v>
      </c>
      <c r="H135" s="694">
        <v>995432</v>
      </c>
      <c r="I135" s="695"/>
      <c r="J135" s="696">
        <v>18</v>
      </c>
      <c r="K135" s="697"/>
      <c r="L135" s="698" t="s">
        <v>503</v>
      </c>
      <c r="M135" s="694" t="s">
        <v>456</v>
      </c>
      <c r="N135" s="699">
        <v>350</v>
      </c>
      <c r="O135" s="697"/>
      <c r="P135" s="700" t="str">
        <f t="shared" si="45"/>
        <v>Included</v>
      </c>
      <c r="Q135" s="701">
        <f t="shared" si="51"/>
        <v>0</v>
      </c>
      <c r="R135" s="702">
        <f t="shared" si="52"/>
        <v>0</v>
      </c>
      <c r="S135" s="481"/>
      <c r="T135" s="703">
        <f t="shared" si="53"/>
        <v>0</v>
      </c>
      <c r="U135" s="703">
        <f t="shared" si="54"/>
        <v>0</v>
      </c>
      <c r="V135" s="704">
        <f t="shared" si="55"/>
        <v>0</v>
      </c>
      <c r="W135" s="706"/>
      <c r="X135" s="480"/>
    </row>
    <row r="136" spans="1:24" s="424" customFormat="1" ht="25.8" customHeight="1">
      <c r="A136" s="693">
        <v>28</v>
      </c>
      <c r="B136" s="694">
        <v>7000015470</v>
      </c>
      <c r="C136" s="694">
        <v>10</v>
      </c>
      <c r="D136" s="694">
        <v>280</v>
      </c>
      <c r="E136" s="694">
        <v>40</v>
      </c>
      <c r="F136" s="694" t="s">
        <v>454</v>
      </c>
      <c r="G136" s="694">
        <v>170002803</v>
      </c>
      <c r="H136" s="694">
        <v>995473</v>
      </c>
      <c r="I136" s="695"/>
      <c r="J136" s="696">
        <v>18</v>
      </c>
      <c r="K136" s="697"/>
      <c r="L136" s="698" t="s">
        <v>484</v>
      </c>
      <c r="M136" s="694" t="s">
        <v>467</v>
      </c>
      <c r="N136" s="699">
        <v>30</v>
      </c>
      <c r="O136" s="697"/>
      <c r="P136" s="700" t="str">
        <f t="shared" si="45"/>
        <v>Included</v>
      </c>
      <c r="Q136" s="701">
        <f t="shared" si="51"/>
        <v>0</v>
      </c>
      <c r="R136" s="702">
        <f t="shared" si="52"/>
        <v>0</v>
      </c>
      <c r="S136" s="481"/>
      <c r="T136" s="703">
        <f t="shared" si="53"/>
        <v>0</v>
      </c>
      <c r="U136" s="703">
        <f t="shared" si="54"/>
        <v>0</v>
      </c>
      <c r="V136" s="704">
        <f t="shared" si="55"/>
        <v>0</v>
      </c>
      <c r="W136" s="706"/>
      <c r="X136" s="480"/>
    </row>
    <row r="137" spans="1:24" s="424" customFormat="1" ht="30" customHeight="1">
      <c r="A137" s="693">
        <v>29</v>
      </c>
      <c r="B137" s="694">
        <v>7000015470</v>
      </c>
      <c r="C137" s="694">
        <v>10</v>
      </c>
      <c r="D137" s="694">
        <v>290</v>
      </c>
      <c r="E137" s="694">
        <v>50</v>
      </c>
      <c r="F137" s="694" t="s">
        <v>454</v>
      </c>
      <c r="G137" s="694">
        <v>100003926</v>
      </c>
      <c r="H137" s="694">
        <v>995428</v>
      </c>
      <c r="I137" s="695"/>
      <c r="J137" s="696">
        <v>18</v>
      </c>
      <c r="K137" s="697"/>
      <c r="L137" s="698" t="s">
        <v>485</v>
      </c>
      <c r="M137" s="694" t="s">
        <v>463</v>
      </c>
      <c r="N137" s="699">
        <v>100</v>
      </c>
      <c r="O137" s="697"/>
      <c r="P137" s="700" t="str">
        <f t="shared" si="45"/>
        <v>Included</v>
      </c>
      <c r="Q137" s="701">
        <f t="shared" si="51"/>
        <v>0</v>
      </c>
      <c r="R137" s="702">
        <f t="shared" si="52"/>
        <v>0</v>
      </c>
      <c r="S137" s="481"/>
      <c r="T137" s="703">
        <f t="shared" si="53"/>
        <v>0</v>
      </c>
      <c r="U137" s="703">
        <f t="shared" si="54"/>
        <v>0</v>
      </c>
      <c r="V137" s="704">
        <f t="shared" si="55"/>
        <v>0</v>
      </c>
      <c r="W137" s="706"/>
      <c r="X137" s="480"/>
    </row>
    <row r="138" spans="1:24" s="424" customFormat="1" ht="41.4" customHeight="1">
      <c r="A138" s="693">
        <v>30</v>
      </c>
      <c r="B138" s="694">
        <v>7000015470</v>
      </c>
      <c r="C138" s="694">
        <v>10</v>
      </c>
      <c r="D138" s="694">
        <v>300</v>
      </c>
      <c r="E138" s="694">
        <v>60</v>
      </c>
      <c r="F138" s="694" t="s">
        <v>454</v>
      </c>
      <c r="G138" s="694">
        <v>100003652</v>
      </c>
      <c r="H138" s="694">
        <v>995432</v>
      </c>
      <c r="I138" s="695"/>
      <c r="J138" s="696">
        <v>18</v>
      </c>
      <c r="K138" s="697"/>
      <c r="L138" s="698" t="s">
        <v>512</v>
      </c>
      <c r="M138" s="694" t="s">
        <v>513</v>
      </c>
      <c r="N138" s="699">
        <v>1</v>
      </c>
      <c r="O138" s="697"/>
      <c r="P138" s="700" t="str">
        <f t="shared" si="45"/>
        <v>Included</v>
      </c>
      <c r="Q138" s="701">
        <f t="shared" si="51"/>
        <v>0</v>
      </c>
      <c r="R138" s="702">
        <f t="shared" si="52"/>
        <v>0</v>
      </c>
      <c r="S138" s="481"/>
      <c r="T138" s="703">
        <f t="shared" si="53"/>
        <v>0</v>
      </c>
      <c r="U138" s="703">
        <f t="shared" si="54"/>
        <v>0</v>
      </c>
      <c r="V138" s="704">
        <f t="shared" si="55"/>
        <v>0</v>
      </c>
      <c r="W138" s="706"/>
      <c r="X138" s="480"/>
    </row>
    <row r="139" spans="1:24" s="424" customFormat="1" ht="31.2" customHeight="1">
      <c r="A139" s="693">
        <v>31</v>
      </c>
      <c r="B139" s="694">
        <v>7000015470</v>
      </c>
      <c r="C139" s="694">
        <v>10</v>
      </c>
      <c r="D139" s="694">
        <v>310</v>
      </c>
      <c r="E139" s="694">
        <v>110</v>
      </c>
      <c r="F139" s="694" t="s">
        <v>454</v>
      </c>
      <c r="G139" s="694">
        <v>100001432</v>
      </c>
      <c r="H139" s="694">
        <v>995423</v>
      </c>
      <c r="I139" s="695"/>
      <c r="J139" s="696">
        <v>18</v>
      </c>
      <c r="K139" s="697"/>
      <c r="L139" s="698" t="s">
        <v>486</v>
      </c>
      <c r="M139" s="694" t="s">
        <v>467</v>
      </c>
      <c r="N139" s="699">
        <v>200</v>
      </c>
      <c r="O139" s="697"/>
      <c r="P139" s="700" t="str">
        <f t="shared" si="45"/>
        <v>Included</v>
      </c>
      <c r="Q139" s="701">
        <f t="shared" si="51"/>
        <v>0</v>
      </c>
      <c r="R139" s="702">
        <f t="shared" si="52"/>
        <v>0</v>
      </c>
      <c r="S139" s="481"/>
      <c r="T139" s="703">
        <f t="shared" si="53"/>
        <v>0</v>
      </c>
      <c r="U139" s="703">
        <f t="shared" si="54"/>
        <v>0</v>
      </c>
      <c r="V139" s="704">
        <f t="shared" si="55"/>
        <v>0</v>
      </c>
      <c r="W139" s="706"/>
      <c r="X139" s="480"/>
    </row>
    <row r="140" spans="1:24" s="424" customFormat="1" ht="31.2">
      <c r="A140" s="693">
        <v>32</v>
      </c>
      <c r="B140" s="694">
        <v>7000015471</v>
      </c>
      <c r="C140" s="694">
        <v>10</v>
      </c>
      <c r="D140" s="694">
        <v>60</v>
      </c>
      <c r="E140" s="694">
        <v>120</v>
      </c>
      <c r="F140" s="694" t="s">
        <v>504</v>
      </c>
      <c r="G140" s="694">
        <v>100017871</v>
      </c>
      <c r="H140" s="694">
        <v>998739</v>
      </c>
      <c r="I140" s="695"/>
      <c r="J140" s="696">
        <v>18</v>
      </c>
      <c r="K140" s="697"/>
      <c r="L140" s="698" t="s">
        <v>487</v>
      </c>
      <c r="M140" s="694" t="s">
        <v>452</v>
      </c>
      <c r="N140" s="699">
        <v>1</v>
      </c>
      <c r="O140" s="697"/>
      <c r="P140" s="700" t="str">
        <f t="shared" si="45"/>
        <v>Included</v>
      </c>
      <c r="Q140" s="701">
        <f t="shared" si="51"/>
        <v>0</v>
      </c>
      <c r="R140" s="702">
        <f t="shared" si="52"/>
        <v>0</v>
      </c>
      <c r="S140" s="481"/>
      <c r="T140" s="703">
        <f t="shared" si="53"/>
        <v>0</v>
      </c>
      <c r="U140" s="703">
        <f t="shared" si="54"/>
        <v>0</v>
      </c>
      <c r="V140" s="704">
        <f t="shared" si="55"/>
        <v>0</v>
      </c>
      <c r="W140" s="706"/>
      <c r="X140" s="480"/>
    </row>
    <row r="141" spans="1:24" s="424" customFormat="1" ht="31.2">
      <c r="A141" s="693">
        <v>33</v>
      </c>
      <c r="B141" s="694">
        <v>7000015471</v>
      </c>
      <c r="C141" s="694">
        <v>10</v>
      </c>
      <c r="D141" s="694">
        <v>70</v>
      </c>
      <c r="E141" s="694">
        <v>130</v>
      </c>
      <c r="F141" s="694" t="s">
        <v>504</v>
      </c>
      <c r="G141" s="694">
        <v>100017873</v>
      </c>
      <c r="H141" s="694">
        <v>998739</v>
      </c>
      <c r="I141" s="695"/>
      <c r="J141" s="696">
        <v>18</v>
      </c>
      <c r="K141" s="697"/>
      <c r="L141" s="698" t="s">
        <v>488</v>
      </c>
      <c r="M141" s="694" t="s">
        <v>452</v>
      </c>
      <c r="N141" s="699">
        <v>1</v>
      </c>
      <c r="O141" s="697"/>
      <c r="P141" s="700" t="str">
        <f t="shared" si="45"/>
        <v>Included</v>
      </c>
      <c r="Q141" s="701">
        <f t="shared" si="51"/>
        <v>0</v>
      </c>
      <c r="R141" s="702">
        <f t="shared" si="52"/>
        <v>0</v>
      </c>
      <c r="S141" s="481"/>
      <c r="T141" s="703">
        <f t="shared" si="53"/>
        <v>0</v>
      </c>
      <c r="U141" s="703">
        <f t="shared" si="54"/>
        <v>0</v>
      </c>
      <c r="V141" s="704">
        <f t="shared" si="55"/>
        <v>0</v>
      </c>
      <c r="W141" s="706"/>
      <c r="X141" s="480"/>
    </row>
    <row r="142" spans="1:24" s="424" customFormat="1" ht="31.2">
      <c r="A142" s="693">
        <v>34</v>
      </c>
      <c r="B142" s="694">
        <v>7000015471</v>
      </c>
      <c r="C142" s="694">
        <v>10</v>
      </c>
      <c r="D142" s="694">
        <v>80</v>
      </c>
      <c r="E142" s="694">
        <v>140</v>
      </c>
      <c r="F142" s="694" t="s">
        <v>504</v>
      </c>
      <c r="G142" s="694">
        <v>100017883</v>
      </c>
      <c r="H142" s="694">
        <v>998739</v>
      </c>
      <c r="I142" s="695"/>
      <c r="J142" s="696">
        <v>18</v>
      </c>
      <c r="K142" s="697"/>
      <c r="L142" s="698" t="s">
        <v>489</v>
      </c>
      <c r="M142" s="694" t="s">
        <v>472</v>
      </c>
      <c r="N142" s="699">
        <v>3</v>
      </c>
      <c r="O142" s="697"/>
      <c r="P142" s="700" t="str">
        <f t="shared" si="45"/>
        <v>Included</v>
      </c>
      <c r="Q142" s="701">
        <f t="shared" si="51"/>
        <v>0</v>
      </c>
      <c r="R142" s="702">
        <f t="shared" si="52"/>
        <v>0</v>
      </c>
      <c r="S142" s="481"/>
      <c r="T142" s="703">
        <f t="shared" si="53"/>
        <v>0</v>
      </c>
      <c r="U142" s="703">
        <f t="shared" si="54"/>
        <v>0</v>
      </c>
      <c r="V142" s="704">
        <f t="shared" si="55"/>
        <v>0</v>
      </c>
      <c r="W142" s="706"/>
      <c r="X142" s="480"/>
    </row>
    <row r="143" spans="1:24" s="424" customFormat="1" ht="31.2">
      <c r="A143" s="693">
        <v>35</v>
      </c>
      <c r="B143" s="694">
        <v>7000015471</v>
      </c>
      <c r="C143" s="694">
        <v>10</v>
      </c>
      <c r="D143" s="694">
        <v>90</v>
      </c>
      <c r="E143" s="694">
        <v>150</v>
      </c>
      <c r="F143" s="694" t="s">
        <v>504</v>
      </c>
      <c r="G143" s="694">
        <v>100017885</v>
      </c>
      <c r="H143" s="694">
        <v>998739</v>
      </c>
      <c r="I143" s="695"/>
      <c r="J143" s="696">
        <v>18</v>
      </c>
      <c r="K143" s="697"/>
      <c r="L143" s="698" t="s">
        <v>490</v>
      </c>
      <c r="M143" s="694" t="s">
        <v>491</v>
      </c>
      <c r="N143" s="699">
        <v>2</v>
      </c>
      <c r="O143" s="697"/>
      <c r="P143" s="700" t="str">
        <f t="shared" si="45"/>
        <v>Included</v>
      </c>
      <c r="Q143" s="701">
        <f t="shared" si="51"/>
        <v>0</v>
      </c>
      <c r="R143" s="702">
        <f t="shared" si="52"/>
        <v>0</v>
      </c>
      <c r="S143" s="481"/>
      <c r="T143" s="703">
        <f t="shared" si="53"/>
        <v>0</v>
      </c>
      <c r="U143" s="703">
        <f t="shared" si="54"/>
        <v>0</v>
      </c>
      <c r="V143" s="704">
        <f t="shared" si="55"/>
        <v>0</v>
      </c>
      <c r="W143" s="706"/>
      <c r="X143" s="480"/>
    </row>
    <row r="144" spans="1:24" s="424" customFormat="1" ht="31.2">
      <c r="A144" s="693">
        <v>36</v>
      </c>
      <c r="B144" s="694">
        <v>7000015471</v>
      </c>
      <c r="C144" s="694">
        <v>10</v>
      </c>
      <c r="D144" s="694">
        <v>100</v>
      </c>
      <c r="E144" s="694">
        <v>160</v>
      </c>
      <c r="F144" s="694" t="s">
        <v>504</v>
      </c>
      <c r="G144" s="694">
        <v>100017875</v>
      </c>
      <c r="H144" s="694">
        <v>998739</v>
      </c>
      <c r="I144" s="695"/>
      <c r="J144" s="696">
        <v>18</v>
      </c>
      <c r="K144" s="697"/>
      <c r="L144" s="698" t="s">
        <v>514</v>
      </c>
      <c r="M144" s="694" t="s">
        <v>452</v>
      </c>
      <c r="N144" s="699">
        <v>1</v>
      </c>
      <c r="O144" s="697"/>
      <c r="P144" s="700" t="str">
        <f t="shared" si="45"/>
        <v>Included</v>
      </c>
      <c r="Q144" s="701">
        <f t="shared" si="51"/>
        <v>0</v>
      </c>
      <c r="R144" s="702">
        <f t="shared" si="52"/>
        <v>0</v>
      </c>
      <c r="S144" s="481"/>
      <c r="T144" s="703">
        <f t="shared" si="53"/>
        <v>0</v>
      </c>
      <c r="U144" s="703">
        <f t="shared" si="54"/>
        <v>0</v>
      </c>
      <c r="V144" s="704">
        <f t="shared" si="55"/>
        <v>0</v>
      </c>
      <c r="W144" s="706"/>
      <c r="X144" s="480"/>
    </row>
    <row r="145" spans="1:50" s="424" customFormat="1" ht="46.8">
      <c r="A145" s="693">
        <v>37</v>
      </c>
      <c r="B145" s="694">
        <v>7000015472</v>
      </c>
      <c r="C145" s="694">
        <v>10</v>
      </c>
      <c r="D145" s="694">
        <v>110</v>
      </c>
      <c r="E145" s="694">
        <v>170</v>
      </c>
      <c r="F145" s="694" t="s">
        <v>505</v>
      </c>
      <c r="G145" s="694">
        <v>100017890</v>
      </c>
      <c r="H145" s="694">
        <v>998736</v>
      </c>
      <c r="I145" s="695"/>
      <c r="J145" s="696">
        <v>18</v>
      </c>
      <c r="K145" s="697"/>
      <c r="L145" s="698" t="s">
        <v>492</v>
      </c>
      <c r="M145" s="694" t="s">
        <v>493</v>
      </c>
      <c r="N145" s="699">
        <v>0.8</v>
      </c>
      <c r="O145" s="697"/>
      <c r="P145" s="700" t="str">
        <f t="shared" si="45"/>
        <v>Included</v>
      </c>
      <c r="Q145" s="701">
        <f t="shared" si="51"/>
        <v>0</v>
      </c>
      <c r="R145" s="702">
        <f t="shared" si="52"/>
        <v>0</v>
      </c>
      <c r="S145" s="481"/>
      <c r="T145" s="703">
        <f t="shared" si="53"/>
        <v>0</v>
      </c>
      <c r="U145" s="703">
        <f t="shared" si="54"/>
        <v>0</v>
      </c>
      <c r="V145" s="704">
        <f t="shared" si="55"/>
        <v>0</v>
      </c>
      <c r="W145" s="706"/>
      <c r="X145" s="480"/>
    </row>
    <row r="146" spans="1:50" s="424" customFormat="1" ht="46.8">
      <c r="A146" s="693">
        <v>38</v>
      </c>
      <c r="B146" s="694">
        <v>7000015472</v>
      </c>
      <c r="C146" s="694">
        <v>10</v>
      </c>
      <c r="D146" s="694">
        <v>120</v>
      </c>
      <c r="E146" s="694">
        <v>180</v>
      </c>
      <c r="F146" s="694" t="s">
        <v>505</v>
      </c>
      <c r="G146" s="694">
        <v>100017891</v>
      </c>
      <c r="H146" s="694">
        <v>998736</v>
      </c>
      <c r="I146" s="695"/>
      <c r="J146" s="696">
        <v>18</v>
      </c>
      <c r="K146" s="697"/>
      <c r="L146" s="698" t="s">
        <v>494</v>
      </c>
      <c r="M146" s="694" t="s">
        <v>493</v>
      </c>
      <c r="N146" s="699">
        <v>0.5</v>
      </c>
      <c r="O146" s="697"/>
      <c r="P146" s="700" t="str">
        <f t="shared" si="45"/>
        <v>Included</v>
      </c>
      <c r="Q146" s="701">
        <f t="shared" si="51"/>
        <v>0</v>
      </c>
      <c r="R146" s="702">
        <f t="shared" si="52"/>
        <v>0</v>
      </c>
      <c r="S146" s="481"/>
      <c r="T146" s="703">
        <f t="shared" si="53"/>
        <v>0</v>
      </c>
      <c r="U146" s="703">
        <f t="shared" si="54"/>
        <v>0</v>
      </c>
      <c r="V146" s="704">
        <f t="shared" si="55"/>
        <v>0</v>
      </c>
      <c r="W146" s="706"/>
      <c r="X146" s="480"/>
    </row>
    <row r="147" spans="1:50" s="424" customFormat="1" ht="46.8">
      <c r="A147" s="693">
        <v>39</v>
      </c>
      <c r="B147" s="694">
        <v>7000015472</v>
      </c>
      <c r="C147" s="694">
        <v>10</v>
      </c>
      <c r="D147" s="694">
        <v>130</v>
      </c>
      <c r="E147" s="694"/>
      <c r="F147" s="694" t="s">
        <v>505</v>
      </c>
      <c r="G147" s="694">
        <v>100017892</v>
      </c>
      <c r="H147" s="694">
        <v>998736</v>
      </c>
      <c r="I147" s="695"/>
      <c r="J147" s="696">
        <v>18</v>
      </c>
      <c r="K147" s="697"/>
      <c r="L147" s="698" t="s">
        <v>495</v>
      </c>
      <c r="M147" s="694" t="s">
        <v>493</v>
      </c>
      <c r="N147" s="699">
        <v>0.65</v>
      </c>
      <c r="O147" s="697"/>
      <c r="P147" s="700" t="str">
        <f t="shared" si="45"/>
        <v>Included</v>
      </c>
      <c r="Q147" s="701">
        <f t="shared" ref="Q147:Q153" si="56">O147*N147</f>
        <v>0</v>
      </c>
      <c r="R147" s="702">
        <f t="shared" ref="R147:R153" si="57">IF(K147="", J147*Q147/100,K147*Q147/100)</f>
        <v>0</v>
      </c>
      <c r="S147" s="481"/>
      <c r="T147" s="703">
        <f t="shared" ref="T147:T153" si="58">O147*(1-$T$15)</f>
        <v>0</v>
      </c>
      <c r="U147" s="703">
        <f t="shared" ref="U147:U153" si="59">T147*N147</f>
        <v>0</v>
      </c>
      <c r="V147" s="704">
        <f t="shared" ref="V147:V153" si="60">IF(K147="", J147*U147/100,K147*U147/100)</f>
        <v>0</v>
      </c>
      <c r="W147" s="706"/>
      <c r="X147" s="480"/>
    </row>
    <row r="148" spans="1:50" s="424" customFormat="1" ht="46.8">
      <c r="A148" s="693">
        <v>40</v>
      </c>
      <c r="B148" s="694">
        <v>7000015472</v>
      </c>
      <c r="C148" s="694">
        <v>10</v>
      </c>
      <c r="D148" s="694">
        <v>140</v>
      </c>
      <c r="E148" s="694"/>
      <c r="F148" s="694" t="s">
        <v>505</v>
      </c>
      <c r="G148" s="694">
        <v>100017893</v>
      </c>
      <c r="H148" s="694">
        <v>998736</v>
      </c>
      <c r="I148" s="695"/>
      <c r="J148" s="696">
        <v>18</v>
      </c>
      <c r="K148" s="697"/>
      <c r="L148" s="698" t="s">
        <v>496</v>
      </c>
      <c r="M148" s="694" t="s">
        <v>493</v>
      </c>
      <c r="N148" s="699">
        <v>0.3</v>
      </c>
      <c r="O148" s="697"/>
      <c r="P148" s="700" t="str">
        <f t="shared" si="45"/>
        <v>Included</v>
      </c>
      <c r="Q148" s="701">
        <f t="shared" si="56"/>
        <v>0</v>
      </c>
      <c r="R148" s="702">
        <f t="shared" si="57"/>
        <v>0</v>
      </c>
      <c r="S148" s="481"/>
      <c r="T148" s="703">
        <f t="shared" si="58"/>
        <v>0</v>
      </c>
      <c r="U148" s="703">
        <f t="shared" si="59"/>
        <v>0</v>
      </c>
      <c r="V148" s="704">
        <f t="shared" si="60"/>
        <v>0</v>
      </c>
      <c r="W148" s="706"/>
      <c r="X148" s="480"/>
    </row>
    <row r="149" spans="1:50" s="424" customFormat="1" ht="46.8">
      <c r="A149" s="693">
        <v>41</v>
      </c>
      <c r="B149" s="694">
        <v>7000015472</v>
      </c>
      <c r="C149" s="694">
        <v>10</v>
      </c>
      <c r="D149" s="694">
        <v>150</v>
      </c>
      <c r="E149" s="694"/>
      <c r="F149" s="694" t="s">
        <v>505</v>
      </c>
      <c r="G149" s="694">
        <v>100017897</v>
      </c>
      <c r="H149" s="694">
        <v>998739</v>
      </c>
      <c r="I149" s="695"/>
      <c r="J149" s="696">
        <v>18</v>
      </c>
      <c r="K149" s="697"/>
      <c r="L149" s="698" t="s">
        <v>497</v>
      </c>
      <c r="M149" s="694" t="s">
        <v>452</v>
      </c>
      <c r="N149" s="699">
        <v>1</v>
      </c>
      <c r="O149" s="697"/>
      <c r="P149" s="700" t="str">
        <f t="shared" si="45"/>
        <v>Included</v>
      </c>
      <c r="Q149" s="701">
        <f t="shared" si="56"/>
        <v>0</v>
      </c>
      <c r="R149" s="702">
        <f t="shared" si="57"/>
        <v>0</v>
      </c>
      <c r="S149" s="481"/>
      <c r="T149" s="703">
        <f t="shared" si="58"/>
        <v>0</v>
      </c>
      <c r="U149" s="703">
        <f t="shared" si="59"/>
        <v>0</v>
      </c>
      <c r="V149" s="704">
        <f t="shared" si="60"/>
        <v>0</v>
      </c>
      <c r="W149" s="706"/>
      <c r="X149" s="480"/>
    </row>
    <row r="150" spans="1:50" s="424" customFormat="1" ht="46.8">
      <c r="A150" s="693">
        <v>42</v>
      </c>
      <c r="B150" s="694">
        <v>7000015472</v>
      </c>
      <c r="C150" s="694">
        <v>10</v>
      </c>
      <c r="D150" s="694">
        <v>160</v>
      </c>
      <c r="E150" s="694"/>
      <c r="F150" s="694" t="s">
        <v>505</v>
      </c>
      <c r="G150" s="694">
        <v>100017888</v>
      </c>
      <c r="H150" s="694">
        <v>998739</v>
      </c>
      <c r="I150" s="695"/>
      <c r="J150" s="696">
        <v>18</v>
      </c>
      <c r="K150" s="697"/>
      <c r="L150" s="698" t="s">
        <v>498</v>
      </c>
      <c r="M150" s="694" t="s">
        <v>472</v>
      </c>
      <c r="N150" s="699">
        <v>1</v>
      </c>
      <c r="O150" s="697"/>
      <c r="P150" s="700" t="str">
        <f t="shared" si="45"/>
        <v>Included</v>
      </c>
      <c r="Q150" s="701">
        <f t="shared" si="56"/>
        <v>0</v>
      </c>
      <c r="R150" s="702">
        <f t="shared" si="57"/>
        <v>0</v>
      </c>
      <c r="S150" s="481"/>
      <c r="T150" s="703">
        <f t="shared" si="58"/>
        <v>0</v>
      </c>
      <c r="U150" s="703">
        <f t="shared" si="59"/>
        <v>0</v>
      </c>
      <c r="V150" s="704">
        <f t="shared" si="60"/>
        <v>0</v>
      </c>
      <c r="W150" s="706"/>
      <c r="X150" s="480"/>
    </row>
    <row r="151" spans="1:50" s="424" customFormat="1" ht="46.8">
      <c r="A151" s="693">
        <v>43</v>
      </c>
      <c r="B151" s="694">
        <v>7000015472</v>
      </c>
      <c r="C151" s="694">
        <v>10</v>
      </c>
      <c r="D151" s="694">
        <v>170</v>
      </c>
      <c r="E151" s="694"/>
      <c r="F151" s="694" t="s">
        <v>505</v>
      </c>
      <c r="G151" s="694">
        <v>100017894</v>
      </c>
      <c r="H151" s="694">
        <v>998739</v>
      </c>
      <c r="I151" s="695"/>
      <c r="J151" s="696">
        <v>18</v>
      </c>
      <c r="K151" s="697"/>
      <c r="L151" s="698" t="s">
        <v>500</v>
      </c>
      <c r="M151" s="694" t="s">
        <v>472</v>
      </c>
      <c r="N151" s="699">
        <v>3</v>
      </c>
      <c r="O151" s="697"/>
      <c r="P151" s="700" t="str">
        <f t="shared" si="45"/>
        <v>Included</v>
      </c>
      <c r="Q151" s="701">
        <f t="shared" si="56"/>
        <v>0</v>
      </c>
      <c r="R151" s="702">
        <f t="shared" si="57"/>
        <v>0</v>
      </c>
      <c r="S151" s="481"/>
      <c r="T151" s="703">
        <f t="shared" si="58"/>
        <v>0</v>
      </c>
      <c r="U151" s="703">
        <f t="shared" si="59"/>
        <v>0</v>
      </c>
      <c r="V151" s="704">
        <f t="shared" si="60"/>
        <v>0</v>
      </c>
      <c r="W151" s="706"/>
      <c r="X151" s="480"/>
    </row>
    <row r="152" spans="1:50" s="424" customFormat="1" ht="46.8">
      <c r="A152" s="693">
        <v>44</v>
      </c>
      <c r="B152" s="694">
        <v>7000015472</v>
      </c>
      <c r="C152" s="694">
        <v>10</v>
      </c>
      <c r="D152" s="694">
        <v>180</v>
      </c>
      <c r="E152" s="694"/>
      <c r="F152" s="694" t="s">
        <v>505</v>
      </c>
      <c r="G152" s="694">
        <v>100017895</v>
      </c>
      <c r="H152" s="694">
        <v>998739</v>
      </c>
      <c r="I152" s="695"/>
      <c r="J152" s="696">
        <v>18</v>
      </c>
      <c r="K152" s="697"/>
      <c r="L152" s="698" t="s">
        <v>501</v>
      </c>
      <c r="M152" s="694" t="s">
        <v>472</v>
      </c>
      <c r="N152" s="699">
        <v>5</v>
      </c>
      <c r="O152" s="697"/>
      <c r="P152" s="700" t="str">
        <f t="shared" si="45"/>
        <v>Included</v>
      </c>
      <c r="Q152" s="701">
        <f t="shared" si="56"/>
        <v>0</v>
      </c>
      <c r="R152" s="702">
        <f t="shared" si="57"/>
        <v>0</v>
      </c>
      <c r="S152" s="481"/>
      <c r="T152" s="703">
        <f t="shared" si="58"/>
        <v>0</v>
      </c>
      <c r="U152" s="703">
        <f t="shared" si="59"/>
        <v>0</v>
      </c>
      <c r="V152" s="704">
        <f t="shared" si="60"/>
        <v>0</v>
      </c>
      <c r="W152" s="706"/>
      <c r="X152" s="480"/>
    </row>
    <row r="153" spans="1:50" s="424" customFormat="1" ht="46.8">
      <c r="A153" s="693">
        <v>45</v>
      </c>
      <c r="B153" s="694">
        <v>7000015472</v>
      </c>
      <c r="C153" s="694">
        <v>10</v>
      </c>
      <c r="D153" s="694">
        <v>190</v>
      </c>
      <c r="E153" s="694"/>
      <c r="F153" s="694" t="s">
        <v>505</v>
      </c>
      <c r="G153" s="694">
        <v>100017896</v>
      </c>
      <c r="H153" s="694">
        <v>998739</v>
      </c>
      <c r="I153" s="695"/>
      <c r="J153" s="696">
        <v>18</v>
      </c>
      <c r="K153" s="697"/>
      <c r="L153" s="698" t="s">
        <v>502</v>
      </c>
      <c r="M153" s="694" t="s">
        <v>472</v>
      </c>
      <c r="N153" s="699">
        <v>5</v>
      </c>
      <c r="O153" s="697"/>
      <c r="P153" s="700" t="str">
        <f t="shared" si="45"/>
        <v>Included</v>
      </c>
      <c r="Q153" s="701">
        <f t="shared" si="56"/>
        <v>0</v>
      </c>
      <c r="R153" s="702">
        <f t="shared" si="57"/>
        <v>0</v>
      </c>
      <c r="S153" s="481"/>
      <c r="T153" s="703">
        <f t="shared" si="58"/>
        <v>0</v>
      </c>
      <c r="U153" s="703">
        <f t="shared" si="59"/>
        <v>0</v>
      </c>
      <c r="V153" s="704">
        <f t="shared" si="60"/>
        <v>0</v>
      </c>
      <c r="W153" s="706"/>
      <c r="X153" s="480"/>
    </row>
    <row r="154" spans="1:50" s="424" customFormat="1" ht="46.8">
      <c r="A154" s="693">
        <v>46</v>
      </c>
      <c r="B154" s="694">
        <v>7000015472</v>
      </c>
      <c r="C154" s="694">
        <v>10</v>
      </c>
      <c r="D154" s="694">
        <v>200</v>
      </c>
      <c r="E154" s="694">
        <v>190</v>
      </c>
      <c r="F154" s="694" t="s">
        <v>505</v>
      </c>
      <c r="G154" s="694">
        <v>100017889</v>
      </c>
      <c r="H154" s="694">
        <v>998739</v>
      </c>
      <c r="I154" s="695"/>
      <c r="J154" s="696">
        <v>18</v>
      </c>
      <c r="K154" s="697"/>
      <c r="L154" s="698" t="s">
        <v>499</v>
      </c>
      <c r="M154" s="694" t="s">
        <v>472</v>
      </c>
      <c r="N154" s="699">
        <v>2</v>
      </c>
      <c r="O154" s="697"/>
      <c r="P154" s="700" t="str">
        <f t="shared" si="45"/>
        <v>Included</v>
      </c>
      <c r="Q154" s="701">
        <f t="shared" si="51"/>
        <v>0</v>
      </c>
      <c r="R154" s="702">
        <f t="shared" si="52"/>
        <v>0</v>
      </c>
      <c r="S154" s="481"/>
      <c r="T154" s="703">
        <f t="shared" si="53"/>
        <v>0</v>
      </c>
      <c r="U154" s="703">
        <f t="shared" si="54"/>
        <v>0</v>
      </c>
      <c r="V154" s="704">
        <f t="shared" si="55"/>
        <v>0</v>
      </c>
      <c r="W154" s="706"/>
      <c r="X154" s="480"/>
    </row>
    <row r="155" spans="1:50" ht="36" customHeight="1">
      <c r="A155" s="839"/>
      <c r="B155" s="840"/>
      <c r="C155" s="840"/>
      <c r="D155" s="840"/>
      <c r="E155" s="840"/>
      <c r="F155" s="840"/>
      <c r="G155" s="840"/>
      <c r="H155" s="840"/>
      <c r="I155" s="840"/>
      <c r="J155" s="840"/>
      <c r="K155" s="840"/>
      <c r="L155" s="840"/>
      <c r="M155" s="840"/>
      <c r="N155" s="840"/>
      <c r="O155" s="840"/>
      <c r="P155" s="841"/>
      <c r="Q155" s="707"/>
      <c r="R155" s="708"/>
      <c r="S155" s="709"/>
      <c r="T155" s="710"/>
      <c r="U155" s="710"/>
      <c r="V155" s="709"/>
      <c r="AF155" s="821"/>
      <c r="AG155" s="821"/>
    </row>
    <row r="156" spans="1:50" s="723" customFormat="1" ht="18.600000000000001" customHeight="1">
      <c r="A156" s="596"/>
      <c r="B156" s="606"/>
      <c r="C156" s="596"/>
      <c r="D156" s="596"/>
      <c r="E156" s="596"/>
      <c r="F156" s="596"/>
      <c r="G156" s="596"/>
      <c r="H156" s="596"/>
      <c r="I156" s="596"/>
      <c r="J156" s="596"/>
      <c r="K156" s="596"/>
      <c r="L156" s="599" t="s">
        <v>404</v>
      </c>
      <c r="M156" s="597"/>
      <c r="N156" s="615"/>
      <c r="O156" s="598"/>
      <c r="P156" s="711">
        <f>ROUND(SUM(P20:P154),2)</f>
        <v>0</v>
      </c>
      <c r="Q156" s="712"/>
      <c r="R156" s="713">
        <f>SUM(R20:R154)</f>
        <v>0</v>
      </c>
      <c r="S156" s="714"/>
      <c r="T156" s="715">
        <f>P156*(1-$T$15)</f>
        <v>0</v>
      </c>
      <c r="U156" s="715"/>
      <c r="V156" s="716">
        <f>SUM(V20:V154)</f>
        <v>0</v>
      </c>
      <c r="W156" s="717"/>
      <c r="X156" s="718"/>
      <c r="Y156" s="718"/>
      <c r="Z156" s="718"/>
      <c r="AA156" s="719"/>
      <c r="AB156" s="718"/>
      <c r="AC156" s="718"/>
      <c r="AD156" s="718"/>
      <c r="AE156" s="718"/>
      <c r="AF156" s="718"/>
      <c r="AG156" s="718"/>
      <c r="AH156" s="720"/>
      <c r="AI156" s="718"/>
      <c r="AJ156" s="718"/>
      <c r="AK156" s="721"/>
      <c r="AL156" s="721"/>
      <c r="AM156" s="721"/>
      <c r="AN156" s="721"/>
      <c r="AO156" s="721"/>
      <c r="AP156" s="721"/>
      <c r="AQ156" s="721"/>
      <c r="AR156" s="721"/>
      <c r="AS156" s="721"/>
      <c r="AT156" s="722"/>
      <c r="AU156" s="722"/>
      <c r="AV156" s="722"/>
      <c r="AW156" s="722"/>
      <c r="AX156" s="722"/>
    </row>
    <row r="157" spans="1:50">
      <c r="A157" s="836"/>
      <c r="B157" s="836"/>
      <c r="C157" s="836"/>
      <c r="D157" s="836"/>
      <c r="E157" s="836"/>
      <c r="F157" s="836"/>
      <c r="G157" s="836"/>
      <c r="H157" s="836"/>
      <c r="I157" s="836"/>
      <c r="J157" s="836"/>
      <c r="K157" s="836"/>
      <c r="L157" s="836"/>
      <c r="M157" s="836"/>
      <c r="N157" s="836"/>
      <c r="O157" s="836"/>
      <c r="P157" s="836"/>
      <c r="Q157" s="724"/>
      <c r="Y157" s="667"/>
      <c r="Z157" s="658"/>
      <c r="AB157" s="667"/>
      <c r="AC157" s="658"/>
    </row>
    <row r="158" spans="1:50" ht="31.5" customHeight="1">
      <c r="A158" s="724"/>
      <c r="B158" s="828" t="s">
        <v>430</v>
      </c>
      <c r="C158" s="828"/>
      <c r="D158" s="828"/>
      <c r="E158" s="828"/>
      <c r="F158" s="828"/>
      <c r="G158" s="828"/>
      <c r="H158" s="828"/>
      <c r="I158" s="828"/>
      <c r="J158" s="828"/>
      <c r="K158" s="828"/>
      <c r="L158" s="828"/>
      <c r="M158" s="828"/>
      <c r="N158" s="828"/>
      <c r="O158" s="828"/>
      <c r="P158" s="828"/>
      <c r="Q158" s="725"/>
      <c r="Y158" s="667"/>
      <c r="Z158" s="658"/>
      <c r="AB158" s="667"/>
      <c r="AC158" s="658"/>
    </row>
    <row r="159" spans="1:50">
      <c r="A159" s="502"/>
      <c r="B159" s="502"/>
      <c r="C159" s="502"/>
      <c r="F159" s="502"/>
      <c r="G159" s="502"/>
      <c r="H159" s="502"/>
      <c r="I159" s="502"/>
      <c r="J159" s="502"/>
      <c r="K159" s="502"/>
      <c r="L159" s="535"/>
      <c r="M159" s="537"/>
      <c r="N159" s="616"/>
      <c r="O159" s="537"/>
      <c r="P159" s="537"/>
      <c r="Q159" s="537"/>
      <c r="Y159" s="726"/>
      <c r="Z159" s="726"/>
      <c r="AB159" s="726"/>
      <c r="AC159" s="726"/>
      <c r="AE159" s="502"/>
      <c r="AF159" s="824"/>
      <c r="AG159" s="824"/>
    </row>
    <row r="160" spans="1:50">
      <c r="A160" s="480" t="s">
        <v>351</v>
      </c>
      <c r="D160" s="838" t="str">
        <f>'Names of Bidder'!D27&amp;"-"&amp; 'Names of Bidder'!E27&amp;"-" &amp;'Names of Bidder'!F27</f>
        <v>--</v>
      </c>
      <c r="E160" s="838"/>
      <c r="M160" s="727"/>
      <c r="N160" s="728"/>
      <c r="Y160" s="726"/>
      <c r="Z160" s="726"/>
      <c r="AB160" s="726"/>
      <c r="AC160" s="726"/>
      <c r="AE160" s="502"/>
    </row>
    <row r="161" spans="1:31">
      <c r="A161" s="480" t="s">
        <v>352</v>
      </c>
      <c r="D161" s="838" t="str">
        <f>IF('Names of Bidder'!D28=0, "", 'Names of Bidder'!D28)</f>
        <v/>
      </c>
      <c r="E161" s="838"/>
      <c r="M161" s="424"/>
      <c r="N161" s="728" t="s">
        <v>353</v>
      </c>
      <c r="O161" s="626" t="str">
        <f>IF('Names of Bidder'!D24=0, "", 'Names of Bidder'!D24)</f>
        <v/>
      </c>
      <c r="Y161" s="726"/>
      <c r="Z161" s="726"/>
      <c r="AB161" s="726"/>
      <c r="AC161" s="726"/>
      <c r="AE161" s="502"/>
    </row>
    <row r="162" spans="1:31">
      <c r="A162" s="274"/>
      <c r="B162" s="274"/>
      <c r="C162" s="274"/>
      <c r="D162" s="274"/>
      <c r="E162" s="274"/>
      <c r="F162" s="274"/>
      <c r="G162" s="274"/>
      <c r="H162" s="274"/>
      <c r="I162" s="274"/>
      <c r="J162" s="274"/>
      <c r="K162" s="274"/>
      <c r="L162" s="275"/>
      <c r="M162" s="729"/>
      <c r="N162" s="728" t="s">
        <v>354</v>
      </c>
      <c r="O162" s="626" t="str">
        <f>IF('Names of Bidder'!D25=0, "", 'Names of Bidder'!D25)</f>
        <v/>
      </c>
      <c r="P162" s="729"/>
      <c r="Q162" s="729"/>
      <c r="Y162" s="726"/>
      <c r="Z162" s="726"/>
      <c r="AB162" s="726"/>
      <c r="AC162" s="726"/>
      <c r="AE162" s="502"/>
    </row>
    <row r="163" spans="1:31">
      <c r="A163" s="274"/>
      <c r="B163" s="274"/>
      <c r="C163" s="274"/>
      <c r="D163" s="274"/>
      <c r="E163" s="274"/>
      <c r="F163" s="274"/>
      <c r="G163" s="274"/>
      <c r="H163" s="274"/>
      <c r="I163" s="274"/>
      <c r="J163" s="274"/>
      <c r="K163" s="274"/>
      <c r="L163" s="275"/>
      <c r="M163" s="729"/>
      <c r="N163" s="728"/>
      <c r="O163" s="730"/>
      <c r="P163" s="730"/>
      <c r="Q163" s="730"/>
      <c r="Y163" s="726"/>
      <c r="Z163" s="726"/>
      <c r="AB163" s="726"/>
      <c r="AC163" s="726"/>
      <c r="AE163" s="502"/>
    </row>
    <row r="164" spans="1:31">
      <c r="A164" s="274"/>
      <c r="B164" s="274"/>
      <c r="C164" s="274"/>
      <c r="D164" s="274"/>
      <c r="E164" s="274"/>
      <c r="F164" s="274"/>
      <c r="G164" s="274"/>
      <c r="H164" s="274"/>
      <c r="I164" s="274"/>
      <c r="J164" s="274"/>
      <c r="K164" s="274"/>
      <c r="L164" s="275"/>
      <c r="M164" s="274"/>
      <c r="N164" s="731"/>
      <c r="O164" s="729"/>
      <c r="P164" s="729"/>
      <c r="Q164" s="729"/>
      <c r="W164" s="626"/>
      <c r="Y164" s="726"/>
      <c r="Z164" s="726"/>
      <c r="AB164" s="726"/>
      <c r="AC164" s="726"/>
      <c r="AE164" s="502"/>
    </row>
    <row r="165" spans="1:31">
      <c r="A165" s="274"/>
      <c r="B165" s="274"/>
      <c r="C165" s="274"/>
      <c r="D165" s="274"/>
      <c r="E165" s="274"/>
      <c r="F165" s="274"/>
      <c r="G165" s="274"/>
      <c r="H165" s="274"/>
      <c r="I165" s="274"/>
      <c r="J165" s="274"/>
      <c r="K165" s="274"/>
      <c r="L165" s="275"/>
      <c r="M165" s="274"/>
      <c r="N165" s="731"/>
      <c r="O165" s="729"/>
      <c r="P165" s="729"/>
      <c r="Q165" s="729"/>
      <c r="W165" s="626"/>
      <c r="Y165" s="726"/>
      <c r="Z165" s="726"/>
      <c r="AB165" s="726"/>
      <c r="AC165" s="726"/>
      <c r="AE165" s="502"/>
    </row>
    <row r="166" spans="1:31">
      <c r="A166" s="274"/>
      <c r="B166" s="274"/>
      <c r="C166" s="274"/>
      <c r="D166" s="274"/>
      <c r="E166" s="274"/>
      <c r="F166" s="274"/>
      <c r="G166" s="274"/>
      <c r="H166" s="274"/>
      <c r="I166" s="274"/>
      <c r="J166" s="274"/>
      <c r="K166" s="274"/>
      <c r="L166" s="275"/>
      <c r="M166" s="274"/>
      <c r="N166" s="731"/>
      <c r="O166" s="729"/>
      <c r="P166" s="729"/>
      <c r="Q166" s="729"/>
      <c r="W166" s="626"/>
      <c r="Y166" s="726"/>
      <c r="Z166" s="726"/>
      <c r="AB166" s="726"/>
      <c r="AC166" s="726"/>
      <c r="AE166" s="502"/>
    </row>
    <row r="167" spans="1:31">
      <c r="A167" s="274"/>
      <c r="B167" s="274"/>
      <c r="C167" s="274"/>
      <c r="D167" s="274"/>
      <c r="E167" s="274"/>
      <c r="F167" s="274"/>
      <c r="G167" s="274"/>
      <c r="H167" s="274"/>
      <c r="I167" s="274"/>
      <c r="J167" s="274"/>
      <c r="K167" s="274"/>
      <c r="L167" s="275"/>
      <c r="M167" s="274"/>
      <c r="N167" s="731"/>
      <c r="O167" s="729"/>
      <c r="P167" s="729"/>
      <c r="Q167" s="729"/>
      <c r="W167" s="626"/>
      <c r="Y167" s="726"/>
      <c r="Z167" s="726"/>
      <c r="AB167" s="726"/>
      <c r="AC167" s="726"/>
      <c r="AE167" s="502"/>
    </row>
    <row r="168" spans="1:31">
      <c r="A168" s="274"/>
      <c r="B168" s="274"/>
      <c r="C168" s="274"/>
      <c r="D168" s="274"/>
      <c r="E168" s="274"/>
      <c r="F168" s="274"/>
      <c r="G168" s="274"/>
      <c r="H168" s="274"/>
      <c r="I168" s="274"/>
      <c r="J168" s="274"/>
      <c r="K168" s="274"/>
      <c r="L168" s="275"/>
      <c r="M168" s="274"/>
      <c r="N168" s="731"/>
      <c r="O168" s="729"/>
      <c r="P168" s="729"/>
      <c r="Q168" s="729"/>
      <c r="Y168" s="726"/>
      <c r="Z168" s="726"/>
      <c r="AB168" s="726"/>
      <c r="AC168" s="726"/>
      <c r="AE168" s="502"/>
    </row>
    <row r="169" spans="1:31">
      <c r="A169" s="274"/>
      <c r="B169" s="274"/>
      <c r="C169" s="274"/>
      <c r="D169" s="274"/>
      <c r="E169" s="274"/>
      <c r="F169" s="274"/>
      <c r="G169" s="274"/>
      <c r="H169" s="274"/>
      <c r="I169" s="274"/>
      <c r="J169" s="274"/>
      <c r="K169" s="274"/>
      <c r="L169" s="275"/>
      <c r="M169" s="274"/>
      <c r="N169" s="731"/>
      <c r="O169" s="729"/>
      <c r="P169" s="729"/>
      <c r="Q169" s="729"/>
      <c r="Y169" s="726"/>
      <c r="Z169" s="726"/>
      <c r="AB169" s="726"/>
      <c r="AC169" s="726"/>
      <c r="AE169" s="502"/>
    </row>
    <row r="170" spans="1:31">
      <c r="A170" s="274"/>
      <c r="B170" s="274"/>
      <c r="C170" s="274"/>
      <c r="D170" s="274"/>
      <c r="E170" s="274"/>
      <c r="F170" s="274"/>
      <c r="G170" s="274"/>
      <c r="H170" s="274"/>
      <c r="I170" s="274"/>
      <c r="J170" s="274"/>
      <c r="K170" s="274"/>
      <c r="L170" s="275"/>
      <c r="M170" s="274"/>
      <c r="N170" s="731"/>
      <c r="O170" s="729"/>
      <c r="P170" s="729"/>
      <c r="Q170" s="729"/>
      <c r="Y170" s="726"/>
      <c r="Z170" s="726"/>
      <c r="AB170" s="726"/>
      <c r="AC170" s="726"/>
      <c r="AE170" s="502"/>
    </row>
    <row r="171" spans="1:31">
      <c r="A171" s="274"/>
      <c r="B171" s="274"/>
      <c r="C171" s="274"/>
      <c r="D171" s="274"/>
      <c r="E171" s="274"/>
      <c r="F171" s="274"/>
      <c r="G171" s="274"/>
      <c r="H171" s="274"/>
      <c r="I171" s="274"/>
      <c r="J171" s="274"/>
      <c r="K171" s="274"/>
      <c r="L171" s="275"/>
      <c r="M171" s="274"/>
      <c r="N171" s="731"/>
      <c r="O171" s="729"/>
      <c r="P171" s="729"/>
      <c r="Q171" s="729"/>
      <c r="Y171" s="726"/>
      <c r="Z171" s="726"/>
      <c r="AB171" s="726"/>
      <c r="AC171" s="726"/>
      <c r="AE171" s="502"/>
    </row>
    <row r="172" spans="1:31">
      <c r="A172" s="274"/>
      <c r="B172" s="274"/>
      <c r="C172" s="274"/>
      <c r="D172" s="274"/>
      <c r="E172" s="274"/>
      <c r="F172" s="274"/>
      <c r="G172" s="274"/>
      <c r="H172" s="274"/>
      <c r="I172" s="274"/>
      <c r="J172" s="274"/>
      <c r="K172" s="274"/>
      <c r="L172" s="275"/>
      <c r="M172" s="274"/>
      <c r="N172" s="731"/>
      <c r="O172" s="729"/>
      <c r="P172" s="729"/>
      <c r="Q172" s="729"/>
      <c r="Y172" s="726"/>
      <c r="Z172" s="732"/>
      <c r="AB172" s="726"/>
      <c r="AC172" s="732"/>
      <c r="AE172" s="502"/>
    </row>
    <row r="173" spans="1:31">
      <c r="A173" s="274"/>
      <c r="B173" s="274"/>
      <c r="C173" s="274"/>
      <c r="D173" s="274"/>
      <c r="E173" s="274"/>
      <c r="F173" s="274"/>
      <c r="G173" s="274"/>
      <c r="H173" s="274"/>
      <c r="I173" s="274"/>
      <c r="J173" s="274"/>
      <c r="K173" s="274"/>
      <c r="L173" s="275"/>
      <c r="M173" s="274"/>
      <c r="N173" s="731"/>
      <c r="O173" s="729"/>
      <c r="P173" s="729"/>
      <c r="Q173" s="729"/>
      <c r="Y173" s="726"/>
      <c r="Z173" s="732"/>
      <c r="AB173" s="726"/>
      <c r="AC173" s="732"/>
      <c r="AE173" s="502"/>
    </row>
    <row r="174" spans="1:31">
      <c r="A174" s="274"/>
      <c r="B174" s="274"/>
      <c r="C174" s="274"/>
      <c r="D174" s="274"/>
      <c r="E174" s="274"/>
      <c r="F174" s="274"/>
      <c r="G174" s="274"/>
      <c r="H174" s="274"/>
      <c r="I174" s="274"/>
      <c r="J174" s="274"/>
      <c r="K174" s="274"/>
      <c r="L174" s="275"/>
      <c r="M174" s="274"/>
      <c r="N174" s="731"/>
      <c r="O174" s="729"/>
      <c r="P174" s="729"/>
      <c r="Q174" s="729"/>
      <c r="Y174" s="726"/>
      <c r="Z174" s="726"/>
      <c r="AB174" s="726"/>
      <c r="AC174" s="726"/>
      <c r="AE174" s="502"/>
    </row>
    <row r="175" spans="1:31">
      <c r="A175" s="274"/>
      <c r="B175" s="274"/>
      <c r="C175" s="274"/>
      <c r="D175" s="274"/>
      <c r="E175" s="274"/>
      <c r="F175" s="274"/>
      <c r="G175" s="274"/>
      <c r="H175" s="274"/>
      <c r="I175" s="274"/>
      <c r="J175" s="274"/>
      <c r="K175" s="274"/>
      <c r="L175" s="275"/>
      <c r="M175" s="274"/>
      <c r="N175" s="731"/>
      <c r="O175" s="729"/>
      <c r="P175" s="729"/>
      <c r="Q175" s="729"/>
      <c r="Y175" s="726"/>
      <c r="Z175" s="726"/>
      <c r="AB175" s="726"/>
      <c r="AC175" s="726"/>
      <c r="AE175" s="502"/>
    </row>
    <row r="176" spans="1:31">
      <c r="A176" s="274"/>
      <c r="B176" s="274"/>
      <c r="C176" s="274"/>
      <c r="D176" s="274"/>
      <c r="E176" s="274"/>
      <c r="F176" s="274"/>
      <c r="G176" s="274"/>
      <c r="H176" s="274"/>
      <c r="I176" s="274"/>
      <c r="J176" s="274"/>
      <c r="K176" s="274"/>
      <c r="L176" s="275"/>
      <c r="M176" s="274"/>
      <c r="N176" s="731"/>
      <c r="O176" s="729"/>
      <c r="P176" s="729"/>
      <c r="Q176" s="729"/>
      <c r="Y176" s="726"/>
      <c r="Z176" s="726"/>
      <c r="AB176" s="726"/>
      <c r="AC176" s="726"/>
      <c r="AE176" s="502"/>
    </row>
    <row r="177" spans="1:31">
      <c r="A177" s="274"/>
      <c r="B177" s="274"/>
      <c r="C177" s="274"/>
      <c r="D177" s="274"/>
      <c r="E177" s="274"/>
      <c r="F177" s="274"/>
      <c r="G177" s="274"/>
      <c r="H177" s="274"/>
      <c r="I177" s="274"/>
      <c r="J177" s="274"/>
      <c r="K177" s="274"/>
      <c r="L177" s="275"/>
      <c r="M177" s="274"/>
      <c r="N177" s="731"/>
      <c r="O177" s="729"/>
      <c r="P177" s="729"/>
      <c r="Q177" s="729"/>
      <c r="Y177" s="726"/>
      <c r="Z177" s="726"/>
      <c r="AB177" s="726"/>
      <c r="AC177" s="726"/>
      <c r="AE177" s="502"/>
    </row>
    <row r="178" spans="1:31">
      <c r="A178" s="274"/>
      <c r="B178" s="274"/>
      <c r="C178" s="274"/>
      <c r="D178" s="274"/>
      <c r="E178" s="274"/>
      <c r="F178" s="274"/>
      <c r="G178" s="274"/>
      <c r="H178" s="274"/>
      <c r="I178" s="274"/>
      <c r="J178" s="274"/>
      <c r="K178" s="274"/>
      <c r="L178" s="275"/>
      <c r="M178" s="274"/>
      <c r="N178" s="731"/>
      <c r="O178" s="729"/>
      <c r="P178" s="729"/>
      <c r="Q178" s="729"/>
      <c r="Y178" s="726"/>
      <c r="Z178" s="726"/>
      <c r="AB178" s="726"/>
      <c r="AC178" s="726"/>
      <c r="AE178" s="502"/>
    </row>
    <row r="179" spans="1:31">
      <c r="A179" s="274"/>
      <c r="B179" s="274"/>
      <c r="C179" s="274"/>
      <c r="D179" s="274"/>
      <c r="E179" s="274"/>
      <c r="F179" s="274"/>
      <c r="G179" s="274"/>
      <c r="H179" s="274"/>
      <c r="I179" s="274"/>
      <c r="J179" s="274"/>
      <c r="K179" s="274"/>
      <c r="L179" s="275"/>
      <c r="M179" s="274"/>
      <c r="N179" s="731"/>
      <c r="O179" s="729"/>
      <c r="P179" s="729"/>
      <c r="Q179" s="729"/>
      <c r="Y179" s="726"/>
      <c r="Z179" s="726"/>
      <c r="AB179" s="726"/>
      <c r="AC179" s="726"/>
      <c r="AE179" s="502"/>
    </row>
    <row r="180" spans="1:31">
      <c r="A180" s="274"/>
      <c r="B180" s="274"/>
      <c r="C180" s="274"/>
      <c r="D180" s="274"/>
      <c r="E180" s="274"/>
      <c r="F180" s="274"/>
      <c r="G180" s="274"/>
      <c r="H180" s="274"/>
      <c r="I180" s="274"/>
      <c r="J180" s="274"/>
      <c r="K180" s="274"/>
      <c r="L180" s="275"/>
      <c r="M180" s="274"/>
      <c r="N180" s="731"/>
      <c r="O180" s="729"/>
      <c r="P180" s="729"/>
      <c r="Q180" s="729"/>
      <c r="Y180" s="726"/>
      <c r="Z180" s="726"/>
      <c r="AB180" s="726"/>
      <c r="AC180" s="726"/>
      <c r="AE180" s="502"/>
    </row>
    <row r="181" spans="1:31">
      <c r="A181" s="274"/>
      <c r="B181" s="274"/>
      <c r="C181" s="274"/>
      <c r="D181" s="274"/>
      <c r="E181" s="274"/>
      <c r="F181" s="274"/>
      <c r="G181" s="274"/>
      <c r="H181" s="274"/>
      <c r="I181" s="274"/>
      <c r="J181" s="274"/>
      <c r="K181" s="274"/>
      <c r="L181" s="275"/>
      <c r="M181" s="274"/>
      <c r="N181" s="731"/>
      <c r="O181" s="729"/>
      <c r="P181" s="729"/>
      <c r="Q181" s="729"/>
      <c r="Y181" s="726"/>
      <c r="Z181" s="732"/>
      <c r="AB181" s="726"/>
      <c r="AC181" s="732"/>
      <c r="AE181" s="502"/>
    </row>
    <row r="182" spans="1:31">
      <c r="A182" s="274"/>
      <c r="B182" s="274"/>
      <c r="C182" s="274"/>
      <c r="D182" s="274"/>
      <c r="E182" s="274"/>
      <c r="F182" s="274"/>
      <c r="G182" s="274"/>
      <c r="H182" s="274"/>
      <c r="I182" s="274"/>
      <c r="J182" s="274"/>
      <c r="K182" s="274"/>
      <c r="L182" s="275"/>
      <c r="M182" s="274"/>
      <c r="N182" s="731"/>
      <c r="O182" s="729"/>
      <c r="P182" s="729"/>
      <c r="Q182" s="729"/>
      <c r="Y182" s="726"/>
      <c r="Z182" s="732"/>
      <c r="AB182" s="726"/>
      <c r="AC182" s="732"/>
      <c r="AE182" s="502"/>
    </row>
    <row r="183" spans="1:31">
      <c r="A183" s="274"/>
      <c r="B183" s="274"/>
      <c r="C183" s="274"/>
      <c r="D183" s="274"/>
      <c r="E183" s="274"/>
      <c r="F183" s="274"/>
      <c r="G183" s="274"/>
      <c r="H183" s="274"/>
      <c r="I183" s="274"/>
      <c r="J183" s="274"/>
      <c r="K183" s="274"/>
      <c r="L183" s="275"/>
      <c r="M183" s="274"/>
      <c r="N183" s="731"/>
      <c r="O183" s="729"/>
      <c r="P183" s="729"/>
      <c r="Q183" s="729"/>
      <c r="Y183" s="726"/>
      <c r="Z183" s="726"/>
      <c r="AB183" s="726"/>
      <c r="AC183" s="726"/>
      <c r="AE183" s="502"/>
    </row>
    <row r="184" spans="1:31">
      <c r="A184" s="274"/>
      <c r="B184" s="274"/>
      <c r="C184" s="274"/>
      <c r="D184" s="274"/>
      <c r="E184" s="274"/>
      <c r="F184" s="274"/>
      <c r="G184" s="274"/>
      <c r="H184" s="274"/>
      <c r="I184" s="274"/>
      <c r="J184" s="274"/>
      <c r="K184" s="274"/>
      <c r="L184" s="275"/>
      <c r="M184" s="274"/>
      <c r="N184" s="731"/>
      <c r="O184" s="729"/>
      <c r="P184" s="729"/>
      <c r="Q184" s="729"/>
      <c r="Y184" s="726"/>
      <c r="Z184" s="726"/>
      <c r="AB184" s="726"/>
      <c r="AC184" s="726"/>
      <c r="AE184" s="502"/>
    </row>
    <row r="185" spans="1:31">
      <c r="A185" s="274"/>
      <c r="B185" s="274"/>
      <c r="C185" s="274"/>
      <c r="D185" s="274"/>
      <c r="E185" s="274"/>
      <c r="F185" s="274"/>
      <c r="G185" s="274"/>
      <c r="H185" s="274"/>
      <c r="I185" s="274"/>
      <c r="J185" s="274"/>
      <c r="K185" s="274"/>
      <c r="L185" s="275"/>
      <c r="M185" s="274"/>
      <c r="N185" s="731"/>
      <c r="O185" s="729"/>
      <c r="P185" s="729"/>
      <c r="Q185" s="729"/>
      <c r="Y185" s="726"/>
      <c r="Z185" s="726"/>
      <c r="AB185" s="726"/>
      <c r="AC185" s="726"/>
      <c r="AE185" s="502"/>
    </row>
    <row r="186" spans="1:31">
      <c r="A186" s="274"/>
      <c r="B186" s="274"/>
      <c r="C186" s="274"/>
      <c r="D186" s="274"/>
      <c r="E186" s="274"/>
      <c r="F186" s="274"/>
      <c r="G186" s="274"/>
      <c r="H186" s="274"/>
      <c r="I186" s="274"/>
      <c r="J186" s="274"/>
      <c r="K186" s="274"/>
      <c r="L186" s="275"/>
      <c r="M186" s="274"/>
      <c r="N186" s="731"/>
      <c r="O186" s="729"/>
      <c r="P186" s="729"/>
      <c r="Q186" s="729"/>
      <c r="Y186" s="726"/>
      <c r="Z186" s="726"/>
      <c r="AB186" s="726"/>
      <c r="AC186" s="726"/>
      <c r="AE186" s="502"/>
    </row>
    <row r="187" spans="1:31">
      <c r="A187" s="274"/>
      <c r="B187" s="274"/>
      <c r="C187" s="274"/>
      <c r="D187" s="274"/>
      <c r="E187" s="274"/>
      <c r="F187" s="274"/>
      <c r="G187" s="274"/>
      <c r="H187" s="274"/>
      <c r="I187" s="274"/>
      <c r="J187" s="274"/>
      <c r="K187" s="274"/>
      <c r="L187" s="275"/>
      <c r="M187" s="274"/>
      <c r="N187" s="731"/>
      <c r="O187" s="729"/>
      <c r="P187" s="729"/>
      <c r="Q187" s="729"/>
      <c r="Y187" s="726"/>
      <c r="Z187" s="726"/>
      <c r="AB187" s="726"/>
      <c r="AC187" s="726"/>
      <c r="AE187" s="502"/>
    </row>
    <row r="188" spans="1:31">
      <c r="A188" s="503"/>
      <c r="B188" s="503"/>
      <c r="C188" s="503"/>
      <c r="D188" s="503"/>
      <c r="E188" s="503"/>
      <c r="F188" s="503"/>
      <c r="G188" s="503"/>
      <c r="H188" s="503"/>
      <c r="I188" s="503"/>
      <c r="J188" s="503"/>
      <c r="K188" s="503"/>
      <c r="L188" s="275"/>
      <c r="M188" s="733"/>
      <c r="N188" s="734"/>
      <c r="O188" s="735"/>
      <c r="P188" s="735"/>
      <c r="Q188" s="735"/>
      <c r="Y188" s="726"/>
      <c r="Z188" s="726"/>
      <c r="AB188" s="726"/>
      <c r="AC188" s="726"/>
      <c r="AE188" s="502"/>
    </row>
    <row r="189" spans="1:31">
      <c r="A189" s="274"/>
      <c r="B189" s="274"/>
      <c r="C189" s="274"/>
      <c r="D189" s="274"/>
      <c r="E189" s="274"/>
      <c r="F189" s="274"/>
      <c r="G189" s="274"/>
      <c r="H189" s="274"/>
      <c r="I189" s="274"/>
      <c r="J189" s="274"/>
      <c r="K189" s="274"/>
      <c r="L189" s="275"/>
      <c r="M189" s="736"/>
      <c r="N189" s="737"/>
      <c r="O189" s="729"/>
      <c r="P189" s="729"/>
      <c r="Q189" s="729"/>
      <c r="Y189" s="726"/>
      <c r="Z189" s="726"/>
      <c r="AB189" s="726"/>
      <c r="AC189" s="726"/>
      <c r="AE189" s="502"/>
    </row>
    <row r="190" spans="1:31">
      <c r="A190" s="822"/>
      <c r="B190" s="822"/>
      <c r="C190" s="822"/>
      <c r="D190" s="822"/>
      <c r="E190" s="822"/>
      <c r="F190" s="822"/>
      <c r="G190" s="822"/>
      <c r="H190" s="822"/>
      <c r="I190" s="822"/>
      <c r="J190" s="822"/>
      <c r="K190" s="822"/>
      <c r="L190" s="822"/>
      <c r="M190" s="822"/>
      <c r="N190" s="822"/>
      <c r="O190" s="822"/>
      <c r="P190" s="822"/>
      <c r="Q190" s="572"/>
      <c r="Y190" s="726"/>
      <c r="Z190" s="726"/>
      <c r="AB190" s="726"/>
      <c r="AC190" s="726"/>
      <c r="AE190" s="502"/>
    </row>
    <row r="191" spans="1:31">
      <c r="A191" s="830"/>
      <c r="B191" s="830"/>
      <c r="C191" s="830"/>
      <c r="D191" s="830"/>
      <c r="E191" s="830"/>
      <c r="F191" s="830"/>
      <c r="G191" s="830"/>
      <c r="H191" s="830"/>
      <c r="I191" s="830"/>
      <c r="J191" s="830"/>
      <c r="K191" s="830"/>
      <c r="L191" s="830"/>
      <c r="M191" s="830"/>
      <c r="N191" s="830"/>
      <c r="O191" s="830"/>
      <c r="P191" s="830"/>
      <c r="Q191" s="738"/>
      <c r="Y191" s="726"/>
      <c r="Z191" s="726"/>
      <c r="AB191" s="726"/>
      <c r="AC191" s="726"/>
      <c r="AE191" s="502"/>
    </row>
    <row r="192" spans="1:31">
      <c r="A192" s="274"/>
      <c r="B192" s="274"/>
      <c r="C192" s="274"/>
      <c r="D192" s="274"/>
      <c r="E192" s="274"/>
      <c r="F192" s="274"/>
      <c r="G192" s="274"/>
      <c r="H192" s="274"/>
      <c r="I192" s="274"/>
      <c r="J192" s="274"/>
      <c r="K192" s="274"/>
      <c r="L192" s="275"/>
      <c r="M192" s="274"/>
      <c r="N192" s="731"/>
      <c r="O192" s="729"/>
      <c r="P192" s="729"/>
      <c r="Q192" s="729"/>
      <c r="Y192" s="726"/>
      <c r="Z192" s="726"/>
      <c r="AB192" s="726"/>
      <c r="AC192" s="726"/>
      <c r="AE192" s="502"/>
    </row>
    <row r="193" spans="1:31">
      <c r="A193" s="504"/>
      <c r="B193" s="504"/>
      <c r="C193" s="504"/>
      <c r="D193" s="504"/>
      <c r="E193" s="504"/>
      <c r="F193" s="504"/>
      <c r="G193" s="504"/>
      <c r="H193" s="504"/>
      <c r="I193" s="504"/>
      <c r="J193" s="504"/>
      <c r="K193" s="504"/>
      <c r="L193" s="486"/>
      <c r="M193" s="739"/>
      <c r="N193" s="740"/>
      <c r="O193" s="729"/>
      <c r="P193" s="729"/>
      <c r="Q193" s="729"/>
      <c r="Y193" s="726"/>
      <c r="Z193" s="726"/>
      <c r="AB193" s="726"/>
      <c r="AC193" s="726"/>
      <c r="AE193" s="502"/>
    </row>
    <row r="194" spans="1:31">
      <c r="A194" s="831"/>
      <c r="B194" s="831"/>
      <c r="C194" s="831"/>
      <c r="D194" s="831"/>
      <c r="E194" s="831"/>
      <c r="F194" s="831"/>
      <c r="G194" s="831"/>
      <c r="H194" s="831"/>
      <c r="I194" s="831"/>
      <c r="J194" s="831"/>
      <c r="K194" s="831"/>
      <c r="L194" s="831"/>
      <c r="M194" s="831"/>
      <c r="N194" s="831"/>
      <c r="O194" s="741"/>
      <c r="P194" s="729"/>
      <c r="Q194" s="729"/>
      <c r="Y194" s="726"/>
      <c r="Z194" s="726"/>
      <c r="AB194" s="726"/>
      <c r="AC194" s="726"/>
      <c r="AE194" s="502"/>
    </row>
    <row r="195" spans="1:31">
      <c r="A195" s="504"/>
      <c r="B195" s="504"/>
      <c r="C195" s="504"/>
      <c r="D195" s="504"/>
      <c r="E195" s="504"/>
      <c r="F195" s="504"/>
      <c r="G195" s="504"/>
      <c r="H195" s="504"/>
      <c r="I195" s="504"/>
      <c r="J195" s="504"/>
      <c r="K195" s="504"/>
      <c r="L195" s="817"/>
      <c r="M195" s="817"/>
      <c r="N195" s="817"/>
      <c r="O195" s="741"/>
      <c r="P195" s="729"/>
      <c r="Q195" s="729"/>
      <c r="Y195" s="726"/>
      <c r="Z195" s="726"/>
      <c r="AB195" s="726"/>
      <c r="AC195" s="726"/>
      <c r="AE195" s="502"/>
    </row>
    <row r="196" spans="1:31">
      <c r="A196" s="504"/>
      <c r="B196" s="504"/>
      <c r="C196" s="504"/>
      <c r="D196" s="504"/>
      <c r="E196" s="504"/>
      <c r="F196" s="504"/>
      <c r="G196" s="504"/>
      <c r="H196" s="504"/>
      <c r="I196" s="504"/>
      <c r="J196" s="504"/>
      <c r="K196" s="504"/>
      <c r="L196" s="817"/>
      <c r="M196" s="817"/>
      <c r="N196" s="817"/>
      <c r="O196" s="741"/>
      <c r="P196" s="729"/>
      <c r="Q196" s="729"/>
      <c r="Y196" s="726"/>
      <c r="Z196" s="726"/>
      <c r="AB196" s="726"/>
      <c r="AC196" s="726"/>
      <c r="AE196" s="502"/>
    </row>
    <row r="197" spans="1:31">
      <c r="A197" s="571"/>
      <c r="B197" s="571"/>
      <c r="C197" s="571"/>
      <c r="D197" s="571"/>
      <c r="E197" s="571"/>
      <c r="F197" s="571"/>
      <c r="G197" s="571"/>
      <c r="H197" s="571"/>
      <c r="I197" s="571"/>
      <c r="J197" s="571"/>
      <c r="K197" s="571"/>
      <c r="L197" s="817"/>
      <c r="M197" s="817"/>
      <c r="N197" s="817"/>
      <c r="O197" s="741"/>
      <c r="P197" s="729"/>
      <c r="Q197" s="729"/>
      <c r="Y197" s="726"/>
      <c r="Z197" s="726"/>
      <c r="AB197" s="726"/>
      <c r="AC197" s="726"/>
      <c r="AE197" s="502"/>
    </row>
    <row r="198" spans="1:31">
      <c r="A198" s="571"/>
      <c r="B198" s="571"/>
      <c r="C198" s="571"/>
      <c r="D198" s="571"/>
      <c r="E198" s="571"/>
      <c r="F198" s="571"/>
      <c r="G198" s="571"/>
      <c r="H198" s="571"/>
      <c r="I198" s="571"/>
      <c r="J198" s="571"/>
      <c r="K198" s="571"/>
      <c r="L198" s="817"/>
      <c r="M198" s="817"/>
      <c r="N198" s="817"/>
      <c r="O198" s="741"/>
      <c r="P198" s="729"/>
      <c r="Q198" s="729"/>
      <c r="Y198" s="726"/>
      <c r="Z198" s="726"/>
      <c r="AB198" s="726"/>
      <c r="AC198" s="726"/>
      <c r="AE198" s="502"/>
    </row>
    <row r="199" spans="1:31">
      <c r="A199" s="571"/>
      <c r="B199" s="571"/>
      <c r="C199" s="571"/>
      <c r="D199" s="571"/>
      <c r="E199" s="571"/>
      <c r="F199" s="571"/>
      <c r="G199" s="571"/>
      <c r="H199" s="571"/>
      <c r="I199" s="571"/>
      <c r="J199" s="571"/>
      <c r="K199" s="571"/>
      <c r="L199" s="486"/>
      <c r="M199" s="741"/>
      <c r="N199" s="742"/>
      <c r="O199" s="739"/>
      <c r="P199" s="730"/>
      <c r="Q199" s="730"/>
      <c r="Y199" s="726"/>
      <c r="Z199" s="726"/>
      <c r="AB199" s="726"/>
      <c r="AC199" s="726"/>
      <c r="AE199" s="502"/>
    </row>
    <row r="200" spans="1:31">
      <c r="A200" s="819"/>
      <c r="B200" s="819"/>
      <c r="C200" s="819"/>
      <c r="D200" s="819"/>
      <c r="E200" s="819"/>
      <c r="F200" s="819"/>
      <c r="G200" s="819"/>
      <c r="H200" s="819"/>
      <c r="I200" s="819"/>
      <c r="J200" s="819"/>
      <c r="K200" s="819"/>
      <c r="L200" s="819"/>
      <c r="M200" s="819"/>
      <c r="N200" s="819"/>
      <c r="O200" s="819"/>
      <c r="P200" s="819"/>
      <c r="Q200" s="743"/>
      <c r="Y200" s="726"/>
      <c r="Z200" s="726"/>
      <c r="AB200" s="726"/>
      <c r="AC200" s="726"/>
      <c r="AE200" s="502"/>
    </row>
    <row r="201" spans="1:31">
      <c r="A201" s="274"/>
      <c r="B201" s="274"/>
      <c r="C201" s="274"/>
      <c r="D201" s="274"/>
      <c r="E201" s="274"/>
      <c r="F201" s="274"/>
      <c r="G201" s="274"/>
      <c r="H201" s="274"/>
      <c r="I201" s="274"/>
      <c r="J201" s="274"/>
      <c r="K201" s="274"/>
      <c r="L201" s="275"/>
      <c r="M201" s="274"/>
      <c r="N201" s="731"/>
      <c r="O201" s="735"/>
      <c r="P201" s="735"/>
      <c r="Q201" s="735"/>
      <c r="Y201" s="726"/>
      <c r="Z201" s="726"/>
      <c r="AB201" s="726"/>
      <c r="AC201" s="726"/>
      <c r="AE201" s="502"/>
    </row>
    <row r="202" spans="1:31">
      <c r="A202" s="572"/>
      <c r="B202" s="572"/>
      <c r="C202" s="572"/>
      <c r="D202" s="572"/>
      <c r="E202" s="572"/>
      <c r="F202" s="572"/>
      <c r="G202" s="572"/>
      <c r="H202" s="572"/>
      <c r="I202" s="572"/>
      <c r="J202" s="572"/>
      <c r="K202" s="572"/>
      <c r="L202" s="487"/>
      <c r="M202" s="503"/>
      <c r="N202" s="744"/>
      <c r="O202" s="745"/>
      <c r="P202" s="745"/>
      <c r="Q202" s="745"/>
      <c r="Y202" s="480"/>
      <c r="Z202" s="726"/>
      <c r="AB202" s="480"/>
      <c r="AC202" s="726"/>
      <c r="AE202" s="502"/>
    </row>
    <row r="203" spans="1:31">
      <c r="A203" s="503"/>
      <c r="B203" s="503"/>
      <c r="C203" s="503"/>
      <c r="D203" s="503"/>
      <c r="E203" s="503"/>
      <c r="F203" s="503"/>
      <c r="G203" s="503"/>
      <c r="H203" s="503"/>
      <c r="I203" s="503"/>
      <c r="J203" s="503"/>
      <c r="K203" s="503"/>
      <c r="L203" s="488"/>
      <c r="M203" s="503"/>
      <c r="N203" s="744"/>
      <c r="O203" s="735"/>
      <c r="P203" s="735"/>
      <c r="Q203" s="735"/>
      <c r="Y203" s="480"/>
      <c r="Z203" s="726"/>
      <c r="AB203" s="480"/>
      <c r="AC203" s="726"/>
    </row>
    <row r="204" spans="1:31">
      <c r="A204" s="573"/>
      <c r="B204" s="573"/>
      <c r="C204" s="573"/>
      <c r="D204" s="573"/>
      <c r="E204" s="573"/>
      <c r="F204" s="573"/>
      <c r="G204" s="573"/>
      <c r="H204" s="573"/>
      <c r="I204" s="573"/>
      <c r="J204" s="573"/>
      <c r="K204" s="573"/>
      <c r="L204" s="489"/>
      <c r="M204" s="746"/>
      <c r="N204" s="747"/>
      <c r="O204" s="748"/>
      <c r="P204" s="749"/>
      <c r="Q204" s="749"/>
      <c r="Y204" s="480"/>
      <c r="Z204" s="726"/>
      <c r="AB204" s="480"/>
      <c r="AC204" s="726"/>
      <c r="AE204" s="750"/>
    </row>
    <row r="205" spans="1:31">
      <c r="A205" s="574"/>
      <c r="B205" s="574"/>
      <c r="C205" s="574"/>
      <c r="D205" s="574"/>
      <c r="E205" s="574"/>
      <c r="F205" s="574"/>
      <c r="G205" s="574"/>
      <c r="H205" s="574"/>
      <c r="I205" s="574"/>
      <c r="J205" s="574"/>
      <c r="K205" s="574"/>
      <c r="L205" s="490"/>
      <c r="M205" s="746"/>
      <c r="N205" s="751"/>
      <c r="O205" s="752"/>
      <c r="P205" s="748"/>
      <c r="Q205" s="748"/>
    </row>
    <row r="206" spans="1:31">
      <c r="A206" s="574"/>
      <c r="B206" s="574"/>
      <c r="C206" s="574"/>
      <c r="D206" s="574"/>
      <c r="E206" s="574"/>
      <c r="F206" s="574"/>
      <c r="G206" s="574"/>
      <c r="H206" s="574"/>
      <c r="I206" s="574"/>
      <c r="J206" s="574"/>
      <c r="K206" s="574"/>
      <c r="L206" s="491"/>
      <c r="M206" s="746"/>
      <c r="N206" s="751"/>
      <c r="O206" s="753"/>
      <c r="P206" s="749"/>
      <c r="Q206" s="749"/>
    </row>
    <row r="207" spans="1:31">
      <c r="A207" s="575"/>
      <c r="B207" s="575"/>
      <c r="C207" s="575"/>
      <c r="D207" s="575"/>
      <c r="E207" s="575"/>
      <c r="F207" s="575"/>
      <c r="G207" s="575"/>
      <c r="H207" s="575"/>
      <c r="I207" s="575"/>
      <c r="J207" s="575"/>
      <c r="K207" s="575"/>
      <c r="L207" s="490"/>
      <c r="M207" s="746"/>
      <c r="N207" s="747"/>
      <c r="O207" s="748"/>
      <c r="P207" s="749"/>
      <c r="Q207" s="749"/>
    </row>
    <row r="208" spans="1:31">
      <c r="A208" s="575"/>
      <c r="B208" s="575"/>
      <c r="C208" s="575"/>
      <c r="D208" s="575"/>
      <c r="E208" s="575"/>
      <c r="F208" s="575"/>
      <c r="G208" s="575"/>
      <c r="H208" s="575"/>
      <c r="I208" s="575"/>
      <c r="J208" s="575"/>
      <c r="K208" s="575"/>
      <c r="L208" s="490"/>
      <c r="M208" s="746"/>
      <c r="N208" s="747"/>
      <c r="O208" s="748"/>
      <c r="P208" s="749"/>
      <c r="Q208" s="749"/>
    </row>
    <row r="209" spans="1:17">
      <c r="A209" s="574"/>
      <c r="B209" s="574"/>
      <c r="C209" s="574"/>
      <c r="D209" s="574"/>
      <c r="E209" s="574"/>
      <c r="F209" s="574"/>
      <c r="G209" s="574"/>
      <c r="H209" s="574"/>
      <c r="I209" s="574"/>
      <c r="J209" s="574"/>
      <c r="K209" s="574"/>
      <c r="L209" s="490"/>
      <c r="M209" s="746"/>
      <c r="N209" s="747"/>
      <c r="O209" s="748"/>
      <c r="P209" s="749"/>
      <c r="Q209" s="749"/>
    </row>
    <row r="210" spans="1:17">
      <c r="A210" s="574"/>
      <c r="B210" s="574"/>
      <c r="C210" s="574"/>
      <c r="D210" s="574"/>
      <c r="E210" s="574"/>
      <c r="F210" s="574"/>
      <c r="G210" s="574"/>
      <c r="H210" s="574"/>
      <c r="I210" s="574"/>
      <c r="J210" s="574"/>
      <c r="K210" s="574"/>
      <c r="L210" s="491"/>
      <c r="M210" s="746"/>
      <c r="N210" s="747"/>
      <c r="O210" s="748"/>
      <c r="P210" s="749"/>
      <c r="Q210" s="749"/>
    </row>
    <row r="211" spans="1:17">
      <c r="A211" s="574"/>
      <c r="B211" s="574"/>
      <c r="C211" s="574"/>
      <c r="D211" s="574"/>
      <c r="E211" s="574"/>
      <c r="F211" s="574"/>
      <c r="G211" s="574"/>
      <c r="H211" s="574"/>
      <c r="I211" s="574"/>
      <c r="J211" s="574"/>
      <c r="K211" s="574"/>
      <c r="L211" s="490"/>
      <c r="M211" s="746"/>
      <c r="N211" s="747"/>
      <c r="O211" s="748"/>
      <c r="P211" s="749"/>
      <c r="Q211" s="749"/>
    </row>
    <row r="212" spans="1:17">
      <c r="A212" s="574"/>
      <c r="B212" s="574"/>
      <c r="C212" s="574"/>
      <c r="D212" s="574"/>
      <c r="E212" s="574"/>
      <c r="F212" s="574"/>
      <c r="G212" s="574"/>
      <c r="H212" s="574"/>
      <c r="I212" s="574"/>
      <c r="J212" s="574"/>
      <c r="K212" s="574"/>
      <c r="L212" s="490"/>
      <c r="M212" s="746"/>
      <c r="N212" s="747"/>
      <c r="O212" s="748"/>
      <c r="P212" s="749"/>
      <c r="Q212" s="749"/>
    </row>
    <row r="213" spans="1:17">
      <c r="A213" s="574"/>
      <c r="B213" s="574"/>
      <c r="C213" s="574"/>
      <c r="D213" s="574"/>
      <c r="E213" s="574"/>
      <c r="F213" s="574"/>
      <c r="G213" s="574"/>
      <c r="H213" s="574"/>
      <c r="I213" s="574"/>
      <c r="J213" s="574"/>
      <c r="K213" s="574"/>
      <c r="L213" s="490"/>
      <c r="M213" s="746"/>
      <c r="N213" s="751"/>
      <c r="O213" s="748"/>
      <c r="P213" s="749"/>
      <c r="Q213" s="749"/>
    </row>
    <row r="214" spans="1:17">
      <c r="A214" s="574"/>
      <c r="B214" s="574"/>
      <c r="C214" s="574"/>
      <c r="D214" s="574"/>
      <c r="E214" s="574"/>
      <c r="F214" s="574"/>
      <c r="G214" s="574"/>
      <c r="H214" s="574"/>
      <c r="I214" s="574"/>
      <c r="J214" s="574"/>
      <c r="K214" s="574"/>
      <c r="L214" s="491"/>
      <c r="M214" s="746"/>
      <c r="N214" s="751"/>
      <c r="O214" s="754"/>
      <c r="P214" s="749"/>
      <c r="Q214" s="749"/>
    </row>
    <row r="215" spans="1:17">
      <c r="A215" s="575"/>
      <c r="B215" s="575"/>
      <c r="C215" s="575"/>
      <c r="D215" s="575"/>
      <c r="E215" s="575"/>
      <c r="F215" s="575"/>
      <c r="G215" s="575"/>
      <c r="H215" s="575"/>
      <c r="I215" s="575"/>
      <c r="J215" s="575"/>
      <c r="K215" s="575"/>
      <c r="L215" s="492"/>
      <c r="M215" s="746"/>
      <c r="N215" s="747"/>
      <c r="O215" s="748"/>
      <c r="P215" s="749"/>
      <c r="Q215" s="749"/>
    </row>
    <row r="216" spans="1:17">
      <c r="A216" s="575"/>
      <c r="B216" s="575"/>
      <c r="C216" s="575"/>
      <c r="D216" s="575"/>
      <c r="E216" s="575"/>
      <c r="F216" s="575"/>
      <c r="G216" s="575"/>
      <c r="H216" s="575"/>
      <c r="I216" s="575"/>
      <c r="J216" s="575"/>
      <c r="K216" s="575"/>
      <c r="L216" s="493"/>
      <c r="M216" s="746"/>
      <c r="N216" s="747"/>
      <c r="O216" s="754"/>
      <c r="P216" s="749"/>
      <c r="Q216" s="749"/>
    </row>
    <row r="217" spans="1:17">
      <c r="A217" s="575"/>
      <c r="B217" s="575"/>
      <c r="C217" s="575"/>
      <c r="D217" s="575"/>
      <c r="E217" s="575"/>
      <c r="F217" s="575"/>
      <c r="G217" s="575"/>
      <c r="H217" s="575"/>
      <c r="I217" s="575"/>
      <c r="J217" s="575"/>
      <c r="K217" s="575"/>
      <c r="L217" s="493"/>
      <c r="M217" s="746"/>
      <c r="N217" s="747"/>
      <c r="O217" s="754"/>
      <c r="P217" s="749"/>
      <c r="Q217" s="749"/>
    </row>
    <row r="218" spans="1:17">
      <c r="A218" s="573"/>
      <c r="B218" s="573"/>
      <c r="C218" s="573"/>
      <c r="D218" s="573"/>
      <c r="E218" s="573"/>
      <c r="F218" s="573"/>
      <c r="G218" s="573"/>
      <c r="H218" s="573"/>
      <c r="I218" s="573"/>
      <c r="J218" s="573"/>
      <c r="K218" s="573"/>
      <c r="L218" s="494"/>
      <c r="M218" s="746"/>
      <c r="N218" s="747"/>
      <c r="O218" s="748"/>
      <c r="P218" s="749"/>
      <c r="Q218" s="749"/>
    </row>
    <row r="219" spans="1:17">
      <c r="A219" s="575"/>
      <c r="B219" s="575"/>
      <c r="C219" s="575"/>
      <c r="D219" s="575"/>
      <c r="E219" s="575"/>
      <c r="F219" s="575"/>
      <c r="G219" s="575"/>
      <c r="H219" s="575"/>
      <c r="I219" s="575"/>
      <c r="J219" s="575"/>
      <c r="K219" s="575"/>
      <c r="L219" s="495"/>
      <c r="M219" s="746"/>
      <c r="N219" s="747"/>
      <c r="O219" s="748"/>
      <c r="P219" s="749"/>
      <c r="Q219" s="749"/>
    </row>
    <row r="220" spans="1:17">
      <c r="A220" s="574"/>
      <c r="B220" s="574"/>
      <c r="C220" s="574"/>
      <c r="D220" s="574"/>
      <c r="E220" s="574"/>
      <c r="F220" s="574"/>
      <c r="G220" s="574"/>
      <c r="H220" s="574"/>
      <c r="I220" s="574"/>
      <c r="J220" s="574"/>
      <c r="K220" s="574"/>
      <c r="L220" s="490"/>
      <c r="M220" s="746"/>
      <c r="N220" s="747"/>
      <c r="O220" s="748"/>
      <c r="P220" s="749"/>
      <c r="Q220" s="749"/>
    </row>
    <row r="221" spans="1:17">
      <c r="A221" s="575"/>
      <c r="B221" s="575"/>
      <c r="C221" s="575"/>
      <c r="D221" s="575"/>
      <c r="E221" s="575"/>
      <c r="F221" s="575"/>
      <c r="G221" s="575"/>
      <c r="H221" s="575"/>
      <c r="I221" s="575"/>
      <c r="J221" s="575"/>
      <c r="K221" s="575"/>
      <c r="L221" s="493"/>
      <c r="M221" s="746"/>
      <c r="N221" s="747"/>
      <c r="O221" s="754"/>
      <c r="P221" s="749"/>
      <c r="Q221" s="749"/>
    </row>
    <row r="222" spans="1:17">
      <c r="A222" s="573"/>
      <c r="B222" s="573"/>
      <c r="C222" s="573"/>
      <c r="D222" s="573"/>
      <c r="E222" s="573"/>
      <c r="F222" s="573"/>
      <c r="G222" s="573"/>
      <c r="H222" s="573"/>
      <c r="I222" s="573"/>
      <c r="J222" s="573"/>
      <c r="K222" s="573"/>
      <c r="L222" s="489"/>
      <c r="M222" s="746"/>
      <c r="N222" s="747"/>
      <c r="O222" s="748"/>
      <c r="P222" s="749"/>
      <c r="Q222" s="749"/>
    </row>
    <row r="223" spans="1:17">
      <c r="A223" s="574"/>
      <c r="B223" s="574"/>
      <c r="C223" s="574"/>
      <c r="D223" s="574"/>
      <c r="E223" s="574"/>
      <c r="F223" s="574"/>
      <c r="G223" s="574"/>
      <c r="H223" s="574"/>
      <c r="I223" s="574"/>
      <c r="J223" s="574"/>
      <c r="K223" s="574"/>
      <c r="L223" s="490"/>
      <c r="M223" s="746"/>
      <c r="N223" s="751"/>
      <c r="O223" s="754"/>
      <c r="P223" s="749"/>
      <c r="Q223" s="749"/>
    </row>
    <row r="224" spans="1:17">
      <c r="A224" s="574"/>
      <c r="B224" s="574"/>
      <c r="C224" s="574"/>
      <c r="D224" s="574"/>
      <c r="E224" s="574"/>
      <c r="F224" s="574"/>
      <c r="G224" s="574"/>
      <c r="H224" s="574"/>
      <c r="I224" s="574"/>
      <c r="J224" s="574"/>
      <c r="K224" s="574"/>
      <c r="L224" s="490"/>
      <c r="M224" s="575"/>
      <c r="N224" s="747"/>
      <c r="O224" s="754"/>
      <c r="P224" s="749"/>
      <c r="Q224" s="749"/>
    </row>
    <row r="225" spans="1:17">
      <c r="A225" s="575"/>
      <c r="B225" s="575"/>
      <c r="C225" s="575"/>
      <c r="D225" s="575"/>
      <c r="E225" s="575"/>
      <c r="F225" s="575"/>
      <c r="G225" s="575"/>
      <c r="H225" s="575"/>
      <c r="I225" s="575"/>
      <c r="J225" s="575"/>
      <c r="K225" s="575"/>
      <c r="L225" s="490"/>
      <c r="M225" s="575"/>
      <c r="N225" s="747"/>
      <c r="O225" s="754"/>
      <c r="P225" s="749"/>
      <c r="Q225" s="749"/>
    </row>
    <row r="226" spans="1:17">
      <c r="A226" s="575"/>
      <c r="B226" s="575"/>
      <c r="C226" s="575"/>
      <c r="D226" s="575"/>
      <c r="E226" s="575"/>
      <c r="F226" s="575"/>
      <c r="G226" s="575"/>
      <c r="H226" s="575"/>
      <c r="I226" s="575"/>
      <c r="J226" s="575"/>
      <c r="K226" s="575"/>
      <c r="L226" s="490"/>
      <c r="M226" s="575"/>
      <c r="N226" s="747"/>
      <c r="O226" s="754"/>
      <c r="P226" s="749"/>
      <c r="Q226" s="749"/>
    </row>
    <row r="227" spans="1:17">
      <c r="A227" s="575"/>
      <c r="B227" s="575"/>
      <c r="C227" s="575"/>
      <c r="D227" s="575"/>
      <c r="E227" s="575"/>
      <c r="F227" s="575"/>
      <c r="G227" s="575"/>
      <c r="H227" s="575"/>
      <c r="I227" s="575"/>
      <c r="J227" s="575"/>
      <c r="K227" s="575"/>
      <c r="L227" s="490"/>
      <c r="M227" s="575"/>
      <c r="N227" s="747"/>
      <c r="O227" s="754"/>
      <c r="P227" s="749"/>
      <c r="Q227" s="749"/>
    </row>
    <row r="228" spans="1:17">
      <c r="A228" s="575"/>
      <c r="B228" s="575"/>
      <c r="C228" s="575"/>
      <c r="D228" s="575"/>
      <c r="E228" s="575"/>
      <c r="F228" s="575"/>
      <c r="G228" s="575"/>
      <c r="H228" s="575"/>
      <c r="I228" s="575"/>
      <c r="J228" s="575"/>
      <c r="K228" s="575"/>
      <c r="L228" s="490"/>
      <c r="M228" s="575"/>
      <c r="N228" s="747"/>
      <c r="O228" s="754"/>
      <c r="P228" s="749"/>
      <c r="Q228" s="749"/>
    </row>
    <row r="229" spans="1:17">
      <c r="A229" s="575"/>
      <c r="B229" s="575"/>
      <c r="C229" s="575"/>
      <c r="D229" s="575"/>
      <c r="E229" s="575"/>
      <c r="F229" s="575"/>
      <c r="G229" s="575"/>
      <c r="H229" s="575"/>
      <c r="I229" s="575"/>
      <c r="J229" s="575"/>
      <c r="K229" s="575"/>
      <c r="L229" s="490"/>
      <c r="M229" s="575"/>
      <c r="N229" s="747"/>
      <c r="O229" s="754"/>
      <c r="P229" s="749"/>
      <c r="Q229" s="749"/>
    </row>
    <row r="230" spans="1:17">
      <c r="A230" s="575"/>
      <c r="B230" s="575"/>
      <c r="C230" s="575"/>
      <c r="D230" s="575"/>
      <c r="E230" s="575"/>
      <c r="F230" s="575"/>
      <c r="G230" s="575"/>
      <c r="H230" s="575"/>
      <c r="I230" s="575"/>
      <c r="J230" s="575"/>
      <c r="K230" s="575"/>
      <c r="L230" s="490"/>
      <c r="M230" s="575"/>
      <c r="N230" s="747"/>
      <c r="O230" s="754"/>
      <c r="P230" s="749"/>
      <c r="Q230" s="749"/>
    </row>
    <row r="231" spans="1:17">
      <c r="A231" s="573"/>
      <c r="B231" s="573"/>
      <c r="C231" s="573"/>
      <c r="D231" s="573"/>
      <c r="E231" s="573"/>
      <c r="F231" s="573"/>
      <c r="G231" s="573"/>
      <c r="H231" s="573"/>
      <c r="I231" s="573"/>
      <c r="J231" s="573"/>
      <c r="K231" s="573"/>
      <c r="L231" s="489"/>
      <c r="M231" s="746"/>
      <c r="N231" s="747"/>
      <c r="O231" s="748"/>
      <c r="P231" s="749"/>
      <c r="Q231" s="749"/>
    </row>
    <row r="232" spans="1:17">
      <c r="A232" s="574"/>
      <c r="B232" s="574"/>
      <c r="C232" s="574"/>
      <c r="D232" s="574"/>
      <c r="E232" s="574"/>
      <c r="F232" s="574"/>
      <c r="G232" s="574"/>
      <c r="H232" s="574"/>
      <c r="I232" s="574"/>
      <c r="J232" s="574"/>
      <c r="K232" s="574"/>
      <c r="L232" s="496"/>
      <c r="M232" s="746"/>
      <c r="N232" s="747"/>
      <c r="O232" s="754"/>
      <c r="P232" s="749"/>
      <c r="Q232" s="749"/>
    </row>
    <row r="233" spans="1:17">
      <c r="A233" s="574"/>
      <c r="B233" s="574"/>
      <c r="C233" s="574"/>
      <c r="D233" s="574"/>
      <c r="E233" s="574"/>
      <c r="F233" s="574"/>
      <c r="G233" s="574"/>
      <c r="H233" s="574"/>
      <c r="I233" s="574"/>
      <c r="J233" s="574"/>
      <c r="K233" s="574"/>
      <c r="L233" s="490"/>
      <c r="M233" s="575"/>
      <c r="N233" s="755"/>
      <c r="O233" s="754"/>
      <c r="P233" s="749"/>
      <c r="Q233" s="749"/>
    </row>
    <row r="234" spans="1:17">
      <c r="A234" s="574"/>
      <c r="B234" s="574"/>
      <c r="C234" s="574"/>
      <c r="D234" s="574"/>
      <c r="E234" s="574"/>
      <c r="F234" s="574"/>
      <c r="G234" s="574"/>
      <c r="H234" s="574"/>
      <c r="I234" s="574"/>
      <c r="J234" s="574"/>
      <c r="K234" s="574"/>
      <c r="L234" s="489"/>
      <c r="M234" s="746"/>
      <c r="N234" s="747"/>
      <c r="O234" s="748"/>
      <c r="P234" s="749"/>
      <c r="Q234" s="749"/>
    </row>
    <row r="235" spans="1:17">
      <c r="A235" s="573"/>
      <c r="B235" s="573"/>
      <c r="C235" s="573"/>
      <c r="D235" s="573"/>
      <c r="E235" s="573"/>
      <c r="F235" s="573"/>
      <c r="G235" s="573"/>
      <c r="H235" s="573"/>
      <c r="I235" s="573"/>
      <c r="J235" s="573"/>
      <c r="K235" s="573"/>
      <c r="L235" s="497"/>
      <c r="M235" s="575"/>
      <c r="N235" s="747"/>
      <c r="O235" s="749"/>
      <c r="P235" s="749"/>
      <c r="Q235" s="749"/>
    </row>
    <row r="236" spans="1:17">
      <c r="A236" s="573"/>
      <c r="B236" s="573"/>
      <c r="C236" s="573"/>
      <c r="D236" s="573"/>
      <c r="E236" s="573"/>
      <c r="F236" s="573"/>
      <c r="G236" s="573"/>
      <c r="H236" s="573"/>
      <c r="I236" s="573"/>
      <c r="J236" s="573"/>
      <c r="K236" s="573"/>
      <c r="L236" s="497"/>
      <c r="M236" s="575"/>
      <c r="N236" s="747"/>
      <c r="O236" s="748"/>
      <c r="P236" s="749"/>
      <c r="Q236" s="749"/>
    </row>
    <row r="237" spans="1:17">
      <c r="A237" s="573"/>
      <c r="B237" s="573"/>
      <c r="C237" s="573"/>
      <c r="D237" s="573"/>
      <c r="E237" s="573"/>
      <c r="F237" s="573"/>
      <c r="G237" s="573"/>
      <c r="H237" s="573"/>
      <c r="I237" s="573"/>
      <c r="J237" s="573"/>
      <c r="K237" s="573"/>
      <c r="L237" s="497"/>
      <c r="M237" s="575"/>
      <c r="N237" s="747"/>
      <c r="O237" s="749"/>
      <c r="P237" s="749"/>
      <c r="Q237" s="749"/>
    </row>
    <row r="238" spans="1:17">
      <c r="A238" s="573"/>
      <c r="B238" s="573"/>
      <c r="C238" s="573"/>
      <c r="D238" s="573"/>
      <c r="E238" s="573"/>
      <c r="F238" s="573"/>
      <c r="G238" s="573"/>
      <c r="H238" s="573"/>
      <c r="I238" s="573"/>
      <c r="J238" s="573"/>
      <c r="K238" s="573"/>
      <c r="L238" s="497"/>
      <c r="M238" s="575"/>
      <c r="N238" s="747"/>
      <c r="O238" s="749"/>
      <c r="P238" s="749"/>
      <c r="Q238" s="749"/>
    </row>
    <row r="239" spans="1:17">
      <c r="A239" s="573"/>
      <c r="B239" s="573"/>
      <c r="C239" s="573"/>
      <c r="D239" s="573"/>
      <c r="E239" s="573"/>
      <c r="F239" s="573"/>
      <c r="G239" s="573"/>
      <c r="H239" s="573"/>
      <c r="I239" s="573"/>
      <c r="J239" s="573"/>
      <c r="K239" s="573"/>
      <c r="L239" s="490"/>
      <c r="M239" s="575"/>
      <c r="N239" s="747"/>
      <c r="O239" s="749"/>
      <c r="P239" s="749"/>
      <c r="Q239" s="749"/>
    </row>
    <row r="240" spans="1:17">
      <c r="A240" s="573"/>
      <c r="B240" s="573"/>
      <c r="C240" s="573"/>
      <c r="D240" s="573"/>
      <c r="E240" s="573"/>
      <c r="F240" s="573"/>
      <c r="G240" s="573"/>
      <c r="H240" s="573"/>
      <c r="I240" s="573"/>
      <c r="J240" s="573"/>
      <c r="K240" s="573"/>
      <c r="L240" s="490"/>
      <c r="M240" s="575"/>
      <c r="N240" s="747"/>
      <c r="O240" s="749"/>
      <c r="P240" s="749"/>
      <c r="Q240" s="749"/>
    </row>
    <row r="241" spans="1:17">
      <c r="A241" s="573"/>
      <c r="B241" s="573"/>
      <c r="C241" s="573"/>
      <c r="D241" s="573"/>
      <c r="E241" s="573"/>
      <c r="F241" s="573"/>
      <c r="G241" s="573"/>
      <c r="H241" s="573"/>
      <c r="I241" s="573"/>
      <c r="J241" s="573"/>
      <c r="K241" s="573"/>
      <c r="L241" s="489"/>
      <c r="M241" s="746"/>
      <c r="N241" s="747"/>
      <c r="O241" s="748"/>
      <c r="P241" s="749"/>
      <c r="Q241" s="749"/>
    </row>
    <row r="242" spans="1:17">
      <c r="A242" s="574"/>
      <c r="B242" s="574"/>
      <c r="C242" s="574"/>
      <c r="D242" s="574"/>
      <c r="E242" s="574"/>
      <c r="F242" s="574"/>
      <c r="G242" s="574"/>
      <c r="H242" s="574"/>
      <c r="I242" s="574"/>
      <c r="J242" s="574"/>
      <c r="K242" s="574"/>
      <c r="L242" s="497"/>
      <c r="M242" s="575"/>
      <c r="N242" s="747"/>
      <c r="O242" s="749"/>
      <c r="P242" s="749"/>
      <c r="Q242" s="749"/>
    </row>
    <row r="243" spans="1:17">
      <c r="A243" s="574"/>
      <c r="B243" s="574"/>
      <c r="C243" s="574"/>
      <c r="D243" s="574"/>
      <c r="E243" s="574"/>
      <c r="F243" s="574"/>
      <c r="G243" s="574"/>
      <c r="H243" s="574"/>
      <c r="I243" s="574"/>
      <c r="J243" s="574"/>
      <c r="K243" s="574"/>
      <c r="L243" s="497"/>
      <c r="M243" s="575"/>
      <c r="N243" s="747"/>
      <c r="O243" s="749"/>
      <c r="P243" s="749"/>
      <c r="Q243" s="749"/>
    </row>
    <row r="244" spans="1:17">
      <c r="A244" s="574"/>
      <c r="B244" s="574"/>
      <c r="C244" s="574"/>
      <c r="D244" s="574"/>
      <c r="E244" s="574"/>
      <c r="F244" s="574"/>
      <c r="G244" s="574"/>
      <c r="H244" s="574"/>
      <c r="I244" s="574"/>
      <c r="J244" s="574"/>
      <c r="K244" s="574"/>
      <c r="L244" s="497"/>
      <c r="M244" s="575"/>
      <c r="N244" s="747"/>
      <c r="O244" s="749"/>
      <c r="P244" s="749"/>
      <c r="Q244" s="749"/>
    </row>
    <row r="245" spans="1:17">
      <c r="A245" s="574"/>
      <c r="B245" s="574"/>
      <c r="C245" s="574"/>
      <c r="D245" s="574"/>
      <c r="E245" s="574"/>
      <c r="F245" s="574"/>
      <c r="G245" s="574"/>
      <c r="H245" s="574"/>
      <c r="I245" s="574"/>
      <c r="J245" s="574"/>
      <c r="K245" s="574"/>
      <c r="L245" s="497"/>
      <c r="M245" s="575"/>
      <c r="N245" s="747"/>
      <c r="O245" s="749"/>
      <c r="P245" s="749"/>
      <c r="Q245" s="749"/>
    </row>
    <row r="246" spans="1:17">
      <c r="A246" s="576"/>
      <c r="B246" s="576"/>
      <c r="C246" s="576"/>
      <c r="D246" s="576"/>
      <c r="E246" s="576"/>
      <c r="F246" s="576"/>
      <c r="G246" s="576"/>
      <c r="H246" s="576"/>
      <c r="I246" s="576"/>
      <c r="J246" s="576"/>
      <c r="K246" s="576"/>
      <c r="L246" s="489"/>
      <c r="M246" s="746"/>
      <c r="N246" s="747"/>
      <c r="O246" s="748"/>
      <c r="P246" s="749"/>
      <c r="Q246" s="749"/>
    </row>
    <row r="247" spans="1:17">
      <c r="A247" s="577"/>
      <c r="B247" s="577"/>
      <c r="C247" s="577"/>
      <c r="D247" s="577"/>
      <c r="E247" s="577"/>
      <c r="F247" s="577"/>
      <c r="G247" s="577"/>
      <c r="H247" s="577"/>
      <c r="I247" s="577"/>
      <c r="J247" s="577"/>
      <c r="K247" s="577"/>
      <c r="L247" s="497"/>
      <c r="M247" s="577"/>
      <c r="N247" s="756"/>
      <c r="O247" s="749"/>
      <c r="P247" s="749"/>
      <c r="Q247" s="749"/>
    </row>
    <row r="248" spans="1:17">
      <c r="A248" s="577"/>
      <c r="B248" s="577"/>
      <c r="C248" s="577"/>
      <c r="D248" s="577"/>
      <c r="E248" s="577"/>
      <c r="F248" s="577"/>
      <c r="G248" s="577"/>
      <c r="H248" s="577"/>
      <c r="I248" s="577"/>
      <c r="J248" s="577"/>
      <c r="K248" s="577"/>
      <c r="L248" s="497"/>
      <c r="M248" s="577"/>
      <c r="N248" s="756"/>
      <c r="O248" s="749"/>
      <c r="P248" s="749"/>
      <c r="Q248" s="749"/>
    </row>
    <row r="249" spans="1:17">
      <c r="A249" s="577"/>
      <c r="B249" s="577"/>
      <c r="C249" s="577"/>
      <c r="D249" s="577"/>
      <c r="E249" s="577"/>
      <c r="F249" s="577"/>
      <c r="G249" s="577"/>
      <c r="H249" s="577"/>
      <c r="I249" s="577"/>
      <c r="J249" s="577"/>
      <c r="K249" s="577"/>
      <c r="L249" s="497"/>
      <c r="M249" s="577"/>
      <c r="N249" s="756"/>
      <c r="O249" s="749"/>
      <c r="P249" s="749"/>
      <c r="Q249" s="749"/>
    </row>
    <row r="250" spans="1:17">
      <c r="A250" s="577"/>
      <c r="B250" s="577"/>
      <c r="C250" s="577"/>
      <c r="D250" s="577"/>
      <c r="E250" s="577"/>
      <c r="F250" s="577"/>
      <c r="G250" s="577"/>
      <c r="H250" s="577"/>
      <c r="I250" s="577"/>
      <c r="J250" s="577"/>
      <c r="K250" s="577"/>
      <c r="L250" s="497"/>
      <c r="M250" s="577"/>
      <c r="N250" s="756"/>
      <c r="O250" s="749"/>
      <c r="P250" s="749"/>
      <c r="Q250" s="749"/>
    </row>
    <row r="251" spans="1:17">
      <c r="A251" s="577"/>
      <c r="B251" s="577"/>
      <c r="C251" s="577"/>
      <c r="D251" s="577"/>
      <c r="E251" s="577"/>
      <c r="F251" s="577"/>
      <c r="G251" s="577"/>
      <c r="H251" s="577"/>
      <c r="I251" s="577"/>
      <c r="J251" s="577"/>
      <c r="K251" s="577"/>
      <c r="L251" s="497"/>
      <c r="M251" s="577"/>
      <c r="N251" s="756"/>
      <c r="O251" s="749"/>
      <c r="P251" s="749"/>
      <c r="Q251" s="749"/>
    </row>
    <row r="252" spans="1:17">
      <c r="A252" s="575"/>
      <c r="B252" s="575"/>
      <c r="C252" s="575"/>
      <c r="D252" s="575"/>
      <c r="E252" s="575"/>
      <c r="F252" s="575"/>
      <c r="G252" s="575"/>
      <c r="H252" s="575"/>
      <c r="I252" s="575"/>
      <c r="J252" s="575"/>
      <c r="K252" s="575"/>
      <c r="L252" s="818"/>
      <c r="M252" s="818"/>
      <c r="N252" s="818"/>
      <c r="O252" s="749"/>
      <c r="P252" s="749"/>
      <c r="Q252" s="749"/>
    </row>
    <row r="253" spans="1:17">
      <c r="A253" s="577"/>
      <c r="B253" s="577"/>
      <c r="C253" s="577"/>
      <c r="D253" s="577"/>
      <c r="E253" s="577"/>
      <c r="F253" s="577"/>
      <c r="G253" s="577"/>
      <c r="H253" s="577"/>
      <c r="I253" s="577"/>
      <c r="J253" s="577"/>
      <c r="K253" s="577"/>
      <c r="L253" s="815"/>
      <c r="M253" s="815"/>
      <c r="N253" s="815"/>
      <c r="O253" s="749"/>
      <c r="P253" s="749"/>
      <c r="Q253" s="749"/>
    </row>
    <row r="254" spans="1:17">
      <c r="A254" s="577"/>
      <c r="B254" s="577"/>
      <c r="C254" s="577"/>
      <c r="D254" s="577"/>
      <c r="E254" s="577"/>
      <c r="F254" s="577"/>
      <c r="G254" s="577"/>
      <c r="H254" s="577"/>
      <c r="I254" s="577"/>
      <c r="J254" s="577"/>
      <c r="K254" s="577"/>
      <c r="L254" s="816"/>
      <c r="M254" s="816"/>
      <c r="N254" s="816"/>
      <c r="O254" s="749"/>
      <c r="P254" s="749"/>
      <c r="Q254" s="749"/>
    </row>
    <row r="255" spans="1:17">
      <c r="A255" s="274"/>
      <c r="B255" s="274"/>
      <c r="C255" s="274"/>
      <c r="D255" s="274"/>
      <c r="E255" s="274"/>
      <c r="F255" s="274"/>
      <c r="G255" s="274"/>
      <c r="H255" s="274"/>
      <c r="I255" s="274"/>
      <c r="J255" s="274"/>
      <c r="K255" s="274"/>
      <c r="L255" s="275"/>
      <c r="M255" s="274"/>
      <c r="N255" s="731"/>
      <c r="O255" s="729"/>
      <c r="P255" s="729"/>
      <c r="Q255" s="729"/>
    </row>
    <row r="256" spans="1:17">
      <c r="A256" s="274"/>
      <c r="B256" s="274"/>
      <c r="C256" s="274"/>
      <c r="D256" s="274"/>
      <c r="E256" s="274"/>
      <c r="F256" s="274"/>
      <c r="G256" s="274"/>
      <c r="H256" s="274"/>
      <c r="I256" s="274"/>
      <c r="J256" s="274"/>
      <c r="K256" s="274"/>
      <c r="L256" s="275"/>
      <c r="M256" s="274"/>
      <c r="N256" s="731"/>
      <c r="O256" s="729"/>
      <c r="P256" s="729"/>
      <c r="Q256" s="729"/>
    </row>
    <row r="257" spans="1:17">
      <c r="A257" s="274"/>
      <c r="B257" s="274"/>
      <c r="C257" s="274"/>
      <c r="D257" s="274"/>
      <c r="E257" s="274"/>
      <c r="F257" s="274"/>
      <c r="G257" s="274"/>
      <c r="H257" s="274"/>
      <c r="I257" s="274"/>
      <c r="J257" s="274"/>
      <c r="K257" s="274"/>
      <c r="L257" s="275"/>
      <c r="M257" s="274"/>
      <c r="N257" s="731"/>
      <c r="O257" s="729"/>
      <c r="P257" s="729"/>
      <c r="Q257" s="729"/>
    </row>
    <row r="258" spans="1:17">
      <c r="A258" s="274"/>
      <c r="B258" s="274"/>
      <c r="C258" s="274"/>
      <c r="D258" s="274"/>
      <c r="E258" s="274"/>
      <c r="F258" s="274"/>
      <c r="G258" s="274"/>
      <c r="H258" s="274"/>
      <c r="I258" s="274"/>
      <c r="J258" s="274"/>
      <c r="K258" s="274"/>
      <c r="L258" s="275"/>
      <c r="M258" s="274"/>
      <c r="N258" s="731"/>
      <c r="O258" s="729"/>
      <c r="P258" s="729"/>
      <c r="Q258" s="729"/>
    </row>
    <row r="259" spans="1:17">
      <c r="A259" s="274"/>
      <c r="B259" s="274"/>
      <c r="C259" s="274"/>
      <c r="D259" s="274"/>
      <c r="E259" s="274"/>
      <c r="F259" s="274"/>
      <c r="G259" s="274"/>
      <c r="H259" s="274"/>
      <c r="I259" s="274"/>
      <c r="J259" s="274"/>
      <c r="K259" s="274"/>
      <c r="L259" s="275"/>
      <c r="M259" s="274"/>
      <c r="N259" s="731"/>
      <c r="O259" s="729"/>
      <c r="P259" s="729"/>
      <c r="Q259" s="729"/>
    </row>
    <row r="260" spans="1:17">
      <c r="A260" s="274"/>
      <c r="B260" s="274"/>
      <c r="C260" s="274"/>
      <c r="D260" s="274"/>
      <c r="E260" s="274"/>
      <c r="F260" s="274"/>
      <c r="G260" s="274"/>
      <c r="H260" s="274"/>
      <c r="I260" s="274"/>
      <c r="J260" s="274"/>
      <c r="K260" s="274"/>
      <c r="L260" s="275"/>
      <c r="M260" s="274"/>
      <c r="N260" s="731"/>
      <c r="O260" s="729"/>
      <c r="P260" s="729"/>
      <c r="Q260" s="729"/>
    </row>
    <row r="261" spans="1:17">
      <c r="A261" s="274"/>
      <c r="B261" s="274"/>
      <c r="C261" s="274"/>
      <c r="D261" s="274"/>
      <c r="E261" s="274"/>
      <c r="F261" s="274"/>
      <c r="G261" s="274"/>
      <c r="H261" s="274"/>
      <c r="I261" s="274"/>
      <c r="J261" s="274"/>
      <c r="K261" s="274"/>
      <c r="L261" s="275"/>
      <c r="M261" s="274"/>
      <c r="N261" s="731"/>
      <c r="O261" s="729"/>
      <c r="P261" s="729"/>
      <c r="Q261" s="729"/>
    </row>
    <row r="262" spans="1:17">
      <c r="A262" s="274"/>
      <c r="B262" s="274"/>
      <c r="C262" s="274"/>
      <c r="D262" s="274"/>
      <c r="E262" s="274"/>
      <c r="F262" s="274"/>
      <c r="G262" s="274"/>
      <c r="H262" s="274"/>
      <c r="I262" s="274"/>
      <c r="J262" s="274"/>
      <c r="K262" s="274"/>
      <c r="L262" s="275"/>
      <c r="M262" s="274"/>
      <c r="N262" s="731"/>
      <c r="O262" s="729"/>
      <c r="P262" s="729"/>
      <c r="Q262" s="729"/>
    </row>
  </sheetData>
  <sheetProtection algorithmName="SHA-512" hashValue="a/bLpe7yCfQlx7O0j23finI/ms5NizpAbUCkXY/XawKJzSbIqIx3MKEu/mGVSUrAxmO3UKQ4rD8IXIRGFAcq+Q==" saltValue="ryUzGbTb9g5GwDBNY62JaQ==" spinCount="100000" sheet="1" formatColumns="0" formatRows="0" selectLockedCells="1"/>
  <customSheetViews>
    <customSheetView guid="{B9EAB4BB-47F0-45F6-9177-877ECBB04DB8}" scale="60" showPageBreaks="1" fitToPage="1" printArea="1" hiddenRows="1" hiddenColumns="1" view="pageBreakPreview">
      <selection activeCell="O20" sqref="O20"/>
      <pageMargins left="0.31496062992126" right="0.31496062992126" top="0.43110236200000002" bottom="0.261811024" header="0.70866141732283505" footer="0.31496062992126"/>
      <printOptions horizontalCentered="1"/>
      <pageSetup paperSize="9" scale="44" fitToHeight="0" orientation="landscape" r:id="rId1"/>
      <headerFooter alignWithMargins="0">
        <oddFooter>&amp;R&amp;"Book Antiqua,Bold"&amp;10Schedule-1/ Page &amp;P of &amp;N</oddFooter>
      </headerFooter>
    </customSheetView>
    <customSheetView guid="{86260C12-F493-4AC3-B99F-09BEF69A932B}" scale="70" showPageBreaks="1" fitToPage="1" printArea="1" hiddenRows="1" hiddenColumns="1" view="pageBreakPreview" topLeftCell="A10">
      <selection activeCell="O20" sqref="O20"/>
      <pageMargins left="0.31496062992126" right="0.31496062992126" top="0.43110236200000002" bottom="0.261811024" header="0.70866141732283505" footer="0.31496062992126"/>
      <printOptions horizontalCentered="1"/>
      <pageSetup paperSize="9" scale="44" fitToHeight="0" orientation="landscape" r:id="rId2"/>
      <headerFooter alignWithMargins="0">
        <oddFooter>&amp;R&amp;"Book Antiqua,Bold"&amp;10Schedule-1/ Page &amp;P of &amp;N</oddFooter>
      </headerFooter>
    </customSheetView>
    <customSheetView guid="{25FA5C87-49B6-4D46-AC9A-E57D5387C2DA}" scale="70" showPageBreaks="1" fitToPage="1" printArea="1" hiddenRows="1" hiddenColumns="1" view="pageBreakPreview">
      <selection activeCell="O21" sqref="O21"/>
      <pageMargins left="0.31496062992126" right="0.31496062992126" top="0.43110236200000002" bottom="0.261811024" header="0.70866141732283505" footer="0.31496062992126"/>
      <printOptions horizontalCentered="1"/>
      <pageSetup paperSize="9" scale="44" fitToHeight="0" orientation="landscape" r:id="rId3"/>
      <headerFooter alignWithMargins="0">
        <oddFooter>&amp;R&amp;"Book Antiqua,Bold"&amp;10Schedule-1/ Page &amp;P of &amp;N</oddFooter>
      </headerFooter>
    </customSheetView>
    <customSheetView guid="{FC366365-2136-48B2-A9F6-DEB708B66B93}" scale="60" showPageBreaks="1" fitToPage="1" printArea="1" hiddenRows="1" hiddenColumns="1" view="pageBreakPreview">
      <selection activeCell="I22" sqref="I22"/>
      <pageMargins left="0.31496062992126" right="0.31496062992126" top="0.43110236200000002" bottom="0.261811024" header="0.70866141732283505" footer="0.31496062992126"/>
      <printOptions horizontalCentered="1"/>
      <pageSetup paperSize="9" scale="50" fitToHeight="0" orientation="landscape" r:id="rId4"/>
      <headerFooter alignWithMargins="0">
        <oddFooter>&amp;R&amp;"Book Antiqua,Bold"&amp;10Schedule-1/ Page &amp;P of &amp;N</oddFooter>
      </headerFooter>
    </customSheetView>
    <customSheetView guid="{25F14B1D-FADD-4C44-AA48-5D402D65337D}" scale="60" showPageBreaks="1" fitToPage="1" printArea="1" hiddenRows="1" hiddenColumns="1" view="pageBreakPreview" topLeftCell="A8">
      <selection activeCell="I23" sqref="I23"/>
      <pageMargins left="0.31496062992126" right="0.31496062992126" top="0.43110236200000002" bottom="0.261811024" header="0.70866141732283505" footer="0.31496062992126"/>
      <printOptions horizontalCentered="1"/>
      <pageSetup paperSize="9" scale="50" fitToHeight="0" orientation="landscape" r:id="rId5"/>
      <headerFooter alignWithMargins="0">
        <oddFooter>&amp;R&amp;"Book Antiqua,Bold"&amp;10Schedule-1/ Page &amp;P of &amp;N</oddFooter>
      </headerFooter>
    </customSheetView>
    <customSheetView guid="{2D068FA3-47E3-4516-81A6-894AA90F7864}" scale="70" showPageBreaks="1" fitToPage="1" printArea="1" hiddenRows="1" hiddenColumns="1" view="pageBreakPreview">
      <selection activeCell="I31" sqref="I21:I31"/>
      <pageMargins left="0.31496062992126" right="0.31496062992126" top="0.43110236200000002" bottom="0.261811024" header="0.70866141732283505" footer="0.31496062992126"/>
      <printOptions horizontalCentered="1"/>
      <pageSetup paperSize="9" scale="50" fitToHeight="0" orientation="landscape" r:id="rId6"/>
      <headerFooter alignWithMargins="0">
        <oddFooter>&amp;R&amp;"Book Antiqua,Bold"&amp;10Schedule-1/ Page &amp;P of &amp;N</oddFooter>
      </headerFooter>
    </customSheetView>
    <customSheetView guid="{97B2ED79-AE3F-4DF3-959D-96AE4A0B76A0}" scale="65" showPageBreaks="1" fitToPage="1" printArea="1" hiddenColumns="1" view="pageBreakPreview" topLeftCell="A55">
      <selection activeCell="O63" sqref="O63"/>
      <pageMargins left="0.31496062992126" right="0.31496062992126" top="1.1811023622047201" bottom="0.511811023622047" header="0.70866141732283505" footer="0.31496062992126"/>
      <printOptions horizontalCentered="1"/>
      <pageSetup paperSize="9" scale="57" fitToHeight="0" orientation="landscape" r:id="rId7"/>
      <headerFooter alignWithMargins="0">
        <oddFooter>&amp;R&amp;"Book Antiqua,Bold"&amp;10Schedule-1/ Page &amp;P of &amp;N</oddFooter>
      </headerFooter>
    </customSheetView>
    <customSheetView guid="{CB39F8EE-FAD8-4C4E-B5E9-5EC27AC08528}" scale="80" showPageBreaks="1" fitToPage="1" printArea="1" hiddenColumns="1" view="pageBreakPreview">
      <selection activeCell="K23" sqref="K23"/>
      <pageMargins left="0.31496062992125984" right="0.31496062992125984" top="1.1811023622047245" bottom="0.51181102362204722" header="0.70866141732283472" footer="0.31496062992125984"/>
      <printOptions horizontalCentered="1"/>
      <pageSetup paperSize="9" scale="51" fitToHeight="0" orientation="portrait" r:id="rId8"/>
      <headerFooter alignWithMargins="0">
        <oddFooter>&amp;R&amp;"Book Antiqua,Bold"&amp;10Schedule-1/ Page &amp;P of &amp;N</oddFooter>
      </headerFooter>
    </customSheetView>
    <customSheetView guid="{E8B8E0BD-9CB3-4C7D-9BC6-088FDFCB0B45}" showPageBreaks="1" fitToPage="1" printArea="1" hiddenColumns="1" view="pageBreakPreview" topLeftCell="A10">
      <selection activeCell="E21" sqref="E21"/>
      <pageMargins left="0.3" right="0.3" top="1.2" bottom="0.5" header="0.7" footer="0.3"/>
      <printOptions horizontalCentered="1"/>
      <pageSetup paperSize="9" fitToHeight="0" orientation="landscape" r:id="rId9"/>
      <headerFooter alignWithMargins="0">
        <oddFooter>&amp;R&amp;"Book Antiqua,Bold"&amp;10Schedule-1/ Page &amp;P of &amp;N</oddFooter>
      </headerFooter>
    </customSheetView>
    <customSheetView guid="{E2E57CA5-082B-4C11-AB34-2A298199576B}" scale="85" showPageBreaks="1" fitToPage="1" printArea="1" hiddenColumns="1" view="pageBreakPreview" topLeftCell="B41">
      <selection activeCell="E69" sqref="E69"/>
      <colBreaks count="1" manualBreakCount="1">
        <brk id="7" max="1048575" man="1"/>
      </colBreaks>
      <pageMargins left="0.3" right="0.27559055118110198" top="0.55000000000000004" bottom="0.55000000000000004" header="0.23622047244094499" footer="0.27559055118110198"/>
      <printOptions horizontalCentered="1"/>
      <pageSetup paperSize="9" fitToHeight="0" orientation="landscape" verticalDpi="300" r:id="rId10"/>
      <headerFooter alignWithMargins="0">
        <oddFooter>&amp;R&amp;"Book Antiqua,Bold"&amp;10Schedule-1/ Page &amp;P of &amp;N</oddFooter>
      </headerFooter>
    </customSheetView>
    <customSheetView guid="{EEE4E2D7-4BFE-4C24-8B93-9FD441A50336}" scale="75" showPageBreaks="1" fitToPage="1" printArea="1" hiddenRows="1" hiddenColumns="1" view="pageBreakPreview" topLeftCell="A230">
      <selection activeCell="E241" sqref="E241:E245"/>
      <colBreaks count="1" manualBreakCount="1">
        <brk id="7" max="1048575" man="1"/>
      </colBreaks>
      <pageMargins left="0.511811023622047" right="0.27559055118110198" top="0.47244094488188998" bottom="0.55118110236220497" header="0.23622047244094499" footer="0.27559055118110198"/>
      <printOptions horizontalCentered="1"/>
      <pageSetup paperSize="9" scale="98" fitToHeight="0" orientation="landscape" verticalDpi="300" r:id="rId11"/>
      <headerFooter alignWithMargins="0">
        <oddFooter>&amp;R&amp;"Book Antiqua,Bold"&amp;10Schedule-1/ Page &amp;P of &amp;N</oddFooter>
      </headerFooter>
    </customSheetView>
    <customSheetView guid="{091A6405-72DB-46E0-B81A-EC53A5C58396}" showPageBreaks="1" printArea="1" hiddenColumns="1" view="pageBreakPreview" topLeftCell="A92">
      <selection activeCell="E18" sqref="E18"/>
      <colBreaks count="1" manualBreakCount="1">
        <brk id="7" max="1048575" man="1"/>
      </colBreaks>
      <pageMargins left="0.51181102362204722" right="0.27559055118110237" top="0.47244094488188981" bottom="0.55118110236220474" header="0.23622047244094491" footer="0.27559055118110237"/>
      <printOptions horizontalCentered="1"/>
      <pageSetup paperSize="9" orientation="landscape" horizontalDpi="300" verticalDpi="300" r:id="rId12"/>
      <headerFooter alignWithMargins="0">
        <oddFooter>&amp;R&amp;"Book Antiqua,Bold"&amp;10Schedule-1/ Page &amp;P of &amp;N</oddFooter>
      </headerFooter>
    </customSheetView>
    <customSheetView guid="{4F65FF32-EC61-4022-A399-2986D7B6B8B3}" hiddenRows="1" hiddenColumns="1" showRuler="0">
      <selection activeCell="G20" sqref="G20"/>
      <rowBreaks count="1" manualBreakCount="1">
        <brk id="58"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3"/>
      <headerFooter alignWithMargins="0">
        <oddFooter>&amp;R&amp;"Book Antiqua,Bold"&amp;10Schedule-1/ Page &amp;P of &amp;N</oddFooter>
      </headerFooter>
    </customSheetView>
    <customSheetView guid="{01ACF2E1-8E61-4459-ABC1-B6C183DEED61}" showRuler="0">
      <selection activeCell="E20" sqref="E20"/>
      <rowBreaks count="1" manualBreakCount="1">
        <brk id="58"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4"/>
      <headerFooter alignWithMargins="0">
        <oddFooter>&amp;R&amp;"Book Antiqua,Bold"&amp;10Schedule-1/ Page &amp;P of &amp;N</oddFooter>
      </headerFooter>
    </customSheetView>
    <customSheetView guid="{14D7F02E-BCCA-4517-ABC7-537FF4AEB67A}" scale="90">
      <selection activeCell="G20" sqref="G20"/>
      <rowBreaks count="2" manualBreakCount="2">
        <brk id="27" max="6" man="1"/>
        <brk id="49"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5"/>
      <headerFooter alignWithMargins="0">
        <oddFooter>&amp;R&amp;"Book Antiqua,Bold"&amp;10Schedule-1/ Page &amp;P of &amp;N</oddFooter>
      </headerFooter>
    </customSheetView>
    <customSheetView guid="{27A45B7A-04F2-4516-B80B-5ED0825D4ED3}" scale="75" showPageBreaks="1" fitToPage="1" printArea="1" hiddenRows="1" hiddenColumns="1" view="pageBreakPreview" topLeftCell="A22">
      <selection activeCell="E33" sqref="E33"/>
      <colBreaks count="1" manualBreakCount="1">
        <brk id="7" max="1048575" man="1"/>
      </colBreaks>
      <pageMargins left="0.511811023622047" right="0.27559055118110198" top="0.47244094488188998" bottom="0.55118110236220497" header="0.23622047244094499" footer="0.27559055118110198"/>
      <printOptions horizontalCentered="1"/>
      <pageSetup paperSize="9" scale="98" fitToHeight="0" orientation="landscape" verticalDpi="300" r:id="rId16"/>
      <headerFooter alignWithMargins="0">
        <oddFooter>&amp;R&amp;"Book Antiqua,Bold"&amp;10Schedule-1/ Page &amp;P of &amp;N</oddFooter>
      </headerFooter>
    </customSheetView>
    <customSheetView guid="{1F4837C2-36FF-4422-95DC-EAAD1B4FAC2F}" showPageBreaks="1" fitToPage="1" printArea="1" hiddenColumns="1" view="pageBreakPreview" topLeftCell="A81">
      <selection activeCell="E81" sqref="E81"/>
      <pageMargins left="0.3" right="0.3" top="1.2" bottom="0.5" header="0.7" footer="0.3"/>
      <printOptions horizontalCentered="1"/>
      <pageSetup paperSize="9" fitToHeight="0" orientation="landscape" verticalDpi="300" r:id="rId17"/>
      <headerFooter alignWithMargins="0">
        <oddFooter>&amp;R&amp;"Book Antiqua,Bold"&amp;10Schedule-1/ Page &amp;P of &amp;N</oddFooter>
      </headerFooter>
    </customSheetView>
    <customSheetView guid="{FD7F7BE1-8CB1-460B-98AB-D33E15FD14E6}" showPageBreaks="1" fitToPage="1" printArea="1" hiddenRows="1" hiddenColumns="1" view="pageBreakPreview" topLeftCell="A67">
      <selection activeCell="E23" sqref="E23"/>
      <pageMargins left="0.3" right="0.3" top="1.2" bottom="0.5" header="0.7" footer="0.3"/>
      <printOptions horizontalCentered="1"/>
      <pageSetup paperSize="9" fitToHeight="0" orientation="landscape" verticalDpi="300" r:id="rId18"/>
      <headerFooter alignWithMargins="0">
        <oddFooter>&amp;R&amp;"Book Antiqua,Bold"&amp;10Schedule-1/ Page &amp;P of &amp;N</oddFooter>
      </headerFooter>
    </customSheetView>
    <customSheetView guid="{8C0E2163-61BB-48DF-AFAF-5E75147ED450}" showPageBreaks="1" fitToPage="1" printArea="1" hiddenRows="1" hiddenColumns="1" view="pageBreakPreview" topLeftCell="A11">
      <selection activeCell="E21" sqref="E21"/>
      <pageMargins left="0.3" right="0.3" top="1.2" bottom="0.5" header="0.7" footer="0.3"/>
      <printOptions horizontalCentered="1"/>
      <pageSetup paperSize="9" fitToHeight="0" orientation="landscape" r:id="rId19"/>
      <headerFooter alignWithMargins="0">
        <oddFooter>&amp;R&amp;"Book Antiqua,Bold"&amp;10Schedule-1/ Page &amp;P of &amp;N</oddFooter>
      </headerFooter>
    </customSheetView>
    <customSheetView guid="{3DA0B320-DAF7-4F4A-921A-9FCFD188E8C7}" showPageBreaks="1" fitToPage="1" printArea="1" hiddenRows="1" hiddenColumns="1" view="pageBreakPreview" topLeftCell="A9">
      <selection activeCell="E21" sqref="E21"/>
      <pageMargins left="0.3" right="0.3" top="1.2" bottom="0.5" header="0.7" footer="0.3"/>
      <printOptions horizontalCentered="1"/>
      <pageSetup paperSize="9" fitToHeight="0" orientation="landscape" r:id="rId20"/>
      <headerFooter alignWithMargins="0">
        <oddFooter>&amp;R&amp;"Book Antiqua,Bold"&amp;10Schedule-1/ Page &amp;P of &amp;N</oddFooter>
      </headerFooter>
    </customSheetView>
    <customSheetView guid="{BE0CEA4D-1A4E-4C32-BF92-B8DA3D3423E5}" scale="80" showPageBreaks="1" fitToPage="1" printArea="1" hiddenColumns="1" view="pageBreakPreview" topLeftCell="A13">
      <selection activeCell="E21" sqref="E21"/>
      <pageMargins left="0.31496062992125984" right="0.31496062992125984" top="1.1811023622047245" bottom="0.51181102362204722" header="0.70866141732283472" footer="0.31496062992125984"/>
      <printOptions horizontalCentered="1"/>
      <pageSetup paperSize="9" scale="70" fitToHeight="0" orientation="portrait" r:id="rId21"/>
      <headerFooter alignWithMargins="0">
        <oddFooter>&amp;R&amp;"Book Antiqua,Bold"&amp;10Schedule-1/ Page &amp;P of &amp;N</oddFooter>
      </headerFooter>
    </customSheetView>
    <customSheetView guid="{714760DF-5EB1-4543-9C04-C1A23AAE4384}" scale="80" showPageBreaks="1" fitToPage="1" printArea="1" hiddenColumns="1" view="pageBreakPreview" topLeftCell="A25">
      <selection activeCell="K41" sqref="K41"/>
      <pageMargins left="0.31496062992125984" right="0.31496062992125984" top="1.1811023622047245" bottom="0.51181102362204722" header="0.70866141732283472" footer="0.31496062992125984"/>
      <printOptions horizontalCentered="1"/>
      <pageSetup paperSize="9" scale="51" fitToHeight="0" orientation="portrait" r:id="rId22"/>
      <headerFooter alignWithMargins="0">
        <oddFooter>&amp;R&amp;"Book Antiqua,Bold"&amp;10Schedule-1/ Page &amp;P of &amp;N</oddFooter>
      </headerFooter>
    </customSheetView>
    <customSheetView guid="{D4A148BB-8D25-43B9-8797-A9D3AE767B49}" scale="70" showPageBreaks="1" fitToPage="1" printArea="1" hiddenColumns="1" view="pageBreakPreview" topLeftCell="E8">
      <selection activeCell="K21" sqref="K21"/>
      <pageMargins left="0.31496062992125984" right="0.31496062992125984" top="1.1811023622047245" bottom="0.51181102362204722" header="0.70866141732283472" footer="0.31496062992125984"/>
      <printOptions horizontalCentered="1"/>
      <pageSetup paperSize="9" scale="47" fitToHeight="0" orientation="portrait" r:id="rId23"/>
      <headerFooter alignWithMargins="0">
        <oddFooter>&amp;R&amp;"Book Antiqua,Bold"&amp;10Schedule-1/ Page &amp;P of &amp;N</oddFooter>
      </headerFooter>
    </customSheetView>
    <customSheetView guid="{9658319F-66FC-48F8-AB8A-302F6F77BA10}" scale="65" showPageBreaks="1" fitToPage="1" printArea="1" hiddenColumns="1" view="pageBreakPreview">
      <selection activeCell="O63" sqref="O63"/>
      <pageMargins left="0.31496062992126" right="0.31496062992126" top="1.1811023622047201" bottom="0.511811023622047" header="0.70866141732283505" footer="0.31496062992126"/>
      <printOptions horizontalCentered="1"/>
      <pageSetup paperSize="9" scale="57" fitToHeight="0" orientation="landscape" r:id="rId24"/>
      <headerFooter alignWithMargins="0">
        <oddFooter>&amp;R&amp;"Book Antiqua,Bold"&amp;10Schedule-1/ Page &amp;P of &amp;N</oddFooter>
      </headerFooter>
    </customSheetView>
    <customSheetView guid="{EF8F60CB-82F3-477F-A7D3-94F4C70843DC}" scale="70" showPageBreaks="1" fitToPage="1" printArea="1" hiddenRows="1" hiddenColumns="1" view="pageBreakPreview">
      <selection activeCell="I31" sqref="I21:I31"/>
      <pageMargins left="0.31496062992126" right="0.31496062992126" top="0.43110236200000002" bottom="0.261811024" header="0.70866141732283505" footer="0.31496062992126"/>
      <printOptions horizontalCentered="1"/>
      <pageSetup paperSize="9" scale="50" fitToHeight="0" orientation="landscape" r:id="rId25"/>
      <headerFooter alignWithMargins="0">
        <oddFooter>&amp;R&amp;"Book Antiqua,Bold"&amp;10Schedule-1/ Page &amp;P of &amp;N</oddFooter>
      </headerFooter>
    </customSheetView>
    <customSheetView guid="{427AF4ED-2BDF-478F-9F0A-595838FA0EC8}" scale="60" showPageBreaks="1" fitToPage="1" printArea="1" hiddenRows="1" hiddenColumns="1" view="pageBreakPreview">
      <selection activeCell="I22" sqref="I22"/>
      <pageMargins left="0.31496062992126" right="0.31496062992126" top="0.43110236200000002" bottom="0.261811024" header="0.70866141732283505" footer="0.31496062992126"/>
      <printOptions horizontalCentered="1"/>
      <pageSetup paperSize="9" scale="50" fitToHeight="0" orientation="landscape" r:id="rId26"/>
      <headerFooter alignWithMargins="0">
        <oddFooter>&amp;R&amp;"Book Antiqua,Bold"&amp;10Schedule-1/ Page &amp;P of &amp;N</oddFooter>
      </headerFooter>
    </customSheetView>
    <customSheetView guid="{D4DE57C7-E521-4428-80BD-545B19793C78}" scale="70" showPageBreaks="1" fitToPage="1" printArea="1" hiddenRows="1" hiddenColumns="1" view="pageBreakPreview">
      <selection activeCell="I20" sqref="I20"/>
      <pageMargins left="0.31496062992126" right="0.31496062992126" top="0.43110236200000002" bottom="0.261811024" header="0.70866141732283505" footer="0.31496062992126"/>
      <printOptions horizontalCentered="1"/>
      <pageSetup paperSize="9" scale="44" fitToHeight="0" orientation="landscape" r:id="rId27"/>
      <headerFooter alignWithMargins="0">
        <oddFooter>&amp;R&amp;"Book Antiqua,Bold"&amp;10Schedule-1/ Page &amp;P of &amp;N</oddFooter>
      </headerFooter>
    </customSheetView>
  </customSheetViews>
  <mergeCells count="38">
    <mergeCell ref="A191:P191"/>
    <mergeCell ref="A194:N194"/>
    <mergeCell ref="Y14:Z14"/>
    <mergeCell ref="A13:P13"/>
    <mergeCell ref="A1:L1"/>
    <mergeCell ref="A6:L6"/>
    <mergeCell ref="F8:H8"/>
    <mergeCell ref="F10:H10"/>
    <mergeCell ref="F11:H11"/>
    <mergeCell ref="A157:P157"/>
    <mergeCell ref="A4:P4"/>
    <mergeCell ref="A7:N7"/>
    <mergeCell ref="F9:H9"/>
    <mergeCell ref="D160:E160"/>
    <mergeCell ref="D161:E161"/>
    <mergeCell ref="A155:P155"/>
    <mergeCell ref="AF3:AG3"/>
    <mergeCell ref="AF7:AG7"/>
    <mergeCell ref="AF11:AG11"/>
    <mergeCell ref="AF14:AG14"/>
    <mergeCell ref="A190:P190"/>
    <mergeCell ref="A3:P3"/>
    <mergeCell ref="AF159:AG159"/>
    <mergeCell ref="AF155:AG155"/>
    <mergeCell ref="AB14:AC14"/>
    <mergeCell ref="B19:L19"/>
    <mergeCell ref="B158:P158"/>
    <mergeCell ref="N16:P16"/>
    <mergeCell ref="B65:L65"/>
    <mergeCell ref="B108:L108"/>
    <mergeCell ref="L253:N253"/>
    <mergeCell ref="L254:N254"/>
    <mergeCell ref="L195:N195"/>
    <mergeCell ref="L196:N196"/>
    <mergeCell ref="L197:N197"/>
    <mergeCell ref="L198:N198"/>
    <mergeCell ref="L252:N252"/>
    <mergeCell ref="A200:P200"/>
  </mergeCells>
  <phoneticPr fontId="3" type="noConversion"/>
  <conditionalFormatting sqref="Z181:Z182 Z172:Z173 AC172:AC173 AC181:AC182 O214 O232:O233 O221 O223:O230">
    <cfRule type="cellIs" dxfId="75" priority="720" stopIfTrue="1" operator="equal">
      <formula>"a"</formula>
    </cfRule>
  </conditionalFormatting>
  <conditionalFormatting sqref="AC197:AC201 Z197:Z201 Z185:Z195 Z183 Z170:Z171 Z174:Z180 AC185:AC195 AC170:AC171 AC183 AC174:AC180 Z159:Z167 AC159:AC167 Z25:Z26 AC25:AC26">
    <cfRule type="cellIs" dxfId="74" priority="721" stopIfTrue="1" operator="equal">
      <formula>#REF!</formula>
    </cfRule>
  </conditionalFormatting>
  <conditionalFormatting sqref="O156 K25:K26 I25:I26">
    <cfRule type="cellIs" dxfId="73" priority="718" stopIfTrue="1" operator="equal">
      <formula>"a"</formula>
    </cfRule>
  </conditionalFormatting>
  <conditionalFormatting sqref="O156">
    <cfRule type="expression" dxfId="72" priority="717" stopIfTrue="1">
      <formula>N156&gt;0</formula>
    </cfRule>
  </conditionalFormatting>
  <conditionalFormatting sqref="I25:I26">
    <cfRule type="expression" dxfId="71" priority="567" stopIfTrue="1">
      <formula>H25&gt;0</formula>
    </cfRule>
  </conditionalFormatting>
  <conditionalFormatting sqref="K25:K26">
    <cfRule type="expression" dxfId="70" priority="555" stopIfTrue="1">
      <formula>J25&gt;0</formula>
    </cfRule>
  </conditionalFormatting>
  <conditionalFormatting sqref="AC46 Z46 Z49:Z55 AC49:AC55">
    <cfRule type="cellIs" dxfId="69" priority="514" stopIfTrue="1" operator="equal">
      <formula>#REF!</formula>
    </cfRule>
  </conditionalFormatting>
  <conditionalFormatting sqref="I46 K46 K49:K55 I49:I55">
    <cfRule type="cellIs" dxfId="68" priority="513" stopIfTrue="1" operator="equal">
      <formula>"a"</formula>
    </cfRule>
  </conditionalFormatting>
  <conditionalFormatting sqref="I46 I49:I52">
    <cfRule type="expression" dxfId="67" priority="509" stopIfTrue="1">
      <formula>H46&gt;0</formula>
    </cfRule>
  </conditionalFormatting>
  <conditionalFormatting sqref="I53:I55">
    <cfRule type="expression" dxfId="66" priority="508" stopIfTrue="1">
      <formula>H53&gt;0</formula>
    </cfRule>
  </conditionalFormatting>
  <conditionalFormatting sqref="K46 K49:K52">
    <cfRule type="expression" dxfId="65" priority="505" stopIfTrue="1">
      <formula>J46&gt;0</formula>
    </cfRule>
  </conditionalFormatting>
  <conditionalFormatting sqref="K53">
    <cfRule type="expression" dxfId="64" priority="504" stopIfTrue="1">
      <formula>J53&gt;0</formula>
    </cfRule>
  </conditionalFormatting>
  <conditionalFormatting sqref="K54">
    <cfRule type="expression" dxfId="63" priority="503" stopIfTrue="1">
      <formula>J54&gt;0</formula>
    </cfRule>
  </conditionalFormatting>
  <conditionalFormatting sqref="K55">
    <cfRule type="expression" dxfId="62" priority="502" stopIfTrue="1">
      <formula>J55&gt;0</formula>
    </cfRule>
  </conditionalFormatting>
  <conditionalFormatting sqref="Z27:Z28 AC27:AC28">
    <cfRule type="cellIs" dxfId="61" priority="65" stopIfTrue="1" operator="equal">
      <formula>#REF!</formula>
    </cfRule>
  </conditionalFormatting>
  <conditionalFormatting sqref="K27:K28 I27:I28">
    <cfRule type="cellIs" dxfId="60" priority="64" stopIfTrue="1" operator="equal">
      <formula>"a"</formula>
    </cfRule>
  </conditionalFormatting>
  <conditionalFormatting sqref="I27:I28">
    <cfRule type="expression" dxfId="59" priority="62" stopIfTrue="1">
      <formula>H27&gt;0</formula>
    </cfRule>
  </conditionalFormatting>
  <conditionalFormatting sqref="K27:K28">
    <cfRule type="expression" dxfId="58" priority="61" stopIfTrue="1">
      <formula>J27&gt;0</formula>
    </cfRule>
  </conditionalFormatting>
  <conditionalFormatting sqref="AC32:AC33 Z32:Z33">
    <cfRule type="cellIs" dxfId="57" priority="60" stopIfTrue="1" operator="equal">
      <formula>#REF!</formula>
    </cfRule>
  </conditionalFormatting>
  <conditionalFormatting sqref="I32:I33 K32:K33">
    <cfRule type="cellIs" dxfId="56" priority="59" stopIfTrue="1" operator="equal">
      <formula>"a"</formula>
    </cfRule>
  </conditionalFormatting>
  <conditionalFormatting sqref="I32:I33">
    <cfRule type="expression" dxfId="55" priority="57" stopIfTrue="1">
      <formula>H32&gt;0</formula>
    </cfRule>
  </conditionalFormatting>
  <conditionalFormatting sqref="K32:K33">
    <cfRule type="expression" dxfId="54" priority="56" stopIfTrue="1">
      <formula>J32&gt;0</formula>
    </cfRule>
  </conditionalFormatting>
  <conditionalFormatting sqref="AC44:AC45 Z44:Z45">
    <cfRule type="cellIs" dxfId="53" priority="55" stopIfTrue="1" operator="equal">
      <formula>#REF!</formula>
    </cfRule>
  </conditionalFormatting>
  <conditionalFormatting sqref="I44:I45 K44:K45">
    <cfRule type="cellIs" dxfId="52" priority="54" stopIfTrue="1" operator="equal">
      <formula>"a"</formula>
    </cfRule>
  </conditionalFormatting>
  <conditionalFormatting sqref="I44:I45">
    <cfRule type="expression" dxfId="51" priority="52" stopIfTrue="1">
      <formula>H44&gt;0</formula>
    </cfRule>
  </conditionalFormatting>
  <conditionalFormatting sqref="K44:K45">
    <cfRule type="expression" dxfId="50" priority="51" stopIfTrue="1">
      <formula>J44&gt;0</formula>
    </cfRule>
  </conditionalFormatting>
  <conditionalFormatting sqref="Z47:Z48 AC47:AC48">
    <cfRule type="cellIs" dxfId="49" priority="50" stopIfTrue="1" operator="equal">
      <formula>#REF!</formula>
    </cfRule>
  </conditionalFormatting>
  <conditionalFormatting sqref="K47:K48 I47:I48">
    <cfRule type="cellIs" dxfId="48" priority="49" stopIfTrue="1" operator="equal">
      <formula>"a"</formula>
    </cfRule>
  </conditionalFormatting>
  <conditionalFormatting sqref="I47:I48">
    <cfRule type="expression" dxfId="47" priority="47" stopIfTrue="1">
      <formula>H47&gt;0</formula>
    </cfRule>
  </conditionalFormatting>
  <conditionalFormatting sqref="K47:K48">
    <cfRule type="expression" dxfId="46" priority="46" stopIfTrue="1">
      <formula>J47&gt;0</formula>
    </cfRule>
  </conditionalFormatting>
  <conditionalFormatting sqref="Z34:Z43 AC34:AC43">
    <cfRule type="cellIs" dxfId="45" priority="45" stopIfTrue="1" operator="equal">
      <formula>#REF!</formula>
    </cfRule>
  </conditionalFormatting>
  <conditionalFormatting sqref="K34:K43 I34:I43">
    <cfRule type="cellIs" dxfId="44" priority="44" stopIfTrue="1" operator="equal">
      <formula>"a"</formula>
    </cfRule>
  </conditionalFormatting>
  <conditionalFormatting sqref="I34:I43">
    <cfRule type="expression" dxfId="43" priority="42" stopIfTrue="1">
      <formula>H34&gt;0</formula>
    </cfRule>
  </conditionalFormatting>
  <conditionalFormatting sqref="K34:K43">
    <cfRule type="expression" dxfId="42" priority="41" stopIfTrue="1">
      <formula>J34&gt;0</formula>
    </cfRule>
  </conditionalFormatting>
  <conditionalFormatting sqref="Z29:Z31 AC29:AC31">
    <cfRule type="cellIs" dxfId="41" priority="40" stopIfTrue="1" operator="equal">
      <formula>#REF!</formula>
    </cfRule>
  </conditionalFormatting>
  <conditionalFormatting sqref="K29:K31 I29:I31">
    <cfRule type="cellIs" dxfId="40" priority="39" stopIfTrue="1" operator="equal">
      <formula>"a"</formula>
    </cfRule>
  </conditionalFormatting>
  <conditionalFormatting sqref="I29:I31">
    <cfRule type="expression" dxfId="39" priority="37" stopIfTrue="1">
      <formula>H29&gt;0</formula>
    </cfRule>
  </conditionalFormatting>
  <conditionalFormatting sqref="K29:K31">
    <cfRule type="expression" dxfId="38" priority="36" stopIfTrue="1">
      <formula>J29&gt;0</formula>
    </cfRule>
  </conditionalFormatting>
  <conditionalFormatting sqref="Z20:Z24 AC20:AC24">
    <cfRule type="cellIs" dxfId="37" priority="35" stopIfTrue="1" operator="equal">
      <formula>#REF!</formula>
    </cfRule>
  </conditionalFormatting>
  <conditionalFormatting sqref="K20:K24 I20:I24 O20">
    <cfRule type="cellIs" dxfId="36" priority="34" stopIfTrue="1" operator="equal">
      <formula>"a"</formula>
    </cfRule>
  </conditionalFormatting>
  <conditionalFormatting sqref="O20">
    <cfRule type="expression" dxfId="35" priority="33" stopIfTrue="1">
      <formula>N20&gt;0</formula>
    </cfRule>
  </conditionalFormatting>
  <conditionalFormatting sqref="I20:I24">
    <cfRule type="expression" dxfId="34" priority="32" stopIfTrue="1">
      <formula>H20&gt;0</formula>
    </cfRule>
  </conditionalFormatting>
  <conditionalFormatting sqref="K20:K24">
    <cfRule type="expression" dxfId="33" priority="31" stopIfTrue="1">
      <formula>J20&gt;0</formula>
    </cfRule>
  </conditionalFormatting>
  <conditionalFormatting sqref="Z56:Z64 AC56:AC64">
    <cfRule type="cellIs" dxfId="32" priority="30" stopIfTrue="1" operator="equal">
      <formula>#REF!</formula>
    </cfRule>
  </conditionalFormatting>
  <conditionalFormatting sqref="K56:K64 I56:I64">
    <cfRule type="cellIs" dxfId="31" priority="29" stopIfTrue="1" operator="equal">
      <formula>"a"</formula>
    </cfRule>
  </conditionalFormatting>
  <conditionalFormatting sqref="I56:I64">
    <cfRule type="expression" dxfId="30" priority="27" stopIfTrue="1">
      <formula>H56&gt;0</formula>
    </cfRule>
  </conditionalFormatting>
  <conditionalFormatting sqref="K56:K64">
    <cfRule type="expression" dxfId="29" priority="26" stopIfTrue="1">
      <formula>J56&gt;0</formula>
    </cfRule>
  </conditionalFormatting>
  <conditionalFormatting sqref="Z66:Z107 AC66:AC107">
    <cfRule type="cellIs" dxfId="28" priority="25" stopIfTrue="1" operator="equal">
      <formula>#REF!</formula>
    </cfRule>
  </conditionalFormatting>
  <conditionalFormatting sqref="K66:K107 I66:I107">
    <cfRule type="cellIs" dxfId="27" priority="24" stopIfTrue="1" operator="equal">
      <formula>"a"</formula>
    </cfRule>
  </conditionalFormatting>
  <conditionalFormatting sqref="I66:I107">
    <cfRule type="expression" dxfId="26" priority="22" stopIfTrue="1">
      <formula>H66&gt;0</formula>
    </cfRule>
  </conditionalFormatting>
  <conditionalFormatting sqref="K66:K107">
    <cfRule type="expression" dxfId="25" priority="21" stopIfTrue="1">
      <formula>J66&gt;0</formula>
    </cfRule>
  </conditionalFormatting>
  <conditionalFormatting sqref="Z109:Z114 AC109:AC114 AC118:AC154 Z118:Z154">
    <cfRule type="cellIs" dxfId="24" priority="20" stopIfTrue="1" operator="equal">
      <formula>#REF!</formula>
    </cfRule>
  </conditionalFormatting>
  <conditionalFormatting sqref="K109:K114 I109:I114 I118:I154 K118:K154">
    <cfRule type="cellIs" dxfId="23" priority="19" stopIfTrue="1" operator="equal">
      <formula>"a"</formula>
    </cfRule>
  </conditionalFormatting>
  <conditionalFormatting sqref="I109:I114 I118:I154">
    <cfRule type="expression" dxfId="22" priority="17" stopIfTrue="1">
      <formula>H109&gt;0</formula>
    </cfRule>
  </conditionalFormatting>
  <conditionalFormatting sqref="K109:K114 K118:K154">
    <cfRule type="expression" dxfId="21" priority="16" stopIfTrue="1">
      <formula>J109&gt;0</formula>
    </cfRule>
  </conditionalFormatting>
  <conditionalFormatting sqref="Z115:Z117 AC115:AC117">
    <cfRule type="cellIs" dxfId="20" priority="15" stopIfTrue="1" operator="equal">
      <formula>#REF!</formula>
    </cfRule>
  </conditionalFormatting>
  <conditionalFormatting sqref="K115:K117 I115:I117">
    <cfRule type="cellIs" dxfId="19" priority="14" stopIfTrue="1" operator="equal">
      <formula>"a"</formula>
    </cfRule>
  </conditionalFormatting>
  <conditionalFormatting sqref="I115:I117">
    <cfRule type="expression" dxfId="18" priority="12" stopIfTrue="1">
      <formula>H115&gt;0</formula>
    </cfRule>
  </conditionalFormatting>
  <conditionalFormatting sqref="K115:K117">
    <cfRule type="expression" dxfId="17" priority="11" stopIfTrue="1">
      <formula>J115&gt;0</formula>
    </cfRule>
  </conditionalFormatting>
  <conditionalFormatting sqref="O20">
    <cfRule type="expression" dxfId="16" priority="10" stopIfTrue="1">
      <formula>N20&gt;0</formula>
    </cfRule>
  </conditionalFormatting>
  <conditionalFormatting sqref="O21:O64">
    <cfRule type="cellIs" dxfId="15" priority="9" stopIfTrue="1" operator="equal">
      <formula>"a"</formula>
    </cfRule>
  </conditionalFormatting>
  <conditionalFormatting sqref="O21:O64">
    <cfRule type="expression" dxfId="14" priority="8" stopIfTrue="1">
      <formula>N21&gt;0</formula>
    </cfRule>
  </conditionalFormatting>
  <conditionalFormatting sqref="O21:O64">
    <cfRule type="expression" dxfId="13" priority="7" stopIfTrue="1">
      <formula>N21&gt;0</formula>
    </cfRule>
  </conditionalFormatting>
  <conditionalFormatting sqref="O66:O107">
    <cfRule type="cellIs" dxfId="12" priority="6" stopIfTrue="1" operator="equal">
      <formula>"a"</formula>
    </cfRule>
  </conditionalFormatting>
  <conditionalFormatting sqref="O66:O107">
    <cfRule type="expression" dxfId="11" priority="5" stopIfTrue="1">
      <formula>N66&gt;0</formula>
    </cfRule>
  </conditionalFormatting>
  <conditionalFormatting sqref="O66:O107">
    <cfRule type="expression" dxfId="10" priority="4" stopIfTrue="1">
      <formula>N66&gt;0</formula>
    </cfRule>
  </conditionalFormatting>
  <conditionalFormatting sqref="O109:O154">
    <cfRule type="cellIs" dxfId="9" priority="3" stopIfTrue="1" operator="equal">
      <formula>"a"</formula>
    </cfRule>
  </conditionalFormatting>
  <conditionalFormatting sqref="O109:O154">
    <cfRule type="expression" dxfId="8" priority="2" stopIfTrue="1">
      <formula>N109&gt;0</formula>
    </cfRule>
  </conditionalFormatting>
  <conditionalFormatting sqref="O109:O154">
    <cfRule type="expression" dxfId="7" priority="1" stopIfTrue="1">
      <formula>N109&gt;0</formula>
    </cfRule>
  </conditionalFormatting>
  <dataValidations xWindow="1191" yWindow="586" count="4">
    <dataValidation type="decimal" operator="greaterThan" allowBlank="1" showInputMessage="1" showErrorMessage="1" prompt="PLEASE ENTER NONZERO DECIMAL VALUE" sqref="O20:O64 O66:O107 O109:O154" xr:uid="{00000000-0002-0000-0400-000000000000}">
      <formula1>0</formula1>
    </dataValidation>
    <dataValidation operator="greaterThan" allowBlank="1" showInputMessage="1" showErrorMessage="1" error="Enter only Numeric Value greater than zero or leave the cell blank !" sqref="I17:I18 K17:K18" xr:uid="{00000000-0002-0000-0400-000003000000}"/>
    <dataValidation type="whole" operator="greaterThanOrEqual" allowBlank="1" showInputMessage="1" showErrorMessage="1" error="Enter numeric figure without decimal only" sqref="I20:I64 I66:I107 I109:I154" xr:uid="{00000000-0002-0000-0400-000001000000}">
      <formula1>0</formula1>
    </dataValidation>
    <dataValidation type="list" operator="greaterThanOrEqual" allowBlank="1" showInputMessage="1" showErrorMessage="1" error="Enter numeric figure without decimal only" sqref="K20:K64 K66:K107 K109:K154" xr:uid="{00000000-0002-0000-0400-000002000000}">
      <formula1>" 0,5,12,18,28"</formula1>
    </dataValidation>
  </dataValidations>
  <printOptions horizontalCentered="1"/>
  <pageMargins left="0.31496062992126" right="0.31496062992126" top="0.43110236200000002" bottom="0.261811024" header="0.70866141732283505" footer="0.31496062992126"/>
  <pageSetup paperSize="9" scale="44" fitToHeight="0" orientation="landscape" r:id="rId28"/>
  <headerFooter alignWithMargins="0">
    <oddFooter>&amp;R&amp;"Book Antiqua,Bold"&amp;10Schedule-1/ Page &amp;P of &amp;N</oddFooter>
  </headerFooter>
  <drawing r:id="rId2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indexed="12"/>
    <pageSetUpPr fitToPage="1"/>
  </sheetPr>
  <dimension ref="A1:AL198"/>
  <sheetViews>
    <sheetView view="pageBreakPreview" topLeftCell="A16" zoomScale="85" zoomScaleSheetLayoutView="85" workbookViewId="0">
      <selection activeCell="E24" sqref="E24"/>
    </sheetView>
  </sheetViews>
  <sheetFormatPr defaultColWidth="9" defaultRowHeight="14.4"/>
  <cols>
    <col min="1" max="1" width="8.88671875" style="481" customWidth="1"/>
    <col min="2" max="2" width="74.6640625" style="459" customWidth="1"/>
    <col min="3" max="3" width="7.6640625" style="409" customWidth="1"/>
    <col min="4" max="4" width="11.44140625" style="409" customWidth="1"/>
    <col min="5" max="5" width="17.88671875" style="419" customWidth="1"/>
    <col min="6" max="6" width="20" style="419" customWidth="1"/>
    <col min="7" max="7" width="19" style="165" customWidth="1"/>
    <col min="8" max="8" width="8.88671875" style="403" customWidth="1"/>
    <col min="9" max="9" width="13.88671875" style="168" hidden="1" customWidth="1"/>
    <col min="10" max="10" width="9" style="168" customWidth="1"/>
    <col min="11" max="11" width="14.21875" style="411" customWidth="1"/>
    <col min="12" max="12" width="24.109375" style="427" customWidth="1"/>
    <col min="13" max="13" width="11.109375" style="399" customWidth="1"/>
    <col min="14" max="14" width="12.77734375" style="399" customWidth="1"/>
    <col min="15" max="15" width="11.33203125" style="428" customWidth="1"/>
    <col min="16" max="16" width="10.33203125" style="427" hidden="1" customWidth="1"/>
    <col min="17" max="17" width="17.77734375" style="427" hidden="1" customWidth="1"/>
    <col min="18" max="18" width="10.44140625" style="427" hidden="1" customWidth="1"/>
    <col min="19" max="19" width="12.33203125" style="427" hidden="1" customWidth="1"/>
    <col min="20" max="21" width="0" style="395" hidden="1" customWidth="1"/>
    <col min="22" max="22" width="10.88671875" style="427" hidden="1" customWidth="1"/>
    <col min="23" max="23" width="18.77734375" style="427" hidden="1" customWidth="1"/>
    <col min="24" max="24" width="0" style="427" hidden="1" customWidth="1"/>
    <col min="25" max="26" width="0" style="404" hidden="1" customWidth="1"/>
    <col min="27" max="33" width="9" style="404"/>
    <col min="34" max="38" width="9" style="168"/>
    <col min="39" max="16384" width="9" style="411"/>
  </cols>
  <sheetData>
    <row r="1" spans="1:24" ht="18" customHeight="1">
      <c r="A1" s="833" t="str">
        <f>Cover!B3</f>
        <v>Spec. No.: CC/NT/CIVIL/DOM/A02/22/5002002460/00189</v>
      </c>
      <c r="B1" s="833"/>
      <c r="C1" s="67"/>
      <c r="D1" s="67"/>
      <c r="E1" s="70"/>
      <c r="F1" s="71" t="s">
        <v>363</v>
      </c>
      <c r="Q1" s="429" t="s">
        <v>237</v>
      </c>
      <c r="R1" s="430" t="e">
        <f>SUMIF(#REF!, "Direct",F20:F91)</f>
        <v>#REF!</v>
      </c>
      <c r="W1" s="430" t="str">
        <f>'Names of Bidder'!D6</f>
        <v>Sole Bidder</v>
      </c>
      <c r="X1" s="431" t="s">
        <v>238</v>
      </c>
    </row>
    <row r="2" spans="1:24" ht="14.1" customHeight="1">
      <c r="A2" s="498"/>
      <c r="C2" s="421"/>
      <c r="D2" s="421"/>
      <c r="N2" s="432"/>
      <c r="Q2" s="429" t="s">
        <v>239</v>
      </c>
      <c r="R2" s="433" t="e">
        <f>#REF!-R1</f>
        <v>#REF!</v>
      </c>
      <c r="S2" s="434"/>
      <c r="W2" s="430">
        <f>'Names of Bidder'!AA6</f>
        <v>0</v>
      </c>
    </row>
    <row r="3" spans="1:24" ht="64.95" customHeight="1">
      <c r="A3" s="843" t="str">
        <f>Cover!$B$2</f>
        <v>Township Works Package-D1 for construction of Residential and Non-residential buildings including external infrastructural development in various substations of Nagaland state associated with NER Power system improvement project (NERPSIP).</v>
      </c>
      <c r="B3" s="843"/>
      <c r="C3" s="843"/>
      <c r="D3" s="843"/>
      <c r="E3" s="843"/>
      <c r="F3" s="843"/>
      <c r="L3" s="435"/>
      <c r="M3" s="436"/>
      <c r="N3" s="436"/>
      <c r="O3" s="436"/>
      <c r="Q3" s="435"/>
      <c r="R3" s="395"/>
      <c r="T3" s="844"/>
      <c r="U3" s="844"/>
    </row>
    <row r="4" spans="1:24" ht="21.9" customHeight="1">
      <c r="A4" s="845" t="s">
        <v>392</v>
      </c>
      <c r="B4" s="845"/>
      <c r="C4" s="845"/>
      <c r="D4" s="845"/>
      <c r="E4" s="845"/>
      <c r="F4" s="845"/>
      <c r="L4" s="435"/>
      <c r="M4" s="438"/>
      <c r="N4" s="436"/>
      <c r="O4" s="436"/>
      <c r="Q4" s="435"/>
      <c r="R4" s="439"/>
      <c r="S4" s="434"/>
    </row>
    <row r="5" spans="1:24" ht="14.1" customHeight="1">
      <c r="A5" s="480"/>
      <c r="L5" s="435"/>
      <c r="M5" s="438"/>
      <c r="N5" s="436"/>
      <c r="O5" s="436"/>
      <c r="Q5" s="440"/>
    </row>
    <row r="6" spans="1:24" ht="18" customHeight="1">
      <c r="A6" s="834" t="str">
        <f>"Bidder’s Name and Address (" &amp; MID('Names of Bidder'!B9,9, 20) &amp; ") :"</f>
        <v>Bidder’s Name and Address (Sole Bidder) :</v>
      </c>
      <c r="B6" s="834"/>
      <c r="C6" s="25"/>
      <c r="D6" s="25"/>
      <c r="E6" s="441" t="s">
        <v>345</v>
      </c>
      <c r="L6" s="435"/>
      <c r="M6" s="438"/>
      <c r="N6" s="436"/>
      <c r="O6" s="436"/>
      <c r="Q6" s="440"/>
      <c r="R6" s="442"/>
    </row>
    <row r="7" spans="1:24" ht="35.25" customHeight="1">
      <c r="A7" s="842" t="str">
        <f>IF('Names of Bidder'!D9="", "", IF('Names of Bidder'!D6= "JV (Joint Venture)", "JV of " &amp; W8, ""))</f>
        <v/>
      </c>
      <c r="B7" s="842"/>
      <c r="C7" s="842"/>
      <c r="D7" s="842"/>
      <c r="E7" s="443" t="s">
        <v>346</v>
      </c>
      <c r="L7" s="405"/>
      <c r="M7" s="406"/>
      <c r="N7" s="406"/>
      <c r="O7" s="406"/>
      <c r="T7" s="844"/>
      <c r="U7" s="844"/>
    </row>
    <row r="8" spans="1:24" ht="18" customHeight="1">
      <c r="A8" s="499" t="s">
        <v>395</v>
      </c>
      <c r="B8" s="846" t="str">
        <f>IF('Names of Bidder'!D9=0, "", 'Names of Bidder'!D9)</f>
        <v/>
      </c>
      <c r="C8" s="846"/>
      <c r="D8" s="846"/>
      <c r="E8" s="443" t="s">
        <v>347</v>
      </c>
      <c r="L8" s="435"/>
      <c r="M8" s="444"/>
      <c r="N8" s="445"/>
      <c r="O8" s="445"/>
      <c r="W8" s="430" t="str">
        <f>IF('Names of Bidder'!D7=1,'Names of Bidder'!D9&amp;" &amp; "&amp;'Names of Bidder'!D14,IF('Names of Bidder'!D7="2 or More",'Names of Bidder'!D9&amp;" , "&amp;'Names of Bidder'!D14&amp;" &amp; "&amp;'Names of Bidder'!D19,""))</f>
        <v xml:space="preserve"> ,  &amp; </v>
      </c>
    </row>
    <row r="9" spans="1:24" ht="18" customHeight="1">
      <c r="A9" s="499" t="s">
        <v>356</v>
      </c>
      <c r="B9" s="846" t="str">
        <f>IF('Names of Bidder'!D10=0, "", 'Names of Bidder'!D10)</f>
        <v/>
      </c>
      <c r="C9" s="846"/>
      <c r="D9" s="846"/>
      <c r="E9" s="443" t="s">
        <v>348</v>
      </c>
      <c r="L9" s="435"/>
      <c r="M9" s="444"/>
      <c r="N9" s="445"/>
      <c r="O9" s="445"/>
    </row>
    <row r="10" spans="1:24" ht="18" customHeight="1">
      <c r="A10" s="500"/>
      <c r="B10" s="846" t="str">
        <f>IF('Names of Bidder'!D11=0, "", 'Names of Bidder'!D11)</f>
        <v/>
      </c>
      <c r="C10" s="846"/>
      <c r="D10" s="846"/>
      <c r="E10" s="443" t="s">
        <v>267</v>
      </c>
      <c r="L10" s="256"/>
      <c r="M10" s="273"/>
      <c r="N10" s="436"/>
      <c r="O10" s="446"/>
    </row>
    <row r="11" spans="1:24" ht="18" customHeight="1">
      <c r="A11" s="500"/>
      <c r="B11" s="846" t="str">
        <f>IF('Names of Bidder'!D12=0, "", 'Names of Bidder'!D12)</f>
        <v/>
      </c>
      <c r="C11" s="846"/>
      <c r="D11" s="846"/>
      <c r="E11" s="443" t="s">
        <v>349</v>
      </c>
      <c r="T11" s="844"/>
      <c r="U11" s="844"/>
    </row>
    <row r="12" spans="1:24" ht="14.1" customHeight="1">
      <c r="A12" s="500"/>
      <c r="B12" s="477"/>
      <c r="C12" s="422"/>
      <c r="D12" s="422"/>
      <c r="E12" s="80"/>
      <c r="F12" s="395"/>
      <c r="V12" s="447"/>
    </row>
    <row r="13" spans="1:24" ht="40.5" customHeight="1">
      <c r="A13" s="842" t="s">
        <v>406</v>
      </c>
      <c r="B13" s="842"/>
      <c r="C13" s="842"/>
      <c r="D13" s="842"/>
      <c r="E13" s="842"/>
      <c r="F13" s="842"/>
      <c r="G13" s="407"/>
      <c r="H13" s="408"/>
      <c r="I13" s="196"/>
      <c r="J13" s="196"/>
      <c r="N13" s="432"/>
      <c r="R13" s="427" t="s">
        <v>364</v>
      </c>
      <c r="V13" s="447"/>
    </row>
    <row r="14" spans="1:24" ht="21.6" customHeight="1">
      <c r="A14" s="501"/>
      <c r="B14" s="483"/>
      <c r="C14" s="458"/>
      <c r="D14" s="458"/>
      <c r="E14" s="70" t="s">
        <v>257</v>
      </c>
      <c r="F14" s="70"/>
      <c r="M14" s="848"/>
      <c r="N14" s="848"/>
      <c r="P14" s="849"/>
      <c r="Q14" s="849"/>
      <c r="R14" s="427" t="s">
        <v>59</v>
      </c>
      <c r="T14" s="844"/>
      <c r="U14" s="844"/>
    </row>
    <row r="15" spans="1:24" ht="50.4" customHeight="1">
      <c r="A15" s="524" t="s">
        <v>320</v>
      </c>
      <c r="B15" s="538" t="s">
        <v>340</v>
      </c>
      <c r="C15" s="482" t="s">
        <v>313</v>
      </c>
      <c r="D15" s="536" t="s">
        <v>401</v>
      </c>
      <c r="E15" s="524" t="s">
        <v>402</v>
      </c>
      <c r="F15" s="524" t="s">
        <v>403</v>
      </c>
      <c r="I15" s="411">
        <f>Discount!N15</f>
        <v>0</v>
      </c>
      <c r="M15" s="258"/>
      <c r="N15" s="258"/>
      <c r="P15" s="258"/>
      <c r="Q15" s="258"/>
    </row>
    <row r="16" spans="1:24" ht="18" customHeight="1">
      <c r="A16" s="481">
        <v>1</v>
      </c>
      <c r="B16" s="539">
        <v>2</v>
      </c>
      <c r="C16" s="481">
        <v>3</v>
      </c>
      <c r="D16" s="481">
        <v>4</v>
      </c>
      <c r="E16" s="481">
        <v>5</v>
      </c>
      <c r="F16" s="481" t="s">
        <v>350</v>
      </c>
      <c r="I16" s="411"/>
      <c r="M16" s="169"/>
      <c r="N16" s="169"/>
      <c r="P16" s="169"/>
      <c r="Q16" s="169"/>
    </row>
    <row r="17" spans="1:17" ht="19.2" customHeight="1">
      <c r="A17" s="482"/>
      <c r="B17" s="478"/>
      <c r="C17" s="410"/>
      <c r="D17" s="410"/>
      <c r="E17" s="410"/>
      <c r="F17" s="410"/>
      <c r="I17" s="411"/>
      <c r="M17" s="169"/>
      <c r="N17" s="169"/>
      <c r="P17" s="169"/>
      <c r="Q17" s="169"/>
    </row>
    <row r="18" spans="1:17" ht="28.2" customHeight="1">
      <c r="A18" s="567"/>
      <c r="B18" s="568"/>
      <c r="C18" s="569"/>
      <c r="D18" s="569"/>
      <c r="E18" s="569"/>
      <c r="F18" s="569"/>
      <c r="I18" s="411"/>
      <c r="M18" s="169"/>
      <c r="N18" s="169"/>
      <c r="P18" s="169"/>
      <c r="Q18" s="169"/>
    </row>
    <row r="19" spans="1:17" ht="49.2" customHeight="1">
      <c r="A19" s="425">
        <v>1</v>
      </c>
      <c r="B19" s="525" t="str">
        <f>'Sch-1'!B19</f>
        <v>Township for 132/33 kV Longnak (New) S/S</v>
      </c>
      <c r="C19" s="526" t="s">
        <v>312</v>
      </c>
      <c r="D19" s="522">
        <f>'Sch-1'!N19</f>
        <v>0</v>
      </c>
      <c r="E19" s="410"/>
      <c r="F19" s="410"/>
      <c r="I19" s="411"/>
      <c r="M19" s="169"/>
      <c r="N19" s="169"/>
      <c r="P19" s="169"/>
      <c r="Q19" s="169"/>
    </row>
    <row r="20" spans="1:17" s="424" customFormat="1" ht="122.4" customHeight="1">
      <c r="A20" s="401">
        <v>1.1000000000000001</v>
      </c>
      <c r="B20" s="448" t="e">
        <f>'Sch-1'!#REF!</f>
        <v>#REF!</v>
      </c>
      <c r="C20" s="426"/>
      <c r="D20" s="449"/>
      <c r="E20" s="413"/>
      <c r="F20" s="414"/>
    </row>
    <row r="21" spans="1:17" s="424" customFormat="1" ht="23.4" customHeight="1">
      <c r="A21" s="528" t="s">
        <v>314</v>
      </c>
      <c r="B21" s="527" t="str">
        <f>'Sch-1'!L20</f>
        <v>Excavation in all kind of soil including  rock  for all leads and lifts, backfilling, disposal of surplus earth within a lead up to2Km as per technical specification. The surplus earth shall be roughly graded .</v>
      </c>
      <c r="C21" s="529" t="s">
        <v>397</v>
      </c>
      <c r="D21" s="522">
        <f>'Sch-1'!N20</f>
        <v>1842</v>
      </c>
      <c r="E21" s="420">
        <f>'Sch-1'!T20</f>
        <v>0</v>
      </c>
      <c r="F21" s="414" t="str">
        <f>IF(E21=0, "Included",IF(ISERROR(D21*E21), E21, D21*E21))</f>
        <v>Included</v>
      </c>
      <c r="I21" s="395">
        <f>E21*(1-$N$15)</f>
        <v>0</v>
      </c>
    </row>
    <row r="22" spans="1:17" s="424" customFormat="1" ht="22.2" customHeight="1">
      <c r="A22" s="401"/>
      <c r="B22" s="485"/>
      <c r="C22" s="521"/>
      <c r="D22" s="523"/>
      <c r="E22" s="564"/>
      <c r="F22" s="540"/>
      <c r="I22" s="395">
        <f t="shared" ref="I22:I85" si="0">E22*(1-$N$15)</f>
        <v>0</v>
      </c>
    </row>
    <row r="23" spans="1:17" s="424" customFormat="1" ht="52.95" customHeight="1">
      <c r="A23" s="401">
        <v>1.2</v>
      </c>
      <c r="B23" s="448" t="str">
        <f>'Sch-1'!L21</f>
        <v>Providing and laying of Plain Cement Concrete (PCC) (1:4:8)</v>
      </c>
      <c r="C23" s="532" t="s">
        <v>397</v>
      </c>
      <c r="D23" s="522">
        <f>'Sch-1'!N21</f>
        <v>132</v>
      </c>
      <c r="E23" s="420">
        <f>'Sch-1'!T21</f>
        <v>0</v>
      </c>
      <c r="F23" s="414" t="str">
        <f>IF(E23=0, "Included",IF(ISERROR(D23*E23), E23, D23*E23))</f>
        <v>Included</v>
      </c>
      <c r="I23" s="395">
        <f t="shared" si="0"/>
        <v>0</v>
      </c>
    </row>
    <row r="24" spans="1:17" s="424" customFormat="1" ht="22.95" customHeight="1">
      <c r="A24" s="401"/>
      <c r="B24" s="485"/>
      <c r="C24" s="515"/>
      <c r="D24" s="522"/>
      <c r="E24" s="420"/>
      <c r="F24" s="414"/>
      <c r="I24" s="395">
        <f t="shared" si="0"/>
        <v>0</v>
      </c>
    </row>
    <row r="25" spans="1:17" s="424" customFormat="1" ht="68.400000000000006" customHeight="1">
      <c r="A25" s="401">
        <v>1.3</v>
      </c>
      <c r="B25" s="485" t="str">
        <f>'Sch-1'!L32</f>
        <v>RCC culverts and cable trench crossings including supplying and laying hume pipe 450mm dia of grade (NP-3) excluding concrete as perspecification.</v>
      </c>
      <c r="C25" s="530" t="s">
        <v>398</v>
      </c>
      <c r="D25" s="522">
        <f>'Sch-1'!N32</f>
        <v>30</v>
      </c>
      <c r="E25" s="420">
        <f>'Sch-1'!T32</f>
        <v>0</v>
      </c>
      <c r="F25" s="414" t="str">
        <f>IF(E25=0, "Included",IF(ISERROR(D25*E25), E25, D25*E25))</f>
        <v>Included</v>
      </c>
      <c r="I25" s="395">
        <f t="shared" si="0"/>
        <v>0</v>
      </c>
    </row>
    <row r="26" spans="1:17" s="424" customFormat="1" ht="22.95" customHeight="1">
      <c r="A26" s="401"/>
      <c r="B26" s="448"/>
      <c r="C26" s="518"/>
      <c r="D26" s="518"/>
      <c r="E26" s="420"/>
      <c r="F26" s="414"/>
      <c r="I26" s="395">
        <f t="shared" si="0"/>
        <v>0</v>
      </c>
    </row>
    <row r="27" spans="1:17" s="424" customFormat="1" ht="52.2" customHeight="1">
      <c r="A27" s="401">
        <v>1.4</v>
      </c>
      <c r="B27" s="448" t="str">
        <f>'Sch-1'!L33</f>
        <v>RCC culverts and cable trench crossings including supplying and laying hume pipe 600mm dia of grade (NP-3) excluding concrete as perspecification.</v>
      </c>
      <c r="C27" s="530" t="s">
        <v>398</v>
      </c>
      <c r="D27" s="522">
        <f>'Sch-1'!N33</f>
        <v>15</v>
      </c>
      <c r="E27" s="420">
        <f>'Sch-1'!T33</f>
        <v>0</v>
      </c>
      <c r="F27" s="414" t="str">
        <f>IF(E27=0, "Included",IF(ISERROR(D27*E27), E27, D27*E27))</f>
        <v>Included</v>
      </c>
      <c r="I27" s="395">
        <f t="shared" si="0"/>
        <v>0</v>
      </c>
    </row>
    <row r="28" spans="1:17" s="424" customFormat="1" ht="21.6" customHeight="1">
      <c r="A28" s="401"/>
      <c r="B28" s="485"/>
      <c r="C28" s="521"/>
      <c r="D28" s="523"/>
      <c r="E28" s="420"/>
      <c r="F28" s="414"/>
      <c r="I28" s="395">
        <f t="shared" si="0"/>
        <v>0</v>
      </c>
    </row>
    <row r="29" spans="1:17" s="424" customFormat="1" ht="64.95" customHeight="1">
      <c r="A29" s="401">
        <v>1.5</v>
      </c>
      <c r="B29" s="485" t="str">
        <f>'Sch-1'!L34</f>
        <v>Septic tank and soakpit for township</v>
      </c>
      <c r="C29" s="529" t="s">
        <v>399</v>
      </c>
      <c r="D29" s="522">
        <f>'Sch-1'!N34</f>
        <v>2</v>
      </c>
      <c r="E29" s="420">
        <f>'Sch-1'!T34</f>
        <v>0</v>
      </c>
      <c r="F29" s="414" t="str">
        <f>IF(E29=0, "Included",IF(ISERROR(D29*E29), E29, D29*E29))</f>
        <v>Included</v>
      </c>
      <c r="I29" s="395">
        <f t="shared" si="0"/>
        <v>0</v>
      </c>
    </row>
    <row r="30" spans="1:17" s="424" customFormat="1" ht="19.95" customHeight="1">
      <c r="A30" s="401"/>
      <c r="B30" s="485"/>
      <c r="C30" s="517"/>
      <c r="D30" s="518"/>
      <c r="E30" s="420"/>
      <c r="F30" s="414"/>
      <c r="I30" s="395">
        <f t="shared" si="0"/>
        <v>0</v>
      </c>
    </row>
    <row r="31" spans="1:17" s="424" customFormat="1" ht="54" customHeight="1">
      <c r="A31" s="401">
        <v>1.6</v>
      </c>
      <c r="B31" s="448" t="str">
        <f>'Sch-1'!L35</f>
        <v>Providing &amp; Laying of SW pipes for external sewerage system as per technical specification 100mm dia pipe</v>
      </c>
      <c r="C31" s="529" t="s">
        <v>311</v>
      </c>
      <c r="D31" s="522">
        <f>'Sch-1'!N35</f>
        <v>252</v>
      </c>
      <c r="E31" s="420">
        <f>'Sch-1'!T35</f>
        <v>0</v>
      </c>
      <c r="F31" s="414" t="str">
        <f>IF(E31=0, "Included",IF(ISERROR(D31*E31), E31, D31*E31))</f>
        <v>Included</v>
      </c>
      <c r="I31" s="395">
        <f t="shared" si="0"/>
        <v>0</v>
      </c>
    </row>
    <row r="32" spans="1:17" s="424" customFormat="1" ht="22.2" customHeight="1">
      <c r="A32" s="401"/>
      <c r="B32" s="448"/>
      <c r="C32" s="457"/>
      <c r="D32" s="449"/>
      <c r="E32" s="420"/>
      <c r="F32" s="414"/>
      <c r="I32" s="395">
        <f t="shared" si="0"/>
        <v>0</v>
      </c>
    </row>
    <row r="33" spans="1:17" s="424" customFormat="1" ht="93" customHeight="1">
      <c r="A33" s="528">
        <v>1.7</v>
      </c>
      <c r="B33" s="485" t="str">
        <f>'Sch-1'!L36</f>
        <v>Providing &amp; Laying of SW pipes for external sewerage system as per technical specification 150mm dia pipe</v>
      </c>
      <c r="C33" s="529" t="s">
        <v>400</v>
      </c>
      <c r="D33" s="522">
        <f>'Sch-1'!N36</f>
        <v>252</v>
      </c>
      <c r="E33" s="420">
        <f>'Sch-1'!T36</f>
        <v>0</v>
      </c>
      <c r="F33" s="414" t="str">
        <f>IF(E33=0, "Included",IF(ISERROR(D33*E33), E33, D33*E33))</f>
        <v>Included</v>
      </c>
      <c r="I33" s="395">
        <f t="shared" si="0"/>
        <v>0</v>
      </c>
    </row>
    <row r="34" spans="1:17" s="424" customFormat="1" ht="22.2" customHeight="1">
      <c r="A34" s="401"/>
      <c r="B34" s="485"/>
      <c r="C34" s="521"/>
      <c r="D34" s="523"/>
      <c r="E34" s="534"/>
      <c r="F34" s="540"/>
      <c r="I34" s="395">
        <f t="shared" si="0"/>
        <v>0</v>
      </c>
    </row>
    <row r="35" spans="1:17" s="424" customFormat="1" ht="69" customHeight="1">
      <c r="A35" s="401">
        <v>1.8</v>
      </c>
      <c r="B35" s="448" t="str">
        <f>'Sch-1'!L37</f>
        <v>Providing &amp; Laying of SW pipes for external sewerage system as per technical specification 200mm dia pipe</v>
      </c>
      <c r="C35" s="532" t="s">
        <v>400</v>
      </c>
      <c r="D35" s="522">
        <f>'Sch-1'!N37</f>
        <v>252</v>
      </c>
      <c r="E35" s="420">
        <f>'Sch-1'!T37</f>
        <v>0</v>
      </c>
      <c r="F35" s="414" t="str">
        <f>IF(E35=0, "Included",IF(ISERROR(D35*E35), E35, D35*E35))</f>
        <v>Included</v>
      </c>
      <c r="I35" s="395">
        <f t="shared" si="0"/>
        <v>0</v>
      </c>
    </row>
    <row r="36" spans="1:17" s="424" customFormat="1" ht="22.95" customHeight="1">
      <c r="A36" s="401"/>
      <c r="B36" s="485"/>
      <c r="C36" s="515"/>
      <c r="D36" s="522"/>
      <c r="E36" s="420"/>
      <c r="F36" s="414"/>
      <c r="I36" s="395">
        <f t="shared" si="0"/>
        <v>0</v>
      </c>
    </row>
    <row r="37" spans="1:17" s="424" customFormat="1" ht="51" customHeight="1">
      <c r="A37" s="401">
        <v>1.9</v>
      </c>
      <c r="B37" s="485" t="str">
        <f>'Sch-1'!L38</f>
        <v>Providing &amp; Laying of SW pipes for external sewerage system as per technical specification 250mm dia pipe</v>
      </c>
      <c r="C37" s="530" t="s">
        <v>312</v>
      </c>
      <c r="D37" s="522">
        <f>'Sch-1'!N38</f>
        <v>151</v>
      </c>
      <c r="E37" s="420">
        <f>'Sch-1'!T38</f>
        <v>0</v>
      </c>
      <c r="F37" s="414" t="str">
        <f>IF(E37=0, "Included",IF(ISERROR(D37*E37), E37, D37*E37))</f>
        <v>Included</v>
      </c>
      <c r="I37" s="395">
        <f t="shared" si="0"/>
        <v>0</v>
      </c>
    </row>
    <row r="38" spans="1:17" s="424" customFormat="1" ht="22.2" customHeight="1">
      <c r="A38" s="401"/>
      <c r="B38" s="448"/>
      <c r="C38" s="518"/>
      <c r="D38" s="518"/>
      <c r="E38" s="420"/>
      <c r="F38" s="414"/>
      <c r="I38" s="395">
        <f t="shared" si="0"/>
        <v>0</v>
      </c>
    </row>
    <row r="39" spans="1:17" s="424" customFormat="1" ht="79.2" customHeight="1">
      <c r="A39" s="531">
        <v>1.1000000000000001</v>
      </c>
      <c r="B39" s="448" t="str">
        <f>'Sch-1'!L39</f>
        <v>Providing &amp; Laying of SW pipes for external sewerage system as per technical specification 300mm dia pipe</v>
      </c>
      <c r="C39" s="530" t="s">
        <v>311</v>
      </c>
      <c r="D39" s="522">
        <f>'Sch-1'!N39</f>
        <v>101</v>
      </c>
      <c r="E39" s="420">
        <f>'Sch-1'!T39</f>
        <v>0</v>
      </c>
      <c r="F39" s="414" t="str">
        <f>IF(E39=0, "Included",IF(ISERROR(D39*E39), E39, D39*E39))</f>
        <v>Included</v>
      </c>
      <c r="I39" s="395">
        <f t="shared" si="0"/>
        <v>0</v>
      </c>
    </row>
    <row r="40" spans="1:17" s="424" customFormat="1" ht="21.6" customHeight="1">
      <c r="A40" s="401"/>
      <c r="B40" s="485"/>
      <c r="C40" s="521"/>
      <c r="D40" s="523"/>
      <c r="E40" s="420"/>
      <c r="F40" s="414"/>
      <c r="I40" s="395">
        <f t="shared" si="0"/>
        <v>0</v>
      </c>
    </row>
    <row r="41" spans="1:17" s="424" customFormat="1" ht="62.4" customHeight="1">
      <c r="A41" s="531">
        <v>1.1100000000000001</v>
      </c>
      <c r="B41" s="485" t="e">
        <f>'Sch-1'!#REF!</f>
        <v>#REF!</v>
      </c>
      <c r="C41" s="532" t="s">
        <v>47</v>
      </c>
      <c r="D41" s="522" t="e">
        <f>'Sch-1'!#REF!</f>
        <v>#REF!</v>
      </c>
      <c r="E41" s="420" t="e">
        <f>'Sch-1'!#REF!</f>
        <v>#REF!</v>
      </c>
      <c r="F41" s="414" t="e">
        <f>IF(E41=0, "Included",IF(ISERROR(D41*E41), E41, D41*E41))</f>
        <v>#REF!</v>
      </c>
      <c r="I41" s="395" t="e">
        <f t="shared" si="0"/>
        <v>#REF!</v>
      </c>
    </row>
    <row r="42" spans="1:17" s="424" customFormat="1" ht="23.4" customHeight="1">
      <c r="A42" s="401"/>
      <c r="B42" s="423"/>
      <c r="C42" s="519"/>
      <c r="D42" s="518"/>
      <c r="E42" s="420"/>
      <c r="F42" s="414"/>
      <c r="I42" s="395">
        <f t="shared" si="0"/>
        <v>0</v>
      </c>
    </row>
    <row r="43" spans="1:17" ht="40.200000000000003" customHeight="1">
      <c r="A43" s="567"/>
      <c r="B43" s="568"/>
      <c r="C43" s="569"/>
      <c r="D43" s="569"/>
      <c r="E43" s="569"/>
      <c r="F43" s="569"/>
      <c r="I43" s="395">
        <f t="shared" si="0"/>
        <v>0</v>
      </c>
      <c r="M43" s="169"/>
      <c r="N43" s="169"/>
      <c r="P43" s="169"/>
      <c r="Q43" s="169"/>
    </row>
    <row r="44" spans="1:17" ht="48.6" customHeight="1">
      <c r="A44" s="425">
        <v>2</v>
      </c>
      <c r="B44" s="525" t="e">
        <f>'Sch-1'!#REF!</f>
        <v>#REF!</v>
      </c>
      <c r="C44" s="526" t="s">
        <v>312</v>
      </c>
      <c r="D44" s="522" t="e">
        <f>'Sch-1'!#REF!</f>
        <v>#REF!</v>
      </c>
      <c r="E44" s="420" t="e">
        <f>'Sch-1'!#REF!</f>
        <v>#REF!</v>
      </c>
      <c r="F44" s="410"/>
      <c r="I44" s="395" t="e">
        <f t="shared" si="0"/>
        <v>#REF!</v>
      </c>
      <c r="M44" s="169"/>
      <c r="N44" s="169"/>
      <c r="P44" s="169"/>
      <c r="Q44" s="169"/>
    </row>
    <row r="45" spans="1:17" s="424" customFormat="1" ht="124.2" customHeight="1">
      <c r="A45" s="401">
        <v>2.1</v>
      </c>
      <c r="B45" s="542" t="e">
        <f>'Sch-1'!#REF!</f>
        <v>#REF!</v>
      </c>
      <c r="C45" s="426"/>
      <c r="D45" s="449"/>
      <c r="E45" s="410"/>
      <c r="F45" s="414"/>
      <c r="I45" s="395">
        <f t="shared" si="0"/>
        <v>0</v>
      </c>
    </row>
    <row r="46" spans="1:17" s="424" customFormat="1" ht="23.4" customHeight="1">
      <c r="A46" s="528" t="s">
        <v>314</v>
      </c>
      <c r="B46" s="561" t="e">
        <f>'Sch-1'!#REF!</f>
        <v>#REF!</v>
      </c>
      <c r="C46" s="529" t="s">
        <v>397</v>
      </c>
      <c r="D46" s="522" t="e">
        <f>'Sch-1'!#REF!</f>
        <v>#REF!</v>
      </c>
      <c r="E46" s="420" t="e">
        <f>'Sch-1'!#REF!</f>
        <v>#REF!</v>
      </c>
      <c r="F46" s="414" t="e">
        <f>IF(E46=0, "Included",IF(ISERROR(D46*E46), E46, D46*E46))</f>
        <v>#REF!</v>
      </c>
      <c r="I46" s="395" t="e">
        <f t="shared" si="0"/>
        <v>#REF!</v>
      </c>
    </row>
    <row r="47" spans="1:17" s="424" customFormat="1" ht="22.2" customHeight="1">
      <c r="A47" s="401"/>
      <c r="B47" s="485"/>
      <c r="C47" s="521"/>
      <c r="D47" s="523"/>
      <c r="E47" s="410"/>
      <c r="F47" s="414"/>
      <c r="I47" s="395">
        <f t="shared" si="0"/>
        <v>0</v>
      </c>
    </row>
    <row r="48" spans="1:17" s="424" customFormat="1" ht="53.4" customHeight="1">
      <c r="A48" s="401">
        <v>2.2000000000000002</v>
      </c>
      <c r="B48" s="448" t="e">
        <f>'Sch-1'!#REF!</f>
        <v>#REF!</v>
      </c>
      <c r="C48" s="532" t="s">
        <v>397</v>
      </c>
      <c r="D48" s="522" t="e">
        <f>'Sch-1'!#REF!</f>
        <v>#REF!</v>
      </c>
      <c r="E48" s="420" t="e">
        <f>'Sch-1'!#REF!</f>
        <v>#REF!</v>
      </c>
      <c r="F48" s="414" t="e">
        <f>IF(E48=0, "Included",IF(ISERROR(D48*E48), E48, D48*E48))</f>
        <v>#REF!</v>
      </c>
      <c r="I48" s="395" t="e">
        <f t="shared" si="0"/>
        <v>#REF!</v>
      </c>
    </row>
    <row r="49" spans="1:17" s="424" customFormat="1" ht="22.95" customHeight="1">
      <c r="A49" s="401"/>
      <c r="B49" s="485"/>
      <c r="C49" s="515"/>
      <c r="D49" s="522"/>
      <c r="E49" s="410"/>
      <c r="F49" s="414"/>
      <c r="I49" s="395">
        <f t="shared" si="0"/>
        <v>0</v>
      </c>
    </row>
    <row r="50" spans="1:17" s="424" customFormat="1" ht="70.2" customHeight="1">
      <c r="A50" s="401">
        <v>2.2999999999999998</v>
      </c>
      <c r="B50" s="485" t="e">
        <f>'Sch-1'!#REF!</f>
        <v>#REF!</v>
      </c>
      <c r="C50" s="530" t="s">
        <v>398</v>
      </c>
      <c r="D50" s="522" t="e">
        <f>'Sch-1'!#REF!</f>
        <v>#REF!</v>
      </c>
      <c r="E50" s="420" t="e">
        <f>'Sch-1'!#REF!</f>
        <v>#REF!</v>
      </c>
      <c r="F50" s="414" t="e">
        <f>IF(E50=0, "Included",IF(ISERROR(D50*E50), E50, D50*E50))</f>
        <v>#REF!</v>
      </c>
      <c r="I50" s="395" t="e">
        <f t="shared" si="0"/>
        <v>#REF!</v>
      </c>
    </row>
    <row r="51" spans="1:17" s="424" customFormat="1" ht="24" customHeight="1">
      <c r="A51" s="401"/>
      <c r="B51" s="448"/>
      <c r="C51" s="518"/>
      <c r="D51" s="518"/>
      <c r="E51" s="410"/>
      <c r="F51" s="414"/>
      <c r="I51" s="395">
        <f t="shared" si="0"/>
        <v>0</v>
      </c>
    </row>
    <row r="52" spans="1:17" s="424" customFormat="1" ht="53.4" customHeight="1">
      <c r="A52" s="401">
        <v>2.4</v>
      </c>
      <c r="B52" s="448" t="e">
        <f>'Sch-1'!#REF!</f>
        <v>#REF!</v>
      </c>
      <c r="C52" s="530" t="s">
        <v>398</v>
      </c>
      <c r="D52" s="522" t="e">
        <f>'Sch-1'!#REF!</f>
        <v>#REF!</v>
      </c>
      <c r="E52" s="420" t="e">
        <f>'Sch-1'!#REF!</f>
        <v>#REF!</v>
      </c>
      <c r="F52" s="414" t="e">
        <f>IF(E52=0, "Included",IF(ISERROR(D52*E52), E52, D52*E52))</f>
        <v>#REF!</v>
      </c>
      <c r="I52" s="395" t="e">
        <f t="shared" si="0"/>
        <v>#REF!</v>
      </c>
    </row>
    <row r="53" spans="1:17" s="424" customFormat="1" ht="21.6" customHeight="1">
      <c r="A53" s="401"/>
      <c r="B53" s="485"/>
      <c r="C53" s="521"/>
      <c r="D53" s="523"/>
      <c r="E53" s="410"/>
      <c r="F53" s="414"/>
      <c r="I53" s="395">
        <f t="shared" si="0"/>
        <v>0</v>
      </c>
    </row>
    <row r="54" spans="1:17" s="424" customFormat="1" ht="68.400000000000006" customHeight="1">
      <c r="A54" s="401">
        <v>2.5</v>
      </c>
      <c r="B54" s="485" t="e">
        <f>'Sch-1'!#REF!</f>
        <v>#REF!</v>
      </c>
      <c r="C54" s="532" t="s">
        <v>399</v>
      </c>
      <c r="D54" s="522" t="e">
        <f>'Sch-1'!#REF!</f>
        <v>#REF!</v>
      </c>
      <c r="E54" s="420" t="e">
        <f>'Sch-1'!#REF!</f>
        <v>#REF!</v>
      </c>
      <c r="F54" s="414" t="e">
        <f>IF(E54=0, "Included",IF(ISERROR(D54*E54), E54, D54*E54))</f>
        <v>#REF!</v>
      </c>
      <c r="I54" s="395" t="e">
        <f t="shared" si="0"/>
        <v>#REF!</v>
      </c>
    </row>
    <row r="55" spans="1:17" ht="22.95" customHeight="1">
      <c r="A55" s="425"/>
      <c r="B55" s="525"/>
      <c r="C55" s="526"/>
      <c r="D55" s="410"/>
      <c r="E55" s="410"/>
      <c r="F55" s="410"/>
      <c r="I55" s="395">
        <f t="shared" si="0"/>
        <v>0</v>
      </c>
      <c r="M55" s="169"/>
      <c r="N55" s="169"/>
      <c r="P55" s="169"/>
      <c r="Q55" s="169"/>
    </row>
    <row r="56" spans="1:17" s="424" customFormat="1" ht="51.6" customHeight="1">
      <c r="A56" s="401">
        <v>2.6</v>
      </c>
      <c r="B56" s="448" t="e">
        <f>'Sch-1'!#REF!</f>
        <v>#REF!</v>
      </c>
      <c r="C56" s="529" t="s">
        <v>311</v>
      </c>
      <c r="D56" s="522" t="e">
        <f>'Sch-1'!#REF!</f>
        <v>#REF!</v>
      </c>
      <c r="E56" s="420" t="e">
        <f>'Sch-1'!#REF!</f>
        <v>#REF!</v>
      </c>
      <c r="F56" s="414" t="e">
        <f>IF(E56=0, "Included",IF(ISERROR(D56*E56), E56, D56*E56))</f>
        <v>#REF!</v>
      </c>
      <c r="I56" s="395" t="e">
        <f t="shared" si="0"/>
        <v>#REF!</v>
      </c>
    </row>
    <row r="57" spans="1:17" s="424" customFormat="1" ht="22.2" customHeight="1">
      <c r="A57" s="401"/>
      <c r="B57" s="448"/>
      <c r="C57" s="457"/>
      <c r="D57" s="449"/>
      <c r="E57" s="410"/>
      <c r="F57" s="414"/>
      <c r="I57" s="395">
        <f t="shared" si="0"/>
        <v>0</v>
      </c>
    </row>
    <row r="58" spans="1:17" s="424" customFormat="1" ht="96" customHeight="1">
      <c r="A58" s="528">
        <v>2.7</v>
      </c>
      <c r="B58" s="485" t="e">
        <f>'Sch-1'!#REF!</f>
        <v>#REF!</v>
      </c>
      <c r="C58" s="529" t="s">
        <v>400</v>
      </c>
      <c r="D58" s="522" t="e">
        <f>'Sch-1'!#REF!</f>
        <v>#REF!</v>
      </c>
      <c r="E58" s="420" t="e">
        <f>'Sch-1'!#REF!</f>
        <v>#REF!</v>
      </c>
      <c r="F58" s="414" t="e">
        <f>IF(E58=0, "Included",IF(ISERROR(D58*E58), E58, D58*E58))</f>
        <v>#REF!</v>
      </c>
      <c r="I58" s="395" t="e">
        <f t="shared" si="0"/>
        <v>#REF!</v>
      </c>
    </row>
    <row r="59" spans="1:17" s="424" customFormat="1" ht="22.2" customHeight="1">
      <c r="A59" s="401"/>
      <c r="B59" s="485"/>
      <c r="C59" s="521"/>
      <c r="D59" s="523"/>
      <c r="E59" s="410"/>
      <c r="F59" s="414"/>
      <c r="I59" s="395">
        <f t="shared" si="0"/>
        <v>0</v>
      </c>
    </row>
    <row r="60" spans="1:17" s="424" customFormat="1" ht="69" customHeight="1">
      <c r="A60" s="401">
        <v>2.8</v>
      </c>
      <c r="B60" s="448" t="e">
        <f>'Sch-1'!#REF!</f>
        <v>#REF!</v>
      </c>
      <c r="C60" s="532" t="s">
        <v>400</v>
      </c>
      <c r="D60" s="522" t="e">
        <f>'Sch-1'!#REF!</f>
        <v>#REF!</v>
      </c>
      <c r="E60" s="420" t="e">
        <f>'Sch-1'!#REF!</f>
        <v>#REF!</v>
      </c>
      <c r="F60" s="414" t="e">
        <f>IF(E60=0, "Included",IF(ISERROR(D60*E60), E60, D60*E60))</f>
        <v>#REF!</v>
      </c>
      <c r="I60" s="395" t="e">
        <f t="shared" si="0"/>
        <v>#REF!</v>
      </c>
    </row>
    <row r="61" spans="1:17" s="424" customFormat="1" ht="22.95" customHeight="1">
      <c r="A61" s="401"/>
      <c r="B61" s="485"/>
      <c r="C61" s="515"/>
      <c r="D61" s="522"/>
      <c r="E61" s="410"/>
      <c r="F61" s="414"/>
      <c r="I61" s="395">
        <f t="shared" si="0"/>
        <v>0</v>
      </c>
    </row>
    <row r="62" spans="1:17" s="424" customFormat="1" ht="53.4" customHeight="1">
      <c r="A62" s="401">
        <v>2.9</v>
      </c>
      <c r="B62" s="485" t="e">
        <f>'Sch-1'!#REF!</f>
        <v>#REF!</v>
      </c>
      <c r="C62" s="530" t="s">
        <v>312</v>
      </c>
      <c r="D62" s="522" t="e">
        <f>'Sch-1'!#REF!</f>
        <v>#REF!</v>
      </c>
      <c r="E62" s="420" t="e">
        <f>'Sch-1'!#REF!</f>
        <v>#REF!</v>
      </c>
      <c r="F62" s="414" t="e">
        <f>IF(E62=0, "Included",IF(ISERROR(D62*E62), E62, D62*E62))</f>
        <v>#REF!</v>
      </c>
      <c r="I62" s="395" t="e">
        <f t="shared" si="0"/>
        <v>#REF!</v>
      </c>
    </row>
    <row r="63" spans="1:17" s="424" customFormat="1" ht="27" customHeight="1">
      <c r="A63" s="401"/>
      <c r="B63" s="448"/>
      <c r="C63" s="518"/>
      <c r="D63" s="518"/>
      <c r="E63" s="410"/>
      <c r="F63" s="414"/>
      <c r="I63" s="395">
        <f t="shared" si="0"/>
        <v>0</v>
      </c>
    </row>
    <row r="64" spans="1:17" s="424" customFormat="1" ht="78" customHeight="1">
      <c r="A64" s="531">
        <v>2.1</v>
      </c>
      <c r="B64" s="448" t="e">
        <f>'Sch-1'!#REF!</f>
        <v>#REF!</v>
      </c>
      <c r="C64" s="530" t="s">
        <v>311</v>
      </c>
      <c r="D64" s="522" t="e">
        <f>'Sch-1'!#REF!</f>
        <v>#REF!</v>
      </c>
      <c r="E64" s="420" t="e">
        <f>'Sch-1'!#REF!</f>
        <v>#REF!</v>
      </c>
      <c r="F64" s="414" t="e">
        <f>IF(E64=0, "Included",IF(ISERROR(D64*E64), E64, D64*E64))</f>
        <v>#REF!</v>
      </c>
      <c r="I64" s="395" t="e">
        <f t="shared" si="0"/>
        <v>#REF!</v>
      </c>
    </row>
    <row r="65" spans="1:17" s="424" customFormat="1" ht="21.6" customHeight="1">
      <c r="A65" s="401"/>
      <c r="B65" s="485"/>
      <c r="C65" s="521"/>
      <c r="D65" s="523"/>
      <c r="E65" s="410"/>
      <c r="F65" s="414"/>
      <c r="I65" s="395">
        <f t="shared" si="0"/>
        <v>0</v>
      </c>
    </row>
    <row r="66" spans="1:17" s="424" customFormat="1" ht="64.95" customHeight="1">
      <c r="A66" s="531">
        <v>2.11</v>
      </c>
      <c r="B66" s="485" t="e">
        <f>'Sch-1'!#REF!</f>
        <v>#REF!</v>
      </c>
      <c r="C66" s="532" t="s">
        <v>47</v>
      </c>
      <c r="D66" s="522" t="e">
        <f>'Sch-1'!#REF!</f>
        <v>#REF!</v>
      </c>
      <c r="E66" s="420" t="e">
        <f>'Sch-1'!#REF!</f>
        <v>#REF!</v>
      </c>
      <c r="F66" s="414" t="e">
        <f>IF(E66=0, "Included",IF(ISERROR(D66*E66), E66, D66*E66))</f>
        <v>#REF!</v>
      </c>
      <c r="I66" s="395" t="e">
        <f t="shared" si="0"/>
        <v>#REF!</v>
      </c>
    </row>
    <row r="67" spans="1:17" s="424" customFormat="1" ht="19.95" customHeight="1">
      <c r="A67" s="401"/>
      <c r="B67" s="479"/>
      <c r="C67" s="520"/>
      <c r="D67" s="518"/>
      <c r="E67" s="420"/>
      <c r="F67" s="414"/>
      <c r="I67" s="395">
        <f t="shared" si="0"/>
        <v>0</v>
      </c>
    </row>
    <row r="68" spans="1:17" ht="35.4" hidden="1" customHeight="1">
      <c r="A68" s="543"/>
      <c r="B68" s="544"/>
      <c r="C68" s="545"/>
      <c r="D68" s="545"/>
      <c r="E68" s="545"/>
      <c r="F68" s="545"/>
      <c r="I68" s="395">
        <f t="shared" si="0"/>
        <v>0</v>
      </c>
      <c r="M68" s="169"/>
      <c r="N68" s="169"/>
      <c r="P68" s="169"/>
      <c r="Q68" s="169"/>
    </row>
    <row r="69" spans="1:17" ht="52.95" hidden="1" customHeight="1">
      <c r="A69" s="425"/>
      <c r="B69" s="525"/>
      <c r="C69" s="526"/>
      <c r="D69" s="410"/>
      <c r="E69" s="420"/>
      <c r="F69" s="410"/>
      <c r="I69" s="395">
        <f t="shared" si="0"/>
        <v>0</v>
      </c>
      <c r="M69" s="169"/>
      <c r="N69" s="169"/>
      <c r="P69" s="169"/>
      <c r="Q69" s="169"/>
    </row>
    <row r="70" spans="1:17" s="424" customFormat="1" ht="128.4" hidden="1" customHeight="1">
      <c r="A70" s="401"/>
      <c r="B70" s="542"/>
      <c r="C70" s="426"/>
      <c r="D70" s="449"/>
      <c r="E70" s="410"/>
      <c r="F70" s="414"/>
      <c r="I70" s="395">
        <f t="shared" si="0"/>
        <v>0</v>
      </c>
    </row>
    <row r="71" spans="1:17" s="424" customFormat="1" ht="28.2" hidden="1" customHeight="1">
      <c r="A71" s="528"/>
      <c r="B71" s="423"/>
      <c r="C71" s="529"/>
      <c r="D71" s="522"/>
      <c r="E71" s="420"/>
      <c r="F71" s="414"/>
      <c r="I71" s="395">
        <f t="shared" si="0"/>
        <v>0</v>
      </c>
    </row>
    <row r="72" spans="1:17" s="424" customFormat="1" ht="22.2" hidden="1" customHeight="1">
      <c r="A72" s="401"/>
      <c r="B72" s="485"/>
      <c r="C72" s="521"/>
      <c r="D72" s="523"/>
      <c r="E72" s="410"/>
      <c r="F72" s="414"/>
      <c r="I72" s="395">
        <f t="shared" si="0"/>
        <v>0</v>
      </c>
    </row>
    <row r="73" spans="1:17" s="424" customFormat="1" ht="55.2" hidden="1" customHeight="1">
      <c r="A73" s="401"/>
      <c r="B73" s="448"/>
      <c r="C73" s="532"/>
      <c r="D73" s="541"/>
      <c r="E73" s="420"/>
      <c r="F73" s="414"/>
      <c r="I73" s="395">
        <f t="shared" si="0"/>
        <v>0</v>
      </c>
    </row>
    <row r="74" spans="1:17" s="424" customFormat="1" ht="22.95" hidden="1" customHeight="1">
      <c r="A74" s="401"/>
      <c r="B74" s="485"/>
      <c r="C74" s="515"/>
      <c r="D74" s="522"/>
      <c r="E74" s="410"/>
      <c r="F74" s="414"/>
      <c r="I74" s="395">
        <f t="shared" si="0"/>
        <v>0</v>
      </c>
    </row>
    <row r="75" spans="1:17" s="424" customFormat="1" ht="69" hidden="1" customHeight="1">
      <c r="A75" s="401"/>
      <c r="B75" s="485"/>
      <c r="C75" s="530"/>
      <c r="D75" s="523"/>
      <c r="E75" s="420"/>
      <c r="F75" s="414"/>
      <c r="I75" s="395">
        <f t="shared" si="0"/>
        <v>0</v>
      </c>
    </row>
    <row r="76" spans="1:17" s="424" customFormat="1" ht="22.2" hidden="1" customHeight="1">
      <c r="A76" s="401"/>
      <c r="B76" s="448"/>
      <c r="C76" s="518"/>
      <c r="D76" s="518"/>
      <c r="E76" s="410"/>
      <c r="F76" s="414"/>
      <c r="I76" s="395">
        <f t="shared" si="0"/>
        <v>0</v>
      </c>
    </row>
    <row r="77" spans="1:17" s="424" customFormat="1" ht="55.2" hidden="1" customHeight="1">
      <c r="A77" s="401"/>
      <c r="B77" s="448"/>
      <c r="C77" s="530"/>
      <c r="D77" s="523"/>
      <c r="E77" s="420"/>
      <c r="F77" s="414"/>
      <c r="I77" s="395">
        <f t="shared" si="0"/>
        <v>0</v>
      </c>
    </row>
    <row r="78" spans="1:17" s="424" customFormat="1" ht="21.6" hidden="1" customHeight="1">
      <c r="A78" s="401"/>
      <c r="B78" s="485"/>
      <c r="C78" s="521"/>
      <c r="D78" s="523"/>
      <c r="E78" s="410"/>
      <c r="F78" s="414"/>
      <c r="I78" s="395">
        <f t="shared" si="0"/>
        <v>0</v>
      </c>
    </row>
    <row r="79" spans="1:17" s="424" customFormat="1" ht="69" hidden="1" customHeight="1">
      <c r="A79" s="401"/>
      <c r="B79" s="485"/>
      <c r="C79" s="532"/>
      <c r="D79" s="518"/>
      <c r="E79" s="420"/>
      <c r="F79" s="414"/>
      <c r="I79" s="395">
        <f t="shared" si="0"/>
        <v>0</v>
      </c>
    </row>
    <row r="80" spans="1:17" s="424" customFormat="1" ht="19.95" hidden="1" customHeight="1">
      <c r="A80" s="401"/>
      <c r="B80" s="485"/>
      <c r="C80" s="517"/>
      <c r="D80" s="518"/>
      <c r="E80" s="410"/>
      <c r="F80" s="414"/>
      <c r="I80" s="395">
        <f t="shared" si="0"/>
        <v>0</v>
      </c>
    </row>
    <row r="81" spans="1:38" s="424" customFormat="1" ht="51" hidden="1" customHeight="1">
      <c r="A81" s="401"/>
      <c r="B81" s="448"/>
      <c r="C81" s="529"/>
      <c r="D81" s="516"/>
      <c r="E81" s="420"/>
      <c r="F81" s="414"/>
      <c r="I81" s="395">
        <f t="shared" si="0"/>
        <v>0</v>
      </c>
    </row>
    <row r="82" spans="1:38" s="424" customFormat="1" ht="22.2" hidden="1" customHeight="1">
      <c r="A82" s="401"/>
      <c r="B82" s="448"/>
      <c r="C82" s="457"/>
      <c r="D82" s="449"/>
      <c r="E82" s="410"/>
      <c r="F82" s="414"/>
      <c r="I82" s="395">
        <f t="shared" si="0"/>
        <v>0</v>
      </c>
    </row>
    <row r="83" spans="1:38" s="424" customFormat="1" ht="91.95" hidden="1" customHeight="1">
      <c r="A83" s="528"/>
      <c r="B83" s="485"/>
      <c r="C83" s="529"/>
      <c r="D83" s="522"/>
      <c r="E83" s="420"/>
      <c r="F83" s="414"/>
      <c r="I83" s="395">
        <f t="shared" si="0"/>
        <v>0</v>
      </c>
    </row>
    <row r="84" spans="1:38" s="424" customFormat="1" ht="22.2" hidden="1" customHeight="1">
      <c r="A84" s="401"/>
      <c r="B84" s="485"/>
      <c r="C84" s="521"/>
      <c r="D84" s="523"/>
      <c r="E84" s="410"/>
      <c r="F84" s="414"/>
      <c r="I84" s="395">
        <f t="shared" si="0"/>
        <v>0</v>
      </c>
    </row>
    <row r="85" spans="1:38" s="424" customFormat="1" ht="69" hidden="1" customHeight="1">
      <c r="A85" s="401"/>
      <c r="B85" s="448"/>
      <c r="C85" s="532"/>
      <c r="D85" s="541"/>
      <c r="E85" s="420"/>
      <c r="F85" s="414"/>
      <c r="I85" s="395">
        <f t="shared" si="0"/>
        <v>0</v>
      </c>
    </row>
    <row r="86" spans="1:38" s="424" customFormat="1" ht="22.95" hidden="1" customHeight="1">
      <c r="A86" s="401"/>
      <c r="B86" s="485"/>
      <c r="C86" s="515"/>
      <c r="D86" s="522"/>
      <c r="E86" s="410"/>
      <c r="F86" s="414"/>
      <c r="I86" s="395">
        <f t="shared" ref="I86:I91" si="1">E86*(1-$N$15)</f>
        <v>0</v>
      </c>
    </row>
    <row r="87" spans="1:38" s="424" customFormat="1" ht="55.2" hidden="1" customHeight="1">
      <c r="A87" s="401"/>
      <c r="B87" s="485"/>
      <c r="C87" s="530"/>
      <c r="D87" s="523"/>
      <c r="E87" s="420"/>
      <c r="F87" s="414"/>
      <c r="I87" s="395">
        <f t="shared" si="1"/>
        <v>0</v>
      </c>
    </row>
    <row r="88" spans="1:38" s="424" customFormat="1" ht="22.95" hidden="1" customHeight="1">
      <c r="A88" s="401"/>
      <c r="B88" s="448"/>
      <c r="C88" s="518"/>
      <c r="D88" s="518"/>
      <c r="E88" s="410"/>
      <c r="F88" s="414"/>
      <c r="I88" s="395">
        <f t="shared" si="1"/>
        <v>0</v>
      </c>
    </row>
    <row r="89" spans="1:38" s="424" customFormat="1" ht="79.2" hidden="1" customHeight="1">
      <c r="A89" s="531"/>
      <c r="B89" s="448"/>
      <c r="C89" s="530"/>
      <c r="D89" s="523"/>
      <c r="E89" s="420"/>
      <c r="F89" s="414"/>
      <c r="I89" s="395">
        <f t="shared" si="1"/>
        <v>0</v>
      </c>
    </row>
    <row r="90" spans="1:38" s="424" customFormat="1" ht="21.6" hidden="1" customHeight="1">
      <c r="A90" s="401"/>
      <c r="B90" s="485"/>
      <c r="C90" s="521"/>
      <c r="D90" s="523"/>
      <c r="E90" s="410"/>
      <c r="F90" s="414"/>
      <c r="I90" s="395">
        <f t="shared" si="1"/>
        <v>0</v>
      </c>
    </row>
    <row r="91" spans="1:38" s="424" customFormat="1" ht="69" hidden="1" customHeight="1">
      <c r="A91" s="531"/>
      <c r="B91" s="485"/>
      <c r="C91" s="533"/>
      <c r="D91" s="518"/>
      <c r="E91" s="420"/>
      <c r="F91" s="414"/>
      <c r="I91" s="395">
        <f t="shared" si="1"/>
        <v>0</v>
      </c>
    </row>
    <row r="92" spans="1:38" ht="18" customHeight="1">
      <c r="A92" s="412"/>
      <c r="B92" s="484"/>
      <c r="C92" s="457"/>
      <c r="D92" s="449"/>
      <c r="E92" s="420"/>
      <c r="F92" s="414"/>
      <c r="I92" s="395"/>
      <c r="T92" s="844"/>
      <c r="U92" s="844"/>
    </row>
    <row r="93" spans="1:38" s="551" customFormat="1" ht="18" customHeight="1">
      <c r="A93" s="546"/>
      <c r="B93" s="556" t="s">
        <v>404</v>
      </c>
      <c r="C93" s="557"/>
      <c r="D93" s="558"/>
      <c r="E93" s="559"/>
      <c r="F93" s="560" t="e">
        <f>SUM(F19:F67)</f>
        <v>#REF!</v>
      </c>
      <c r="G93" s="547"/>
      <c r="H93" s="548"/>
      <c r="I93" s="549"/>
      <c r="J93" s="550"/>
      <c r="L93" s="552"/>
      <c r="M93" s="549"/>
      <c r="N93" s="549"/>
      <c r="O93" s="553"/>
      <c r="P93" s="552"/>
      <c r="Q93" s="552"/>
      <c r="R93" s="552"/>
      <c r="S93" s="552"/>
      <c r="T93" s="549"/>
      <c r="U93" s="549"/>
      <c r="V93" s="554"/>
      <c r="W93" s="552"/>
      <c r="X93" s="552"/>
      <c r="Y93" s="555"/>
      <c r="Z93" s="555"/>
      <c r="AA93" s="555"/>
      <c r="AB93" s="555"/>
      <c r="AC93" s="555"/>
      <c r="AD93" s="555"/>
      <c r="AE93" s="555"/>
      <c r="AF93" s="555"/>
      <c r="AG93" s="555"/>
      <c r="AH93" s="550"/>
      <c r="AI93" s="550"/>
      <c r="AJ93" s="550"/>
      <c r="AK93" s="550"/>
      <c r="AL93" s="550"/>
    </row>
    <row r="94" spans="1:38" s="452" customFormat="1" ht="18" customHeight="1">
      <c r="A94" s="850"/>
      <c r="B94" s="850"/>
      <c r="C94" s="850"/>
      <c r="D94" s="850"/>
      <c r="E94" s="850"/>
      <c r="F94" s="850"/>
      <c r="G94" s="165"/>
      <c r="H94" s="415"/>
      <c r="I94" s="416"/>
      <c r="J94" s="416"/>
      <c r="L94" s="395"/>
      <c r="M94" s="169"/>
      <c r="N94" s="273"/>
      <c r="O94" s="432"/>
      <c r="P94" s="169"/>
      <c r="Q94" s="273"/>
      <c r="R94" s="395"/>
      <c r="S94" s="395"/>
      <c r="T94" s="395"/>
      <c r="U94" s="395"/>
      <c r="V94" s="395"/>
      <c r="W94" s="395"/>
      <c r="X94" s="395"/>
      <c r="Y94" s="170"/>
      <c r="Z94" s="170"/>
      <c r="AA94" s="170"/>
      <c r="AB94" s="170"/>
      <c r="AC94" s="170"/>
      <c r="AD94" s="170"/>
      <c r="AE94" s="170"/>
      <c r="AF94" s="170"/>
      <c r="AG94" s="170"/>
      <c r="AH94" s="416"/>
      <c r="AI94" s="416"/>
      <c r="AJ94" s="416"/>
      <c r="AK94" s="416"/>
      <c r="AL94" s="416"/>
    </row>
    <row r="95" spans="1:38">
      <c r="A95" s="502"/>
      <c r="B95" s="535"/>
      <c r="C95" s="537"/>
      <c r="D95" s="537"/>
      <c r="E95" s="537"/>
      <c r="F95" s="537"/>
      <c r="M95" s="450"/>
      <c r="N95" s="450"/>
      <c r="P95" s="450"/>
      <c r="Q95" s="450"/>
      <c r="S95" s="451"/>
      <c r="T95" s="851"/>
      <c r="U95" s="851"/>
    </row>
    <row r="96" spans="1:38" ht="21.9" customHeight="1">
      <c r="A96" s="480" t="s">
        <v>351</v>
      </c>
      <c r="B96" s="460" t="str">
        <f>'Names of Bidder'!D27&amp;"-"&amp; 'Names of Bidder'!E27&amp;"-" &amp;'Names of Bidder'!F27</f>
        <v>--</v>
      </c>
      <c r="C96" s="418"/>
      <c r="D96" s="453"/>
      <c r="M96" s="450"/>
      <c r="N96" s="450"/>
      <c r="P96" s="450"/>
      <c r="Q96" s="450"/>
      <c r="S96" s="451"/>
    </row>
    <row r="97" spans="1:19" ht="21.9" customHeight="1">
      <c r="A97" s="480" t="s">
        <v>352</v>
      </c>
      <c r="B97" s="460" t="str">
        <f>IF('Names of Bidder'!D28=0, "", 'Names of Bidder'!D28)</f>
        <v/>
      </c>
      <c r="C97" s="419"/>
      <c r="D97" s="453" t="s">
        <v>353</v>
      </c>
      <c r="E97" s="399" t="str">
        <f>IF('Names of Bidder'!D24=0, "", 'Names of Bidder'!D24)</f>
        <v/>
      </c>
      <c r="M97" s="450"/>
      <c r="N97" s="450"/>
      <c r="P97" s="450"/>
      <c r="Q97" s="450"/>
      <c r="S97" s="451"/>
    </row>
    <row r="98" spans="1:19" ht="21.9" customHeight="1">
      <c r="A98" s="274"/>
      <c r="B98" s="275"/>
      <c r="C98" s="175"/>
      <c r="D98" s="453" t="s">
        <v>354</v>
      </c>
      <c r="E98" s="399" t="str">
        <f>IF('Names of Bidder'!D25=0, "", 'Names of Bidder'!D25)</f>
        <v/>
      </c>
      <c r="F98" s="175"/>
      <c r="M98" s="450"/>
      <c r="N98" s="450"/>
      <c r="P98" s="450"/>
      <c r="Q98" s="450"/>
      <c r="S98" s="451"/>
    </row>
    <row r="99" spans="1:19">
      <c r="A99" s="274"/>
      <c r="B99" s="275"/>
      <c r="C99" s="175"/>
      <c r="D99" s="453"/>
      <c r="E99" s="400"/>
      <c r="F99" s="185"/>
      <c r="M99" s="450"/>
      <c r="N99" s="450"/>
      <c r="P99" s="450"/>
      <c r="Q99" s="450"/>
      <c r="S99" s="451"/>
    </row>
    <row r="100" spans="1:19" ht="21.9" customHeight="1">
      <c r="A100" s="274"/>
      <c r="B100" s="275"/>
      <c r="C100" s="174"/>
      <c r="D100" s="174"/>
      <c r="E100" s="175"/>
      <c r="F100" s="175"/>
      <c r="K100" s="454"/>
      <c r="M100" s="450"/>
      <c r="N100" s="450"/>
      <c r="P100" s="450"/>
      <c r="Q100" s="450"/>
      <c r="S100" s="451"/>
    </row>
    <row r="101" spans="1:19" ht="35.1" customHeight="1">
      <c r="A101" s="274"/>
      <c r="B101" s="275"/>
      <c r="C101" s="174"/>
      <c r="D101" s="174"/>
      <c r="E101" s="175"/>
      <c r="F101" s="175"/>
      <c r="K101" s="455"/>
      <c r="M101" s="450"/>
      <c r="N101" s="450"/>
      <c r="P101" s="450"/>
      <c r="Q101" s="450"/>
      <c r="S101" s="451"/>
    </row>
    <row r="102" spans="1:19" ht="21.9" customHeight="1">
      <c r="A102" s="274"/>
      <c r="B102" s="275"/>
      <c r="C102" s="174"/>
      <c r="D102" s="174"/>
      <c r="E102" s="175"/>
      <c r="F102" s="175"/>
      <c r="K102" s="455"/>
      <c r="M102" s="450"/>
      <c r="N102" s="450"/>
      <c r="P102" s="450"/>
      <c r="Q102" s="450"/>
      <c r="S102" s="451"/>
    </row>
    <row r="103" spans="1:19" ht="21.9" customHeight="1">
      <c r="A103" s="274"/>
      <c r="B103" s="275"/>
      <c r="C103" s="174"/>
      <c r="D103" s="174"/>
      <c r="E103" s="175"/>
      <c r="F103" s="175"/>
      <c r="K103" s="455"/>
      <c r="M103" s="450"/>
      <c r="N103" s="450"/>
      <c r="P103" s="450"/>
      <c r="Q103" s="450"/>
      <c r="S103" s="451"/>
    </row>
    <row r="104" spans="1:19" ht="24" customHeight="1">
      <c r="A104" s="274"/>
      <c r="B104" s="275"/>
      <c r="C104" s="174"/>
      <c r="D104" s="174"/>
      <c r="E104" s="175"/>
      <c r="F104" s="175"/>
      <c r="I104" s="416"/>
      <c r="J104" s="416"/>
      <c r="K104" s="452"/>
      <c r="L104" s="395"/>
      <c r="M104" s="450"/>
      <c r="N104" s="450"/>
      <c r="O104" s="432"/>
      <c r="P104" s="450"/>
      <c r="Q104" s="450"/>
      <c r="R104" s="395"/>
      <c r="S104" s="437"/>
    </row>
    <row r="105" spans="1:19" ht="24" customHeight="1">
      <c r="A105" s="274"/>
      <c r="B105" s="275"/>
      <c r="C105" s="174"/>
      <c r="D105" s="174"/>
      <c r="E105" s="175"/>
      <c r="F105" s="175"/>
      <c r="M105" s="450"/>
      <c r="N105" s="450"/>
      <c r="P105" s="450"/>
      <c r="Q105" s="450"/>
      <c r="S105" s="451"/>
    </row>
    <row r="106" spans="1:19" ht="24" customHeight="1">
      <c r="A106" s="274"/>
      <c r="B106" s="275"/>
      <c r="C106" s="174"/>
      <c r="D106" s="174"/>
      <c r="E106" s="175"/>
      <c r="F106" s="175"/>
      <c r="M106" s="450"/>
      <c r="N106" s="450"/>
      <c r="P106" s="450"/>
      <c r="Q106" s="450"/>
      <c r="S106" s="451"/>
    </row>
    <row r="107" spans="1:19" ht="24" customHeight="1">
      <c r="A107" s="274"/>
      <c r="B107" s="275"/>
      <c r="C107" s="174"/>
      <c r="D107" s="174"/>
      <c r="E107" s="175"/>
      <c r="F107" s="175"/>
      <c r="M107" s="450"/>
      <c r="N107" s="450"/>
      <c r="P107" s="450"/>
      <c r="Q107" s="450"/>
      <c r="S107" s="451"/>
    </row>
    <row r="108" spans="1:19" ht="24" customHeight="1">
      <c r="A108" s="274"/>
      <c r="B108" s="275"/>
      <c r="C108" s="174"/>
      <c r="D108" s="174"/>
      <c r="E108" s="175"/>
      <c r="F108" s="175"/>
      <c r="I108" s="416"/>
      <c r="J108" s="416"/>
      <c r="K108" s="452"/>
      <c r="L108" s="395"/>
      <c r="M108" s="450"/>
      <c r="N108" s="456"/>
      <c r="O108" s="432"/>
      <c r="P108" s="450"/>
      <c r="Q108" s="456"/>
      <c r="R108" s="395"/>
      <c r="S108" s="437"/>
    </row>
    <row r="109" spans="1:19" ht="35.1" customHeight="1">
      <c r="A109" s="274"/>
      <c r="B109" s="275"/>
      <c r="C109" s="174"/>
      <c r="D109" s="174"/>
      <c r="E109" s="175"/>
      <c r="F109" s="175"/>
      <c r="M109" s="450"/>
      <c r="N109" s="456"/>
      <c r="P109" s="450"/>
      <c r="Q109" s="456"/>
      <c r="S109" s="451"/>
    </row>
    <row r="110" spans="1:19" ht="24" customHeight="1">
      <c r="A110" s="274"/>
      <c r="B110" s="275"/>
      <c r="C110" s="174"/>
      <c r="D110" s="174"/>
      <c r="E110" s="175"/>
      <c r="F110" s="175"/>
      <c r="M110" s="450"/>
      <c r="N110" s="450"/>
      <c r="P110" s="450"/>
      <c r="Q110" s="450"/>
      <c r="S110" s="451"/>
    </row>
    <row r="111" spans="1:19" ht="24" customHeight="1">
      <c r="A111" s="274"/>
      <c r="B111" s="275"/>
      <c r="C111" s="174"/>
      <c r="D111" s="174"/>
      <c r="E111" s="175"/>
      <c r="F111" s="175"/>
      <c r="M111" s="450"/>
      <c r="N111" s="450"/>
      <c r="P111" s="450"/>
      <c r="Q111" s="450"/>
      <c r="S111" s="451"/>
    </row>
    <row r="112" spans="1:19" ht="24" customHeight="1">
      <c r="A112" s="274"/>
      <c r="B112" s="275"/>
      <c r="C112" s="174"/>
      <c r="D112" s="174"/>
      <c r="E112" s="175"/>
      <c r="F112" s="175"/>
      <c r="M112" s="450"/>
      <c r="N112" s="450"/>
      <c r="P112" s="450"/>
      <c r="Q112" s="450"/>
      <c r="S112" s="451"/>
    </row>
    <row r="113" spans="1:19" ht="24" customHeight="1">
      <c r="A113" s="274"/>
      <c r="B113" s="275"/>
      <c r="C113" s="174"/>
      <c r="D113" s="174"/>
      <c r="E113" s="175"/>
      <c r="F113" s="175"/>
      <c r="M113" s="450"/>
      <c r="N113" s="450"/>
      <c r="P113" s="450"/>
      <c r="Q113" s="450"/>
      <c r="S113" s="451"/>
    </row>
    <row r="114" spans="1:19" ht="24" customHeight="1">
      <c r="A114" s="274"/>
      <c r="B114" s="275"/>
      <c r="C114" s="174"/>
      <c r="D114" s="174"/>
      <c r="E114" s="175"/>
      <c r="F114" s="175"/>
      <c r="M114" s="450"/>
      <c r="N114" s="450"/>
      <c r="P114" s="450"/>
      <c r="Q114" s="450"/>
      <c r="S114" s="451"/>
    </row>
    <row r="115" spans="1:19" ht="24" customHeight="1">
      <c r="A115" s="274"/>
      <c r="B115" s="275"/>
      <c r="C115" s="174"/>
      <c r="D115" s="174"/>
      <c r="E115" s="175"/>
      <c r="F115" s="175"/>
      <c r="M115" s="450"/>
      <c r="N115" s="450"/>
      <c r="P115" s="450"/>
      <c r="Q115" s="450"/>
      <c r="S115" s="451"/>
    </row>
    <row r="116" spans="1:19" ht="24" customHeight="1">
      <c r="A116" s="274"/>
      <c r="B116" s="275"/>
      <c r="C116" s="174"/>
      <c r="D116" s="174"/>
      <c r="E116" s="175"/>
      <c r="F116" s="175"/>
      <c r="M116" s="450"/>
      <c r="N116" s="450"/>
      <c r="P116" s="450"/>
      <c r="Q116" s="450"/>
      <c r="S116" s="451"/>
    </row>
    <row r="117" spans="1:19" ht="35.1" customHeight="1">
      <c r="A117" s="274"/>
      <c r="B117" s="275"/>
      <c r="C117" s="174"/>
      <c r="D117" s="174"/>
      <c r="E117" s="175"/>
      <c r="F117" s="175"/>
      <c r="M117" s="450"/>
      <c r="N117" s="456"/>
      <c r="P117" s="450"/>
      <c r="Q117" s="456"/>
      <c r="S117" s="451"/>
    </row>
    <row r="118" spans="1:19" ht="24" customHeight="1">
      <c r="A118" s="274"/>
      <c r="B118" s="275"/>
      <c r="C118" s="174"/>
      <c r="D118" s="174"/>
      <c r="E118" s="175"/>
      <c r="F118" s="175"/>
      <c r="M118" s="450"/>
      <c r="N118" s="456"/>
      <c r="P118" s="450"/>
      <c r="Q118" s="456"/>
      <c r="S118" s="451"/>
    </row>
    <row r="119" spans="1:19" ht="24" customHeight="1">
      <c r="A119" s="274"/>
      <c r="B119" s="275"/>
      <c r="C119" s="174"/>
      <c r="D119" s="174"/>
      <c r="E119" s="175"/>
      <c r="F119" s="175"/>
      <c r="M119" s="450"/>
      <c r="N119" s="450"/>
      <c r="P119" s="450"/>
      <c r="Q119" s="450"/>
      <c r="S119" s="451"/>
    </row>
    <row r="120" spans="1:19" ht="35.1" customHeight="1">
      <c r="A120" s="274"/>
      <c r="B120" s="275"/>
      <c r="C120" s="174"/>
      <c r="D120" s="174"/>
      <c r="E120" s="175"/>
      <c r="F120" s="175"/>
      <c r="M120" s="450"/>
      <c r="N120" s="450"/>
      <c r="P120" s="450"/>
      <c r="Q120" s="450"/>
      <c r="S120" s="451"/>
    </row>
    <row r="121" spans="1:19" ht="24" customHeight="1">
      <c r="A121" s="274"/>
      <c r="B121" s="275"/>
      <c r="C121" s="174"/>
      <c r="D121" s="174"/>
      <c r="E121" s="175"/>
      <c r="F121" s="175"/>
      <c r="M121" s="450"/>
      <c r="N121" s="450"/>
      <c r="P121" s="450"/>
      <c r="Q121" s="450"/>
      <c r="S121" s="451"/>
    </row>
    <row r="122" spans="1:19" ht="24" customHeight="1">
      <c r="A122" s="274"/>
      <c r="B122" s="275"/>
      <c r="C122" s="174"/>
      <c r="D122" s="174"/>
      <c r="E122" s="175"/>
      <c r="F122" s="175"/>
      <c r="M122" s="450"/>
      <c r="N122" s="450"/>
      <c r="P122" s="450"/>
      <c r="Q122" s="450"/>
      <c r="S122" s="451"/>
    </row>
    <row r="123" spans="1:19" ht="24" customHeight="1">
      <c r="A123" s="274"/>
      <c r="B123" s="275"/>
      <c r="C123" s="174"/>
      <c r="D123" s="174"/>
      <c r="E123" s="175"/>
      <c r="F123" s="175"/>
      <c r="M123" s="450"/>
      <c r="N123" s="450"/>
      <c r="P123" s="450"/>
      <c r="Q123" s="450"/>
      <c r="S123" s="451"/>
    </row>
    <row r="124" spans="1:19" ht="24" customHeight="1">
      <c r="A124" s="503"/>
      <c r="B124" s="275"/>
      <c r="C124" s="179"/>
      <c r="D124" s="179"/>
      <c r="E124" s="180"/>
      <c r="F124" s="180"/>
      <c r="M124" s="450"/>
      <c r="N124" s="450"/>
      <c r="P124" s="450"/>
      <c r="Q124" s="450"/>
      <c r="S124" s="451"/>
    </row>
    <row r="125" spans="1:19" ht="35.1" customHeight="1">
      <c r="A125" s="274"/>
      <c r="B125" s="275"/>
      <c r="C125" s="172"/>
      <c r="D125" s="172"/>
      <c r="E125" s="175"/>
      <c r="F125" s="175"/>
      <c r="M125" s="450"/>
      <c r="N125" s="450"/>
      <c r="P125" s="450"/>
      <c r="Q125" s="450"/>
      <c r="S125" s="451"/>
    </row>
    <row r="126" spans="1:19" ht="30" customHeight="1">
      <c r="A126" s="852"/>
      <c r="B126" s="852"/>
      <c r="C126" s="852"/>
      <c r="D126" s="852"/>
      <c r="E126" s="852"/>
      <c r="F126" s="852"/>
      <c r="M126" s="450"/>
      <c r="N126" s="450"/>
      <c r="P126" s="450"/>
      <c r="Q126" s="450"/>
      <c r="S126" s="451"/>
    </row>
    <row r="127" spans="1:19" ht="26.1" customHeight="1">
      <c r="A127" s="848"/>
      <c r="B127" s="848"/>
      <c r="C127" s="848"/>
      <c r="D127" s="848"/>
      <c r="E127" s="848"/>
      <c r="F127" s="848"/>
      <c r="I127" s="416"/>
      <c r="J127" s="416"/>
      <c r="K127" s="452"/>
      <c r="L127" s="395"/>
      <c r="M127" s="450"/>
      <c r="N127" s="450"/>
      <c r="O127" s="432"/>
      <c r="P127" s="450"/>
      <c r="Q127" s="450"/>
      <c r="R127" s="395"/>
      <c r="S127" s="437"/>
    </row>
    <row r="128" spans="1:19" ht="30" customHeight="1">
      <c r="A128" s="274"/>
      <c r="B128" s="275"/>
      <c r="C128" s="174"/>
      <c r="D128" s="174"/>
      <c r="E128" s="175"/>
      <c r="F128" s="175"/>
      <c r="M128" s="450"/>
      <c r="N128" s="450"/>
      <c r="P128" s="450"/>
      <c r="Q128" s="450"/>
      <c r="S128" s="451"/>
    </row>
    <row r="129" spans="1:19" ht="30" customHeight="1">
      <c r="A129" s="504"/>
      <c r="B129" s="486"/>
      <c r="C129" s="178"/>
      <c r="D129" s="178"/>
      <c r="E129" s="176"/>
      <c r="F129" s="175"/>
      <c r="M129" s="450"/>
      <c r="N129" s="450"/>
      <c r="P129" s="450"/>
      <c r="Q129" s="450"/>
      <c r="S129" s="451"/>
    </row>
    <row r="130" spans="1:19" ht="30" customHeight="1">
      <c r="A130" s="853"/>
      <c r="B130" s="853"/>
      <c r="C130" s="853"/>
      <c r="D130" s="853"/>
      <c r="E130" s="177"/>
      <c r="F130" s="175"/>
      <c r="M130" s="450"/>
      <c r="N130" s="450"/>
      <c r="P130" s="450"/>
      <c r="Q130" s="450"/>
      <c r="S130" s="451"/>
    </row>
    <row r="131" spans="1:19" ht="30" customHeight="1">
      <c r="A131" s="504"/>
      <c r="B131" s="847"/>
      <c r="C131" s="847"/>
      <c r="D131" s="847"/>
      <c r="E131" s="177"/>
      <c r="F131" s="175"/>
      <c r="M131" s="450"/>
      <c r="N131" s="450"/>
      <c r="P131" s="450"/>
      <c r="Q131" s="450"/>
      <c r="S131" s="451"/>
    </row>
    <row r="132" spans="1:19" ht="33" customHeight="1">
      <c r="A132" s="505"/>
      <c r="B132" s="847"/>
      <c r="C132" s="847"/>
      <c r="D132" s="847"/>
      <c r="E132" s="177"/>
      <c r="F132" s="175"/>
      <c r="M132" s="450"/>
      <c r="N132" s="450"/>
      <c r="P132" s="450"/>
      <c r="Q132" s="450"/>
      <c r="S132" s="451"/>
    </row>
    <row r="133" spans="1:19" ht="24" customHeight="1">
      <c r="A133" s="506"/>
      <c r="B133" s="847"/>
      <c r="C133" s="847"/>
      <c r="D133" s="847"/>
      <c r="E133" s="177"/>
      <c r="F133" s="175"/>
      <c r="M133" s="450"/>
      <c r="N133" s="450"/>
      <c r="P133" s="450"/>
      <c r="Q133" s="450"/>
      <c r="S133" s="451"/>
    </row>
    <row r="134" spans="1:19" ht="24" customHeight="1">
      <c r="A134" s="506"/>
      <c r="B134" s="847"/>
      <c r="C134" s="847"/>
      <c r="D134" s="847"/>
      <c r="E134" s="177"/>
      <c r="F134" s="175"/>
      <c r="M134" s="450"/>
      <c r="N134" s="450"/>
      <c r="P134" s="450"/>
      <c r="Q134" s="450"/>
      <c r="S134" s="451"/>
    </row>
    <row r="135" spans="1:19" ht="24" customHeight="1">
      <c r="A135" s="506"/>
      <c r="B135" s="486"/>
      <c r="C135" s="181"/>
      <c r="D135" s="181"/>
      <c r="E135" s="178"/>
      <c r="F135" s="185"/>
      <c r="M135" s="450"/>
      <c r="N135" s="450"/>
      <c r="P135" s="450"/>
      <c r="Q135" s="450"/>
      <c r="S135" s="451"/>
    </row>
    <row r="136" spans="1:19" ht="24" customHeight="1">
      <c r="A136" s="854"/>
      <c r="B136" s="854"/>
      <c r="C136" s="854"/>
      <c r="D136" s="854"/>
      <c r="E136" s="854"/>
      <c r="F136" s="854"/>
      <c r="M136" s="450"/>
      <c r="N136" s="450"/>
      <c r="P136" s="450"/>
      <c r="Q136" s="450"/>
      <c r="S136" s="451"/>
    </row>
    <row r="137" spans="1:19" ht="24" customHeight="1">
      <c r="A137" s="507"/>
      <c r="B137" s="275"/>
      <c r="C137" s="174"/>
      <c r="D137" s="174"/>
      <c r="E137" s="180"/>
      <c r="F137" s="180"/>
      <c r="M137" s="450"/>
      <c r="N137" s="450"/>
      <c r="P137" s="450"/>
      <c r="Q137" s="450"/>
      <c r="S137" s="451"/>
    </row>
    <row r="138" spans="1:19" ht="26.1" customHeight="1">
      <c r="A138" s="508"/>
      <c r="B138" s="487"/>
      <c r="C138" s="171"/>
      <c r="D138" s="171"/>
      <c r="E138" s="186"/>
      <c r="F138" s="186"/>
      <c r="H138" s="415"/>
      <c r="I138" s="416"/>
      <c r="J138" s="416"/>
      <c r="K138" s="452"/>
      <c r="L138" s="395"/>
      <c r="M138" s="409"/>
      <c r="N138" s="450"/>
      <c r="O138" s="432"/>
      <c r="P138" s="409"/>
      <c r="Q138" s="450"/>
      <c r="R138" s="395"/>
      <c r="S138" s="437"/>
    </row>
    <row r="139" spans="1:19" ht="26.1" customHeight="1">
      <c r="A139" s="509"/>
      <c r="B139" s="488"/>
      <c r="C139" s="171"/>
      <c r="D139" s="171"/>
      <c r="E139" s="171"/>
      <c r="F139" s="171"/>
      <c r="H139" s="415"/>
      <c r="I139" s="416"/>
      <c r="J139" s="416"/>
      <c r="K139" s="452"/>
      <c r="L139" s="395"/>
      <c r="M139" s="409"/>
      <c r="N139" s="450"/>
      <c r="O139" s="432"/>
      <c r="P139" s="409"/>
      <c r="Q139" s="450"/>
      <c r="R139" s="395"/>
      <c r="S139" s="395"/>
    </row>
    <row r="140" spans="1:19" ht="26.1" customHeight="1">
      <c r="A140" s="510"/>
      <c r="B140" s="489"/>
      <c r="C140" s="182"/>
      <c r="D140" s="191"/>
      <c r="E140" s="192"/>
      <c r="F140" s="193"/>
      <c r="H140" s="415"/>
      <c r="I140" s="416"/>
      <c r="J140" s="416"/>
      <c r="K140" s="452"/>
      <c r="L140" s="395"/>
      <c r="M140" s="409"/>
      <c r="N140" s="450"/>
      <c r="O140" s="432"/>
      <c r="P140" s="409"/>
      <c r="Q140" s="450"/>
      <c r="R140" s="395"/>
      <c r="S140" s="453"/>
    </row>
    <row r="141" spans="1:19">
      <c r="A141" s="511"/>
      <c r="B141" s="490"/>
      <c r="C141" s="182"/>
      <c r="D141" s="182"/>
      <c r="E141" s="194"/>
      <c r="F141" s="195"/>
    </row>
    <row r="142" spans="1:19">
      <c r="A142" s="511"/>
      <c r="B142" s="491"/>
      <c r="C142" s="182"/>
      <c r="D142" s="182"/>
      <c r="E142" s="197"/>
      <c r="F142" s="198"/>
    </row>
    <row r="143" spans="1:19">
      <c r="A143" s="512"/>
      <c r="B143" s="490"/>
      <c r="C143" s="182"/>
      <c r="D143" s="191"/>
      <c r="E143" s="192"/>
      <c r="F143" s="193"/>
    </row>
    <row r="144" spans="1:19">
      <c r="A144" s="512"/>
      <c r="B144" s="490"/>
      <c r="C144" s="182"/>
      <c r="D144" s="191"/>
      <c r="E144" s="192"/>
      <c r="F144" s="193"/>
    </row>
    <row r="145" spans="1:6">
      <c r="A145" s="511"/>
      <c r="B145" s="490"/>
      <c r="C145" s="182"/>
      <c r="D145" s="191"/>
      <c r="E145" s="192"/>
      <c r="F145" s="193"/>
    </row>
    <row r="146" spans="1:6">
      <c r="A146" s="511"/>
      <c r="B146" s="491"/>
      <c r="C146" s="182"/>
      <c r="D146" s="191"/>
      <c r="E146" s="192"/>
      <c r="F146" s="193"/>
    </row>
    <row r="147" spans="1:6">
      <c r="A147" s="511"/>
      <c r="B147" s="490"/>
      <c r="C147" s="182"/>
      <c r="D147" s="191"/>
      <c r="E147" s="192"/>
      <c r="F147" s="193"/>
    </row>
    <row r="148" spans="1:6">
      <c r="A148" s="511"/>
      <c r="B148" s="490"/>
      <c r="C148" s="182"/>
      <c r="D148" s="191"/>
      <c r="E148" s="192"/>
      <c r="F148" s="193"/>
    </row>
    <row r="149" spans="1:6">
      <c r="A149" s="511"/>
      <c r="B149" s="490"/>
      <c r="C149" s="182"/>
      <c r="D149" s="182"/>
      <c r="E149" s="192"/>
      <c r="F149" s="193"/>
    </row>
    <row r="150" spans="1:6">
      <c r="A150" s="511"/>
      <c r="B150" s="491"/>
      <c r="C150" s="182"/>
      <c r="D150" s="182"/>
      <c r="E150" s="199"/>
      <c r="F150" s="193"/>
    </row>
    <row r="151" spans="1:6">
      <c r="A151" s="512"/>
      <c r="B151" s="492"/>
      <c r="C151" s="182"/>
      <c r="D151" s="191"/>
      <c r="E151" s="192"/>
      <c r="F151" s="193"/>
    </row>
    <row r="152" spans="1:6">
      <c r="A152" s="512"/>
      <c r="B152" s="493"/>
      <c r="C152" s="182"/>
      <c r="D152" s="191"/>
      <c r="E152" s="199"/>
      <c r="F152" s="193"/>
    </row>
    <row r="153" spans="1:6">
      <c r="A153" s="512"/>
      <c r="B153" s="493"/>
      <c r="C153" s="182"/>
      <c r="D153" s="191"/>
      <c r="E153" s="199"/>
      <c r="F153" s="193"/>
    </row>
    <row r="154" spans="1:6">
      <c r="A154" s="510"/>
      <c r="B154" s="494"/>
      <c r="C154" s="182"/>
      <c r="D154" s="191"/>
      <c r="E154" s="192"/>
      <c r="F154" s="193"/>
    </row>
    <row r="155" spans="1:6">
      <c r="A155" s="512"/>
      <c r="B155" s="495"/>
      <c r="C155" s="182"/>
      <c r="D155" s="191"/>
      <c r="E155" s="192"/>
      <c r="F155" s="193"/>
    </row>
    <row r="156" spans="1:6">
      <c r="A156" s="511"/>
      <c r="B156" s="490"/>
      <c r="C156" s="182"/>
      <c r="D156" s="191"/>
      <c r="E156" s="192"/>
      <c r="F156" s="193"/>
    </row>
    <row r="157" spans="1:6">
      <c r="A157" s="512"/>
      <c r="B157" s="493"/>
      <c r="C157" s="182"/>
      <c r="D157" s="191"/>
      <c r="E157" s="199"/>
      <c r="F157" s="193"/>
    </row>
    <row r="158" spans="1:6">
      <c r="A158" s="510"/>
      <c r="B158" s="489"/>
      <c r="C158" s="182"/>
      <c r="D158" s="191"/>
      <c r="E158" s="192"/>
      <c r="F158" s="193"/>
    </row>
    <row r="159" spans="1:6">
      <c r="A159" s="511"/>
      <c r="B159" s="490"/>
      <c r="C159" s="182"/>
      <c r="D159" s="182"/>
      <c r="E159" s="199"/>
      <c r="F159" s="193"/>
    </row>
    <row r="160" spans="1:6">
      <c r="A160" s="511"/>
      <c r="B160" s="490"/>
      <c r="C160" s="183"/>
      <c r="D160" s="191"/>
      <c r="E160" s="199"/>
      <c r="F160" s="193"/>
    </row>
    <row r="161" spans="1:6">
      <c r="A161" s="512"/>
      <c r="B161" s="490"/>
      <c r="C161" s="183"/>
      <c r="D161" s="191"/>
      <c r="E161" s="199"/>
      <c r="F161" s="193"/>
    </row>
    <row r="162" spans="1:6">
      <c r="A162" s="512"/>
      <c r="B162" s="490"/>
      <c r="C162" s="183"/>
      <c r="D162" s="191"/>
      <c r="E162" s="199"/>
      <c r="F162" s="193"/>
    </row>
    <row r="163" spans="1:6">
      <c r="A163" s="512"/>
      <c r="B163" s="490"/>
      <c r="C163" s="183"/>
      <c r="D163" s="191"/>
      <c r="E163" s="199"/>
      <c r="F163" s="193"/>
    </row>
    <row r="164" spans="1:6">
      <c r="A164" s="512"/>
      <c r="B164" s="490"/>
      <c r="C164" s="183"/>
      <c r="D164" s="191"/>
      <c r="E164" s="199"/>
      <c r="F164" s="193"/>
    </row>
    <row r="165" spans="1:6">
      <c r="A165" s="512"/>
      <c r="B165" s="490"/>
      <c r="C165" s="183"/>
      <c r="D165" s="191"/>
      <c r="E165" s="199"/>
      <c r="F165" s="193"/>
    </row>
    <row r="166" spans="1:6">
      <c r="A166" s="512"/>
      <c r="B166" s="490"/>
      <c r="C166" s="183"/>
      <c r="D166" s="191"/>
      <c r="E166" s="199"/>
      <c r="F166" s="193"/>
    </row>
    <row r="167" spans="1:6">
      <c r="A167" s="510"/>
      <c r="B167" s="489"/>
      <c r="C167" s="182"/>
      <c r="D167" s="191"/>
      <c r="E167" s="192"/>
      <c r="F167" s="193"/>
    </row>
    <row r="168" spans="1:6">
      <c r="A168" s="511"/>
      <c r="B168" s="496"/>
      <c r="C168" s="182"/>
      <c r="D168" s="191"/>
      <c r="E168" s="199"/>
      <c r="F168" s="193"/>
    </row>
    <row r="169" spans="1:6">
      <c r="A169" s="511"/>
      <c r="B169" s="490"/>
      <c r="C169" s="183"/>
      <c r="D169" s="184"/>
      <c r="E169" s="199"/>
      <c r="F169" s="193"/>
    </row>
    <row r="170" spans="1:6">
      <c r="A170" s="511"/>
      <c r="B170" s="489"/>
      <c r="C170" s="182"/>
      <c r="D170" s="191"/>
      <c r="E170" s="192"/>
      <c r="F170" s="193"/>
    </row>
    <row r="171" spans="1:6">
      <c r="A171" s="510"/>
      <c r="B171" s="497"/>
      <c r="C171" s="183"/>
      <c r="D171" s="191"/>
      <c r="E171" s="193"/>
      <c r="F171" s="193"/>
    </row>
    <row r="172" spans="1:6">
      <c r="A172" s="510"/>
      <c r="B172" s="497"/>
      <c r="C172" s="183"/>
      <c r="D172" s="191"/>
      <c r="E172" s="192"/>
      <c r="F172" s="193"/>
    </row>
    <row r="173" spans="1:6">
      <c r="A173" s="510"/>
      <c r="B173" s="497"/>
      <c r="C173" s="183"/>
      <c r="D173" s="191"/>
      <c r="E173" s="193"/>
      <c r="F173" s="193"/>
    </row>
    <row r="174" spans="1:6">
      <c r="A174" s="510"/>
      <c r="B174" s="497"/>
      <c r="C174" s="183"/>
      <c r="D174" s="191"/>
      <c r="E174" s="193"/>
      <c r="F174" s="193"/>
    </row>
    <row r="175" spans="1:6">
      <c r="A175" s="510"/>
      <c r="B175" s="490"/>
      <c r="C175" s="183"/>
      <c r="D175" s="191"/>
      <c r="E175" s="193"/>
      <c r="F175" s="193"/>
    </row>
    <row r="176" spans="1:6">
      <c r="A176" s="510"/>
      <c r="B176" s="490"/>
      <c r="C176" s="183"/>
      <c r="D176" s="191"/>
      <c r="E176" s="193"/>
      <c r="F176" s="193"/>
    </row>
    <row r="177" spans="1:6">
      <c r="A177" s="510"/>
      <c r="B177" s="489"/>
      <c r="C177" s="182"/>
      <c r="D177" s="191"/>
      <c r="E177" s="192"/>
      <c r="F177" s="193"/>
    </row>
    <row r="178" spans="1:6">
      <c r="A178" s="511"/>
      <c r="B178" s="497"/>
      <c r="C178" s="183"/>
      <c r="D178" s="200"/>
      <c r="E178" s="193"/>
      <c r="F178" s="193"/>
    </row>
    <row r="179" spans="1:6">
      <c r="A179" s="511"/>
      <c r="B179" s="497"/>
      <c r="C179" s="183"/>
      <c r="D179" s="200"/>
      <c r="E179" s="193"/>
      <c r="F179" s="193"/>
    </row>
    <row r="180" spans="1:6">
      <c r="A180" s="511"/>
      <c r="B180" s="497"/>
      <c r="C180" s="183"/>
      <c r="D180" s="200"/>
      <c r="E180" s="193"/>
      <c r="F180" s="193"/>
    </row>
    <row r="181" spans="1:6">
      <c r="A181" s="511"/>
      <c r="B181" s="497"/>
      <c r="C181" s="183"/>
      <c r="D181" s="200"/>
      <c r="E181" s="193"/>
      <c r="F181" s="193"/>
    </row>
    <row r="182" spans="1:6">
      <c r="A182" s="513"/>
      <c r="B182" s="489"/>
      <c r="C182" s="182"/>
      <c r="D182" s="191"/>
      <c r="E182" s="192"/>
      <c r="F182" s="193"/>
    </row>
    <row r="183" spans="1:6">
      <c r="A183" s="514"/>
      <c r="B183" s="497"/>
      <c r="C183" s="201"/>
      <c r="D183" s="202"/>
      <c r="E183" s="193"/>
      <c r="F183" s="193"/>
    </row>
    <row r="184" spans="1:6">
      <c r="A184" s="514"/>
      <c r="B184" s="497"/>
      <c r="C184" s="201"/>
      <c r="D184" s="202"/>
      <c r="E184" s="193"/>
      <c r="F184" s="193"/>
    </row>
    <row r="185" spans="1:6">
      <c r="A185" s="514"/>
      <c r="B185" s="497"/>
      <c r="C185" s="201"/>
      <c r="D185" s="202"/>
      <c r="E185" s="193"/>
      <c r="F185" s="193"/>
    </row>
    <row r="186" spans="1:6">
      <c r="A186" s="514"/>
      <c r="B186" s="497"/>
      <c r="C186" s="201"/>
      <c r="D186" s="202"/>
      <c r="E186" s="193"/>
      <c r="F186" s="193"/>
    </row>
    <row r="187" spans="1:6">
      <c r="A187" s="514"/>
      <c r="B187" s="497"/>
      <c r="C187" s="201"/>
      <c r="D187" s="202"/>
      <c r="E187" s="193"/>
      <c r="F187" s="193"/>
    </row>
    <row r="188" spans="1:6">
      <c r="A188" s="512"/>
      <c r="B188" s="855"/>
      <c r="C188" s="855"/>
      <c r="D188" s="855"/>
      <c r="E188" s="193"/>
      <c r="F188" s="193"/>
    </row>
    <row r="189" spans="1:6">
      <c r="A189" s="514"/>
      <c r="B189" s="856"/>
      <c r="C189" s="856"/>
      <c r="D189" s="856"/>
      <c r="E189" s="193"/>
      <c r="F189" s="193"/>
    </row>
    <row r="190" spans="1:6">
      <c r="A190" s="514"/>
      <c r="B190" s="857"/>
      <c r="C190" s="857"/>
      <c r="D190" s="857"/>
      <c r="E190" s="193"/>
      <c r="F190" s="193"/>
    </row>
    <row r="191" spans="1:6">
      <c r="A191" s="507"/>
      <c r="B191" s="275"/>
      <c r="C191" s="174"/>
      <c r="D191" s="174"/>
      <c r="E191" s="175"/>
      <c r="F191" s="175"/>
    </row>
    <row r="192" spans="1:6">
      <c r="A192" s="507"/>
      <c r="B192" s="275"/>
      <c r="C192" s="174"/>
      <c r="D192" s="174"/>
      <c r="E192" s="175"/>
      <c r="F192" s="175"/>
    </row>
    <row r="193" spans="1:6">
      <c r="A193" s="507"/>
      <c r="B193" s="275"/>
      <c r="C193" s="174"/>
      <c r="D193" s="174"/>
      <c r="E193" s="175"/>
      <c r="F193" s="175"/>
    </row>
    <row r="194" spans="1:6">
      <c r="A194" s="507"/>
      <c r="B194" s="275"/>
      <c r="C194" s="174"/>
      <c r="D194" s="174"/>
      <c r="E194" s="175"/>
      <c r="F194" s="175"/>
    </row>
    <row r="195" spans="1:6">
      <c r="A195" s="507"/>
      <c r="B195" s="275"/>
      <c r="C195" s="174"/>
      <c r="D195" s="174"/>
      <c r="E195" s="175"/>
      <c r="F195" s="175"/>
    </row>
    <row r="196" spans="1:6">
      <c r="A196" s="507"/>
      <c r="B196" s="275"/>
      <c r="C196" s="174"/>
      <c r="D196" s="174"/>
      <c r="E196" s="175"/>
      <c r="F196" s="175"/>
    </row>
    <row r="197" spans="1:6">
      <c r="A197" s="507"/>
      <c r="B197" s="275"/>
      <c r="C197" s="174"/>
      <c r="D197" s="174"/>
      <c r="E197" s="175"/>
      <c r="F197" s="175"/>
    </row>
    <row r="198" spans="1:6">
      <c r="A198" s="507"/>
      <c r="B198" s="275"/>
      <c r="C198" s="174"/>
      <c r="D198" s="174"/>
      <c r="E198" s="175"/>
      <c r="F198" s="175"/>
    </row>
  </sheetData>
  <sheetProtection sheet="1" formatColumns="0" formatRows="0" selectLockedCells="1"/>
  <customSheetViews>
    <customSheetView guid="{B9EAB4BB-47F0-45F6-9177-877ECBB04DB8}"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
      <headerFooter alignWithMargins="0">
        <oddFooter>&amp;R&amp;"Book Antiqua,Bold"&amp;10Schedule-1/ Page &amp;P of &amp;N</oddFooter>
      </headerFooter>
    </customSheetView>
    <customSheetView guid="{86260C12-F493-4AC3-B99F-09BEF69A932B}"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2"/>
      <headerFooter alignWithMargins="0">
        <oddFooter>&amp;R&amp;"Book Antiqua,Bold"&amp;10Schedule-1/ Page &amp;P of &amp;N</oddFooter>
      </headerFooter>
    </customSheetView>
    <customSheetView guid="{25FA5C87-49B6-4D46-AC9A-E57D5387C2DA}"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3"/>
      <headerFooter alignWithMargins="0">
        <oddFooter>&amp;R&amp;"Book Antiqua,Bold"&amp;10Schedule-1/ Page &amp;P of &amp;N</oddFooter>
      </headerFooter>
    </customSheetView>
    <customSheetView guid="{FC366365-2136-48B2-A9F6-DEB708B66B93}"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4"/>
      <headerFooter alignWithMargins="0">
        <oddFooter>&amp;R&amp;"Book Antiqua,Bold"&amp;10Schedule-1/ Page &amp;P of &amp;N</oddFooter>
      </headerFooter>
    </customSheetView>
    <customSheetView guid="{25F14B1D-FADD-4C44-AA48-5D402D65337D}"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5"/>
      <headerFooter alignWithMargins="0">
        <oddFooter>&amp;R&amp;"Book Antiqua,Bold"&amp;10Schedule-1/ Page &amp;P of &amp;N</oddFooter>
      </headerFooter>
    </customSheetView>
    <customSheetView guid="{2D068FA3-47E3-4516-81A6-894AA90F7864}"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6"/>
      <headerFooter alignWithMargins="0">
        <oddFooter>&amp;R&amp;"Book Antiqua,Bold"&amp;10Schedule-1/ Page &amp;P of &amp;N</oddFooter>
      </headerFooter>
    </customSheetView>
    <customSheetView guid="{97B2ED79-AE3F-4DF3-959D-96AE4A0B76A0}"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7"/>
      <headerFooter alignWithMargins="0">
        <oddFooter>&amp;R&amp;"Book Antiqua,Bold"&amp;10Schedule-1/ Page &amp;P of &amp;N</oddFooter>
      </headerFooter>
    </customSheetView>
    <customSheetView guid="{CB39F8EE-FAD8-4C4E-B5E9-5EC27AC08528}"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8"/>
      <headerFooter alignWithMargins="0">
        <oddFooter>&amp;R&amp;"Book Antiqua,Bold"&amp;10Schedule-1/ Page &amp;P of &amp;N</oddFooter>
      </headerFooter>
    </customSheetView>
    <customSheetView guid="{E8B8E0BD-9CB3-4C7D-9BC6-088FDFCB0B45}"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9"/>
      <headerFooter alignWithMargins="0">
        <oddFooter>&amp;R&amp;"Book Antiqua,Bold"&amp;10Schedule-1/ Page &amp;P of &amp;N</oddFooter>
      </headerFooter>
    </customSheetView>
    <customSheetView guid="{1F4837C2-36FF-4422-95DC-EAAD1B4FAC2F}" scale="85" showPageBreaks="1" fitToPage="1" printArea="1" hiddenColumns="1" view="pageBreakPreview" topLeftCell="C21">
      <selection activeCell="E21" sqref="E21"/>
      <rowBreaks count="12" manualBreakCount="12">
        <brk id="18" max="5" man="1"/>
        <brk id="25" max="5" man="1"/>
        <brk id="28" max="6" man="1"/>
        <brk id="36" max="5" man="1"/>
        <brk id="37" max="6" man="1"/>
        <brk id="44" max="5" man="1"/>
        <brk id="51" max="5" man="1"/>
        <brk id="59" max="5" man="1"/>
        <brk id="67" max="5" man="1"/>
        <brk id="74" max="5" man="1"/>
        <brk id="82" max="5" man="1"/>
        <brk id="89" max="5" man="1"/>
      </rowBreaks>
      <colBreaks count="1" manualBreakCount="1">
        <brk id="6" max="1048575" man="1"/>
      </colBreaks>
      <pageMargins left="0.3" right="0.3" top="1.2" bottom="0.5" header="0.7" footer="0.3"/>
      <printOptions horizontalCentered="1"/>
      <pageSetup paperSize="9" fitToHeight="0" orientation="landscape" verticalDpi="300" r:id="rId10"/>
      <headerFooter alignWithMargins="0">
        <oddFooter>&amp;R&amp;"Book Antiqua,Bold"&amp;10Schedule-1/ Page &amp;P of &amp;N</oddFooter>
      </headerFooter>
    </customSheetView>
    <customSheetView guid="{FD7F7BE1-8CB1-460B-98AB-D33E15FD14E6}" scale="85" showPageBreaks="1" fitToPage="1" printArea="1" hiddenRows="1" hiddenColumns="1" state="hidden" view="pageBreakPreview" topLeftCell="A67">
      <selection activeCell="E21" sqref="E21"/>
      <rowBreaks count="9" manualBreakCount="9">
        <brk id="18" max="5" man="1"/>
        <brk id="25" max="5" man="1"/>
        <brk id="28" max="6" man="1"/>
        <brk id="36" max="5" man="1"/>
        <brk id="37" max="6" man="1"/>
        <brk id="44" max="5" man="1"/>
        <brk id="51" max="5" man="1"/>
        <brk id="59" max="5" man="1"/>
        <brk id="92" max="5" man="1"/>
      </rowBreaks>
      <colBreaks count="1" manualBreakCount="1">
        <brk id="6" max="1048575" man="1"/>
      </colBreaks>
      <pageMargins left="0.3" right="0.3" top="1.2" bottom="0.5" header="0.7" footer="0.3"/>
      <printOptions horizontalCentered="1"/>
      <pageSetup paperSize="9" fitToHeight="0" orientation="landscape" verticalDpi="300" r:id="rId11"/>
      <headerFooter alignWithMargins="0">
        <oddFooter>&amp;R&amp;"Book Antiqua,Bold"&amp;10Schedule-1/ Page &amp;P of &amp;N</oddFooter>
      </headerFooter>
    </customSheetView>
    <customSheetView guid="{8C0E2163-61BB-48DF-AFAF-5E75147ED450}" scale="85" showPageBreaks="1" fitToPage="1" printArea="1" hiddenRows="1" hiddenColumns="1" state="hidden" view="pageBreakPreview" topLeftCell="A16">
      <selection activeCell="E24" sqref="E24"/>
      <rowBreaks count="6" manualBreakCount="6">
        <brk id="19" max="5" man="1"/>
        <brk id="28" max="6" man="1"/>
        <brk id="37" max="6" man="1"/>
        <brk id="46" max="5" man="1"/>
        <brk id="57" max="5" man="1"/>
        <brk id="65" max="5" man="1"/>
      </rowBreaks>
      <colBreaks count="1" manualBreakCount="1">
        <brk id="6" max="1048575" man="1"/>
      </colBreaks>
      <pageMargins left="0.3" right="0.3" top="1.2" bottom="0.5" header="0.7" footer="0.3"/>
      <printOptions horizontalCentered="1"/>
      <pageSetup paperSize="9" fitToHeight="0" orientation="landscape" verticalDpi="300" r:id="rId12"/>
      <headerFooter alignWithMargins="0">
        <oddFooter>&amp;R&amp;"Book Antiqua,Bold"&amp;10Schedule-1/ Page &amp;P of &amp;N</oddFooter>
      </headerFooter>
    </customSheetView>
    <customSheetView guid="{3DA0B320-DAF7-4F4A-921A-9FCFD188E8C7}" scale="85" showPageBreaks="1" fitToPage="1" printArea="1" hiddenRows="1" hiddenColumns="1" state="hidden" view="pageBreakPreview" topLeftCell="A16">
      <selection activeCell="E24" sqref="E24"/>
      <rowBreaks count="6" manualBreakCount="6">
        <brk id="19" max="5" man="1"/>
        <brk id="28" max="6" man="1"/>
        <brk id="37" max="6" man="1"/>
        <brk id="46" max="5" man="1"/>
        <brk id="57" max="5" man="1"/>
        <brk id="65" max="5" man="1"/>
      </rowBreaks>
      <colBreaks count="1" manualBreakCount="1">
        <brk id="6" max="1048575" man="1"/>
      </colBreaks>
      <pageMargins left="0.3" right="0.3" top="1.2" bottom="0.5" header="0.7" footer="0.3"/>
      <printOptions horizontalCentered="1"/>
      <pageSetup paperSize="9" fitToHeight="0" orientation="landscape" verticalDpi="300" r:id="rId13"/>
      <headerFooter alignWithMargins="0">
        <oddFooter>&amp;R&amp;"Book Antiqua,Bold"&amp;10Schedule-1/ Page &amp;P of &amp;N</oddFooter>
      </headerFooter>
    </customSheetView>
    <customSheetView guid="{BE0CEA4D-1A4E-4C32-BF92-B8DA3D3423E5}"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4"/>
      <headerFooter alignWithMargins="0">
        <oddFooter>&amp;R&amp;"Book Antiqua,Bold"&amp;10Schedule-1/ Page &amp;P of &amp;N</oddFooter>
      </headerFooter>
    </customSheetView>
    <customSheetView guid="{714760DF-5EB1-4543-9C04-C1A23AAE4384}"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5"/>
      <headerFooter alignWithMargins="0">
        <oddFooter>&amp;R&amp;"Book Antiqua,Bold"&amp;10Schedule-1/ Page &amp;P of &amp;N</oddFooter>
      </headerFooter>
    </customSheetView>
    <customSheetView guid="{D4A148BB-8D25-43B9-8797-A9D3AE767B49}"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6"/>
      <headerFooter alignWithMargins="0">
        <oddFooter>&amp;R&amp;"Book Antiqua,Bold"&amp;10Schedule-1/ Page &amp;P of &amp;N</oddFooter>
      </headerFooter>
    </customSheetView>
    <customSheetView guid="{9658319F-66FC-48F8-AB8A-302F6F77BA10}"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7"/>
      <headerFooter alignWithMargins="0">
        <oddFooter>&amp;R&amp;"Book Antiqua,Bold"&amp;10Schedule-1/ Page &amp;P of &amp;N</oddFooter>
      </headerFooter>
    </customSheetView>
    <customSheetView guid="{EF8F60CB-82F3-477F-A7D3-94F4C70843DC}"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8"/>
      <headerFooter alignWithMargins="0">
        <oddFooter>&amp;R&amp;"Book Antiqua,Bold"&amp;10Schedule-1/ Page &amp;P of &amp;N</oddFooter>
      </headerFooter>
    </customSheetView>
    <customSheetView guid="{427AF4ED-2BDF-478F-9F0A-595838FA0EC8}"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9"/>
      <headerFooter alignWithMargins="0">
        <oddFooter>&amp;R&amp;"Book Antiqua,Bold"&amp;10Schedule-1/ Page &amp;P of &amp;N</oddFooter>
      </headerFooter>
    </customSheetView>
    <customSheetView guid="{D4DE57C7-E521-4428-80BD-545B19793C78}"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20"/>
      <headerFooter alignWithMargins="0">
        <oddFooter>&amp;R&amp;"Book Antiqua,Bold"&amp;10Schedule-1/ Page &amp;P of &amp;N</oddFooter>
      </headerFooter>
    </customSheetView>
  </customSheetViews>
  <mergeCells count="30">
    <mergeCell ref="B134:D134"/>
    <mergeCell ref="A136:F136"/>
    <mergeCell ref="B188:D188"/>
    <mergeCell ref="B189:D189"/>
    <mergeCell ref="B190:D190"/>
    <mergeCell ref="B133:D133"/>
    <mergeCell ref="M14:N14"/>
    <mergeCell ref="P14:Q14"/>
    <mergeCell ref="T14:U14"/>
    <mergeCell ref="T92:U92"/>
    <mergeCell ref="A94:F94"/>
    <mergeCell ref="T95:U95"/>
    <mergeCell ref="A126:F126"/>
    <mergeCell ref="A127:F127"/>
    <mergeCell ref="A130:D130"/>
    <mergeCell ref="B131:D131"/>
    <mergeCell ref="B132:D132"/>
    <mergeCell ref="A13:F13"/>
    <mergeCell ref="A1:B1"/>
    <mergeCell ref="A3:F3"/>
    <mergeCell ref="T3:U3"/>
    <mergeCell ref="A4:F4"/>
    <mergeCell ref="A6:B6"/>
    <mergeCell ref="A7:D7"/>
    <mergeCell ref="T7:U7"/>
    <mergeCell ref="B8:D8"/>
    <mergeCell ref="B9:D9"/>
    <mergeCell ref="B10:D10"/>
    <mergeCell ref="B11:D11"/>
    <mergeCell ref="T11:U11"/>
  </mergeCells>
  <conditionalFormatting sqref="N117:N118 N108:N109 Q108:Q109 Q117:Q118 E150 E168:E169 E157 E159:E166">
    <cfRule type="cellIs" dxfId="6" priority="4" stopIfTrue="1" operator="equal">
      <formula>"a"</formula>
    </cfRule>
  </conditionalFormatting>
  <conditionalFormatting sqref="Q133:Q137 N133:N137 N121:N131 N119 N106:N107 N110:N116 Q121:Q131 Q106:Q107 Q119 Q110:Q116 N95:N103 Q95:Q103 N20:N91 Q20:Q91">
    <cfRule type="cellIs" dxfId="5" priority="3" stopIfTrue="1" operator="equal">
      <formula>#REF!</formula>
    </cfRule>
  </conditionalFormatting>
  <conditionalFormatting sqref="E46 E48 E50 E52 E54 E56 E58 E60 E62 E64 E66:E69 E71 E73 E75 E77 E79 E81 E83 E85 E87 E89 E91:E93 E21:E44">
    <cfRule type="cellIs" dxfId="4" priority="2" stopIfTrue="1" operator="equal">
      <formula>"a"</formula>
    </cfRule>
  </conditionalFormatting>
  <conditionalFormatting sqref="E46 E48 E50 E52 E54 E56 E58 E60 E62 E64 E66:E69 E71 E73 E75 E77 E79 E81 E83 E85 E87 E89 E91:E93 E21:E44">
    <cfRule type="expression" dxfId="3" priority="1" stopIfTrue="1">
      <formula>D21&gt;0</formula>
    </cfRule>
  </conditionalFormatting>
  <dataValidations count="2">
    <dataValidation type="decimal" operator="greaterThan" allowBlank="1" showInputMessage="1" showErrorMessage="1" prompt="PLEASE ENTER NONZERO DECIMAL VALUE" sqref="E67 E42 E28 E24 E22 E30 E34 E36 E40" xr:uid="{00000000-0002-0000-0500-000000000000}">
      <formula1>0</formula1>
    </dataValidation>
    <dataValidation operator="greaterThan" allowBlank="1" showInputMessage="1" showErrorMessage="1" prompt="PLEASE ENTER NONZERO DECIMAL VALUE" sqref="E91 E23 E25 E27 E29 E31 E33 E35 E37 E39 E41 E44 E66 E46 E48 E50 E52 E54 E56 E58 E60 E62 E64 E69 E71 E73 E75 E77 E79 E81 E83 E85 E87 E89 E21" xr:uid="{00000000-0002-0000-0500-000001000000}"/>
  </dataValidations>
  <printOptions horizontalCentered="1"/>
  <pageMargins left="0.3" right="0.3" top="1.2" bottom="0.5" header="0.7" footer="0.3"/>
  <pageSetup paperSize="9" fitToHeight="0" orientation="landscape" verticalDpi="300" r:id="rId21"/>
  <headerFooter alignWithMargins="0">
    <oddFooter>&amp;R&amp;"Book Antiqua,Bold"&amp;10Schedule-1/ Page &amp;P of &amp;N</oddFooter>
  </headerFooter>
  <rowBreaks count="2" manualBreakCount="2">
    <brk id="28" max="6" man="1"/>
    <brk id="37" max="6" man="1"/>
  </rowBreaks>
  <colBreaks count="1" manualBreakCount="1">
    <brk id="6" max="1048575" man="1"/>
  </colBreaks>
  <drawing r:id="rId2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33"/>
    <pageSetUpPr fitToPage="1"/>
  </sheetPr>
  <dimension ref="A1:X68"/>
  <sheetViews>
    <sheetView view="pageBreakPreview" zoomScale="115" zoomScaleNormal="90" zoomScaleSheetLayoutView="115" workbookViewId="0">
      <selection activeCell="D15" sqref="D15:E15"/>
    </sheetView>
  </sheetViews>
  <sheetFormatPr defaultColWidth="10" defaultRowHeight="15.6"/>
  <cols>
    <col min="1" max="1" width="10.33203125" style="31" customWidth="1"/>
    <col min="2" max="2" width="40.88671875" style="31" customWidth="1"/>
    <col min="3" max="3" width="17.44140625" style="31" customWidth="1"/>
    <col min="4" max="4" width="20.44140625" style="31" customWidth="1"/>
    <col min="5" max="5" width="20" style="31" customWidth="1"/>
    <col min="6" max="8" width="10" style="134" customWidth="1"/>
    <col min="9" max="9" width="12.21875" style="215" hidden="1" customWidth="1"/>
    <col min="10" max="10" width="12.6640625" style="215" hidden="1" customWidth="1"/>
    <col min="11" max="11" width="15" style="215" hidden="1" customWidth="1"/>
    <col min="12" max="13" width="10" style="215" hidden="1" customWidth="1"/>
    <col min="14" max="14" width="18.6640625" style="215" hidden="1" customWidth="1"/>
    <col min="15" max="15" width="16" style="215" hidden="1" customWidth="1"/>
    <col min="16" max="16" width="10" style="215" hidden="1" customWidth="1"/>
    <col min="17" max="17" width="10" style="215" customWidth="1"/>
    <col min="18" max="18" width="10" style="28" customWidth="1"/>
    <col min="19" max="24" width="10" style="134" customWidth="1"/>
    <col min="25" max="16384" width="10" style="28"/>
  </cols>
  <sheetData>
    <row r="1" spans="1:15" ht="18" customHeight="1">
      <c r="A1" s="51" t="str">
        <f>Cover!B3</f>
        <v>Spec. No.: CC/NT/CIVIL/DOM/A02/22/5002002460/00189</v>
      </c>
      <c r="B1" s="52"/>
      <c r="C1" s="53"/>
      <c r="D1" s="53"/>
      <c r="E1" s="4" t="s">
        <v>437</v>
      </c>
    </row>
    <row r="2" spans="1:15" ht="8.1" customHeight="1">
      <c r="A2" s="2"/>
      <c r="B2" s="5"/>
      <c r="C2" s="3"/>
      <c r="D2" s="3"/>
      <c r="E2" s="1"/>
      <c r="F2" s="175"/>
    </row>
    <row r="3" spans="1:15" ht="87" customHeight="1">
      <c r="A3" s="859" t="str">
        <f>Cover!$B$2</f>
        <v>Township Works Package-D1 for construction of Residential and Non-residential buildings including external infrastructural development in various substations of Nagaland state associated with NER Power system improvement project (NERPSIP).</v>
      </c>
      <c r="B3" s="859"/>
      <c r="C3" s="859"/>
      <c r="D3" s="859"/>
      <c r="E3" s="859"/>
    </row>
    <row r="4" spans="1:15" ht="21.9" customHeight="1">
      <c r="A4" s="863" t="s">
        <v>436</v>
      </c>
      <c r="B4" s="863"/>
      <c r="C4" s="863"/>
      <c r="D4" s="863"/>
      <c r="E4" s="863"/>
    </row>
    <row r="5" spans="1:15" ht="12" customHeight="1">
      <c r="A5" s="34"/>
      <c r="B5" s="29"/>
      <c r="C5" s="29"/>
      <c r="D5" s="29"/>
      <c r="E5" s="29"/>
    </row>
    <row r="6" spans="1:15" ht="18" customHeight="1">
      <c r="A6" s="25" t="str">
        <f>'Sch-1'!A6</f>
        <v>Bidder’s Name and Address (Sole Bidder) :</v>
      </c>
      <c r="D6" s="56" t="s">
        <v>345</v>
      </c>
    </row>
    <row r="7" spans="1:15" ht="18" customHeight="1">
      <c r="A7" s="161" t="str">
        <f>'Sch-1'!A7</f>
        <v/>
      </c>
      <c r="D7" s="57" t="str">
        <f>'Sch-1'!O7</f>
        <v>Contract Services</v>
      </c>
    </row>
    <row r="8" spans="1:15" ht="18" customHeight="1">
      <c r="A8" s="32" t="s">
        <v>355</v>
      </c>
      <c r="B8" s="862" t="str">
        <f>IF('Sch-1'!F8=0, "", 'Sch-1'!F8)</f>
        <v/>
      </c>
      <c r="C8" s="862"/>
      <c r="D8" s="57" t="str">
        <f>'Sch-1'!O8</f>
        <v>Power Grid Corporation of India Ltd.,</v>
      </c>
    </row>
    <row r="9" spans="1:15" ht="18" customHeight="1">
      <c r="A9" s="32" t="s">
        <v>356</v>
      </c>
      <c r="B9" s="862" t="str">
        <f>IF('Sch-1'!F9=0, "", 'Sch-1'!F9)</f>
        <v/>
      </c>
      <c r="C9" s="862"/>
      <c r="D9" s="57" t="str">
        <f>'Sch-1'!O9</f>
        <v>"Saudamini", Plot No.-2</v>
      </c>
    </row>
    <row r="10" spans="1:15" ht="18" customHeight="1">
      <c r="A10" s="33"/>
      <c r="B10" s="862" t="str">
        <f>IF('Sch-1'!F10=0, "", 'Sch-1'!F10)</f>
        <v/>
      </c>
      <c r="C10" s="862"/>
      <c r="D10" s="57" t="str">
        <f>'Sch-1'!O10</f>
        <v xml:space="preserve">Sector-29, </v>
      </c>
    </row>
    <row r="11" spans="1:15" ht="18" customHeight="1">
      <c r="A11" s="33"/>
      <c r="B11" s="862" t="str">
        <f>IF('Sch-1'!F11=0, "", 'Sch-1'!F11)</f>
        <v/>
      </c>
      <c r="C11" s="862"/>
      <c r="D11" s="57" t="str">
        <f>'Sch-1'!O11</f>
        <v>Gurgaon (Haryana) - 122001</v>
      </c>
    </row>
    <row r="12" spans="1:15" ht="8.1" customHeight="1"/>
    <row r="13" spans="1:15" ht="21.9" customHeight="1">
      <c r="A13" s="63" t="s">
        <v>324</v>
      </c>
      <c r="B13" s="864" t="s">
        <v>325</v>
      </c>
      <c r="C13" s="865"/>
      <c r="D13" s="860" t="s">
        <v>326</v>
      </c>
      <c r="E13" s="861"/>
      <c r="I13" s="858" t="s">
        <v>240</v>
      </c>
      <c r="J13" s="858"/>
      <c r="K13" s="858"/>
      <c r="M13" s="858" t="s">
        <v>268</v>
      </c>
      <c r="N13" s="858"/>
      <c r="O13" s="858"/>
    </row>
    <row r="14" spans="1:15" ht="18" customHeight="1">
      <c r="A14" s="562" t="s">
        <v>327</v>
      </c>
      <c r="B14" s="871" t="s">
        <v>438</v>
      </c>
      <c r="C14" s="872"/>
      <c r="D14" s="868"/>
      <c r="E14" s="869"/>
      <c r="I14" s="216" t="s">
        <v>215</v>
      </c>
      <c r="K14" s="216" t="e">
        <f>ROUND('Sch-1'!AD3*#REF!,0)</f>
        <v>#REF!</v>
      </c>
      <c r="M14" s="216" t="s">
        <v>215</v>
      </c>
      <c r="O14" s="216" t="e">
        <f>ROUND('Sch-1'!AD5*#REF!,0)</f>
        <v>#REF!</v>
      </c>
    </row>
    <row r="15" spans="1:15" ht="75.75" customHeight="1">
      <c r="A15" s="583"/>
      <c r="B15" s="870" t="s">
        <v>439</v>
      </c>
      <c r="C15" s="870"/>
      <c r="D15" s="873">
        <f>'Sch-1'!R156</f>
        <v>0</v>
      </c>
      <c r="E15" s="873"/>
    </row>
    <row r="16" spans="1:15" ht="18" customHeight="1">
      <c r="A16" s="591"/>
      <c r="B16" s="866" t="s">
        <v>440</v>
      </c>
      <c r="C16" s="866"/>
      <c r="D16" s="867">
        <f>D15</f>
        <v>0</v>
      </c>
      <c r="E16" s="861"/>
    </row>
    <row r="17" spans="1:6" ht="30" customHeight="1">
      <c r="A17" s="42"/>
      <c r="B17" s="42"/>
      <c r="C17" s="27"/>
      <c r="D17" s="42"/>
      <c r="E17" s="42"/>
    </row>
    <row r="18" spans="1:6" ht="30" customHeight="1">
      <c r="A18" s="26" t="s">
        <v>62</v>
      </c>
      <c r="B18" s="82" t="str">
        <f>IF('Sch-1'!D160=0,"", 'Sch-1'!D160)</f>
        <v>--</v>
      </c>
      <c r="C18" s="27" t="s">
        <v>353</v>
      </c>
      <c r="D18" s="79" t="str">
        <f>IF('Sch-1'!O161=0,"",'Sch-1'!O161)</f>
        <v/>
      </c>
      <c r="F18" s="221"/>
    </row>
    <row r="19" spans="1:6" ht="30" customHeight="1">
      <c r="A19" s="26" t="s">
        <v>390</v>
      </c>
      <c r="B19" s="78" t="str">
        <f>IF('Sch-1'!D161=0,"", 'Sch-1'!D161)</f>
        <v/>
      </c>
      <c r="C19" s="27" t="s">
        <v>354</v>
      </c>
      <c r="D19" s="79" t="str">
        <f>IF('Sch-1'!O162=0,"",'Sch-1'!O162)</f>
        <v/>
      </c>
      <c r="F19" s="221"/>
    </row>
    <row r="20" spans="1:6" ht="30" customHeight="1">
      <c r="A20" s="174"/>
      <c r="B20" s="173"/>
      <c r="C20" s="27"/>
      <c r="D20" s="134"/>
      <c r="E20" s="134"/>
      <c r="F20" s="221"/>
    </row>
    <row r="21" spans="1:6" ht="33" customHeight="1">
      <c r="A21" s="174"/>
      <c r="B21" s="173"/>
      <c r="C21" s="175"/>
      <c r="D21" s="190"/>
      <c r="E21" s="187"/>
      <c r="F21" s="221"/>
    </row>
    <row r="22" spans="1:6" ht="21.9" customHeight="1">
      <c r="A22" s="188"/>
      <c r="B22" s="188"/>
      <c r="C22" s="188"/>
      <c r="D22" s="188"/>
      <c r="E22" s="189"/>
    </row>
    <row r="23" spans="1:6" ht="21.9" customHeight="1">
      <c r="A23" s="188"/>
      <c r="B23" s="188"/>
      <c r="C23" s="188"/>
      <c r="D23" s="188"/>
      <c r="E23" s="189"/>
    </row>
    <row r="24" spans="1:6" ht="21.9" customHeight="1">
      <c r="A24" s="188"/>
      <c r="B24" s="188"/>
      <c r="C24" s="188"/>
      <c r="D24" s="188"/>
      <c r="E24" s="189"/>
    </row>
    <row r="25" spans="1:6" ht="21.9" customHeight="1">
      <c r="A25" s="188"/>
      <c r="B25" s="188"/>
      <c r="C25" s="188"/>
      <c r="D25" s="188"/>
      <c r="E25" s="189"/>
    </row>
    <row r="26" spans="1:6" ht="21.9" customHeight="1">
      <c r="A26" s="188"/>
      <c r="B26" s="188"/>
      <c r="C26" s="188"/>
      <c r="D26" s="188"/>
      <c r="E26" s="189"/>
    </row>
    <row r="27" spans="1:6" ht="21.9" customHeight="1">
      <c r="A27" s="188"/>
      <c r="B27" s="188"/>
      <c r="C27" s="188"/>
      <c r="D27" s="188"/>
      <c r="E27" s="189"/>
    </row>
    <row r="28" spans="1:6" ht="24.9" customHeight="1">
      <c r="A28" s="187"/>
      <c r="B28" s="187"/>
      <c r="C28" s="187"/>
      <c r="D28" s="187"/>
      <c r="E28" s="187"/>
    </row>
    <row r="29" spans="1:6" ht="24.9" customHeight="1">
      <c r="A29" s="187"/>
      <c r="B29" s="187"/>
      <c r="C29" s="187"/>
      <c r="D29" s="187"/>
      <c r="E29" s="187"/>
    </row>
    <row r="30" spans="1:6" ht="24.9" customHeight="1">
      <c r="A30" s="187"/>
      <c r="B30" s="187"/>
      <c r="C30" s="187"/>
      <c r="D30" s="187"/>
      <c r="E30" s="187"/>
    </row>
    <row r="31" spans="1:6" ht="24.9" customHeight="1">
      <c r="A31" s="187"/>
      <c r="B31" s="187"/>
      <c r="C31" s="187"/>
      <c r="D31" s="187"/>
      <c r="E31" s="187"/>
    </row>
    <row r="32" spans="1:6" ht="24.9" customHeight="1">
      <c r="A32" s="187"/>
      <c r="B32" s="187"/>
      <c r="C32" s="187"/>
      <c r="D32" s="187"/>
      <c r="E32" s="187"/>
    </row>
    <row r="33" spans="1:5" ht="24.9" customHeight="1">
      <c r="A33" s="187"/>
      <c r="B33" s="187"/>
      <c r="C33" s="187"/>
      <c r="D33" s="187"/>
      <c r="E33" s="187"/>
    </row>
    <row r="34" spans="1:5" ht="24.9" customHeight="1">
      <c r="A34" s="187"/>
      <c r="B34" s="187"/>
      <c r="C34" s="187"/>
      <c r="D34" s="187"/>
      <c r="E34" s="187"/>
    </row>
    <row r="35" spans="1:5" ht="24.9" customHeight="1">
      <c r="A35" s="187"/>
      <c r="B35" s="187"/>
      <c r="C35" s="187"/>
      <c r="D35" s="187"/>
      <c r="E35" s="187"/>
    </row>
    <row r="36" spans="1:5" ht="24.9" customHeight="1">
      <c r="A36" s="187"/>
      <c r="B36" s="187"/>
      <c r="C36" s="187"/>
      <c r="D36" s="187"/>
      <c r="E36" s="187"/>
    </row>
    <row r="37" spans="1:5" ht="24.9" customHeight="1">
      <c r="A37" s="187"/>
      <c r="B37" s="187"/>
      <c r="C37" s="187"/>
      <c r="D37" s="187"/>
      <c r="E37" s="187"/>
    </row>
    <row r="38" spans="1:5" ht="24.9" customHeight="1">
      <c r="A38" s="187"/>
      <c r="B38" s="187"/>
      <c r="C38" s="187"/>
      <c r="D38" s="187"/>
      <c r="E38" s="187"/>
    </row>
    <row r="39" spans="1:5" ht="24.9" customHeight="1">
      <c r="A39" s="187"/>
      <c r="B39" s="187"/>
      <c r="C39" s="187"/>
      <c r="D39" s="187"/>
      <c r="E39" s="187"/>
    </row>
    <row r="40" spans="1:5" ht="24.9" customHeight="1">
      <c r="A40" s="187"/>
      <c r="B40" s="187"/>
      <c r="C40" s="187"/>
      <c r="D40" s="187"/>
      <c r="E40" s="187"/>
    </row>
    <row r="41" spans="1:5" ht="24.9" customHeight="1">
      <c r="A41" s="187"/>
      <c r="B41" s="187"/>
      <c r="C41" s="187"/>
      <c r="D41" s="187"/>
      <c r="E41" s="187"/>
    </row>
    <row r="42" spans="1:5" ht="24.9" customHeight="1">
      <c r="A42" s="187"/>
      <c r="B42" s="187"/>
      <c r="C42" s="187"/>
      <c r="D42" s="187"/>
      <c r="E42" s="187"/>
    </row>
    <row r="43" spans="1:5" ht="24.9" customHeight="1">
      <c r="A43" s="187"/>
      <c r="B43" s="187"/>
      <c r="C43" s="187"/>
      <c r="D43" s="187"/>
      <c r="E43" s="187"/>
    </row>
    <row r="44" spans="1:5" ht="24.9" customHeight="1">
      <c r="A44" s="187"/>
      <c r="B44" s="187"/>
      <c r="C44" s="187"/>
      <c r="D44" s="187"/>
      <c r="E44" s="187"/>
    </row>
    <row r="45" spans="1:5" ht="24.9" customHeight="1">
      <c r="A45" s="187"/>
      <c r="B45" s="187"/>
      <c r="C45" s="187"/>
      <c r="D45" s="187"/>
      <c r="E45" s="187"/>
    </row>
    <row r="46" spans="1:5" ht="24.9" customHeight="1">
      <c r="A46" s="187"/>
      <c r="B46" s="187"/>
      <c r="C46" s="187"/>
      <c r="D46" s="187"/>
      <c r="E46" s="187"/>
    </row>
    <row r="47" spans="1:5" ht="24.9" customHeight="1">
      <c r="A47" s="187"/>
      <c r="B47" s="187"/>
      <c r="C47" s="187"/>
      <c r="D47" s="187"/>
      <c r="E47" s="187"/>
    </row>
    <row r="48" spans="1:5" ht="24.9" customHeight="1">
      <c r="A48" s="187"/>
      <c r="B48" s="187"/>
      <c r="C48" s="187"/>
      <c r="D48" s="187"/>
      <c r="E48" s="187"/>
    </row>
    <row r="49" spans="1:5" ht="24.9" customHeight="1">
      <c r="A49" s="187"/>
      <c r="B49" s="187"/>
      <c r="C49" s="187"/>
      <c r="D49" s="187"/>
      <c r="E49" s="187"/>
    </row>
    <row r="50" spans="1:5" ht="24.9" customHeight="1">
      <c r="A50" s="187"/>
      <c r="B50" s="187"/>
      <c r="C50" s="187"/>
      <c r="D50" s="187"/>
      <c r="E50" s="187"/>
    </row>
    <row r="51" spans="1:5">
      <c r="A51" s="187"/>
      <c r="B51" s="187"/>
      <c r="C51" s="187"/>
      <c r="D51" s="187"/>
      <c r="E51" s="187"/>
    </row>
    <row r="52" spans="1:5">
      <c r="A52" s="187"/>
      <c r="B52" s="187"/>
      <c r="C52" s="187"/>
      <c r="D52" s="187"/>
      <c r="E52" s="187"/>
    </row>
    <row r="53" spans="1:5">
      <c r="A53" s="187"/>
      <c r="B53" s="187"/>
      <c r="C53" s="187"/>
      <c r="D53" s="187"/>
      <c r="E53" s="187"/>
    </row>
    <row r="54" spans="1:5">
      <c r="A54" s="187"/>
      <c r="B54" s="187"/>
      <c r="C54" s="187"/>
      <c r="D54" s="187"/>
      <c r="E54" s="187"/>
    </row>
    <row r="55" spans="1:5">
      <c r="A55" s="187"/>
      <c r="B55" s="187"/>
      <c r="C55" s="187"/>
      <c r="D55" s="187"/>
      <c r="E55" s="187"/>
    </row>
    <row r="56" spans="1:5">
      <c r="A56" s="187"/>
      <c r="B56" s="187"/>
      <c r="C56" s="187"/>
      <c r="D56" s="187"/>
      <c r="E56" s="187"/>
    </row>
    <row r="57" spans="1:5">
      <c r="A57" s="187"/>
      <c r="B57" s="187"/>
      <c r="C57" s="187"/>
      <c r="D57" s="187"/>
      <c r="E57" s="187"/>
    </row>
    <row r="58" spans="1:5">
      <c r="A58" s="187"/>
      <c r="B58" s="187"/>
      <c r="C58" s="187"/>
      <c r="D58" s="187"/>
      <c r="E58" s="187"/>
    </row>
    <row r="59" spans="1:5">
      <c r="A59" s="187"/>
      <c r="B59" s="187"/>
      <c r="C59" s="187"/>
      <c r="D59" s="187"/>
      <c r="E59" s="187"/>
    </row>
    <row r="60" spans="1:5">
      <c r="A60" s="187"/>
      <c r="B60" s="187"/>
      <c r="C60" s="187"/>
      <c r="D60" s="187"/>
      <c r="E60" s="187"/>
    </row>
    <row r="61" spans="1:5">
      <c r="A61" s="187"/>
      <c r="B61" s="187"/>
      <c r="C61" s="187"/>
      <c r="D61" s="187"/>
      <c r="E61" s="187"/>
    </row>
    <row r="62" spans="1:5">
      <c r="A62" s="187"/>
      <c r="B62" s="187"/>
      <c r="C62" s="187"/>
      <c r="D62" s="187"/>
      <c r="E62" s="187"/>
    </row>
    <row r="63" spans="1:5">
      <c r="A63" s="187"/>
      <c r="B63" s="187"/>
      <c r="C63" s="187"/>
      <c r="D63" s="187"/>
      <c r="E63" s="187"/>
    </row>
    <row r="64" spans="1:5">
      <c r="A64" s="187"/>
      <c r="B64" s="187"/>
      <c r="C64" s="187"/>
      <c r="D64" s="187"/>
      <c r="E64" s="187"/>
    </row>
    <row r="65" spans="1:5">
      <c r="A65" s="187"/>
      <c r="B65" s="187"/>
      <c r="C65" s="187"/>
      <c r="D65" s="187"/>
      <c r="E65" s="187"/>
    </row>
    <row r="66" spans="1:5">
      <c r="A66" s="187"/>
      <c r="B66" s="187"/>
      <c r="C66" s="187"/>
      <c r="D66" s="187"/>
      <c r="E66" s="187"/>
    </row>
    <row r="67" spans="1:5">
      <c r="A67" s="187"/>
      <c r="B67" s="187"/>
      <c r="C67" s="187"/>
      <c r="D67" s="187"/>
      <c r="E67" s="187"/>
    </row>
    <row r="68" spans="1:5">
      <c r="A68" s="187"/>
      <c r="B68" s="187"/>
      <c r="C68" s="187"/>
      <c r="D68" s="187"/>
      <c r="E68" s="187"/>
    </row>
  </sheetData>
  <sheetProtection algorithmName="SHA-512" hashValue="kZyt10eCcrgKfYFBOGEdBXwO9bwQAng7gPCb82ZY+cOF/oVIP71/Xb+OPqbaPRv6H3QyTjhdwbgiKip2UI3gIw==" saltValue="l9g/YnGE21Z7izITasCpPA==" spinCount="100000" sheet="1" formatColumns="0" formatRows="0" selectLockedCells="1"/>
  <dataConsolidate/>
  <customSheetViews>
    <customSheetView guid="{B9EAB4BB-47F0-45F6-9177-877ECBB04DB8}" scale="115" showPageBreaks="1" fitToPage="1" printArea="1" hiddenColumns="1" view="pageBreakPreview">
      <selection activeCell="D15" sqref="D15:E15"/>
      <pageMargins left="0.31" right="0.25" top="0.52" bottom="0.67" header="0.23" footer="0.24"/>
      <printOptions horizontalCentered="1"/>
      <pageSetup paperSize="9" scale="91" fitToHeight="0" orientation="portrait" r:id="rId1"/>
      <headerFooter alignWithMargins="0">
        <oddFooter>&amp;R&amp;"Book Antiqua,Bold"&amp;10Schedule-5/ Page &amp;P of &amp;N</oddFooter>
      </headerFooter>
    </customSheetView>
    <customSheetView guid="{86260C12-F493-4AC3-B99F-09BEF69A932B}" scale="115" showPageBreaks="1" fitToPage="1" printArea="1" hiddenColumns="1" view="pageBreakPreview">
      <selection activeCell="D15" sqref="D15:E15"/>
      <pageMargins left="0.31" right="0.25" top="0.52" bottom="0.67" header="0.23" footer="0.24"/>
      <printOptions horizontalCentered="1"/>
      <pageSetup paperSize="9" scale="91" fitToHeight="0" orientation="portrait" r:id="rId2"/>
      <headerFooter alignWithMargins="0">
        <oddFooter>&amp;R&amp;"Book Antiqua,Bold"&amp;10Schedule-5/ Page &amp;P of &amp;N</oddFooter>
      </headerFooter>
    </customSheetView>
    <customSheetView guid="{25FA5C87-49B6-4D46-AC9A-E57D5387C2DA}" scale="115" showPageBreaks="1" fitToPage="1" printArea="1" hiddenColumns="1" view="pageBreakPreview">
      <selection activeCell="D15" sqref="D15:E15"/>
      <pageMargins left="0.31" right="0.25" top="0.52" bottom="0.67" header="0.23" footer="0.24"/>
      <printOptions horizontalCentered="1"/>
      <pageSetup paperSize="9" scale="91" fitToHeight="0" orientation="portrait" r:id="rId3"/>
      <headerFooter alignWithMargins="0">
        <oddFooter>&amp;R&amp;"Book Antiqua,Bold"&amp;10Schedule-5/ Page &amp;P of &amp;N</oddFooter>
      </headerFooter>
    </customSheetView>
    <customSheetView guid="{FC366365-2136-48B2-A9F6-DEB708B66B93}" showPageBreaks="1" fitToPage="1" printArea="1" hiddenColumns="1" view="pageBreakPreview">
      <selection activeCell="D15" sqref="D15:E15"/>
      <pageMargins left="0.31" right="0.25" top="0.52" bottom="0.67" header="0.23" footer="0.24"/>
      <printOptions horizontalCentered="1"/>
      <pageSetup paperSize="9" scale="91" fitToHeight="0" orientation="portrait" r:id="rId4"/>
      <headerFooter alignWithMargins="0">
        <oddFooter>&amp;R&amp;"Book Antiqua,Bold"&amp;10Schedule-5/ Page &amp;P of &amp;N</oddFooter>
      </headerFooter>
    </customSheetView>
    <customSheetView guid="{25F14B1D-FADD-4C44-AA48-5D402D65337D}" showPageBreaks="1" fitToPage="1" printArea="1" hiddenColumns="1" view="pageBreakPreview" topLeftCell="A4">
      <selection activeCell="D15" sqref="D15:E15"/>
      <pageMargins left="0.31" right="0.25" top="0.52" bottom="0.67" header="0.23" footer="0.24"/>
      <printOptions horizontalCentered="1"/>
      <pageSetup paperSize="9" scale="91" fitToHeight="0" orientation="portrait" r:id="rId5"/>
      <headerFooter alignWithMargins="0">
        <oddFooter>&amp;R&amp;"Book Antiqua,Bold"&amp;10Schedule-5/ Page &amp;P of &amp;N</oddFooter>
      </headerFooter>
    </customSheetView>
    <customSheetView guid="{2D068FA3-47E3-4516-81A6-894AA90F7864}" showPageBreaks="1" fitToPage="1" printArea="1" hiddenColumns="1" view="pageBreakPreview" topLeftCell="A4">
      <selection activeCell="D15" sqref="D15:E15"/>
      <pageMargins left="0.31" right="0.25" top="0.52" bottom="0.67" header="0.23" footer="0.24"/>
      <printOptions horizontalCentered="1"/>
      <pageSetup paperSize="9" scale="91" fitToHeight="0" orientation="portrait" r:id="rId6"/>
      <headerFooter alignWithMargins="0">
        <oddFooter>&amp;R&amp;"Book Antiqua,Bold"&amp;10Schedule-5/ Page &amp;P of &amp;N</oddFooter>
      </headerFooter>
    </customSheetView>
    <customSheetView guid="{97B2ED79-AE3F-4DF3-959D-96AE4A0B76A0}" showPageBreaks="1" fitToPage="1" printArea="1" hiddenColumns="1" view="pageBreakPreview" topLeftCell="A4">
      <selection activeCell="D15" sqref="D15:E15"/>
      <pageMargins left="0.31" right="0.25" top="0.52" bottom="0.67" header="0.23" footer="0.24"/>
      <printOptions horizontalCentered="1"/>
      <pageSetup paperSize="9" scale="91" fitToHeight="0" orientation="portrait" r:id="rId7"/>
      <headerFooter alignWithMargins="0">
        <oddFooter>&amp;R&amp;"Book Antiqua,Bold"&amp;10Schedule-5/ Page &amp;P of &amp;N</oddFooter>
      </headerFooter>
    </customSheetView>
    <customSheetView guid="{CB39F8EE-FAD8-4C4E-B5E9-5EC27AC08528}"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8"/>
      <headerFooter alignWithMargins="0">
        <oddFooter>&amp;R&amp;"Book Antiqua,Bold"&amp;10Schedule-5/ Page &amp;P of &amp;N</oddFooter>
      </headerFooter>
    </customSheetView>
    <customSheetView guid="{E8B8E0BD-9CB3-4C7D-9BC6-088FDFCB0B45}"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9"/>
      <headerFooter alignWithMargins="0">
        <oddFooter>&amp;R&amp;"Book Antiqua,Bold"&amp;10Schedule-5/ Page &amp;P of &amp;N</oddFooter>
      </headerFooter>
    </customSheetView>
    <customSheetView guid="{E2E57CA5-082B-4C11-AB34-2A298199576B}" showPageBreaks="1" fitToPage="1" printArea="1" hiddenColumns="1" view="pageBreakPreview" topLeftCell="A31">
      <selection activeCell="C21" sqref="C21"/>
      <pageMargins left="0.31" right="0.25" top="0.52" bottom="0.67" header="0.23" footer="0.24"/>
      <printOptions horizontalCentered="1"/>
      <pageSetup paperSize="9" scale="92" fitToHeight="0" orientation="portrait" r:id="rId10"/>
      <headerFooter alignWithMargins="0">
        <oddFooter>&amp;R&amp;"Book Antiqua,Bold"&amp;10Schedule-5/ Page &amp;P of &amp;N</oddFooter>
      </headerFooter>
    </customSheetView>
    <customSheetView guid="{EEE4E2D7-4BFE-4C24-8B93-9FD441A50336}" scale="90" fitToPage="1" hiddenColumns="1" topLeftCell="A34">
      <selection activeCell="C26" sqref="C26"/>
      <pageMargins left="0.31" right="0.25" top="0.52" bottom="0.67" header="0.23" footer="0.24"/>
      <printOptions horizontalCentered="1"/>
      <pageSetup paperSize="9" scale="91" fitToHeight="0" orientation="portrait" r:id="rId11"/>
      <headerFooter alignWithMargins="0">
        <oddFooter>&amp;R&amp;"Book Antiqua,Bold"&amp;10Schedule-5/ Page &amp;P of &amp;N</oddFooter>
      </headerFooter>
    </customSheetView>
    <customSheetView guid="{091A6405-72DB-46E0-B81A-EC53A5C58396}" scale="90" hiddenColumns="1">
      <selection activeCell="D15" sqref="D15:E16"/>
      <pageMargins left="0.31" right="0.25" top="0.52" bottom="0.67" header="0.23" footer="0.24"/>
      <printOptions horizontalCentered="1"/>
      <pageSetup paperSize="9" scale="90" fitToHeight="0" orientation="portrait" r:id="rId12"/>
      <headerFooter alignWithMargins="0">
        <oddFooter>&amp;R&amp;"Book Antiqua,Bold"&amp;10Schedule-5/ Page &amp;P of &amp;N</oddFooter>
      </headerFooter>
    </customSheetView>
    <customSheetView guid="{4F65FF32-EC61-4022-A399-2986D7B6B8B3}" scale="90" hiddenColumns="1" showRuler="0">
      <selection activeCell="D15" sqref="D15:E16"/>
      <pageMargins left="0.31" right="0.25" top="0.48" bottom="0.23" header="0.27" footer="0.24"/>
      <printOptions horizontalCentered="1"/>
      <pageSetup paperSize="9" scale="77" fitToHeight="0" orientation="portrait" r:id="rId13"/>
      <headerFooter alignWithMargins="0">
        <oddFooter>&amp;R&amp;"Book Antiqua,Bold"&amp;10Schedule-5/ Page &amp;P of &amp;N</oddFooter>
      </headerFooter>
    </customSheetView>
    <customSheetView guid="{01ACF2E1-8E61-4459-ABC1-B6C183DEED61}" scale="90" showRuler="0">
      <selection activeCell="D34" sqref="D34:E34"/>
      <pageMargins left="0.31" right="0.25" top="0.48" bottom="0.23" header="0.27" footer="0.24"/>
      <printOptions horizontalCentered="1"/>
      <pageSetup paperSize="9" scale="77" fitToHeight="0" orientation="portrait" r:id="rId14"/>
      <headerFooter alignWithMargins="0">
        <oddFooter>&amp;R&amp;"Book Antiqua,Bold"&amp;10Schedule-5/ Page &amp;P of &amp;N</oddFooter>
      </headerFooter>
    </customSheetView>
    <customSheetView guid="{14D7F02E-BCCA-4517-ABC7-537FF4AEB67A}" scale="90" hiddenColumns="1">
      <selection activeCell="D36" sqref="D36:E38"/>
      <pageMargins left="0.31" right="0.25" top="0.52" bottom="0.67" header="0.23" footer="0.24"/>
      <printOptions horizontalCentered="1"/>
      <pageSetup paperSize="9" scale="90" fitToHeight="0" orientation="portrait" r:id="rId15"/>
      <headerFooter alignWithMargins="0">
        <oddFooter>&amp;R&amp;"Book Antiqua,Bold"&amp;10Schedule-5/ Page &amp;P of &amp;N</oddFooter>
      </headerFooter>
    </customSheetView>
    <customSheetView guid="{27A45B7A-04F2-4516-B80B-5ED0825D4ED3}" scale="90" fitToPage="1" hiddenColumns="1" topLeftCell="A25">
      <selection activeCell="C29" sqref="C29"/>
      <pageMargins left="0.31" right="0.25" top="0.52" bottom="0.67" header="0.23" footer="0.24"/>
      <printOptions horizontalCentered="1"/>
      <pageSetup paperSize="9" scale="91" fitToHeight="0" orientation="portrait" r:id="rId16"/>
      <headerFooter alignWithMargins="0">
        <oddFooter>&amp;R&amp;"Book Antiqua,Bold"&amp;10Schedule-5/ Page &amp;P of &amp;N</oddFooter>
      </headerFooter>
    </customSheetView>
    <customSheetView guid="{1F4837C2-36FF-4422-95DC-EAAD1B4FAC2F}"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17"/>
      <headerFooter alignWithMargins="0">
        <oddFooter>&amp;R&amp;"Book Antiqua,Bold"&amp;10Schedule-5/ Page &amp;P of &amp;N</oddFooter>
      </headerFooter>
    </customSheetView>
    <customSheetView guid="{FD7F7BE1-8CB1-460B-98AB-D33E15FD14E6}" showPageBreaks="1" fitToPage="1" printArea="1" hiddenColumns="1" state="hidden" view="pageBreakPreview" topLeftCell="A7">
      <selection activeCell="D23" sqref="D23:E26"/>
      <pageMargins left="0.31" right="0.25" top="0.52" bottom="0.67" header="0.23" footer="0.24"/>
      <printOptions horizontalCentered="1"/>
      <pageSetup paperSize="9" scale="92" fitToHeight="0" orientation="portrait" r:id="rId18"/>
      <headerFooter alignWithMargins="0">
        <oddFooter>&amp;R&amp;"Book Antiqua,Bold"&amp;10Schedule-5/ Page &amp;P of &amp;N</oddFooter>
      </headerFooter>
    </customSheetView>
    <customSheetView guid="{8C0E2163-61BB-48DF-AFAF-5E75147ED450}"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19"/>
      <headerFooter alignWithMargins="0">
        <oddFooter>&amp;R&amp;"Book Antiqua,Bold"&amp;10Schedule-5/ Page &amp;P of &amp;N</oddFooter>
      </headerFooter>
    </customSheetView>
    <customSheetView guid="{3DA0B320-DAF7-4F4A-921A-9FCFD188E8C7}"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20"/>
      <headerFooter alignWithMargins="0">
        <oddFooter>&amp;R&amp;"Book Antiqua,Bold"&amp;10Schedule-5/ Page &amp;P of &amp;N</oddFooter>
      </headerFooter>
    </customSheetView>
    <customSheetView guid="{BE0CEA4D-1A4E-4C32-BF92-B8DA3D3423E5}"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21"/>
      <headerFooter alignWithMargins="0">
        <oddFooter>&amp;R&amp;"Book Antiqua,Bold"&amp;10Schedule-5/ Page &amp;P of &amp;N</oddFooter>
      </headerFooter>
    </customSheetView>
    <customSheetView guid="{714760DF-5EB1-4543-9C04-C1A23AAE4384}"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22"/>
      <headerFooter alignWithMargins="0">
        <oddFooter>&amp;R&amp;"Book Antiqua,Bold"&amp;10Schedule-5/ Page &amp;P of &amp;N</oddFooter>
      </headerFooter>
    </customSheetView>
    <customSheetView guid="{D4A148BB-8D25-43B9-8797-A9D3AE767B49}"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23"/>
      <headerFooter alignWithMargins="0">
        <oddFooter>&amp;R&amp;"Book Antiqua,Bold"&amp;10Schedule-5/ Page &amp;P of &amp;N</oddFooter>
      </headerFooter>
    </customSheetView>
    <customSheetView guid="{9658319F-66FC-48F8-AB8A-302F6F77BA10}" showPageBreaks="1" fitToPage="1" printArea="1" hiddenColumns="1" view="pageBreakPreview">
      <selection activeCell="D15" sqref="D15:E15"/>
      <pageMargins left="0.31" right="0.25" top="0.52" bottom="0.67" header="0.23" footer="0.24"/>
      <printOptions horizontalCentered="1"/>
      <pageSetup paperSize="9" scale="91" fitToHeight="0" orientation="portrait" r:id="rId24"/>
      <headerFooter alignWithMargins="0">
        <oddFooter>&amp;R&amp;"Book Antiqua,Bold"&amp;10Schedule-5/ Page &amp;P of &amp;N</oddFooter>
      </headerFooter>
    </customSheetView>
    <customSheetView guid="{EF8F60CB-82F3-477F-A7D3-94F4C70843DC}" showPageBreaks="1" fitToPage="1" printArea="1" hiddenColumns="1" view="pageBreakPreview" topLeftCell="A4">
      <selection activeCell="D15" sqref="D15:E15"/>
      <pageMargins left="0.31" right="0.25" top="0.52" bottom="0.67" header="0.23" footer="0.24"/>
      <printOptions horizontalCentered="1"/>
      <pageSetup paperSize="9" scale="91" fitToHeight="0" orientation="portrait" r:id="rId25"/>
      <headerFooter alignWithMargins="0">
        <oddFooter>&amp;R&amp;"Book Antiqua,Bold"&amp;10Schedule-5/ Page &amp;P of &amp;N</oddFooter>
      </headerFooter>
    </customSheetView>
    <customSheetView guid="{427AF4ED-2BDF-478F-9F0A-595838FA0EC8}" showPageBreaks="1" fitToPage="1" printArea="1" hiddenColumns="1" view="pageBreakPreview">
      <selection activeCell="D15" sqref="D15:E15"/>
      <pageMargins left="0.31" right="0.25" top="0.52" bottom="0.67" header="0.23" footer="0.24"/>
      <printOptions horizontalCentered="1"/>
      <pageSetup paperSize="9" scale="92" fitToHeight="0" orientation="portrait" r:id="rId26"/>
      <headerFooter alignWithMargins="0">
        <oddFooter>&amp;R&amp;"Book Antiqua,Bold"&amp;10Schedule-5/ Page &amp;P of &amp;N</oddFooter>
      </headerFooter>
    </customSheetView>
    <customSheetView guid="{D4DE57C7-E521-4428-80BD-545B19793C78}" scale="115" showPageBreaks="1" fitToPage="1" printArea="1" hiddenColumns="1" view="pageBreakPreview">
      <selection activeCell="D15" sqref="D15:E15"/>
      <pageMargins left="0.31" right="0.25" top="0.52" bottom="0.67" header="0.23" footer="0.24"/>
      <printOptions horizontalCentered="1"/>
      <pageSetup paperSize="9" scale="91" fitToHeight="0" orientation="portrait" r:id="rId27"/>
      <headerFooter alignWithMargins="0">
        <oddFooter>&amp;R&amp;"Book Antiqua,Bold"&amp;10Schedule-5/ Page &amp;P of &amp;N</oddFooter>
      </headerFooter>
    </customSheetView>
  </customSheetViews>
  <mergeCells count="16">
    <mergeCell ref="B16:C16"/>
    <mergeCell ref="D16:E16"/>
    <mergeCell ref="D14:E14"/>
    <mergeCell ref="B15:C15"/>
    <mergeCell ref="B14:C14"/>
    <mergeCell ref="D15:E15"/>
    <mergeCell ref="M13:O13"/>
    <mergeCell ref="A3:E3"/>
    <mergeCell ref="D13:E13"/>
    <mergeCell ref="B8:C8"/>
    <mergeCell ref="B10:C10"/>
    <mergeCell ref="A4:E4"/>
    <mergeCell ref="B11:C11"/>
    <mergeCell ref="B9:C9"/>
    <mergeCell ref="B13:C13"/>
    <mergeCell ref="I13:K13"/>
  </mergeCells>
  <phoneticPr fontId="1" type="noConversion"/>
  <dataValidations xWindow="903" yWindow="564" count="1">
    <dataValidation allowBlank="1" showErrorMessage="1" prompt="You may write remarks regarding Excise Duty here." sqref="D15:E15" xr:uid="{00000000-0002-0000-0600-000000000000}"/>
  </dataValidations>
  <printOptions horizontalCentered="1"/>
  <pageMargins left="0.31" right="0.25" top="0.52" bottom="0.67" header="0.23" footer="0.24"/>
  <pageSetup paperSize="9" scale="91" fitToHeight="0" orientation="portrait" r:id="rId28"/>
  <headerFooter alignWithMargins="0">
    <oddFooter>&amp;R&amp;"Book Antiqua,Bold"&amp;10Schedule-5/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tabColor indexed="33"/>
  </sheetPr>
  <dimension ref="A1:X92"/>
  <sheetViews>
    <sheetView topLeftCell="A34" zoomScale="90" zoomScaleNormal="90" zoomScaleSheetLayoutView="100" workbookViewId="0">
      <selection activeCell="H8" sqref="H8"/>
    </sheetView>
  </sheetViews>
  <sheetFormatPr defaultColWidth="10" defaultRowHeight="15.6"/>
  <cols>
    <col min="1" max="1" width="10.33203125" style="31" customWidth="1"/>
    <col min="2" max="2" width="40.88671875" style="31" customWidth="1"/>
    <col min="3" max="3" width="17.44140625" style="31" customWidth="1"/>
    <col min="4" max="4" width="20.44140625" style="31" customWidth="1"/>
    <col min="5" max="5" width="20" style="31" customWidth="1"/>
    <col min="6" max="8" width="10" style="134" customWidth="1"/>
    <col min="9" max="9" width="12.21875" style="215" hidden="1" customWidth="1"/>
    <col min="10" max="10" width="12.6640625" style="215" hidden="1" customWidth="1"/>
    <col min="11" max="11" width="15" style="215" hidden="1" customWidth="1"/>
    <col min="12" max="13" width="10" style="215" hidden="1" customWidth="1"/>
    <col min="14" max="14" width="18.6640625" style="215" hidden="1" customWidth="1"/>
    <col min="15" max="15" width="16" style="215" hidden="1" customWidth="1"/>
    <col min="16" max="16" width="10" style="215" hidden="1" customWidth="1"/>
    <col min="17" max="17" width="10" style="215" customWidth="1"/>
    <col min="18" max="18" width="10" style="28" customWidth="1"/>
    <col min="19" max="24" width="10" style="134" customWidth="1"/>
    <col min="25" max="16384" width="10" style="28"/>
  </cols>
  <sheetData>
    <row r="1" spans="1:15" ht="18" customHeight="1">
      <c r="A1" s="51" t="str">
        <f>Cover!B3</f>
        <v>Spec. No.: CC/NT/CIVIL/DOM/A02/22/5002002460/00189</v>
      </c>
      <c r="B1" s="52"/>
      <c r="C1" s="53"/>
      <c r="D1" s="53"/>
      <c r="E1" s="4" t="s">
        <v>365</v>
      </c>
    </row>
    <row r="2" spans="1:15" ht="8.1" customHeight="1">
      <c r="A2" s="2"/>
      <c r="B2" s="5"/>
      <c r="C2" s="3"/>
      <c r="D2" s="3"/>
      <c r="E2" s="1"/>
      <c r="F2" s="175"/>
    </row>
    <row r="3" spans="1:15" ht="39.9" customHeight="1">
      <c r="A3" s="859" t="str">
        <f>Cover!$B$2</f>
        <v>Township Works Package-D1 for construction of Residential and Non-residential buildings including external infrastructural development in various substations of Nagaland state associated with NER Power system improvement project (NERPSIP).</v>
      </c>
      <c r="B3" s="859"/>
      <c r="C3" s="859"/>
      <c r="D3" s="859"/>
      <c r="E3" s="859"/>
    </row>
    <row r="4" spans="1:15" ht="21.9" customHeight="1">
      <c r="A4" s="863" t="s">
        <v>357</v>
      </c>
      <c r="B4" s="863"/>
      <c r="C4" s="863"/>
      <c r="D4" s="863"/>
      <c r="E4" s="863"/>
    </row>
    <row r="5" spans="1:15" ht="12" customHeight="1">
      <c r="A5" s="34"/>
      <c r="B5" s="29"/>
      <c r="C5" s="29"/>
      <c r="D5" s="29"/>
      <c r="E5" s="29"/>
    </row>
    <row r="6" spans="1:15" ht="18" customHeight="1">
      <c r="A6" s="25" t="str">
        <f>'Sch-1'!A6</f>
        <v>Bidder’s Name and Address (Sole Bidder) :</v>
      </c>
      <c r="D6" s="56" t="s">
        <v>345</v>
      </c>
    </row>
    <row r="7" spans="1:15" ht="18" customHeight="1">
      <c r="A7" s="161" t="str">
        <f>'Sch-1'!A7</f>
        <v/>
      </c>
      <c r="D7" s="57" t="str">
        <f>'Sch-1'!O7</f>
        <v>Contract Services</v>
      </c>
    </row>
    <row r="8" spans="1:15" ht="18" customHeight="1">
      <c r="A8" s="32" t="s">
        <v>355</v>
      </c>
      <c r="B8" s="862" t="str">
        <f>IF('Sch-1'!F8=0, "", 'Sch-1'!F8)</f>
        <v/>
      </c>
      <c r="C8" s="862"/>
      <c r="D8" s="57" t="str">
        <f>'Sch-1'!O8</f>
        <v>Power Grid Corporation of India Ltd.,</v>
      </c>
    </row>
    <row r="9" spans="1:15" ht="18" customHeight="1">
      <c r="A9" s="32" t="s">
        <v>356</v>
      </c>
      <c r="B9" s="862" t="str">
        <f>IF('Sch-1'!F9=0, "", 'Sch-1'!F9)</f>
        <v/>
      </c>
      <c r="C9" s="862"/>
      <c r="D9" s="57" t="str">
        <f>'Sch-1'!O9</f>
        <v>"Saudamini", Plot No.-2</v>
      </c>
    </row>
    <row r="10" spans="1:15" ht="18" customHeight="1">
      <c r="A10" s="33"/>
      <c r="B10" s="862" t="str">
        <f>IF('Sch-1'!F10=0, "", 'Sch-1'!F10)</f>
        <v/>
      </c>
      <c r="C10" s="862"/>
      <c r="D10" s="57" t="str">
        <f>'Sch-1'!O10</f>
        <v xml:space="preserve">Sector-29, </v>
      </c>
    </row>
    <row r="11" spans="1:15" ht="18" customHeight="1">
      <c r="A11" s="33"/>
      <c r="B11" s="862" t="str">
        <f>IF('Sch-1'!F11=0, "", 'Sch-1'!F11)</f>
        <v/>
      </c>
      <c r="C11" s="862"/>
      <c r="D11" s="57" t="str">
        <f>'Sch-1'!O11</f>
        <v>Gurgaon (Haryana) - 122001</v>
      </c>
    </row>
    <row r="12" spans="1:15" ht="8.1" customHeight="1"/>
    <row r="13" spans="1:15" ht="21.9" customHeight="1">
      <c r="A13" s="63" t="s">
        <v>324</v>
      </c>
      <c r="B13" s="864" t="s">
        <v>325</v>
      </c>
      <c r="C13" s="865"/>
      <c r="D13" s="860" t="s">
        <v>326</v>
      </c>
      <c r="E13" s="861"/>
      <c r="I13" s="858" t="s">
        <v>240</v>
      </c>
      <c r="J13" s="858"/>
      <c r="K13" s="858"/>
      <c r="M13" s="858" t="s">
        <v>268</v>
      </c>
      <c r="N13" s="858"/>
      <c r="O13" s="858"/>
    </row>
    <row r="14" spans="1:15" ht="18" customHeight="1">
      <c r="A14" s="35" t="s">
        <v>327</v>
      </c>
      <c r="B14" s="871" t="s">
        <v>328</v>
      </c>
      <c r="C14" s="872"/>
      <c r="D14" s="868" t="e">
        <f>#REF!*C16</f>
        <v>#REF!</v>
      </c>
      <c r="E14" s="869"/>
      <c r="I14" s="216" t="s">
        <v>215</v>
      </c>
      <c r="K14" s="216" t="e">
        <f>ROUND('Sch-1'!AD3*C16,0)</f>
        <v>#REF!</v>
      </c>
      <c r="M14" s="216" t="s">
        <v>215</v>
      </c>
      <c r="O14" s="216" t="e">
        <f>ROUND('Sch-1'!AD5*C16,0)</f>
        <v>#REF!</v>
      </c>
    </row>
    <row r="15" spans="1:15" ht="75.75" customHeight="1">
      <c r="A15" s="36"/>
      <c r="B15" s="870" t="s">
        <v>58</v>
      </c>
      <c r="C15" s="870"/>
      <c r="D15" s="880"/>
      <c r="E15" s="880"/>
    </row>
    <row r="16" spans="1:15" ht="36" customHeight="1">
      <c r="A16" s="36"/>
      <c r="B16" s="37" t="s">
        <v>358</v>
      </c>
      <c r="C16" s="396" t="e">
        <f>'Sch-2'!#REF!</f>
        <v>#REF!</v>
      </c>
      <c r="D16" s="880"/>
      <c r="E16" s="880"/>
    </row>
    <row r="17" spans="1:15" ht="18" customHeight="1">
      <c r="A17" s="35" t="s">
        <v>329</v>
      </c>
      <c r="B17" s="871" t="s">
        <v>53</v>
      </c>
      <c r="C17" s="881"/>
      <c r="D17" s="882" t="e">
        <f>ROUND((C19+C20)*C21,0)</f>
        <v>#REF!</v>
      </c>
      <c r="E17" s="882"/>
      <c r="I17" s="216" t="s">
        <v>241</v>
      </c>
      <c r="K17" s="217">
        <f>IF(ISERROR(ROUND((J19+J20)*C21,0)),0, ROUND((J19+J20)*C21,0))</f>
        <v>0</v>
      </c>
      <c r="M17" s="216" t="s">
        <v>241</v>
      </c>
      <c r="O17" s="217">
        <f>IF(ISERROR(ROUND((N19+N20)*C21,0)),0, ROUND((N19+N20)*C21,0))</f>
        <v>0</v>
      </c>
    </row>
    <row r="18" spans="1:15" ht="72.75" customHeight="1">
      <c r="A18" s="36"/>
      <c r="B18" s="870" t="s">
        <v>57</v>
      </c>
      <c r="C18" s="870"/>
      <c r="D18" s="874"/>
      <c r="E18" s="875"/>
      <c r="I18" s="218" t="e">
        <f>C19/'Sch-1'!AD1</f>
        <v>#REF!</v>
      </c>
      <c r="K18" s="215">
        <f>'Sch-1'!AD3</f>
        <v>0</v>
      </c>
      <c r="M18" s="218" t="e">
        <f>I18</f>
        <v>#REF!</v>
      </c>
      <c r="O18" s="215">
        <f>'Sch-1'!AD5</f>
        <v>0</v>
      </c>
    </row>
    <row r="19" spans="1:15" ht="35.25" customHeight="1">
      <c r="A19" s="36"/>
      <c r="B19" s="37" t="s">
        <v>258</v>
      </c>
      <c r="C19" s="397" t="e">
        <f>'Sch-2'!#REF!*(1-'Sch-1'!T15)</f>
        <v>#REF!</v>
      </c>
      <c r="D19" s="876"/>
      <c r="E19" s="877"/>
      <c r="I19" s="219" t="s">
        <v>260</v>
      </c>
      <c r="J19" s="215" t="e">
        <f>I18*K18</f>
        <v>#REF!</v>
      </c>
      <c r="M19" s="219" t="s">
        <v>260</v>
      </c>
      <c r="N19" s="215" t="e">
        <f>M18*O18</f>
        <v>#REF!</v>
      </c>
    </row>
    <row r="20" spans="1:15" ht="20.25" customHeight="1">
      <c r="A20" s="36"/>
      <c r="B20" s="37" t="e">
        <f>"Excise duty on this amount @ " &amp; C16*100 &amp; "%"</f>
        <v>#REF!</v>
      </c>
      <c r="C20" s="166" t="e">
        <f>C16*C19</f>
        <v>#REF!</v>
      </c>
      <c r="D20" s="876"/>
      <c r="E20" s="877"/>
      <c r="I20" s="219" t="s">
        <v>261</v>
      </c>
      <c r="J20" s="215" t="e">
        <f>J19*C16</f>
        <v>#REF!</v>
      </c>
      <c r="M20" s="219" t="s">
        <v>261</v>
      </c>
      <c r="N20" s="215" t="e">
        <f>N19*C16</f>
        <v>#REF!</v>
      </c>
    </row>
    <row r="21" spans="1:15" ht="18" customHeight="1">
      <c r="A21" s="36"/>
      <c r="B21" s="37" t="s">
        <v>55</v>
      </c>
      <c r="C21" s="396" t="e">
        <f>'Sch-2'!#REF!</f>
        <v>#REF!</v>
      </c>
      <c r="D21" s="878"/>
      <c r="E21" s="879"/>
      <c r="I21" s="219"/>
      <c r="M21" s="219"/>
    </row>
    <row r="22" spans="1:15" ht="18" customHeight="1">
      <c r="A22" s="35" t="s">
        <v>330</v>
      </c>
      <c r="B22" s="871" t="s">
        <v>54</v>
      </c>
      <c r="C22" s="881"/>
      <c r="D22" s="868" t="e">
        <f>ROUND((C24+C25)*C26,0)</f>
        <v>#REF!</v>
      </c>
      <c r="E22" s="869"/>
      <c r="I22" s="216" t="s">
        <v>242</v>
      </c>
      <c r="K22" s="216">
        <f>IF(ISERROR(ROUND((J24+J25)*C26,0)),0, ROUND((J24+J25)*C26,0))</f>
        <v>0</v>
      </c>
      <c r="M22" s="216" t="s">
        <v>242</v>
      </c>
      <c r="O22" s="216">
        <f>IF(ISERROR(ROUND((N24+N25)*C26,0)),0, ROUND((N24+N25)*C26,0))</f>
        <v>0</v>
      </c>
    </row>
    <row r="23" spans="1:15" ht="69" customHeight="1">
      <c r="A23" s="36"/>
      <c r="B23" s="870" t="s">
        <v>56</v>
      </c>
      <c r="C23" s="870"/>
      <c r="D23" s="874"/>
      <c r="E23" s="875"/>
      <c r="I23" s="218" t="e">
        <f>C24/'Sch-1'!AD1</f>
        <v>#REF!</v>
      </c>
      <c r="K23" s="215">
        <f>K18</f>
        <v>0</v>
      </c>
      <c r="M23" s="218" t="e">
        <f>I23</f>
        <v>#REF!</v>
      </c>
      <c r="O23" s="215">
        <f>O18</f>
        <v>0</v>
      </c>
    </row>
    <row r="24" spans="1:15" ht="34.5" customHeight="1">
      <c r="A24" s="36"/>
      <c r="B24" s="37" t="s">
        <v>259</v>
      </c>
      <c r="C24" s="329" t="e">
        <f>#REF!-C19</f>
        <v>#REF!</v>
      </c>
      <c r="D24" s="876"/>
      <c r="E24" s="877"/>
      <c r="I24" s="219" t="s">
        <v>260</v>
      </c>
      <c r="J24" s="215" t="e">
        <f>I23*K23</f>
        <v>#REF!</v>
      </c>
      <c r="M24" s="219" t="s">
        <v>260</v>
      </c>
      <c r="N24" s="215" t="e">
        <f>M23*O23</f>
        <v>#REF!</v>
      </c>
    </row>
    <row r="25" spans="1:15" ht="23.25" customHeight="1">
      <c r="A25" s="36"/>
      <c r="B25" s="37" t="e">
        <f>"Excise duty on this amount @ " &amp; C16*100 &amp; "%"</f>
        <v>#REF!</v>
      </c>
      <c r="C25" s="255" t="e">
        <f>C24*C16</f>
        <v>#REF!</v>
      </c>
      <c r="D25" s="876"/>
      <c r="E25" s="877"/>
      <c r="I25" s="219" t="s">
        <v>261</v>
      </c>
      <c r="J25" s="215" t="e">
        <f>J24*C16</f>
        <v>#REF!</v>
      </c>
      <c r="M25" s="219" t="s">
        <v>261</v>
      </c>
      <c r="N25" s="215" t="e">
        <f>N24*C16</f>
        <v>#REF!</v>
      </c>
    </row>
    <row r="26" spans="1:15" ht="22.5" customHeight="1">
      <c r="A26" s="36"/>
      <c r="B26" s="37" t="s">
        <v>251</v>
      </c>
      <c r="C26" s="276" t="e">
        <f>'Sch-2'!#REF!</f>
        <v>#REF!</v>
      </c>
      <c r="D26" s="878"/>
      <c r="E26" s="879"/>
    </row>
    <row r="27" spans="1:15" ht="18" customHeight="1">
      <c r="A27" s="35" t="s">
        <v>331</v>
      </c>
      <c r="B27" s="871" t="s">
        <v>371</v>
      </c>
      <c r="C27" s="881"/>
      <c r="D27" s="868" t="e">
        <f>'Sch-2'!#REF!</f>
        <v>#REF!</v>
      </c>
      <c r="E27" s="869"/>
    </row>
    <row r="28" spans="1:15" ht="50.1" customHeight="1">
      <c r="A28" s="36"/>
      <c r="B28" s="883" t="s">
        <v>42</v>
      </c>
      <c r="C28" s="884"/>
      <c r="D28" s="885"/>
      <c r="E28" s="885"/>
    </row>
    <row r="29" spans="1:15" ht="26.25" customHeight="1">
      <c r="A29" s="36"/>
      <c r="B29" s="257" t="s">
        <v>61</v>
      </c>
      <c r="C29" s="393" t="s">
        <v>44</v>
      </c>
      <c r="D29" s="885"/>
      <c r="E29" s="885"/>
    </row>
    <row r="30" spans="1:15" ht="18" customHeight="1">
      <c r="A30" s="35" t="s">
        <v>336</v>
      </c>
      <c r="B30" s="871" t="s">
        <v>372</v>
      </c>
      <c r="C30" s="881"/>
      <c r="D30" s="868" t="e">
        <f>'Sch-2'!#REF!</f>
        <v>#REF!</v>
      </c>
      <c r="E30" s="869"/>
    </row>
    <row r="31" spans="1:15" ht="50.1" customHeight="1">
      <c r="A31" s="36"/>
      <c r="B31" s="883" t="s">
        <v>43</v>
      </c>
      <c r="C31" s="884"/>
      <c r="D31" s="885"/>
      <c r="E31" s="885"/>
    </row>
    <row r="32" spans="1:15" ht="26.25" customHeight="1">
      <c r="A32" s="36"/>
      <c r="B32" s="257" t="s">
        <v>373</v>
      </c>
      <c r="C32" s="393" t="s">
        <v>45</v>
      </c>
      <c r="D32" s="885"/>
      <c r="E32" s="885"/>
    </row>
    <row r="33" spans="1:15" ht="18" customHeight="1">
      <c r="A33" s="35" t="s">
        <v>338</v>
      </c>
      <c r="B33" s="871" t="s">
        <v>332</v>
      </c>
      <c r="C33" s="881"/>
      <c r="D33" s="868" t="e">
        <f>'Sch-2'!#REF!</f>
        <v>#REF!</v>
      </c>
      <c r="E33" s="869"/>
    </row>
    <row r="34" spans="1:15" ht="60" customHeight="1">
      <c r="A34" s="36"/>
      <c r="B34" s="895" t="s">
        <v>60</v>
      </c>
      <c r="C34" s="896"/>
      <c r="D34" s="885"/>
      <c r="E34" s="885"/>
    </row>
    <row r="35" spans="1:15" ht="36" customHeight="1">
      <c r="A35" s="36"/>
      <c r="B35" s="257" t="s">
        <v>374</v>
      </c>
      <c r="C35" s="393" t="s">
        <v>46</v>
      </c>
      <c r="D35" s="885"/>
      <c r="E35" s="885"/>
    </row>
    <row r="36" spans="1:15" ht="18" customHeight="1">
      <c r="A36" s="886"/>
      <c r="B36" s="887" t="s">
        <v>262</v>
      </c>
      <c r="C36" s="888"/>
      <c r="D36" s="889" t="e">
        <f>SUM(D14,D17,D22)</f>
        <v>#REF!</v>
      </c>
      <c r="E36" s="889"/>
      <c r="I36" s="215" t="s">
        <v>266</v>
      </c>
      <c r="K36" s="220" t="e">
        <f>K14+K17+K22</f>
        <v>#REF!</v>
      </c>
      <c r="M36" s="215" t="s">
        <v>269</v>
      </c>
      <c r="O36" s="220" t="e">
        <f>O14+O17+O22</f>
        <v>#REF!</v>
      </c>
    </row>
    <row r="37" spans="1:15" ht="50.1" customHeight="1">
      <c r="A37" s="886"/>
      <c r="B37" s="890" t="s">
        <v>263</v>
      </c>
      <c r="C37" s="891"/>
      <c r="D37" s="892" t="s">
        <v>264</v>
      </c>
      <c r="E37" s="893"/>
    </row>
    <row r="38" spans="1:15" ht="18" customHeight="1">
      <c r="A38" s="39"/>
      <c r="B38" s="40"/>
      <c r="C38" s="40"/>
      <c r="D38" s="41"/>
      <c r="E38" s="41"/>
    </row>
    <row r="39" spans="1:15" ht="99" customHeight="1">
      <c r="A39" s="62" t="s">
        <v>51</v>
      </c>
      <c r="B39" s="894" t="s">
        <v>389</v>
      </c>
      <c r="C39" s="894"/>
      <c r="D39" s="894"/>
      <c r="E39" s="894"/>
    </row>
    <row r="40" spans="1:15" ht="18" customHeight="1">
      <c r="A40" s="42"/>
      <c r="B40" s="42"/>
      <c r="C40" s="42"/>
      <c r="D40" s="42"/>
      <c r="E40" s="42"/>
    </row>
    <row r="41" spans="1:15" ht="30" customHeight="1">
      <c r="A41" s="42"/>
      <c r="B41" s="42"/>
      <c r="C41" s="27"/>
      <c r="D41" s="42"/>
      <c r="E41" s="42"/>
    </row>
    <row r="42" spans="1:15" ht="30" customHeight="1">
      <c r="A42" s="26" t="s">
        <v>62</v>
      </c>
      <c r="B42" s="82" t="str">
        <f>IF('Sch-1'!D160=0,"", 'Sch-1'!D160)</f>
        <v>--</v>
      </c>
      <c r="C42" s="27" t="s">
        <v>353</v>
      </c>
      <c r="D42" s="79" t="str">
        <f>IF('Sch-1'!O161=0,"",'Sch-1'!O161)</f>
        <v/>
      </c>
      <c r="F42" s="221"/>
    </row>
    <row r="43" spans="1:15" ht="30" customHeight="1">
      <c r="A43" s="26" t="s">
        <v>390</v>
      </c>
      <c r="B43" s="78" t="str">
        <f>IF('Sch-1'!D161=0,"", 'Sch-1'!D161)</f>
        <v/>
      </c>
      <c r="C43" s="27" t="s">
        <v>354</v>
      </c>
      <c r="D43" s="79" t="str">
        <f>IF('Sch-1'!O162=0,"",'Sch-1'!O162)</f>
        <v/>
      </c>
      <c r="F43" s="221"/>
    </row>
    <row r="44" spans="1:15" ht="30" customHeight="1">
      <c r="A44" s="174"/>
      <c r="B44" s="173"/>
      <c r="C44" s="27"/>
      <c r="D44" s="134"/>
      <c r="E44" s="134"/>
      <c r="F44" s="221"/>
    </row>
    <row r="45" spans="1:15" ht="33" customHeight="1">
      <c r="A45" s="174"/>
      <c r="B45" s="173"/>
      <c r="C45" s="175"/>
      <c r="D45" s="190"/>
      <c r="E45" s="187"/>
      <c r="F45" s="221"/>
    </row>
    <row r="46" spans="1:15" ht="21.9" customHeight="1">
      <c r="A46" s="188"/>
      <c r="B46" s="188"/>
      <c r="C46" s="188"/>
      <c r="D46" s="188"/>
      <c r="E46" s="189"/>
    </row>
    <row r="47" spans="1:15" ht="21.9" customHeight="1">
      <c r="A47" s="188"/>
      <c r="B47" s="188"/>
      <c r="C47" s="188"/>
      <c r="D47" s="188"/>
      <c r="E47" s="189"/>
    </row>
    <row r="48" spans="1:15" ht="21.9" customHeight="1">
      <c r="A48" s="188"/>
      <c r="B48" s="188"/>
      <c r="C48" s="188"/>
      <c r="D48" s="188"/>
      <c r="E48" s="189"/>
    </row>
    <row r="49" spans="1:5" ht="21.9" customHeight="1">
      <c r="A49" s="188"/>
      <c r="B49" s="188"/>
      <c r="C49" s="188"/>
      <c r="D49" s="188"/>
      <c r="E49" s="189"/>
    </row>
    <row r="50" spans="1:5" ht="21.9" customHeight="1">
      <c r="A50" s="188"/>
      <c r="B50" s="188"/>
      <c r="C50" s="188"/>
      <c r="D50" s="188"/>
      <c r="E50" s="189"/>
    </row>
    <row r="51" spans="1:5" ht="21.9" customHeight="1">
      <c r="A51" s="188"/>
      <c r="B51" s="188"/>
      <c r="C51" s="188"/>
      <c r="D51" s="188"/>
      <c r="E51" s="189"/>
    </row>
    <row r="52" spans="1:5" ht="24.9" customHeight="1">
      <c r="A52" s="187"/>
      <c r="B52" s="187"/>
      <c r="C52" s="187"/>
      <c r="D52" s="187"/>
      <c r="E52" s="187"/>
    </row>
    <row r="53" spans="1:5" ht="24.9" customHeight="1">
      <c r="A53" s="187"/>
      <c r="B53" s="187"/>
      <c r="C53" s="187"/>
      <c r="D53" s="187"/>
      <c r="E53" s="187"/>
    </row>
    <row r="54" spans="1:5" ht="24.9" customHeight="1">
      <c r="A54" s="187"/>
      <c r="B54" s="187"/>
      <c r="C54" s="187"/>
      <c r="D54" s="187"/>
      <c r="E54" s="187"/>
    </row>
    <row r="55" spans="1:5" ht="24.9" customHeight="1">
      <c r="A55" s="187"/>
      <c r="B55" s="187"/>
      <c r="C55" s="187"/>
      <c r="D55" s="187"/>
      <c r="E55" s="187"/>
    </row>
    <row r="56" spans="1:5" ht="24.9" customHeight="1">
      <c r="A56" s="187"/>
      <c r="B56" s="187"/>
      <c r="C56" s="187"/>
      <c r="D56" s="187"/>
      <c r="E56" s="187"/>
    </row>
    <row r="57" spans="1:5" ht="24.9" customHeight="1">
      <c r="A57" s="187"/>
      <c r="B57" s="187"/>
      <c r="C57" s="187"/>
      <c r="D57" s="187"/>
      <c r="E57" s="187"/>
    </row>
    <row r="58" spans="1:5" ht="24.9" customHeight="1">
      <c r="A58" s="187"/>
      <c r="B58" s="187"/>
      <c r="C58" s="187"/>
      <c r="D58" s="187"/>
      <c r="E58" s="187"/>
    </row>
    <row r="59" spans="1:5" ht="24.9" customHeight="1">
      <c r="A59" s="187"/>
      <c r="B59" s="187"/>
      <c r="C59" s="187"/>
      <c r="D59" s="187"/>
      <c r="E59" s="187"/>
    </row>
    <row r="60" spans="1:5" ht="24.9" customHeight="1">
      <c r="A60" s="187"/>
      <c r="B60" s="187"/>
      <c r="C60" s="187"/>
      <c r="D60" s="187"/>
      <c r="E60" s="187"/>
    </row>
    <row r="61" spans="1:5" ht="24.9" customHeight="1">
      <c r="A61" s="187"/>
      <c r="B61" s="187"/>
      <c r="C61" s="187"/>
      <c r="D61" s="187"/>
      <c r="E61" s="187"/>
    </row>
    <row r="62" spans="1:5" ht="24.9" customHeight="1">
      <c r="A62" s="187"/>
      <c r="B62" s="187"/>
      <c r="C62" s="187"/>
      <c r="D62" s="187"/>
      <c r="E62" s="187"/>
    </row>
    <row r="63" spans="1:5" ht="24.9" customHeight="1">
      <c r="A63" s="187"/>
      <c r="B63" s="187"/>
      <c r="C63" s="187"/>
      <c r="D63" s="187"/>
      <c r="E63" s="187"/>
    </row>
    <row r="64" spans="1:5" ht="24.9" customHeight="1">
      <c r="A64" s="187"/>
      <c r="B64" s="187"/>
      <c r="C64" s="187"/>
      <c r="D64" s="187"/>
      <c r="E64" s="187"/>
    </row>
    <row r="65" spans="1:5" ht="24.9" customHeight="1">
      <c r="A65" s="187"/>
      <c r="B65" s="187"/>
      <c r="C65" s="187"/>
      <c r="D65" s="187"/>
      <c r="E65" s="187"/>
    </row>
    <row r="66" spans="1:5" ht="24.9" customHeight="1">
      <c r="A66" s="187"/>
      <c r="B66" s="187"/>
      <c r="C66" s="187"/>
      <c r="D66" s="187"/>
      <c r="E66" s="187"/>
    </row>
    <row r="67" spans="1:5" ht="24.9" customHeight="1">
      <c r="A67" s="187"/>
      <c r="B67" s="187"/>
      <c r="C67" s="187"/>
      <c r="D67" s="187"/>
      <c r="E67" s="187"/>
    </row>
    <row r="68" spans="1:5" ht="24.9" customHeight="1">
      <c r="A68" s="187"/>
      <c r="B68" s="187"/>
      <c r="C68" s="187"/>
      <c r="D68" s="187"/>
      <c r="E68" s="187"/>
    </row>
    <row r="69" spans="1:5" ht="24.9" customHeight="1">
      <c r="A69" s="187"/>
      <c r="B69" s="187"/>
      <c r="C69" s="187"/>
      <c r="D69" s="187"/>
      <c r="E69" s="187"/>
    </row>
    <row r="70" spans="1:5" ht="24.9" customHeight="1">
      <c r="A70" s="187"/>
      <c r="B70" s="187"/>
      <c r="C70" s="187"/>
      <c r="D70" s="187"/>
      <c r="E70" s="187"/>
    </row>
    <row r="71" spans="1:5" ht="24.9" customHeight="1">
      <c r="A71" s="187"/>
      <c r="B71" s="187"/>
      <c r="C71" s="187"/>
      <c r="D71" s="187"/>
      <c r="E71" s="187"/>
    </row>
    <row r="72" spans="1:5" ht="24.9" customHeight="1">
      <c r="A72" s="187"/>
      <c r="B72" s="187"/>
      <c r="C72" s="187"/>
      <c r="D72" s="187"/>
      <c r="E72" s="187"/>
    </row>
    <row r="73" spans="1:5" ht="24.9" customHeight="1">
      <c r="A73" s="187"/>
      <c r="B73" s="187"/>
      <c r="C73" s="187"/>
      <c r="D73" s="187"/>
      <c r="E73" s="187"/>
    </row>
    <row r="74" spans="1:5" ht="24.9" customHeight="1">
      <c r="A74" s="187"/>
      <c r="B74" s="187"/>
      <c r="C74" s="187"/>
      <c r="D74" s="187"/>
      <c r="E74" s="187"/>
    </row>
    <row r="75" spans="1:5">
      <c r="A75" s="187"/>
      <c r="B75" s="187"/>
      <c r="C75" s="187"/>
      <c r="D75" s="187"/>
      <c r="E75" s="187"/>
    </row>
    <row r="76" spans="1:5">
      <c r="A76" s="187"/>
      <c r="B76" s="187"/>
      <c r="C76" s="187"/>
      <c r="D76" s="187"/>
      <c r="E76" s="187"/>
    </row>
    <row r="77" spans="1:5">
      <c r="A77" s="187"/>
      <c r="B77" s="187"/>
      <c r="C77" s="187"/>
      <c r="D77" s="187"/>
      <c r="E77" s="187"/>
    </row>
    <row r="78" spans="1:5">
      <c r="A78" s="187"/>
      <c r="B78" s="187"/>
      <c r="C78" s="187"/>
      <c r="D78" s="187"/>
      <c r="E78" s="187"/>
    </row>
    <row r="79" spans="1:5">
      <c r="A79" s="187"/>
      <c r="B79" s="187"/>
      <c r="C79" s="187"/>
      <c r="D79" s="187"/>
      <c r="E79" s="187"/>
    </row>
    <row r="80" spans="1:5">
      <c r="A80" s="187"/>
      <c r="B80" s="187"/>
      <c r="C80" s="187"/>
      <c r="D80" s="187"/>
      <c r="E80" s="187"/>
    </row>
    <row r="81" spans="1:5">
      <c r="A81" s="187"/>
      <c r="B81" s="187"/>
      <c r="C81" s="187"/>
      <c r="D81" s="187"/>
      <c r="E81" s="187"/>
    </row>
    <row r="82" spans="1:5">
      <c r="A82" s="187"/>
      <c r="B82" s="187"/>
      <c r="C82" s="187"/>
      <c r="D82" s="187"/>
      <c r="E82" s="187"/>
    </row>
    <row r="83" spans="1:5">
      <c r="A83" s="187"/>
      <c r="B83" s="187"/>
      <c r="C83" s="187"/>
      <c r="D83" s="187"/>
      <c r="E83" s="187"/>
    </row>
    <row r="84" spans="1:5">
      <c r="A84" s="187"/>
      <c r="B84" s="187"/>
      <c r="C84" s="187"/>
      <c r="D84" s="187"/>
      <c r="E84" s="187"/>
    </row>
    <row r="85" spans="1:5">
      <c r="A85" s="187"/>
      <c r="B85" s="187"/>
      <c r="C85" s="187"/>
      <c r="D85" s="187"/>
      <c r="E85" s="187"/>
    </row>
    <row r="86" spans="1:5">
      <c r="A86" s="187"/>
      <c r="B86" s="187"/>
      <c r="C86" s="187"/>
      <c r="D86" s="187"/>
      <c r="E86" s="187"/>
    </row>
    <row r="87" spans="1:5">
      <c r="A87" s="187"/>
      <c r="B87" s="187"/>
      <c r="C87" s="187"/>
      <c r="D87" s="187"/>
      <c r="E87" s="187"/>
    </row>
    <row r="88" spans="1:5">
      <c r="A88" s="187"/>
      <c r="B88" s="187"/>
      <c r="C88" s="187"/>
      <c r="D88" s="187"/>
      <c r="E88" s="187"/>
    </row>
    <row r="89" spans="1:5">
      <c r="A89" s="187"/>
      <c r="B89" s="187"/>
      <c r="C89" s="187"/>
      <c r="D89" s="187"/>
      <c r="E89" s="187"/>
    </row>
    <row r="90" spans="1:5">
      <c r="A90" s="187"/>
      <c r="B90" s="187"/>
      <c r="C90" s="187"/>
      <c r="D90" s="187"/>
      <c r="E90" s="187"/>
    </row>
    <row r="91" spans="1:5">
      <c r="A91" s="187"/>
      <c r="B91" s="187"/>
      <c r="C91" s="187"/>
      <c r="D91" s="187"/>
      <c r="E91" s="187"/>
    </row>
    <row r="92" spans="1:5">
      <c r="A92" s="187"/>
      <c r="B92" s="187"/>
      <c r="C92" s="187"/>
      <c r="D92" s="187"/>
      <c r="E92" s="187"/>
    </row>
  </sheetData>
  <sheetProtection selectLockedCells="1"/>
  <dataConsolidate/>
  <customSheetViews>
    <customSheetView guid="{B9EAB4BB-47F0-45F6-9177-877ECBB04DB8}" scale="90" hiddenColumns="1" state="hidden" topLeftCell="A34">
      <selection activeCell="H8" sqref="H8"/>
      <pageMargins left="0.31" right="0.25" top="0.52" bottom="0.67" header="0.23" footer="0.24"/>
      <printOptions horizontalCentered="1"/>
      <pageSetup paperSize="9" scale="90" fitToHeight="0" orientation="portrait" r:id="rId1"/>
      <headerFooter alignWithMargins="0">
        <oddFooter>&amp;R&amp;"Book Antiqua,Bold"&amp;10Schedule-5/ Page &amp;P of &amp;N</oddFooter>
      </headerFooter>
    </customSheetView>
    <customSheetView guid="{86260C12-F493-4AC3-B99F-09BEF69A932B}" scale="90" hiddenColumns="1" state="hidden" topLeftCell="A34">
      <selection activeCell="H8" sqref="H8"/>
      <pageMargins left="0.31" right="0.25" top="0.52" bottom="0.67" header="0.23" footer="0.24"/>
      <printOptions horizontalCentered="1"/>
      <pageSetup paperSize="9" scale="90" fitToHeight="0" orientation="portrait" r:id="rId2"/>
      <headerFooter alignWithMargins="0">
        <oddFooter>&amp;R&amp;"Book Antiqua,Bold"&amp;10Schedule-5/ Page &amp;P of &amp;N</oddFooter>
      </headerFooter>
    </customSheetView>
    <customSheetView guid="{25FA5C87-49B6-4D46-AC9A-E57D5387C2DA}" scale="90" hiddenColumns="1" state="hidden" topLeftCell="A34">
      <selection activeCell="H8" sqref="H8"/>
      <pageMargins left="0.31" right="0.25" top="0.52" bottom="0.67" header="0.23" footer="0.24"/>
      <printOptions horizontalCentered="1"/>
      <pageSetup paperSize="9" scale="90" fitToHeight="0" orientation="portrait" r:id="rId3"/>
      <headerFooter alignWithMargins="0">
        <oddFooter>&amp;R&amp;"Book Antiqua,Bold"&amp;10Schedule-5/ Page &amp;P of &amp;N</oddFooter>
      </headerFooter>
    </customSheetView>
    <customSheetView guid="{FC366365-2136-48B2-A9F6-DEB708B66B93}" scale="90" hiddenColumns="1" state="hidden" topLeftCell="A34">
      <selection activeCell="H8" sqref="H8"/>
      <pageMargins left="0.31" right="0.25" top="0.52" bottom="0.67" header="0.23" footer="0.24"/>
      <printOptions horizontalCentered="1"/>
      <pageSetup paperSize="9" scale="90" fitToHeight="0" orientation="portrait" r:id="rId4"/>
      <headerFooter alignWithMargins="0">
        <oddFooter>&amp;R&amp;"Book Antiqua,Bold"&amp;10Schedule-5/ Page &amp;P of &amp;N</oddFooter>
      </headerFooter>
    </customSheetView>
    <customSheetView guid="{25F14B1D-FADD-4C44-AA48-5D402D65337D}" scale="90" hiddenColumns="1" state="hidden" topLeftCell="A34">
      <selection activeCell="H8" sqref="H8"/>
      <pageMargins left="0.31" right="0.25" top="0.52" bottom="0.67" header="0.23" footer="0.24"/>
      <printOptions horizontalCentered="1"/>
      <pageSetup paperSize="9" scale="90" fitToHeight="0" orientation="portrait" r:id="rId5"/>
      <headerFooter alignWithMargins="0">
        <oddFooter>&amp;R&amp;"Book Antiqua,Bold"&amp;10Schedule-5/ Page &amp;P of &amp;N</oddFooter>
      </headerFooter>
    </customSheetView>
    <customSheetView guid="{2D068FA3-47E3-4516-81A6-894AA90F7864}" scale="90" hiddenColumns="1" state="hidden" topLeftCell="A34">
      <selection activeCell="H8" sqref="H8"/>
      <pageMargins left="0.31" right="0.25" top="0.52" bottom="0.67" header="0.23" footer="0.24"/>
      <printOptions horizontalCentered="1"/>
      <pageSetup paperSize="9" scale="90" fitToHeight="0" orientation="portrait" r:id="rId6"/>
      <headerFooter alignWithMargins="0">
        <oddFooter>&amp;R&amp;"Book Antiqua,Bold"&amp;10Schedule-5/ Page &amp;P of &amp;N</oddFooter>
      </headerFooter>
    </customSheetView>
    <customSheetView guid="{97B2ED79-AE3F-4DF3-959D-96AE4A0B76A0}" scale="90" hiddenColumns="1" state="hidden" topLeftCell="A34">
      <selection activeCell="H8" sqref="H8"/>
      <pageMargins left="0.31" right="0.25" top="0.52" bottom="0.67" header="0.23" footer="0.24"/>
      <printOptions horizontalCentered="1"/>
      <pageSetup paperSize="9" scale="90" fitToHeight="0" orientation="portrait" r:id="rId7"/>
      <headerFooter alignWithMargins="0">
        <oddFooter>&amp;R&amp;"Book Antiqua,Bold"&amp;10Schedule-5/ Page &amp;P of &amp;N</oddFooter>
      </headerFooter>
    </customSheetView>
    <customSheetView guid="{CB39F8EE-FAD8-4C4E-B5E9-5EC27AC08528}" scale="90" hiddenColumns="1" state="hidden" topLeftCell="A34">
      <selection activeCell="H8" sqref="H8"/>
      <pageMargins left="0.31" right="0.25" top="0.52" bottom="0.67" header="0.23" footer="0.24"/>
      <printOptions horizontalCentered="1"/>
      <pageSetup paperSize="9" scale="90" fitToHeight="0" orientation="portrait" r:id="rId8"/>
      <headerFooter alignWithMargins="0">
        <oddFooter>&amp;R&amp;"Book Antiqua,Bold"&amp;10Schedule-5/ Page &amp;P of &amp;N</oddFooter>
      </headerFooter>
    </customSheetView>
    <customSheetView guid="{E8B8E0BD-9CB3-4C7D-9BC6-088FDFCB0B45}" scale="90" hiddenColumns="1" state="hidden" topLeftCell="A34">
      <selection activeCell="H8" sqref="H8"/>
      <pageMargins left="0.31" right="0.25" top="0.52" bottom="0.67" header="0.23" footer="0.24"/>
      <printOptions horizontalCentered="1"/>
      <pageSetup paperSize="9" scale="90" fitToHeight="0" orientation="portrait" r:id="rId9"/>
      <headerFooter alignWithMargins="0">
        <oddFooter>&amp;R&amp;"Book Antiqua,Bold"&amp;10Schedule-5/ Page &amp;P of &amp;N</oddFooter>
      </headerFooter>
    </customSheetView>
    <customSheetView guid="{E2E57CA5-082B-4C11-AB34-2A298199576B}" scale="90" hiddenColumns="1" state="hidden" topLeftCell="A12">
      <selection activeCell="D18" sqref="D18:E21"/>
      <pageMargins left="0.31" right="0.25" top="0.52" bottom="0.67" header="0.23" footer="0.24"/>
      <printOptions horizontalCentered="1"/>
      <pageSetup paperSize="9" scale="90" fitToHeight="0" orientation="portrait" r:id="rId10"/>
      <headerFooter alignWithMargins="0">
        <oddFooter>&amp;R&amp;"Book Antiqua,Bold"&amp;10Schedule-5/ Page &amp;P of &amp;N</oddFooter>
      </headerFooter>
    </customSheetView>
    <customSheetView guid="{EEE4E2D7-4BFE-4C24-8B93-9FD441A50336}" scale="90" hiddenColumns="1" state="hidden" topLeftCell="A30">
      <selection activeCell="D23" sqref="D23:E26"/>
      <pageMargins left="0.31" right="0.25" top="0.52" bottom="0.67" header="0.23" footer="0.24"/>
      <printOptions horizontalCentered="1"/>
      <pageSetup paperSize="9" scale="90" fitToHeight="0" orientation="portrait" r:id="rId11"/>
      <headerFooter alignWithMargins="0">
        <oddFooter>&amp;R&amp;"Book Antiqua,Bold"&amp;10Schedule-5/ Page &amp;P of &amp;N</oddFooter>
      </headerFooter>
    </customSheetView>
    <customSheetView guid="{091A6405-72DB-46E0-B81A-EC53A5C58396}" scale="90" hiddenColumns="1" state="hidden" topLeftCell="A12">
      <selection activeCell="D18" sqref="D18:E21"/>
      <pageMargins left="0.31" right="0.25" top="0.52" bottom="0.67" header="0.23" footer="0.24"/>
      <printOptions horizontalCentered="1"/>
      <pageSetup paperSize="9" scale="90" fitToHeight="0" orientation="portrait" r:id="rId12"/>
      <headerFooter alignWithMargins="0">
        <oddFooter>&amp;R&amp;"Book Antiqua,Bold"&amp;10Schedule-5/ Page &amp;P of &amp;N</oddFooter>
      </headerFooter>
    </customSheetView>
    <customSheetView guid="{27A45B7A-04F2-4516-B80B-5ED0825D4ED3}" scale="90" hiddenColumns="1" state="hidden" topLeftCell="A30">
      <selection activeCell="D23" sqref="D23:E26"/>
      <pageMargins left="0.31" right="0.25" top="0.52" bottom="0.67" header="0.23" footer="0.24"/>
      <printOptions horizontalCentered="1"/>
      <pageSetup paperSize="9" scale="90" fitToHeight="0" orientation="portrait" r:id="rId13"/>
      <headerFooter alignWithMargins="0">
        <oddFooter>&amp;R&amp;"Book Antiqua,Bold"&amp;10Schedule-5/ Page &amp;P of &amp;N</oddFooter>
      </headerFooter>
    </customSheetView>
    <customSheetView guid="{1F4837C2-36FF-4422-95DC-EAAD1B4FAC2F}" scale="90" hiddenColumns="1" state="hidden" topLeftCell="A34">
      <selection activeCell="H8" sqref="H8"/>
      <pageMargins left="0.31" right="0.25" top="0.52" bottom="0.67" header="0.23" footer="0.24"/>
      <printOptions horizontalCentered="1"/>
      <pageSetup paperSize="9" scale="90" fitToHeight="0" orientation="portrait" r:id="rId14"/>
      <headerFooter alignWithMargins="0">
        <oddFooter>&amp;R&amp;"Book Antiqua,Bold"&amp;10Schedule-5/ Page &amp;P of &amp;N</oddFooter>
      </headerFooter>
    </customSheetView>
    <customSheetView guid="{FD7F7BE1-8CB1-460B-98AB-D33E15FD14E6}" scale="90" hiddenColumns="1" state="hidden" topLeftCell="A34">
      <selection activeCell="H8" sqref="H8"/>
      <pageMargins left="0.31" right="0.25" top="0.52" bottom="0.67" header="0.23" footer="0.24"/>
      <printOptions horizontalCentered="1"/>
      <pageSetup paperSize="9" scale="90" fitToHeight="0" orientation="portrait" r:id="rId15"/>
      <headerFooter alignWithMargins="0">
        <oddFooter>&amp;R&amp;"Book Antiqua,Bold"&amp;10Schedule-5/ Page &amp;P of &amp;N</oddFooter>
      </headerFooter>
    </customSheetView>
    <customSheetView guid="{8C0E2163-61BB-48DF-AFAF-5E75147ED450}" scale="90" hiddenColumns="1" state="hidden" topLeftCell="A34">
      <selection activeCell="H8" sqref="H8"/>
      <pageMargins left="0.31" right="0.25" top="0.52" bottom="0.67" header="0.23" footer="0.24"/>
      <printOptions horizontalCentered="1"/>
      <pageSetup paperSize="9" scale="90" fitToHeight="0" orientation="portrait" r:id="rId16"/>
      <headerFooter alignWithMargins="0">
        <oddFooter>&amp;R&amp;"Book Antiqua,Bold"&amp;10Schedule-5/ Page &amp;P of &amp;N</oddFooter>
      </headerFooter>
    </customSheetView>
    <customSheetView guid="{3DA0B320-DAF7-4F4A-921A-9FCFD188E8C7}" scale="90" hiddenColumns="1" state="hidden" topLeftCell="A34">
      <selection activeCell="H8" sqref="H8"/>
      <pageMargins left="0.31" right="0.25" top="0.52" bottom="0.67" header="0.23" footer="0.24"/>
      <printOptions horizontalCentered="1"/>
      <pageSetup paperSize="9" scale="90" fitToHeight="0" orientation="portrait" r:id="rId17"/>
      <headerFooter alignWithMargins="0">
        <oddFooter>&amp;R&amp;"Book Antiqua,Bold"&amp;10Schedule-5/ Page &amp;P of &amp;N</oddFooter>
      </headerFooter>
    </customSheetView>
    <customSheetView guid="{BE0CEA4D-1A4E-4C32-BF92-B8DA3D3423E5}" scale="90" hiddenColumns="1" state="hidden" topLeftCell="A34">
      <selection activeCell="H8" sqref="H8"/>
      <pageMargins left="0.31" right="0.25" top="0.52" bottom="0.67" header="0.23" footer="0.24"/>
      <printOptions horizontalCentered="1"/>
      <pageSetup paperSize="9" scale="90" fitToHeight="0" orientation="portrait" r:id="rId18"/>
      <headerFooter alignWithMargins="0">
        <oddFooter>&amp;R&amp;"Book Antiqua,Bold"&amp;10Schedule-5/ Page &amp;P of &amp;N</oddFooter>
      </headerFooter>
    </customSheetView>
    <customSheetView guid="{714760DF-5EB1-4543-9C04-C1A23AAE4384}" scale="90" hiddenColumns="1" state="hidden" topLeftCell="A34">
      <selection activeCell="H8" sqref="H8"/>
      <pageMargins left="0.31" right="0.25" top="0.52" bottom="0.67" header="0.23" footer="0.24"/>
      <printOptions horizontalCentered="1"/>
      <pageSetup paperSize="9" scale="90" fitToHeight="0" orientation="portrait" r:id="rId19"/>
      <headerFooter alignWithMargins="0">
        <oddFooter>&amp;R&amp;"Book Antiqua,Bold"&amp;10Schedule-5/ Page &amp;P of &amp;N</oddFooter>
      </headerFooter>
    </customSheetView>
    <customSheetView guid="{D4A148BB-8D25-43B9-8797-A9D3AE767B49}" scale="90" hiddenColumns="1" state="hidden" topLeftCell="A34">
      <selection activeCell="H8" sqref="H8"/>
      <pageMargins left="0.31" right="0.25" top="0.52" bottom="0.67" header="0.23" footer="0.24"/>
      <printOptions horizontalCentered="1"/>
      <pageSetup paperSize="9" scale="90" fitToHeight="0" orientation="portrait" r:id="rId20"/>
      <headerFooter alignWithMargins="0">
        <oddFooter>&amp;R&amp;"Book Antiqua,Bold"&amp;10Schedule-5/ Page &amp;P of &amp;N</oddFooter>
      </headerFooter>
    </customSheetView>
    <customSheetView guid="{9658319F-66FC-48F8-AB8A-302F6F77BA10}" scale="90" hiddenColumns="1" state="hidden" topLeftCell="A34">
      <selection activeCell="H8" sqref="H8"/>
      <pageMargins left="0.31" right="0.25" top="0.52" bottom="0.67" header="0.23" footer="0.24"/>
      <printOptions horizontalCentered="1"/>
      <pageSetup paperSize="9" scale="90" fitToHeight="0" orientation="portrait" r:id="rId21"/>
      <headerFooter alignWithMargins="0">
        <oddFooter>&amp;R&amp;"Book Antiqua,Bold"&amp;10Schedule-5/ Page &amp;P of &amp;N</oddFooter>
      </headerFooter>
    </customSheetView>
    <customSheetView guid="{EF8F60CB-82F3-477F-A7D3-94F4C70843DC}" scale="90" hiddenColumns="1" state="hidden" topLeftCell="A34">
      <selection activeCell="H8" sqref="H8"/>
      <pageMargins left="0.31" right="0.25" top="0.52" bottom="0.67" header="0.23" footer="0.24"/>
      <printOptions horizontalCentered="1"/>
      <pageSetup paperSize="9" scale="90" fitToHeight="0" orientation="portrait" r:id="rId22"/>
      <headerFooter alignWithMargins="0">
        <oddFooter>&amp;R&amp;"Book Antiqua,Bold"&amp;10Schedule-5/ Page &amp;P of &amp;N</oddFooter>
      </headerFooter>
    </customSheetView>
    <customSheetView guid="{427AF4ED-2BDF-478F-9F0A-595838FA0EC8}" scale="90" hiddenColumns="1" state="hidden" topLeftCell="A34">
      <selection activeCell="H8" sqref="H8"/>
      <pageMargins left="0.31" right="0.25" top="0.52" bottom="0.67" header="0.23" footer="0.24"/>
      <printOptions horizontalCentered="1"/>
      <pageSetup paperSize="9" scale="90" fitToHeight="0" orientation="portrait" r:id="rId23"/>
      <headerFooter alignWithMargins="0">
        <oddFooter>&amp;R&amp;"Book Antiqua,Bold"&amp;10Schedule-5/ Page &amp;P of &amp;N</oddFooter>
      </headerFooter>
    </customSheetView>
    <customSheetView guid="{D4DE57C7-E521-4428-80BD-545B19793C78}" scale="90" hiddenColumns="1" state="hidden" topLeftCell="A34">
      <selection activeCell="H8" sqref="H8"/>
      <pageMargins left="0.31" right="0.25" top="0.52" bottom="0.67" header="0.23" footer="0.24"/>
      <printOptions horizontalCentered="1"/>
      <pageSetup paperSize="9" scale="90" fitToHeight="0" orientation="portrait" r:id="rId24"/>
      <headerFooter alignWithMargins="0">
        <oddFooter>&amp;R&amp;"Book Antiqua,Bold"&amp;10Schedule-5/ Page &amp;P of &amp;N</oddFooter>
      </headerFooter>
    </customSheetView>
  </customSheetViews>
  <mergeCells count="40">
    <mergeCell ref="B39:E39"/>
    <mergeCell ref="B33:C33"/>
    <mergeCell ref="D33:E33"/>
    <mergeCell ref="B34:C34"/>
    <mergeCell ref="D34:E35"/>
    <mergeCell ref="A36:A37"/>
    <mergeCell ref="B36:C36"/>
    <mergeCell ref="D36:E36"/>
    <mergeCell ref="B37:C37"/>
    <mergeCell ref="D37:E37"/>
    <mergeCell ref="B31:C31"/>
    <mergeCell ref="D31:E32"/>
    <mergeCell ref="B22:C22"/>
    <mergeCell ref="D22:E22"/>
    <mergeCell ref="B23:C23"/>
    <mergeCell ref="D23:E26"/>
    <mergeCell ref="B27:C27"/>
    <mergeCell ref="D27:E27"/>
    <mergeCell ref="B28:C28"/>
    <mergeCell ref="D28:E29"/>
    <mergeCell ref="B30:C30"/>
    <mergeCell ref="D30:E30"/>
    <mergeCell ref="I13:K13"/>
    <mergeCell ref="M13:O13"/>
    <mergeCell ref="B14:C14"/>
    <mergeCell ref="D14:E14"/>
    <mergeCell ref="B18:C18"/>
    <mergeCell ref="D18:E21"/>
    <mergeCell ref="B13:C13"/>
    <mergeCell ref="D13:E13"/>
    <mergeCell ref="B15:C15"/>
    <mergeCell ref="D15:E16"/>
    <mergeCell ref="B17:C17"/>
    <mergeCell ref="D17:E17"/>
    <mergeCell ref="B10:C10"/>
    <mergeCell ref="B11:C11"/>
    <mergeCell ref="A3:E3"/>
    <mergeCell ref="A4:E4"/>
    <mergeCell ref="B8:C8"/>
    <mergeCell ref="B9:C9"/>
  </mergeCells>
  <phoneticPr fontId="27" type="noConversion"/>
  <dataValidations xWindow="1016" yWindow="398" count="10">
    <dataValidation type="decimal" operator="greaterThanOrEqual" allowBlank="1" showInputMessage="1" showErrorMessage="1" error="Enter Numeric figure in Percent only." prompt="Enter Rate of Sales Tax for Direct supply items indicated in Sch-1. " sqref="C21" xr:uid="{00000000-0002-0000-0700-000000000000}">
      <formula1>0</formula1>
    </dataValidation>
    <dataValidation allowBlank="1" showInputMessage="1" showErrorMessage="1" prompt="You may write remarks regarding Octroi here." sqref="D28:E29" xr:uid="{00000000-0002-0000-0700-000001000000}"/>
    <dataValidation allowBlank="1" showInputMessage="1" showErrorMessage="1" prompt="You may write remarks regarding VAT here." sqref="D23:E26" xr:uid="{00000000-0002-0000-0700-000002000000}"/>
    <dataValidation allowBlank="1" showInputMessage="1" showErrorMessage="1" prompt="You may write remarks regarding Sales Tax here." sqref="D18:E21" xr:uid="{00000000-0002-0000-0700-000003000000}"/>
    <dataValidation allowBlank="1" showInputMessage="1" showErrorMessage="1" prompt="You may write remarks regarding Excise Duty here." sqref="D15:E16" xr:uid="{00000000-0002-0000-0700-000004000000}"/>
    <dataValidation type="decimal" operator="greaterThanOrEqual" allowBlank="1" showInputMessage="1" showErrorMessage="1" error="Enter Numeric figure in Percent only." prompt="Enter rate of Excise Duty for Direct supply items indicated in Sch-1. Amount related to this items will be displayed in the respective cell against TOTAL EXCISE DUTY." sqref="C16" xr:uid="{00000000-0002-0000-0700-000005000000}">
      <formula1>0</formula1>
    </dataValidation>
    <dataValidation type="whole" operator="greaterThanOrEqual" allowBlank="1" showInputMessage="1" showErrorMessage="1" error="Enter Numeric Figure only." prompt="Enter the amount on which Sales tax is payable. Amount of Sales Tax related to this at the rate indicated in the column below will be displayed in the cell against TOTAL SALES TAX." sqref="C19:C20" xr:uid="{00000000-0002-0000-0700-000006000000}">
      <formula1>0</formula1>
    </dataValidation>
    <dataValidation type="decimal" operator="greaterThanOrEqual" allowBlank="1" showInputMessage="1" showErrorMessage="1" error="Enter Numeric figure in Percent only." prompt="Enter rate of VAT for Direct supply items indicated in Sch-1. Amount of VAT shall be displayed in the cell against TOTAL VAT." sqref="C26" xr:uid="{00000000-0002-0000-0700-000007000000}">
      <formula1>0</formula1>
    </dataValidation>
    <dataValidation allowBlank="1" showInputMessage="1" showErrorMessage="1" prompt="You may write remarks regarding Entry Tax here." sqref="D31:E32" xr:uid="{00000000-0002-0000-0700-000008000000}"/>
    <dataValidation allowBlank="1" showInputMessage="1" showErrorMessage="1" prompt="You may write remarks regarding Other Taxes &amp; Duties here." sqref="D34:E35" xr:uid="{00000000-0002-0000-0700-000009000000}"/>
  </dataValidations>
  <hyperlinks>
    <hyperlink ref="C29" location="Octroi!Print_Area" tooltip="Click here for Details of Octroi" display="Click here for details of Octroi" xr:uid="{00000000-0004-0000-0700-000000000000}"/>
    <hyperlink ref="C32" location="'Entry Tax'!Print_Area" tooltip="Click here for details of Entry Taxes" display="Click here for details of Entry Taxes" xr:uid="{00000000-0004-0000-0700-000001000000}"/>
    <hyperlink ref="C35" location="'Other Taxes &amp; Duties'!A1" tooltip="Click here for details of Other taxes &amp; Duties" display="Click here for details of Other Taxes &amp; Duties" xr:uid="{00000000-0004-0000-0700-000002000000}"/>
  </hyperlinks>
  <printOptions horizontalCentered="1"/>
  <pageMargins left="0.31" right="0.25" top="0.52" bottom="0.67" header="0.23" footer="0.24"/>
  <pageSetup paperSize="9" scale="90" fitToHeight="0" orientation="portrait" r:id="rId25"/>
  <headerFooter alignWithMargins="0">
    <oddFooter>&amp;R&amp;"Book Antiqua,Bold"&amp;10Schedule-5/ Page &amp;P of &amp;N</oddFooter>
  </headerFooter>
  <drawing r:id="rId2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3"/>
    <pageSetUpPr fitToPage="1"/>
  </sheetPr>
  <dimension ref="A1:G35"/>
  <sheetViews>
    <sheetView view="pageBreakPreview" zoomScale="115" zoomScaleSheetLayoutView="115" workbookViewId="0">
      <selection activeCell="B15" sqref="B15:C15"/>
    </sheetView>
  </sheetViews>
  <sheetFormatPr defaultColWidth="10" defaultRowHeight="14.4"/>
  <cols>
    <col min="1" max="1" width="10.6640625" style="394" customWidth="1"/>
    <col min="2" max="2" width="27.44140625" style="394" customWidth="1"/>
    <col min="3" max="3" width="21" style="394" customWidth="1"/>
    <col min="4" max="4" width="34.33203125" style="394" customWidth="1"/>
    <col min="5" max="6" width="10" style="472"/>
    <col min="7" max="7" width="11.33203125" style="472" bestFit="1" customWidth="1"/>
    <col min="8" max="16384" width="10" style="472"/>
  </cols>
  <sheetData>
    <row r="1" spans="1:6" ht="18" customHeight="1">
      <c r="A1" s="67" t="str">
        <f>Cover!B3</f>
        <v>Spec. No.: CC/NT/CIVIL/DOM/A02/22/5002002460/00189</v>
      </c>
      <c r="B1" s="68"/>
      <c r="C1" s="70"/>
      <c r="D1" s="71" t="s">
        <v>435</v>
      </c>
    </row>
    <row r="2" spans="1:6" ht="18" customHeight="1">
      <c r="A2" s="421"/>
      <c r="B2" s="417"/>
      <c r="C2" s="419"/>
      <c r="D2" s="419"/>
    </row>
    <row r="3" spans="1:6" ht="76.2" customHeight="1">
      <c r="A3" s="859" t="str">
        <f>Cover!$B$2</f>
        <v>Township Works Package-D1 for construction of Residential and Non-residential buildings including external infrastructural development in various substations of Nagaland state associated with NER Power system improvement project (NERPSIP).</v>
      </c>
      <c r="B3" s="859"/>
      <c r="C3" s="859"/>
      <c r="D3" s="859"/>
      <c r="E3" s="473"/>
      <c r="F3" s="473"/>
    </row>
    <row r="4" spans="1:6" ht="21.9" customHeight="1">
      <c r="A4" s="863" t="s">
        <v>412</v>
      </c>
      <c r="B4" s="863"/>
      <c r="C4" s="863"/>
      <c r="D4" s="863"/>
    </row>
    <row r="5" spans="1:6" ht="10.95" customHeight="1">
      <c r="A5" s="30"/>
    </row>
    <row r="6" spans="1:6" ht="18" customHeight="1">
      <c r="A6" s="25" t="str">
        <f>'Sch-1'!A6</f>
        <v>Bidder’s Name and Address (Sole Bidder) :</v>
      </c>
      <c r="D6" s="461" t="s">
        <v>345</v>
      </c>
    </row>
    <row r="7" spans="1:6" ht="36" customHeight="1">
      <c r="A7" s="899" t="str">
        <f>'Sch-1'!A7</f>
        <v/>
      </c>
      <c r="B7" s="899"/>
      <c r="C7" s="899"/>
      <c r="D7" s="462" t="str">
        <f>'Sch-1'!O7</f>
        <v>Contract Services</v>
      </c>
    </row>
    <row r="8" spans="1:6" ht="18" customHeight="1">
      <c r="A8" s="32" t="s">
        <v>355</v>
      </c>
      <c r="B8" s="897" t="str">
        <f>IF('Sch-1'!F8=0, "", 'Sch-1'!F8)</f>
        <v/>
      </c>
      <c r="C8" s="897"/>
      <c r="D8" s="462" t="str">
        <f>'Sch-1'!O8</f>
        <v>Power Grid Corporation of India Ltd.,</v>
      </c>
    </row>
    <row r="9" spans="1:6" ht="18" customHeight="1">
      <c r="A9" s="32" t="s">
        <v>356</v>
      </c>
      <c r="B9" s="897" t="str">
        <f>IF('Sch-1'!F9=0, "", 'Sch-1'!F9)</f>
        <v/>
      </c>
      <c r="C9" s="897"/>
      <c r="D9" s="462" t="str">
        <f>'Sch-1'!O9</f>
        <v>"Saudamini", Plot No.-2</v>
      </c>
    </row>
    <row r="10" spans="1:6" ht="18" customHeight="1">
      <c r="A10" s="463"/>
      <c r="B10" s="897" t="str">
        <f>IF('Sch-1'!F10=0, "", 'Sch-1'!F10)</f>
        <v/>
      </c>
      <c r="C10" s="897"/>
      <c r="D10" s="462" t="str">
        <f>'Sch-1'!O10</f>
        <v xml:space="preserve">Sector-29, </v>
      </c>
    </row>
    <row r="11" spans="1:6" ht="18" customHeight="1">
      <c r="A11" s="463"/>
      <c r="B11" s="897" t="str">
        <f>IF('Sch-1'!F11=0, "", 'Sch-1'!F11)</f>
        <v/>
      </c>
      <c r="C11" s="897"/>
      <c r="D11" s="462" t="str">
        <f>'Sch-1'!O11</f>
        <v>Gurgaon (Haryana) - 122001</v>
      </c>
    </row>
    <row r="12" spans="1:6" ht="14.4" customHeight="1">
      <c r="A12" s="45"/>
      <c r="B12" s="45"/>
      <c r="C12" s="45"/>
      <c r="D12" s="464"/>
    </row>
    <row r="13" spans="1:6" ht="21.9" customHeight="1">
      <c r="A13" s="46" t="s">
        <v>324</v>
      </c>
      <c r="B13" s="860" t="s">
        <v>321</v>
      </c>
      <c r="C13" s="861"/>
      <c r="D13" s="47" t="s">
        <v>326</v>
      </c>
    </row>
    <row r="14" spans="1:6" ht="21.9" customHeight="1">
      <c r="A14" s="35" t="s">
        <v>327</v>
      </c>
      <c r="B14" s="902" t="s">
        <v>359</v>
      </c>
      <c r="C14" s="902"/>
      <c r="D14" s="60">
        <f>'Sch-1'!P156</f>
        <v>0</v>
      </c>
    </row>
    <row r="15" spans="1:6" ht="21.9" customHeight="1">
      <c r="A15" s="562" t="s">
        <v>329</v>
      </c>
      <c r="B15" s="871" t="s">
        <v>451</v>
      </c>
      <c r="C15" s="881"/>
      <c r="D15" s="592">
        <f>'Sch-1'!R156</f>
        <v>0</v>
      </c>
    </row>
    <row r="16" spans="1:6" ht="35.1" customHeight="1">
      <c r="A16" s="465"/>
      <c r="B16" s="903" t="s">
        <v>433</v>
      </c>
      <c r="C16" s="904"/>
      <c r="D16" s="589">
        <f>D14+D15</f>
        <v>0</v>
      </c>
    </row>
    <row r="17" spans="1:7" ht="21.9" hidden="1" customHeight="1">
      <c r="A17" s="35" t="s">
        <v>329</v>
      </c>
      <c r="B17" s="898" t="s">
        <v>360</v>
      </c>
      <c r="C17" s="898"/>
      <c r="D17" s="60" t="e">
        <f>#REF!</f>
        <v>#REF!</v>
      </c>
    </row>
    <row r="18" spans="1:7" ht="35.1" hidden="1" customHeight="1">
      <c r="A18" s="465"/>
      <c r="B18" s="900" t="s">
        <v>333</v>
      </c>
      <c r="C18" s="901"/>
      <c r="D18" s="466"/>
    </row>
    <row r="19" spans="1:7" ht="21.9" hidden="1" customHeight="1">
      <c r="A19" s="35" t="s">
        <v>330</v>
      </c>
      <c r="B19" s="898" t="s">
        <v>361</v>
      </c>
      <c r="C19" s="898"/>
      <c r="D19" s="60" t="e">
        <f>#REF!</f>
        <v>#REF!</v>
      </c>
    </row>
    <row r="20" spans="1:7" ht="24.6" hidden="1" customHeight="1">
      <c r="A20" s="465"/>
      <c r="B20" s="900" t="s">
        <v>334</v>
      </c>
      <c r="C20" s="901"/>
      <c r="D20" s="466"/>
    </row>
    <row r="21" spans="1:7" ht="21.9" hidden="1" customHeight="1">
      <c r="A21" s="35" t="s">
        <v>331</v>
      </c>
      <c r="B21" s="898" t="s">
        <v>362</v>
      </c>
      <c r="C21" s="898"/>
      <c r="D21" s="204" t="s">
        <v>370</v>
      </c>
    </row>
    <row r="22" spans="1:7" ht="21.6" hidden="1" customHeight="1">
      <c r="A22" s="465"/>
      <c r="B22" s="900" t="s">
        <v>335</v>
      </c>
      <c r="C22" s="901"/>
      <c r="D22" s="466"/>
    </row>
    <row r="23" spans="1:7" ht="30" hidden="1" customHeight="1">
      <c r="A23" s="35">
        <v>5</v>
      </c>
      <c r="B23" s="898" t="s">
        <v>368</v>
      </c>
      <c r="C23" s="898"/>
      <c r="D23" s="60" t="e">
        <f>'Sch-2'!#REF!</f>
        <v>#REF!</v>
      </c>
    </row>
    <row r="24" spans="1:7" ht="51" hidden="1" customHeight="1">
      <c r="A24" s="465"/>
      <c r="B24" s="900" t="s">
        <v>337</v>
      </c>
      <c r="C24" s="901"/>
      <c r="D24" s="467" t="s">
        <v>265</v>
      </c>
    </row>
    <row r="25" spans="1:7" ht="21.9" hidden="1" customHeight="1">
      <c r="A25" s="35" t="s">
        <v>338</v>
      </c>
      <c r="B25" s="898" t="s">
        <v>369</v>
      </c>
      <c r="C25" s="898"/>
      <c r="D25" s="204" t="e">
        <f>#REF!</f>
        <v>#REF!</v>
      </c>
    </row>
    <row r="26" spans="1:7" ht="35.1" hidden="1" customHeight="1">
      <c r="A26" s="465"/>
      <c r="B26" s="900" t="s">
        <v>52</v>
      </c>
      <c r="C26" s="901"/>
      <c r="D26" s="466"/>
    </row>
    <row r="27" spans="1:7" hidden="1">
      <c r="A27" s="905"/>
      <c r="B27" s="906" t="s">
        <v>339</v>
      </c>
      <c r="C27" s="906"/>
      <c r="D27" s="61">
        <f>D14</f>
        <v>0</v>
      </c>
    </row>
    <row r="28" spans="1:7" ht="44.25" hidden="1" customHeight="1">
      <c r="A28" s="905"/>
      <c r="B28" s="906"/>
      <c r="C28" s="906"/>
      <c r="D28" s="474" t="str">
        <f>D24</f>
        <v>Plus Octroi, Entry Tax , Other Taxes &amp; Duties quoted by bidder at Sl. No. 4,5 &amp; 6 of Sch-5</v>
      </c>
    </row>
    <row r="29" spans="1:7" ht="8.25" customHeight="1">
      <c r="A29" s="468"/>
      <c r="B29" s="65"/>
      <c r="C29" s="65"/>
      <c r="D29" s="66"/>
    </row>
    <row r="30" spans="1:7" ht="9.75" customHeight="1">
      <c r="A30" s="468"/>
      <c r="B30" s="65"/>
      <c r="C30" s="76"/>
      <c r="D30" s="66"/>
      <c r="G30" s="475"/>
    </row>
    <row r="31" spans="1:7" ht="28.8">
      <c r="A31" s="75" t="s">
        <v>351</v>
      </c>
      <c r="B31" s="83" t="str">
        <f>IF('Sch-1'!D160=0,"", 'Sch-1'!D160)</f>
        <v>--</v>
      </c>
      <c r="C31" s="76" t="s">
        <v>353</v>
      </c>
      <c r="D31" s="81" t="str">
        <f>IF('Sch-1'!O161=0,"",'Sch-1'!O161)</f>
        <v/>
      </c>
      <c r="F31" s="453"/>
    </row>
    <row r="32" spans="1:7" ht="28.8">
      <c r="A32" s="75" t="s">
        <v>352</v>
      </c>
      <c r="B32" s="83" t="str">
        <f>IF('Sch-1'!D161=0,"", 'Sch-1'!D161)</f>
        <v/>
      </c>
      <c r="C32" s="76" t="s">
        <v>354</v>
      </c>
      <c r="D32" s="81" t="str">
        <f>IF('Sch-1'!O162=0,"",'Sch-1'!O162)</f>
        <v/>
      </c>
      <c r="F32" s="435"/>
    </row>
    <row r="33" spans="1:6">
      <c r="A33" s="409"/>
      <c r="B33" s="417"/>
      <c r="C33" s="76"/>
      <c r="D33" s="469"/>
      <c r="F33" s="435"/>
    </row>
    <row r="34" spans="1:6" ht="30" customHeight="1">
      <c r="A34" s="409"/>
      <c r="B34" s="417"/>
      <c r="C34" s="76"/>
      <c r="D34" s="409"/>
      <c r="F34" s="453"/>
    </row>
    <row r="35" spans="1:6" ht="30" customHeight="1">
      <c r="A35" s="470"/>
      <c r="B35" s="470"/>
      <c r="C35" s="471"/>
      <c r="E35" s="476"/>
    </row>
  </sheetData>
  <sheetProtection algorithmName="SHA-512" hashValue="7Xy44eR+HepRbs55b4yELtoK1iVelehKRuqA5AyBrZi/eQ5ReXONusMLEpeF1NdvnP5+Qzz/oFlz+HpBiOGi3w==" saltValue="L6Lx2HFN6W3F87/EoIorZA==" spinCount="100000" sheet="1" formatColumns="0" formatRows="0" selectLockedCells="1"/>
  <customSheetViews>
    <customSheetView guid="{B9EAB4BB-47F0-45F6-9177-877ECBB04DB8}" scale="115" showPageBreaks="1" fitToPage="1" printArea="1" hiddenRows="1" view="pageBreakPreview">
      <selection activeCell="B15" sqref="B15:C15"/>
      <pageMargins left="0.5" right="0.38" top="0.56999999999999995" bottom="0.48" header="0.38" footer="0.24"/>
      <printOptions horizontalCentered="1"/>
      <pageSetup paperSize="9" fitToHeight="0" orientation="portrait" r:id="rId1"/>
      <headerFooter alignWithMargins="0">
        <oddFooter>&amp;R&amp;"Book Antiqua,Bold"&amp;10Schedule-6/ Page &amp;P of &amp;N</oddFooter>
      </headerFooter>
    </customSheetView>
    <customSheetView guid="{86260C12-F493-4AC3-B99F-09BEF69A932B}" scale="115" showPageBreaks="1" fitToPage="1" printArea="1" hiddenRows="1" view="pageBreakPreview">
      <selection activeCell="G32" sqref="G32"/>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25FA5C87-49B6-4D46-AC9A-E57D5387C2DA}" scale="115" showPageBreaks="1" fitToPage="1" printArea="1" hiddenRows="1" view="pageBreakPreview">
      <selection activeCell="G32" sqref="G32"/>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FC366365-2136-48B2-A9F6-DEB708B66B93}" showPageBreaks="1" fitToPage="1" printArea="1" hiddenRows="1" view="pageBreakPreview">
      <selection activeCell="G32" sqref="G32"/>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 guid="{25F14B1D-FADD-4C44-AA48-5D402D65337D}" showPageBreaks="1" fitToPage="1" printArea="1" hiddenRows="1" view="pageBreakPreview">
      <selection activeCell="G32" sqref="G32"/>
      <pageMargins left="0.5" right="0.38" top="0.56999999999999995" bottom="0.48" header="0.38" footer="0.24"/>
      <printOptions horizontalCentered="1"/>
      <pageSetup paperSize="9" fitToHeight="0" orientation="portrait" r:id="rId5"/>
      <headerFooter alignWithMargins="0">
        <oddFooter>&amp;R&amp;"Book Antiqua,Bold"&amp;10Schedule-6/ Page &amp;P of &amp;N</oddFooter>
      </headerFooter>
    </customSheetView>
    <customSheetView guid="{2D068FA3-47E3-4516-81A6-894AA90F7864}" showPageBreaks="1" fitToPage="1" printArea="1" hiddenRows="1" view="pageBreakPreview" topLeftCell="A4">
      <selection activeCell="G32" sqref="G32"/>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97B2ED79-AE3F-4DF3-959D-96AE4A0B76A0}" showPageBreaks="1" fitToPage="1" printArea="1" hiddenRows="1" view="pageBreakPreview">
      <selection activeCell="B31" sqref="B31"/>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CB39F8EE-FAD8-4C4E-B5E9-5EC27AC08528}" showPageBreaks="1" fitToPage="1" printArea="1" hiddenRows="1" view="pageBreakPreview">
      <selection activeCell="D34" sqref="D34"/>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E8B8E0BD-9CB3-4C7D-9BC6-088FDFCB0B45}" showPageBreaks="1" fitToPage="1" printArea="1" hiddenRows="1" view="pageBreakPreview">
      <selection activeCell="D34" sqref="D34"/>
      <pageMargins left="0.5" right="0.38" top="0.56999999999999995" bottom="0.48" header="0.38" footer="0.24"/>
      <printOptions horizontalCentered="1"/>
      <pageSetup paperSize="9" fitToHeight="0" orientation="portrait" r:id="rId9"/>
      <headerFooter alignWithMargins="0">
        <oddFooter>&amp;R&amp;"Book Antiqua,Bold"&amp;10Schedule-6/ Page &amp;P of &amp;N</oddFooter>
      </headerFooter>
    </customSheetView>
    <customSheetView guid="{E2E57CA5-082B-4C11-AB34-2A298199576B}" showPageBreaks="1" fitToPage="1" printArea="1" view="pageBreakPreview" topLeftCell="A13">
      <selection activeCell="F19" sqref="F19"/>
      <pageMargins left="0.5" right="0.38" top="0.56999999999999995" bottom="0.48" header="0.38" footer="0.24"/>
      <printOptions horizontalCentered="1"/>
      <pageSetup paperSize="9" fitToHeight="0" orientation="portrait" r:id="rId10"/>
      <headerFooter alignWithMargins="0">
        <oddFooter>&amp;R&amp;"Book Antiqua,Bold"&amp;10Schedule-6/ Page &amp;P of &amp;N</oddFooter>
      </headerFooter>
    </customSheetView>
    <customSheetView guid="{EEE4E2D7-4BFE-4C24-8B93-9FD441A50336}" fitToPage="1">
      <selection activeCell="D27" sqref="D27"/>
      <pageMargins left="0.5" right="0.38" top="0.56999999999999995" bottom="0.48" header="0.38" footer="0.24"/>
      <printOptions horizontalCentered="1"/>
      <pageSetup paperSize="9" fitToHeight="0" orientation="portrait" r:id="rId11"/>
      <headerFooter alignWithMargins="0">
        <oddFooter>&amp;R&amp;"Book Antiqua,Bold"&amp;10Schedule-6/ Page &amp;P of &amp;N</oddFooter>
      </headerFooter>
    </customSheetView>
    <customSheetView guid="{091A6405-72DB-46E0-B81A-EC53A5C58396}">
      <pageMargins left="0.5" right="0.38" top="0.56999999999999995" bottom="0.48" header="0.38" footer="0.24"/>
      <printOptions horizontalCentered="1"/>
      <pageSetup paperSize="9" fitToHeight="0" orientation="portrait" r:id="rId12"/>
      <headerFooter alignWithMargins="0">
        <oddFooter>&amp;R&amp;"Book Antiqua,Bold"&amp;10Schedule-6/ Page &amp;P of &amp;N</oddFooter>
      </headerFooter>
    </customSheetView>
    <customSheetView guid="{4F65FF32-EC61-4022-A399-2986D7B6B8B3}" showRuler="0">
      <pageMargins left="0.5" right="0.38" top="0.56999999999999995" bottom="0.48" header="0.38" footer="0.24"/>
      <printOptions horizontalCentered="1"/>
      <pageSetup paperSize="9" fitToHeight="0" orientation="portrait" r:id="rId13"/>
      <headerFooter alignWithMargins="0">
        <oddFooter>&amp;R&amp;"Book Antiqua,Bold"&amp;10Schedule-6/ Page &amp;P of &amp;N</oddFooter>
      </headerFooter>
    </customSheetView>
    <customSheetView guid="{01ACF2E1-8E61-4459-ABC1-B6C183DEED61}" showRuler="0">
      <pageMargins left="0.5" right="0.38" top="0.56999999999999995" bottom="0.48" header="0.38" footer="0.24"/>
      <printOptions horizontalCentered="1"/>
      <pageSetup paperSize="9" fitToHeight="0" orientation="portrait" r:id="rId14"/>
      <headerFooter alignWithMargins="0">
        <oddFooter>&amp;R&amp;"Book Antiqua,Bold"&amp;10Schedule-6/ Page &amp;P of &amp;N</oddFooter>
      </headerFooter>
    </customSheetView>
    <customSheetView guid="{14D7F02E-BCCA-4517-ABC7-537FF4AEB67A}">
      <selection activeCell="A4" sqref="A4:D4"/>
      <pageMargins left="0.5" right="0.38" top="0.56999999999999995" bottom="0.48" header="0.38" footer="0.24"/>
      <printOptions horizontalCentered="1"/>
      <pageSetup paperSize="9" fitToHeight="0" orientation="portrait" r:id="rId15"/>
      <headerFooter alignWithMargins="0">
        <oddFooter>&amp;R&amp;"Book Antiqua,Bold"&amp;10Schedule-6/ Page &amp;P of &amp;N</oddFooter>
      </headerFooter>
    </customSheetView>
    <customSheetView guid="{27A45B7A-04F2-4516-B80B-5ED0825D4ED3}" fitToPage="1">
      <selection activeCell="D27" sqref="D27"/>
      <pageMargins left="0.5" right="0.38" top="0.56999999999999995" bottom="0.48" header="0.38" footer="0.24"/>
      <printOptions horizontalCentered="1"/>
      <pageSetup paperSize="9" fitToHeight="0" orientation="portrait" r:id="rId16"/>
      <headerFooter alignWithMargins="0">
        <oddFooter>&amp;R&amp;"Book Antiqua,Bold"&amp;10Schedule-6/ Page &amp;P of &amp;N</oddFooter>
      </headerFooter>
    </customSheetView>
    <customSheetView guid="{1F4837C2-36FF-4422-95DC-EAAD1B4FAC2F}" showPageBreaks="1" fitToPage="1" printArea="1" hiddenRows="1" view="pageBreakPreview" topLeftCell="A4">
      <selection activeCell="G13" sqref="G13"/>
      <pageMargins left="0.5" right="0.38" top="0.56999999999999995" bottom="0.48" header="0.38" footer="0.24"/>
      <printOptions horizontalCentered="1"/>
      <pageSetup paperSize="9" fitToHeight="0" orientation="portrait" r:id="rId17"/>
      <headerFooter alignWithMargins="0">
        <oddFooter>&amp;R&amp;"Book Antiqua,Bold"&amp;10Schedule-6/ Page &amp;P of &amp;N</oddFooter>
      </headerFooter>
    </customSheetView>
    <customSheetView guid="{FD7F7BE1-8CB1-460B-98AB-D33E15FD14E6}" showPageBreaks="1" fitToPage="1" printArea="1" hiddenRows="1" view="pageBreakPreview" topLeftCell="A7">
      <selection activeCell="D14" sqref="D14"/>
      <pageMargins left="0.5" right="0.38" top="0.56999999999999995" bottom="0.48" header="0.38" footer="0.24"/>
      <printOptions horizontalCentered="1"/>
      <pageSetup paperSize="9" fitToHeight="0" orientation="portrait" r:id="rId18"/>
      <headerFooter alignWithMargins="0">
        <oddFooter>&amp;R&amp;"Book Antiqua,Bold"&amp;10Schedule-6/ Page &amp;P of &amp;N</oddFooter>
      </headerFooter>
    </customSheetView>
    <customSheetView guid="{8C0E2163-61BB-48DF-AFAF-5E75147ED450}" showPageBreaks="1" fitToPage="1" printArea="1" hiddenRows="1" view="pageBreakPreview" topLeftCell="A7">
      <selection activeCell="D34" sqref="D34"/>
      <pageMargins left="0.5" right="0.38" top="0.56999999999999995" bottom="0.48" header="0.38" footer="0.24"/>
      <printOptions horizontalCentered="1"/>
      <pageSetup paperSize="9" fitToHeight="0" orientation="portrait" r:id="rId19"/>
      <headerFooter alignWithMargins="0">
        <oddFooter>&amp;R&amp;"Book Antiqua,Bold"&amp;10Schedule-6/ Page &amp;P of &amp;N</oddFooter>
      </headerFooter>
    </customSheetView>
    <customSheetView guid="{3DA0B320-DAF7-4F4A-921A-9FCFD188E8C7}" showPageBreaks="1" fitToPage="1" printArea="1" hiddenRows="1" view="pageBreakPreview" topLeftCell="A7">
      <selection activeCell="D34" sqref="D34"/>
      <pageMargins left="0.5" right="0.38" top="0.56999999999999995" bottom="0.48" header="0.38" footer="0.24"/>
      <printOptions horizontalCentered="1"/>
      <pageSetup paperSize="9" fitToHeight="0" orientation="portrait" r:id="rId20"/>
      <headerFooter alignWithMargins="0">
        <oddFooter>&amp;R&amp;"Book Antiqua,Bold"&amp;10Schedule-6/ Page &amp;P of &amp;N</oddFooter>
      </headerFooter>
    </customSheetView>
    <customSheetView guid="{BE0CEA4D-1A4E-4C32-BF92-B8DA3D3423E5}" showPageBreaks="1" fitToPage="1" printArea="1" hiddenRows="1" view="pageBreakPreview">
      <selection activeCell="D34" sqref="D34"/>
      <pageMargins left="0.5" right="0.38" top="0.56999999999999995" bottom="0.48" header="0.38" footer="0.24"/>
      <printOptions horizontalCentered="1"/>
      <pageSetup paperSize="9" fitToHeight="0" orientation="portrait" r:id="rId21"/>
      <headerFooter alignWithMargins="0">
        <oddFooter>&amp;R&amp;"Book Antiqua,Bold"&amp;10Schedule-6/ Page &amp;P of &amp;N</oddFooter>
      </headerFooter>
    </customSheetView>
    <customSheetView guid="{714760DF-5EB1-4543-9C04-C1A23AAE4384}" showPageBreaks="1" fitToPage="1" printArea="1" hiddenRows="1" view="pageBreakPreview" topLeftCell="A7">
      <selection activeCell="D34" sqref="D34"/>
      <pageMargins left="0.5" right="0.38" top="0.56999999999999995" bottom="0.48" header="0.38" footer="0.24"/>
      <printOptions horizontalCentered="1"/>
      <pageSetup paperSize="9" fitToHeight="0" orientation="portrait" r:id="rId22"/>
      <headerFooter alignWithMargins="0">
        <oddFooter>&amp;R&amp;"Book Antiqua,Bold"&amp;10Schedule-6/ Page &amp;P of &amp;N</oddFooter>
      </headerFooter>
    </customSheetView>
    <customSheetView guid="{D4A148BB-8D25-43B9-8797-A9D3AE767B49}" showPageBreaks="1" fitToPage="1" printArea="1" hiddenRows="1" view="pageBreakPreview">
      <selection activeCell="D34" sqref="D34"/>
      <pageMargins left="0.5" right="0.38" top="0.56999999999999995" bottom="0.48" header="0.38" footer="0.24"/>
      <printOptions horizontalCentered="1"/>
      <pageSetup paperSize="9" fitToHeight="0" orientation="portrait" r:id="rId23"/>
      <headerFooter alignWithMargins="0">
        <oddFooter>&amp;R&amp;"Book Antiqua,Bold"&amp;10Schedule-6/ Page &amp;P of &amp;N</oddFooter>
      </headerFooter>
    </customSheetView>
    <customSheetView guid="{9658319F-66FC-48F8-AB8A-302F6F77BA10}" showPageBreaks="1" fitToPage="1" printArea="1" hiddenRows="1" view="pageBreakPreview" topLeftCell="A7">
      <selection activeCell="B31" sqref="B31"/>
      <pageMargins left="0.5" right="0.38" top="0.56999999999999995" bottom="0.48" header="0.38" footer="0.24"/>
      <printOptions horizontalCentered="1"/>
      <pageSetup paperSize="9" fitToHeight="0" orientation="portrait" r:id="rId24"/>
      <headerFooter alignWithMargins="0">
        <oddFooter>&amp;R&amp;"Book Antiqua,Bold"&amp;10Schedule-6/ Page &amp;P of &amp;N</oddFooter>
      </headerFooter>
    </customSheetView>
    <customSheetView guid="{EF8F60CB-82F3-477F-A7D3-94F4C70843DC}" showPageBreaks="1" fitToPage="1" printArea="1" hiddenRows="1" view="pageBreakPreview" topLeftCell="A4">
      <selection activeCell="G32" sqref="G32"/>
      <pageMargins left="0.5" right="0.38" top="0.56999999999999995" bottom="0.48" header="0.38" footer="0.24"/>
      <printOptions horizontalCentered="1"/>
      <pageSetup paperSize="9" fitToHeight="0" orientation="portrait" r:id="rId25"/>
      <headerFooter alignWithMargins="0">
        <oddFooter>&amp;R&amp;"Book Antiqua,Bold"&amp;10Schedule-6/ Page &amp;P of &amp;N</oddFooter>
      </headerFooter>
    </customSheetView>
    <customSheetView guid="{427AF4ED-2BDF-478F-9F0A-595838FA0EC8}" showPageBreaks="1" fitToPage="1" printArea="1" hiddenRows="1" view="pageBreakPreview">
      <selection activeCell="G32" sqref="G32"/>
      <pageMargins left="0.5" right="0.38" top="0.56999999999999995" bottom="0.48" header="0.38" footer="0.24"/>
      <printOptions horizontalCentered="1"/>
      <pageSetup paperSize="9" fitToHeight="0" orientation="portrait" r:id="rId26"/>
      <headerFooter alignWithMargins="0">
        <oddFooter>&amp;R&amp;"Book Antiqua,Bold"&amp;10Schedule-6/ Page &amp;P of &amp;N</oddFooter>
      </headerFooter>
    </customSheetView>
    <customSheetView guid="{D4DE57C7-E521-4428-80BD-545B19793C78}" scale="115" showPageBreaks="1" fitToPage="1" printArea="1" hiddenRows="1" view="pageBreakPreview">
      <selection activeCell="G32" sqref="G32"/>
      <pageMargins left="0.5" right="0.38" top="0.56999999999999995" bottom="0.48" header="0.38" footer="0.24"/>
      <printOptions horizontalCentered="1"/>
      <pageSetup paperSize="9" fitToHeight="0" orientation="portrait" r:id="rId27"/>
      <headerFooter alignWithMargins="0">
        <oddFooter>&amp;R&amp;"Book Antiqua,Bold"&amp;10Schedule-6/ Page &amp;P of &amp;N</oddFooter>
      </headerFooter>
    </customSheetView>
  </customSheetViews>
  <mergeCells count="23">
    <mergeCell ref="A27:A28"/>
    <mergeCell ref="B20:C20"/>
    <mergeCell ref="B26:C26"/>
    <mergeCell ref="B27:C28"/>
    <mergeCell ref="B24:C24"/>
    <mergeCell ref="B21:C21"/>
    <mergeCell ref="B25:C25"/>
    <mergeCell ref="B22:C22"/>
    <mergeCell ref="B23:C23"/>
    <mergeCell ref="B19:C19"/>
    <mergeCell ref="B11:C11"/>
    <mergeCell ref="B18:C18"/>
    <mergeCell ref="B14:C14"/>
    <mergeCell ref="B16:C16"/>
    <mergeCell ref="A3:D3"/>
    <mergeCell ref="A4:D4"/>
    <mergeCell ref="B13:C13"/>
    <mergeCell ref="B8:C8"/>
    <mergeCell ref="B17:C17"/>
    <mergeCell ref="B9:C9"/>
    <mergeCell ref="B10:C10"/>
    <mergeCell ref="A7:C7"/>
    <mergeCell ref="B15:C15"/>
  </mergeCells>
  <phoneticPr fontId="1" type="noConversion"/>
  <printOptions horizontalCentered="1"/>
  <pageMargins left="0.5" right="0.38" top="0.56999999999999995" bottom="0.48" header="0.38" footer="0.24"/>
  <pageSetup paperSize="9" fitToHeight="0" orientation="portrait" r:id="rId28"/>
  <headerFooter alignWithMargins="0">
    <oddFooter>&amp;R&amp;"Book Antiqua,Bold"&amp;10Schedule-6/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20</vt:i4>
      </vt:variant>
    </vt:vector>
  </HeadingPairs>
  <TitlesOfParts>
    <vt:vector size="39" baseType="lpstr">
      <vt:lpstr>Basic</vt:lpstr>
      <vt:lpstr>Cover</vt:lpstr>
      <vt:lpstr>Instructions</vt:lpstr>
      <vt:lpstr>Names of Bidder</vt:lpstr>
      <vt:lpstr>Sch-1</vt:lpstr>
      <vt:lpstr>Sch-1(Disc)</vt:lpstr>
      <vt:lpstr>Sch-2</vt:lpstr>
      <vt:lpstr>Sch-5 Dis</vt:lpstr>
      <vt:lpstr>Sch-3</vt:lpstr>
      <vt:lpstr>Sch-3 After Discount</vt:lpstr>
      <vt:lpstr>Discount</vt:lpstr>
      <vt:lpstr>Octroi</vt:lpstr>
      <vt:lpstr>Entry Tax</vt:lpstr>
      <vt:lpstr>Other Taxes &amp; Duties</vt:lpstr>
      <vt:lpstr>Bid Form 2nd Envelope</vt:lpstr>
      <vt:lpstr>Q &amp; C</vt:lpstr>
      <vt:lpstr>N to W</vt:lpstr>
      <vt:lpstr>Sheet1</vt:lpstr>
      <vt:lpstr>Sheet2</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'Q &amp; C'!Print_Area</vt:lpstr>
      <vt:lpstr>'Sch-1'!Print_Area</vt:lpstr>
      <vt:lpstr>'Sch-1(Disc)'!Print_Area</vt:lpstr>
      <vt:lpstr>'Sch-2'!Print_Area</vt:lpstr>
      <vt:lpstr>'Sch-3'!Print_Area</vt:lpstr>
      <vt:lpstr>'Sch-3 After Discount'!Print_Area</vt:lpstr>
      <vt:lpstr>'Sch-5 Dis'!Print_Area</vt:lpstr>
      <vt:lpstr>'Sch-1'!Print_Titles</vt:lpstr>
      <vt:lpstr>'Sch-1(Disc)'!Print_Titles</vt:lpstr>
      <vt:lpstr>'Sch-2'!Print_Titles</vt:lpstr>
      <vt:lpstr>'Sch-3'!Print_Titles</vt:lpstr>
      <vt:lpstr>'Sch-3 After Discount'!Print_Titles</vt:lpstr>
      <vt:lpstr>'Sch-5 Dis'!Print_Titles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Himanshu Mittal {Himanshu Mittal}</cp:lastModifiedBy>
  <cp:lastPrinted>2021-10-27T09:05:49Z</cp:lastPrinted>
  <dcterms:created xsi:type="dcterms:W3CDTF">2001-07-26T10:23:15Z</dcterms:created>
  <dcterms:modified xsi:type="dcterms:W3CDTF">2022-11-04T05:42:24Z</dcterms:modified>
</cp:coreProperties>
</file>