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hidePivotFieldList="1" defaultThemeVersion="124226"/>
  <mc:AlternateContent xmlns:mc="http://schemas.openxmlformats.org/markup-compatibility/2006">
    <mc:Choice Requires="x15">
      <x15ac:absPath xmlns:x15ac="http://schemas.microsoft.com/office/spreadsheetml/2010/11/ac" url="E:\OneDrive - Power Grid Corporation of India Limited\CS - G11\Ramit Anand\1. RTM_Ramit\17. Pile Foundation-PL1\3. Bidding Documents\Vol-I\"/>
    </mc:Choice>
  </mc:AlternateContent>
  <xr:revisionPtr revIDLastSave="0" documentId="13_ncr:1_{DE628755-11A4-4800-BF34-8B2B8A0FE598}" xr6:coauthVersionLast="47" xr6:coauthVersionMax="47" xr10:uidLastSave="{00000000-0000-0000-0000-000000000000}"/>
  <workbookProtection workbookAlgorithmName="SHA-512" workbookHashValue="XJ44R4l2kU6lG2vC18fuOWtz12eSe3Ne18l4SXDThgdHMMHOqEtfU0AEpxeMc8lWr3/sU2+QQR8RfXDYJxsmLQ==" workbookSaltValue="yLRPStvP+VLfG7s7uMjwfg==" workbookSpinCount="100000" lockStructure="1"/>
  <bookViews>
    <workbookView xWindow="-120" yWindow="-120" windowWidth="29040" windowHeight="15720" tabRatio="617" firstSheet="1" activeTab="14" xr2:uid="{00000000-000D-0000-FFFF-FFFF00000000}"/>
  </bookViews>
  <sheets>
    <sheet name="Basic" sheetId="1" state="hidden" r:id="rId1"/>
    <sheet name="Cover" sheetId="2" r:id="rId2"/>
    <sheet name="Instructions" sheetId="3" r:id="rId3"/>
    <sheet name="Names of Bidder" sheetId="4" r:id="rId4"/>
    <sheet name="Sch-1" sheetId="5" r:id="rId5"/>
    <sheet name="Sch-1(Disc)" sheetId="6" state="hidden" r:id="rId6"/>
    <sheet name="Sch-2" sheetId="7" r:id="rId7"/>
    <sheet name="Sch-5 Dis" sheetId="8" state="hidden" r:id="rId8"/>
    <sheet name="Sch-3" sheetId="9" r:id="rId9"/>
    <sheet name="Sch-3 After Discount" sheetId="10" r:id="rId10"/>
    <sheet name="Discount" sheetId="11" r:id="rId11"/>
    <sheet name="Octroi" sheetId="12" state="hidden" r:id="rId12"/>
    <sheet name="Entry Tax" sheetId="13" state="hidden" r:id="rId13"/>
    <sheet name="Other Taxes &amp; Duties" sheetId="14" state="hidden" r:id="rId14"/>
    <sheet name="Bid Form 2nd Envelope" sheetId="15" r:id="rId15"/>
    <sheet name="Q &amp; C" sheetId="16" state="hidden" r:id="rId16"/>
    <sheet name="N to W" sheetId="17" state="hidden" r:id="rId17"/>
    <sheet name="Sheet1" sheetId="18" state="hidden" r:id="rId18"/>
    <sheet name="Sheet2" sheetId="19" state="hidden" r:id="rId19"/>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4" hidden="1">'Sch-1'!$A$20:$P$48</definedName>
    <definedName name="_xlnm._FilterDatabase" localSheetId="5" hidden="1">'Sch-1(Disc)'!$A$20:$F$92</definedName>
    <definedName name="ab">#REF!</definedName>
    <definedName name="logo1">"Picture 7"</definedName>
    <definedName name="_xlnm.Print_Area" localSheetId="14">'Bid Form 2nd Envelope'!$A$1:$F$59</definedName>
    <definedName name="_xlnm.Print_Area" localSheetId="1">Cover!$A$1:$F$15</definedName>
    <definedName name="_xlnm.Print_Area" localSheetId="10">Discount!$A$2:$G$42</definedName>
    <definedName name="_xlnm.Print_Area" localSheetId="12">'Entry Tax'!$A$1:$E$16</definedName>
    <definedName name="_xlnm.Print_Area" localSheetId="2">Instructions!$A$1:$C$40</definedName>
    <definedName name="_xlnm.Print_Area" localSheetId="3">'Names of Bidder'!$B$1:$G$28</definedName>
    <definedName name="_xlnm.Print_Area" localSheetId="11">Octroi!$A$1:$E$16</definedName>
    <definedName name="_xlnm.Print_Area" localSheetId="13">'Other Taxes &amp; Duties'!$A$1:$F$16</definedName>
    <definedName name="_xlnm.Print_Area" localSheetId="15">'Q &amp; C'!$A$1:$F$38</definedName>
    <definedName name="_xlnm.Print_Area" localSheetId="4">'Sch-1'!$A$1:$P$55</definedName>
    <definedName name="_xlnm.Print_Area" localSheetId="5">'Sch-1(Disc)'!$A$1:$F$98</definedName>
    <definedName name="_xlnm.Print_Area" localSheetId="6">'Sch-2'!$A$1:$E$20</definedName>
    <definedName name="_xlnm.Print_Area" localSheetId="8">'Sch-3'!$A$1:$D$33</definedName>
    <definedName name="_xlnm.Print_Area" localSheetId="9">'Sch-3 After Discount'!$A$1:$D$33</definedName>
    <definedName name="_xlnm.Print_Area" localSheetId="7">'Sch-5 Dis'!$A$1:$E$44</definedName>
    <definedName name="_xlnm.Print_Titles" localSheetId="4">'Sch-1'!$17:$18</definedName>
    <definedName name="_xlnm.Print_Titles" localSheetId="5">'Sch-1(Disc)'!$14:$16</definedName>
    <definedName name="_xlnm.Print_Titles" localSheetId="6">'Sch-2'!$3:$13</definedName>
    <definedName name="_xlnm.Print_Titles" localSheetId="8">'Sch-3'!$3:$13</definedName>
    <definedName name="_xlnm.Print_Titles" localSheetId="9">'Sch-3 After Discount'!$3:$13</definedName>
    <definedName name="_xlnm.Print_Titles" localSheetId="7">'Sch-5 Dis'!$3:$13</definedName>
    <definedName name="_xlnm.Recorder">#REF!</definedName>
    <definedName name="TEST">#REF!</definedName>
    <definedName name="Z_01ACF2E1_8E61_4459_ABC1_B6C183DEED61_.wvu.PrintArea" localSheetId="14" hidden="1">'Bid Form 2nd Envelope'!$A$1:$F$61</definedName>
    <definedName name="Z_01ACF2E1_8E61_4459_ABC1_B6C183DEED61_.wvu.PrintArea" localSheetId="12" hidden="1">'Entry Tax'!$A$1:$E$16</definedName>
    <definedName name="Z_01ACF2E1_8E61_4459_ABC1_B6C183DEED61_.wvu.PrintArea" localSheetId="3" hidden="1">'Names of Bidder'!$B$1:$E$26</definedName>
    <definedName name="Z_01ACF2E1_8E61_4459_ABC1_B6C183DEED61_.wvu.PrintArea" localSheetId="11" hidden="1">Octroi!$A$1:$E$16</definedName>
    <definedName name="Z_01ACF2E1_8E61_4459_ABC1_B6C183DEED61_.wvu.PrintArea" localSheetId="13" hidden="1">'Other Taxes &amp; Duties'!$A$1:$F$16</definedName>
    <definedName name="Z_01ACF2E1_8E61_4459_ABC1_B6C183DEED61_.wvu.PrintArea" localSheetId="15" hidden="1">'Q &amp; C'!$A$1:$F$38</definedName>
    <definedName name="Z_01ACF2E1_8E61_4459_ABC1_B6C183DEED61_.wvu.PrintArea" localSheetId="4" hidden="1">'Sch-1'!$A$1:$P$56</definedName>
    <definedName name="Z_01ACF2E1_8E61_4459_ABC1_B6C183DEED61_.wvu.PrintArea" localSheetId="5" hidden="1">'Sch-1(Disc)'!$A$1:$F$99</definedName>
    <definedName name="Z_01ACF2E1_8E61_4459_ABC1_B6C183DEED61_.wvu.PrintArea" localSheetId="6" hidden="1">'Sch-2'!$A$1:$E$21</definedName>
    <definedName name="Z_01ACF2E1_8E61_4459_ABC1_B6C183DEED61_.wvu.PrintArea" localSheetId="8" hidden="1">'Sch-3'!$A$1:$D$34</definedName>
    <definedName name="Z_01ACF2E1_8E61_4459_ABC1_B6C183DEED61_.wvu.PrintArea" localSheetId="9" hidden="1">'Sch-3 After Discount'!$A$1:$D$34</definedName>
    <definedName name="Z_01ACF2E1_8E61_4459_ABC1_B6C183DEED61_.wvu.PrintArea" localSheetId="7" hidden="1">'Sch-5 Dis'!$A$1:$E$45</definedName>
    <definedName name="Z_01ACF2E1_8E61_4459_ABC1_B6C183DEED61_.wvu.PrintTitles" localSheetId="4" hidden="1">'Sch-1'!$14:$16</definedName>
    <definedName name="Z_01ACF2E1_8E61_4459_ABC1_B6C183DEED61_.wvu.PrintTitles" localSheetId="5" hidden="1">'Sch-1(Disc)'!$14:$16</definedName>
    <definedName name="Z_01ACF2E1_8E61_4459_ABC1_B6C183DEED61_.wvu.PrintTitles" localSheetId="6" hidden="1">'Sch-2'!$3:$13</definedName>
    <definedName name="Z_01ACF2E1_8E61_4459_ABC1_B6C183DEED61_.wvu.PrintTitles" localSheetId="8" hidden="1">'Sch-3'!$3:$13</definedName>
    <definedName name="Z_01ACF2E1_8E61_4459_ABC1_B6C183DEED61_.wvu.PrintTitles" localSheetId="9" hidden="1">'Sch-3 After Discount'!$3:$13</definedName>
    <definedName name="Z_01ACF2E1_8E61_4459_ABC1_B6C183DEED61_.wvu.PrintTitles" localSheetId="7" hidden="1">'Sch-5 Dis'!$3:$13</definedName>
    <definedName name="Z_091A6405_72DB_46E0_B81A_EC53A5C58396_.wvu.Cols" localSheetId="10" hidden="1">Discount!$J:$N</definedName>
    <definedName name="Z_091A6405_72DB_46E0_B81A_EC53A5C58396_.wvu.Cols" localSheetId="4" hidden="1">'Sch-1'!$T:$T</definedName>
    <definedName name="Z_091A6405_72DB_46E0_B81A_EC53A5C58396_.wvu.Cols" localSheetId="5" hidden="1">'Sch-1(Disc)'!$I:$I</definedName>
    <definedName name="Z_091A6405_72DB_46E0_B81A_EC53A5C58396_.wvu.Cols" localSheetId="6" hidden="1">'Sch-2'!$I:$P</definedName>
    <definedName name="Z_091A6405_72DB_46E0_B81A_EC53A5C58396_.wvu.Cols" localSheetId="7" hidden="1">'Sch-5 Dis'!$I:$P</definedName>
    <definedName name="Z_091A6405_72DB_46E0_B81A_EC53A5C58396_.wvu.FilterData" localSheetId="4" hidden="1">'Sch-1'!$A$20:$P$49</definedName>
    <definedName name="Z_091A6405_72DB_46E0_B81A_EC53A5C58396_.wvu.FilterData" localSheetId="5" hidden="1">'Sch-1(Disc)'!$A$20:$F$93</definedName>
    <definedName name="Z_091A6405_72DB_46E0_B81A_EC53A5C58396_.wvu.PrintArea" localSheetId="14" hidden="1">'Bid Form 2nd Envelope'!$A$1:$F$61</definedName>
    <definedName name="Z_091A6405_72DB_46E0_B81A_EC53A5C58396_.wvu.PrintArea" localSheetId="10" hidden="1">Discount!$A$2:$G$42</definedName>
    <definedName name="Z_091A6405_72DB_46E0_B81A_EC53A5C58396_.wvu.PrintArea" localSheetId="12" hidden="1">'Entry Tax'!$A$1:$E$16</definedName>
    <definedName name="Z_091A6405_72DB_46E0_B81A_EC53A5C58396_.wvu.PrintArea" localSheetId="2" hidden="1">Instructions!$A$1:$C$40</definedName>
    <definedName name="Z_091A6405_72DB_46E0_B81A_EC53A5C58396_.wvu.PrintArea" localSheetId="3" hidden="1">'Names of Bidder'!$B$1:$E$26</definedName>
    <definedName name="Z_091A6405_72DB_46E0_B81A_EC53A5C58396_.wvu.PrintArea" localSheetId="11" hidden="1">Octroi!$A$1:$E$16</definedName>
    <definedName name="Z_091A6405_72DB_46E0_B81A_EC53A5C58396_.wvu.PrintArea" localSheetId="13" hidden="1">'Other Taxes &amp; Duties'!$A$1:$F$16</definedName>
    <definedName name="Z_091A6405_72DB_46E0_B81A_EC53A5C58396_.wvu.PrintArea" localSheetId="15" hidden="1">'Q &amp; C'!$A$1:$F$38</definedName>
    <definedName name="Z_091A6405_72DB_46E0_B81A_EC53A5C58396_.wvu.PrintArea" localSheetId="4" hidden="1">'Sch-1'!$A$1:$P$55</definedName>
    <definedName name="Z_091A6405_72DB_46E0_B81A_EC53A5C58396_.wvu.PrintArea" localSheetId="5" hidden="1">'Sch-1(Disc)'!$A$1:$F$98</definedName>
    <definedName name="Z_091A6405_72DB_46E0_B81A_EC53A5C58396_.wvu.PrintArea" localSheetId="6" hidden="1">'Sch-2'!$A$1:$E$20</definedName>
    <definedName name="Z_091A6405_72DB_46E0_B81A_EC53A5C58396_.wvu.PrintArea" localSheetId="8" hidden="1">'Sch-3'!$A$1:$D$33</definedName>
    <definedName name="Z_091A6405_72DB_46E0_B81A_EC53A5C58396_.wvu.PrintArea" localSheetId="9" hidden="1">'Sch-3 After Discount'!$A$1:$D$33</definedName>
    <definedName name="Z_091A6405_72DB_46E0_B81A_EC53A5C58396_.wvu.PrintArea" localSheetId="7" hidden="1">'Sch-5 Dis'!$A$1:$E$44</definedName>
    <definedName name="Z_091A6405_72DB_46E0_B81A_EC53A5C58396_.wvu.PrintTitles" localSheetId="4" hidden="1">'Sch-1'!$14:$16</definedName>
    <definedName name="Z_091A6405_72DB_46E0_B81A_EC53A5C58396_.wvu.PrintTitles" localSheetId="5" hidden="1">'Sch-1(Disc)'!$14:$16</definedName>
    <definedName name="Z_091A6405_72DB_46E0_B81A_EC53A5C58396_.wvu.PrintTitles" localSheetId="6" hidden="1">'Sch-2'!$3:$13</definedName>
    <definedName name="Z_091A6405_72DB_46E0_B81A_EC53A5C58396_.wvu.PrintTitles" localSheetId="8" hidden="1">'Sch-3'!$3:$13</definedName>
    <definedName name="Z_091A6405_72DB_46E0_B81A_EC53A5C58396_.wvu.PrintTitles" localSheetId="9" hidden="1">'Sch-3 After Discount'!$3:$13</definedName>
    <definedName name="Z_091A6405_72DB_46E0_B81A_EC53A5C58396_.wvu.PrintTitles" localSheetId="7" hidden="1">'Sch-5 Dis'!$3:$13</definedName>
    <definedName name="Z_091A6405_72DB_46E0_B81A_EC53A5C58396_.wvu.Rows" localSheetId="1" hidden="1">Cover!$7:$7</definedName>
    <definedName name="Z_091A6405_72DB_46E0_B81A_EC53A5C58396_.wvu.Rows" localSheetId="10" hidden="1">Discount!$29:$30</definedName>
    <definedName name="Z_14D7F02E_BCCA_4517_ABC7_537FF4AEB67A_.wvu.Cols" localSheetId="6" hidden="1">'Sch-2'!$I:$P</definedName>
    <definedName name="Z_14D7F02E_BCCA_4517_ABC7_537FF4AEB67A_.wvu.Cols" localSheetId="7" hidden="1">'Sch-5 Dis'!$I:$P</definedName>
    <definedName name="Z_14D7F02E_BCCA_4517_ABC7_537FF4AEB67A_.wvu.FilterData" localSheetId="4" hidden="1">'Sch-1'!$A$20:$P$50</definedName>
    <definedName name="Z_14D7F02E_BCCA_4517_ABC7_537FF4AEB67A_.wvu.FilterData" localSheetId="5" hidden="1">'Sch-1(Disc)'!$A$20:$F$94</definedName>
    <definedName name="Z_14D7F02E_BCCA_4517_ABC7_537FF4AEB67A_.wvu.PrintArea" localSheetId="14" hidden="1">'Bid Form 2nd Envelope'!$A$1:$F$61</definedName>
    <definedName name="Z_14D7F02E_BCCA_4517_ABC7_537FF4AEB67A_.wvu.PrintArea" localSheetId="2" hidden="1">Instructions!$A$1:$C$40</definedName>
    <definedName name="Z_14D7F02E_BCCA_4517_ABC7_537FF4AEB67A_.wvu.PrintArea" localSheetId="3" hidden="1">'Names of Bidder'!$B$1:$E$26</definedName>
    <definedName name="Z_14D7F02E_BCCA_4517_ABC7_537FF4AEB67A_.wvu.PrintArea" localSheetId="15" hidden="1">'Q &amp; C'!$A$1:$F$38</definedName>
    <definedName name="Z_14D7F02E_BCCA_4517_ABC7_537FF4AEB67A_.wvu.PrintArea" localSheetId="4" hidden="1">'Sch-1'!$A$1:$P$56</definedName>
    <definedName name="Z_14D7F02E_BCCA_4517_ABC7_537FF4AEB67A_.wvu.PrintArea" localSheetId="5" hidden="1">'Sch-1(Disc)'!$A$1:$F$99</definedName>
    <definedName name="Z_14D7F02E_BCCA_4517_ABC7_537FF4AEB67A_.wvu.PrintArea" localSheetId="6" hidden="1">'Sch-2'!$A$1:$E$20</definedName>
    <definedName name="Z_14D7F02E_BCCA_4517_ABC7_537FF4AEB67A_.wvu.PrintArea" localSheetId="8" hidden="1">'Sch-3'!$A$1:$D$33</definedName>
    <definedName name="Z_14D7F02E_BCCA_4517_ABC7_537FF4AEB67A_.wvu.PrintArea" localSheetId="9" hidden="1">'Sch-3 After Discount'!$A$1:$D$33</definedName>
    <definedName name="Z_14D7F02E_BCCA_4517_ABC7_537FF4AEB67A_.wvu.PrintArea" localSheetId="7" hidden="1">'Sch-5 Dis'!$A$1:$E$44</definedName>
    <definedName name="Z_14D7F02E_BCCA_4517_ABC7_537FF4AEB67A_.wvu.PrintTitles" localSheetId="4" hidden="1">'Sch-1'!$14:$16</definedName>
    <definedName name="Z_14D7F02E_BCCA_4517_ABC7_537FF4AEB67A_.wvu.PrintTitles" localSheetId="5" hidden="1">'Sch-1(Disc)'!$14:$16</definedName>
    <definedName name="Z_14D7F02E_BCCA_4517_ABC7_537FF4AEB67A_.wvu.PrintTitles" localSheetId="6" hidden="1">'Sch-2'!$3:$13</definedName>
    <definedName name="Z_14D7F02E_BCCA_4517_ABC7_537FF4AEB67A_.wvu.PrintTitles" localSheetId="8" hidden="1">'Sch-3'!$3:$13</definedName>
    <definedName name="Z_14D7F02E_BCCA_4517_ABC7_537FF4AEB67A_.wvu.PrintTitles" localSheetId="9" hidden="1">'Sch-3 After Discount'!$3:$13</definedName>
    <definedName name="Z_14D7F02E_BCCA_4517_ABC7_537FF4AEB67A_.wvu.PrintTitles" localSheetId="7" hidden="1">'Sch-5 Dis'!$3:$13</definedName>
    <definedName name="Z_1F4837C2_36FF_4422_95DC_EAAD1B4FAC2F_.wvu.Cols" localSheetId="14" hidden="1">'Bid Form 2nd Envelope'!$Y:$AM</definedName>
    <definedName name="Z_1F4837C2_36FF_4422_95DC_EAAD1B4FAC2F_.wvu.Cols" localSheetId="10" hidden="1">Discount!$I:$O</definedName>
    <definedName name="Z_1F4837C2_36FF_4422_95DC_EAAD1B4FAC2F_.wvu.Cols" localSheetId="3" hidden="1">'Names of Bidder'!$L:$L</definedName>
    <definedName name="Z_1F4837C2_36FF_4422_95DC_EAAD1B4FAC2F_.wvu.Cols" localSheetId="4" hidden="1">'Sch-1'!$AB:$AL</definedName>
    <definedName name="Z_1F4837C2_36FF_4422_95DC_EAAD1B4FAC2F_.wvu.Cols" localSheetId="5" hidden="1">'Sch-1(Disc)'!$I:$I,'Sch-1(Disc)'!$P:$Z</definedName>
    <definedName name="Z_1F4837C2_36FF_4422_95DC_EAAD1B4FAC2F_.wvu.Cols" localSheetId="6" hidden="1">'Sch-2'!$I:$P</definedName>
    <definedName name="Z_1F4837C2_36FF_4422_95DC_EAAD1B4FAC2F_.wvu.Cols" localSheetId="7" hidden="1">'Sch-5 Dis'!$I:$P</definedName>
    <definedName name="Z_1F4837C2_36FF_4422_95DC_EAAD1B4FAC2F_.wvu.FilterData" localSheetId="4" hidden="1">'Sch-1'!$A$20:$P$48</definedName>
    <definedName name="Z_1F4837C2_36FF_4422_95DC_EAAD1B4FAC2F_.wvu.FilterData" localSheetId="5" hidden="1">'Sch-1(Disc)'!$A$20:$F$92</definedName>
    <definedName name="Z_1F4837C2_36FF_4422_95DC_EAAD1B4FAC2F_.wvu.PrintArea" localSheetId="14" hidden="1">'Bid Form 2nd Envelope'!$A$1:$F$59</definedName>
    <definedName name="Z_1F4837C2_36FF_4422_95DC_EAAD1B4FAC2F_.wvu.PrintArea" localSheetId="10" hidden="1">Discount!$A$2:$G$42</definedName>
    <definedName name="Z_1F4837C2_36FF_4422_95DC_EAAD1B4FAC2F_.wvu.PrintArea" localSheetId="12" hidden="1">'Entry Tax'!$A$1:$E$16</definedName>
    <definedName name="Z_1F4837C2_36FF_4422_95DC_EAAD1B4FAC2F_.wvu.PrintArea" localSheetId="2" hidden="1">Instructions!$A$1:$C$40</definedName>
    <definedName name="Z_1F4837C2_36FF_4422_95DC_EAAD1B4FAC2F_.wvu.PrintArea" localSheetId="3" hidden="1">'Names of Bidder'!$B$1:$G$28</definedName>
    <definedName name="Z_1F4837C2_36FF_4422_95DC_EAAD1B4FAC2F_.wvu.PrintArea" localSheetId="11" hidden="1">Octroi!$A$1:$E$16</definedName>
    <definedName name="Z_1F4837C2_36FF_4422_95DC_EAAD1B4FAC2F_.wvu.PrintArea" localSheetId="13" hidden="1">'Other Taxes &amp; Duties'!$A$1:$F$16</definedName>
    <definedName name="Z_1F4837C2_36FF_4422_95DC_EAAD1B4FAC2F_.wvu.PrintArea" localSheetId="15" hidden="1">'Q &amp; C'!$A$1:$F$38</definedName>
    <definedName name="Z_1F4837C2_36FF_4422_95DC_EAAD1B4FAC2F_.wvu.PrintArea" localSheetId="4" hidden="1">'Sch-1'!$A$1:$P$55</definedName>
    <definedName name="Z_1F4837C2_36FF_4422_95DC_EAAD1B4FAC2F_.wvu.PrintArea" localSheetId="5" hidden="1">'Sch-1(Disc)'!$A$1:$F$98</definedName>
    <definedName name="Z_1F4837C2_36FF_4422_95DC_EAAD1B4FAC2F_.wvu.PrintArea" localSheetId="6" hidden="1">'Sch-2'!$A$1:$E$20</definedName>
    <definedName name="Z_1F4837C2_36FF_4422_95DC_EAAD1B4FAC2F_.wvu.PrintArea" localSheetId="8" hidden="1">'Sch-3'!$A$1:$D$33</definedName>
    <definedName name="Z_1F4837C2_36FF_4422_95DC_EAAD1B4FAC2F_.wvu.PrintArea" localSheetId="9" hidden="1">'Sch-3 After Discount'!$A$1:$D$33</definedName>
    <definedName name="Z_1F4837C2_36FF_4422_95DC_EAAD1B4FAC2F_.wvu.PrintArea" localSheetId="7" hidden="1">'Sch-5 Dis'!$A$1:$E$44</definedName>
    <definedName name="Z_1F4837C2_36FF_4422_95DC_EAAD1B4FAC2F_.wvu.PrintTitles" localSheetId="4" hidden="1">'Sch-1'!$14:$16</definedName>
    <definedName name="Z_1F4837C2_36FF_4422_95DC_EAAD1B4FAC2F_.wvu.PrintTitles" localSheetId="5" hidden="1">'Sch-1(Disc)'!$14:$16</definedName>
    <definedName name="Z_1F4837C2_36FF_4422_95DC_EAAD1B4FAC2F_.wvu.PrintTitles" localSheetId="6" hidden="1">'Sch-2'!$3:$13</definedName>
    <definedName name="Z_1F4837C2_36FF_4422_95DC_EAAD1B4FAC2F_.wvu.PrintTitles" localSheetId="8" hidden="1">'Sch-3'!$3:$13</definedName>
    <definedName name="Z_1F4837C2_36FF_4422_95DC_EAAD1B4FAC2F_.wvu.PrintTitles" localSheetId="9" hidden="1">'Sch-3 After Discount'!$3:$13</definedName>
    <definedName name="Z_1F4837C2_36FF_4422_95DC_EAAD1B4FAC2F_.wvu.PrintTitles" localSheetId="7" hidden="1">'Sch-5 Dis'!$3:$13</definedName>
    <definedName name="Z_1F4837C2_36FF_4422_95DC_EAAD1B4FAC2F_.wvu.Rows" localSheetId="1" hidden="1">Cover!$7:$7</definedName>
    <definedName name="Z_1F4837C2_36FF_4422_95DC_EAAD1B4FAC2F_.wvu.Rows" localSheetId="10" hidden="1">Discount!$17:$30</definedName>
    <definedName name="Z_1F4837C2_36FF_4422_95DC_EAAD1B4FAC2F_.wvu.Rows" localSheetId="2" hidden="1">Instructions!$36:$37</definedName>
    <definedName name="Z_1F4837C2_36FF_4422_95DC_EAAD1B4FAC2F_.wvu.Rows" localSheetId="8" hidden="1">'Sch-3'!$17:$28</definedName>
    <definedName name="Z_1F4837C2_36FF_4422_95DC_EAAD1B4FAC2F_.wvu.Rows" localSheetId="9" hidden="1">'Sch-3 After Discount'!$17:$28</definedName>
    <definedName name="Z_25F14B1D_FADD_4C44_AA48_5D402D65337D_.wvu.Cols" localSheetId="14" hidden="1">'Bid Form 2nd Envelope'!$Y:$AN</definedName>
    <definedName name="Z_25F14B1D_FADD_4C44_AA48_5D402D65337D_.wvu.Cols" localSheetId="10" hidden="1">Discount!$I:$N</definedName>
    <definedName name="Z_25F14B1D_FADD_4C44_AA48_5D402D65337D_.wvu.Cols" localSheetId="3" hidden="1">'Names of Bidder'!$L:$L</definedName>
    <definedName name="Z_25F14B1D_FADD_4C44_AA48_5D402D65337D_.wvu.Cols" localSheetId="4" hidden="1">'Sch-1'!$Q:$W,'Sch-1'!$AB:$AL</definedName>
    <definedName name="Z_25F14B1D_FADD_4C44_AA48_5D402D65337D_.wvu.Cols" localSheetId="5" hidden="1">'Sch-1(Disc)'!$I:$I,'Sch-1(Disc)'!$P:$Z</definedName>
    <definedName name="Z_25F14B1D_FADD_4C44_AA48_5D402D65337D_.wvu.Cols" localSheetId="6" hidden="1">'Sch-2'!$I:$P</definedName>
    <definedName name="Z_25F14B1D_FADD_4C44_AA48_5D402D65337D_.wvu.Cols" localSheetId="7" hidden="1">'Sch-5 Dis'!$I:$P</definedName>
    <definedName name="Z_25F14B1D_FADD_4C44_AA48_5D402D65337D_.wvu.FilterData" localSheetId="4" hidden="1">'Sch-1'!$A$20:$P$48</definedName>
    <definedName name="Z_25F14B1D_FADD_4C44_AA48_5D402D65337D_.wvu.FilterData" localSheetId="5" hidden="1">'Sch-1(Disc)'!$A$20:$F$92</definedName>
    <definedName name="Z_25F14B1D_FADD_4C44_AA48_5D402D65337D_.wvu.PrintArea" localSheetId="14" hidden="1">'Bid Form 2nd Envelope'!$A$1:$F$59</definedName>
    <definedName name="Z_25F14B1D_FADD_4C44_AA48_5D402D65337D_.wvu.PrintArea" localSheetId="10" hidden="1">Discount!$A$2:$G$42</definedName>
    <definedName name="Z_25F14B1D_FADD_4C44_AA48_5D402D65337D_.wvu.PrintArea" localSheetId="12" hidden="1">'Entry Tax'!$A$1:$E$16</definedName>
    <definedName name="Z_25F14B1D_FADD_4C44_AA48_5D402D65337D_.wvu.PrintArea" localSheetId="2" hidden="1">Instructions!$A$1:$C$40</definedName>
    <definedName name="Z_25F14B1D_FADD_4C44_AA48_5D402D65337D_.wvu.PrintArea" localSheetId="3" hidden="1">'Names of Bidder'!$B$1:$G$28</definedName>
    <definedName name="Z_25F14B1D_FADD_4C44_AA48_5D402D65337D_.wvu.PrintArea" localSheetId="11" hidden="1">Octroi!$A$1:$E$16</definedName>
    <definedName name="Z_25F14B1D_FADD_4C44_AA48_5D402D65337D_.wvu.PrintArea" localSheetId="13" hidden="1">'Other Taxes &amp; Duties'!$A$1:$F$16</definedName>
    <definedName name="Z_25F14B1D_FADD_4C44_AA48_5D402D65337D_.wvu.PrintArea" localSheetId="15" hidden="1">'Q &amp; C'!$A$1:$F$38</definedName>
    <definedName name="Z_25F14B1D_FADD_4C44_AA48_5D402D65337D_.wvu.PrintArea" localSheetId="4" hidden="1">'Sch-1'!$A$1:$P$55</definedName>
    <definedName name="Z_25F14B1D_FADD_4C44_AA48_5D402D65337D_.wvu.PrintArea" localSheetId="5" hidden="1">'Sch-1(Disc)'!$A$1:$F$98</definedName>
    <definedName name="Z_25F14B1D_FADD_4C44_AA48_5D402D65337D_.wvu.PrintArea" localSheetId="6" hidden="1">'Sch-2'!$A$1:$E$20</definedName>
    <definedName name="Z_25F14B1D_FADD_4C44_AA48_5D402D65337D_.wvu.PrintArea" localSheetId="8" hidden="1">'Sch-3'!$A$1:$D$33</definedName>
    <definedName name="Z_25F14B1D_FADD_4C44_AA48_5D402D65337D_.wvu.PrintArea" localSheetId="9" hidden="1">'Sch-3 After Discount'!$A$1:$D$33</definedName>
    <definedName name="Z_25F14B1D_FADD_4C44_AA48_5D402D65337D_.wvu.PrintArea" localSheetId="7" hidden="1">'Sch-5 Dis'!$A$1:$E$44</definedName>
    <definedName name="Z_25F14B1D_FADD_4C44_AA48_5D402D65337D_.wvu.PrintTitles" localSheetId="4" hidden="1">'Sch-1'!$17:$18</definedName>
    <definedName name="Z_25F14B1D_FADD_4C44_AA48_5D402D65337D_.wvu.PrintTitles" localSheetId="5" hidden="1">'Sch-1(Disc)'!$14:$16</definedName>
    <definedName name="Z_25F14B1D_FADD_4C44_AA48_5D402D65337D_.wvu.PrintTitles" localSheetId="6" hidden="1">'Sch-2'!$3:$13</definedName>
    <definedName name="Z_25F14B1D_FADD_4C44_AA48_5D402D65337D_.wvu.PrintTitles" localSheetId="8" hidden="1">'Sch-3'!$3:$13</definedName>
    <definedName name="Z_25F14B1D_FADD_4C44_AA48_5D402D65337D_.wvu.PrintTitles" localSheetId="9" hidden="1">'Sch-3 After Discount'!$3:$13</definedName>
    <definedName name="Z_25F14B1D_FADD_4C44_AA48_5D402D65337D_.wvu.PrintTitles" localSheetId="7" hidden="1">'Sch-5 Dis'!$3:$13</definedName>
    <definedName name="Z_25F14B1D_FADD_4C44_AA48_5D402D65337D_.wvu.Rows" localSheetId="1" hidden="1">Cover!$7:$7</definedName>
    <definedName name="Z_25F14B1D_FADD_4C44_AA48_5D402D65337D_.wvu.Rows" localSheetId="10" hidden="1">Discount!$17:$30,Discount!$32:$32</definedName>
    <definedName name="Z_25F14B1D_FADD_4C44_AA48_5D402D65337D_.wvu.Rows" localSheetId="2" hidden="1">Instructions!$36:$37</definedName>
    <definedName name="Z_25F14B1D_FADD_4C44_AA48_5D402D65337D_.wvu.Rows" localSheetId="4" hidden="1">'Sch-1'!$2:$2,'Sch-1'!$12:$12,'Sch-1'!$14:$15,'Sch-1'!#REF!</definedName>
    <definedName name="Z_25F14B1D_FADD_4C44_AA48_5D402D65337D_.wvu.Rows" localSheetId="5" hidden="1">'Sch-1(Disc)'!$68:$91</definedName>
    <definedName name="Z_25F14B1D_FADD_4C44_AA48_5D402D65337D_.wvu.Rows" localSheetId="8" hidden="1">'Sch-3'!$17:$28</definedName>
    <definedName name="Z_25F14B1D_FADD_4C44_AA48_5D402D65337D_.wvu.Rows" localSheetId="9" hidden="1">'Sch-3 After Discount'!$17:$28</definedName>
    <definedName name="Z_27A45B7A_04F2_4516_B80B_5ED0825D4ED3_.wvu.Cols" localSheetId="10" hidden="1">Discount!$I:$O</definedName>
    <definedName name="Z_27A45B7A_04F2_4516_B80B_5ED0825D4ED3_.wvu.Cols" localSheetId="3" hidden="1">'Names of Bidder'!$L:$L</definedName>
    <definedName name="Z_27A45B7A_04F2_4516_B80B_5ED0825D4ED3_.wvu.Cols" localSheetId="4" hidden="1">'Sch-1'!$S:$V</definedName>
    <definedName name="Z_27A45B7A_04F2_4516_B80B_5ED0825D4ED3_.wvu.Cols" localSheetId="5" hidden="1">'Sch-1(Disc)'!$H:$J</definedName>
    <definedName name="Z_27A45B7A_04F2_4516_B80B_5ED0825D4ED3_.wvu.Cols" localSheetId="6" hidden="1">'Sch-2'!$I:$P</definedName>
    <definedName name="Z_27A45B7A_04F2_4516_B80B_5ED0825D4ED3_.wvu.Cols" localSheetId="7" hidden="1">'Sch-5 Dis'!$I:$P</definedName>
    <definedName name="Z_27A45B7A_04F2_4516_B80B_5ED0825D4ED3_.wvu.FilterData" localSheetId="4" hidden="1">'Sch-1'!$A$20:$P$48</definedName>
    <definedName name="Z_27A45B7A_04F2_4516_B80B_5ED0825D4ED3_.wvu.FilterData" localSheetId="5" hidden="1">'Sch-1(Disc)'!$A$20:$F$92</definedName>
    <definedName name="Z_27A45B7A_04F2_4516_B80B_5ED0825D4ED3_.wvu.PrintArea" localSheetId="14" hidden="1">'Bid Form 2nd Envelope'!$A$1:$F$61</definedName>
    <definedName name="Z_27A45B7A_04F2_4516_B80B_5ED0825D4ED3_.wvu.PrintArea" localSheetId="10" hidden="1">Discount!$A$2:$G$42</definedName>
    <definedName name="Z_27A45B7A_04F2_4516_B80B_5ED0825D4ED3_.wvu.PrintArea" localSheetId="12" hidden="1">'Entry Tax'!$A$1:$E$16</definedName>
    <definedName name="Z_27A45B7A_04F2_4516_B80B_5ED0825D4ED3_.wvu.PrintArea" localSheetId="2" hidden="1">Instructions!$A$1:$C$40</definedName>
    <definedName name="Z_27A45B7A_04F2_4516_B80B_5ED0825D4ED3_.wvu.PrintArea" localSheetId="3" hidden="1">'Names of Bidder'!$B$1:$E$26</definedName>
    <definedName name="Z_27A45B7A_04F2_4516_B80B_5ED0825D4ED3_.wvu.PrintArea" localSheetId="11" hidden="1">Octroi!$A$1:$E$16</definedName>
    <definedName name="Z_27A45B7A_04F2_4516_B80B_5ED0825D4ED3_.wvu.PrintArea" localSheetId="13" hidden="1">'Other Taxes &amp; Duties'!$A$1:$F$16</definedName>
    <definedName name="Z_27A45B7A_04F2_4516_B80B_5ED0825D4ED3_.wvu.PrintArea" localSheetId="15" hidden="1">'Q &amp; C'!$A$1:$F$38</definedName>
    <definedName name="Z_27A45B7A_04F2_4516_B80B_5ED0825D4ED3_.wvu.PrintArea" localSheetId="4" hidden="1">'Sch-1'!$A$1:$P$55</definedName>
    <definedName name="Z_27A45B7A_04F2_4516_B80B_5ED0825D4ED3_.wvu.PrintArea" localSheetId="5" hidden="1">'Sch-1(Disc)'!$A$1:$F$98</definedName>
    <definedName name="Z_27A45B7A_04F2_4516_B80B_5ED0825D4ED3_.wvu.PrintArea" localSheetId="6" hidden="1">'Sch-2'!$A$1:$E$20</definedName>
    <definedName name="Z_27A45B7A_04F2_4516_B80B_5ED0825D4ED3_.wvu.PrintArea" localSheetId="8" hidden="1">'Sch-3'!$A$1:$D$33</definedName>
    <definedName name="Z_27A45B7A_04F2_4516_B80B_5ED0825D4ED3_.wvu.PrintArea" localSheetId="9" hidden="1">'Sch-3 After Discount'!$A$1:$D$33</definedName>
    <definedName name="Z_27A45B7A_04F2_4516_B80B_5ED0825D4ED3_.wvu.PrintArea" localSheetId="7" hidden="1">'Sch-5 Dis'!$A$1:$E$44</definedName>
    <definedName name="Z_27A45B7A_04F2_4516_B80B_5ED0825D4ED3_.wvu.PrintTitles" localSheetId="4" hidden="1">'Sch-1'!$14:$16</definedName>
    <definedName name="Z_27A45B7A_04F2_4516_B80B_5ED0825D4ED3_.wvu.PrintTitles" localSheetId="5" hidden="1">'Sch-1(Disc)'!$14:$16</definedName>
    <definedName name="Z_27A45B7A_04F2_4516_B80B_5ED0825D4ED3_.wvu.PrintTitles" localSheetId="6" hidden="1">'Sch-2'!$3:$13</definedName>
    <definedName name="Z_27A45B7A_04F2_4516_B80B_5ED0825D4ED3_.wvu.PrintTitles" localSheetId="8" hidden="1">'Sch-3'!$3:$13</definedName>
    <definedName name="Z_27A45B7A_04F2_4516_B80B_5ED0825D4ED3_.wvu.PrintTitles" localSheetId="9" hidden="1">'Sch-3 After Discount'!$3:$13</definedName>
    <definedName name="Z_27A45B7A_04F2_4516_B80B_5ED0825D4ED3_.wvu.PrintTitles" localSheetId="7" hidden="1">'Sch-5 Dis'!$3:$13</definedName>
    <definedName name="Z_27A45B7A_04F2_4516_B80B_5ED0825D4ED3_.wvu.Rows" localSheetId="1" hidden="1">Cover!$7:$7</definedName>
    <definedName name="Z_27A45B7A_04F2_4516_B80B_5ED0825D4ED3_.wvu.Rows" localSheetId="10" hidden="1">Discount!$29:$30</definedName>
    <definedName name="Z_27A45B7A_04F2_4516_B80B_5ED0825D4ED3_.wvu.Rows" localSheetId="4" hidden="1">'Sch-1'!#REF!</definedName>
    <definedName name="Z_27A45B7A_04F2_4516_B80B_5ED0825D4ED3_.wvu.Rows" localSheetId="5" hidden="1">'Sch-1(Disc)'!#REF!</definedName>
    <definedName name="Z_2D068FA3_47E3_4516_81A6_894AA90F7864_.wvu.Cols" localSheetId="14" hidden="1">'Bid Form 2nd Envelope'!$Y:$AN</definedName>
    <definedName name="Z_2D068FA3_47E3_4516_81A6_894AA90F7864_.wvu.Cols" localSheetId="10" hidden="1">Discount!$I:$N</definedName>
    <definedName name="Z_2D068FA3_47E3_4516_81A6_894AA90F7864_.wvu.Cols" localSheetId="3" hidden="1">'Names of Bidder'!$L:$L</definedName>
    <definedName name="Z_2D068FA3_47E3_4516_81A6_894AA90F7864_.wvu.Cols" localSheetId="4" hidden="1">'Sch-1'!$Q:$W,'Sch-1'!$AB:$AL</definedName>
    <definedName name="Z_2D068FA3_47E3_4516_81A6_894AA90F7864_.wvu.Cols" localSheetId="5" hidden="1">'Sch-1(Disc)'!$I:$I,'Sch-1(Disc)'!$P:$Z</definedName>
    <definedName name="Z_2D068FA3_47E3_4516_81A6_894AA90F7864_.wvu.Cols" localSheetId="6" hidden="1">'Sch-2'!$I:$P</definedName>
    <definedName name="Z_2D068FA3_47E3_4516_81A6_894AA90F7864_.wvu.Cols" localSheetId="7" hidden="1">'Sch-5 Dis'!$I:$P</definedName>
    <definedName name="Z_2D068FA3_47E3_4516_81A6_894AA90F7864_.wvu.FilterData" localSheetId="4" hidden="1">'Sch-1'!$A$20:$P$48</definedName>
    <definedName name="Z_2D068FA3_47E3_4516_81A6_894AA90F7864_.wvu.FilterData" localSheetId="5" hidden="1">'Sch-1(Disc)'!$A$20:$F$92</definedName>
    <definedName name="Z_2D068FA3_47E3_4516_81A6_894AA90F7864_.wvu.PrintArea" localSheetId="14" hidden="1">'Bid Form 2nd Envelope'!$A$1:$F$59</definedName>
    <definedName name="Z_2D068FA3_47E3_4516_81A6_894AA90F7864_.wvu.PrintArea" localSheetId="10" hidden="1">Discount!$A$2:$G$42</definedName>
    <definedName name="Z_2D068FA3_47E3_4516_81A6_894AA90F7864_.wvu.PrintArea" localSheetId="12" hidden="1">'Entry Tax'!$A$1:$E$16</definedName>
    <definedName name="Z_2D068FA3_47E3_4516_81A6_894AA90F7864_.wvu.PrintArea" localSheetId="2" hidden="1">Instructions!$A$1:$C$40</definedName>
    <definedName name="Z_2D068FA3_47E3_4516_81A6_894AA90F7864_.wvu.PrintArea" localSheetId="3" hidden="1">'Names of Bidder'!$B$1:$G$28</definedName>
    <definedName name="Z_2D068FA3_47E3_4516_81A6_894AA90F7864_.wvu.PrintArea" localSheetId="11" hidden="1">Octroi!$A$1:$E$16</definedName>
    <definedName name="Z_2D068FA3_47E3_4516_81A6_894AA90F7864_.wvu.PrintArea" localSheetId="13" hidden="1">'Other Taxes &amp; Duties'!$A$1:$F$16</definedName>
    <definedName name="Z_2D068FA3_47E3_4516_81A6_894AA90F7864_.wvu.PrintArea" localSheetId="15" hidden="1">'Q &amp; C'!$A$1:$F$38</definedName>
    <definedName name="Z_2D068FA3_47E3_4516_81A6_894AA90F7864_.wvu.PrintArea" localSheetId="4" hidden="1">'Sch-1'!$A$1:$P$55</definedName>
    <definedName name="Z_2D068FA3_47E3_4516_81A6_894AA90F7864_.wvu.PrintArea" localSheetId="5" hidden="1">'Sch-1(Disc)'!$A$1:$F$98</definedName>
    <definedName name="Z_2D068FA3_47E3_4516_81A6_894AA90F7864_.wvu.PrintArea" localSheetId="6" hidden="1">'Sch-2'!$A$1:$E$20</definedName>
    <definedName name="Z_2D068FA3_47E3_4516_81A6_894AA90F7864_.wvu.PrintArea" localSheetId="8" hidden="1">'Sch-3'!$A$1:$D$33</definedName>
    <definedName name="Z_2D068FA3_47E3_4516_81A6_894AA90F7864_.wvu.PrintArea" localSheetId="9" hidden="1">'Sch-3 After Discount'!$A$1:$D$33</definedName>
    <definedName name="Z_2D068FA3_47E3_4516_81A6_894AA90F7864_.wvu.PrintArea" localSheetId="7" hidden="1">'Sch-5 Dis'!$A$1:$E$44</definedName>
    <definedName name="Z_2D068FA3_47E3_4516_81A6_894AA90F7864_.wvu.PrintTitles" localSheetId="4" hidden="1">'Sch-1'!$17:$18</definedName>
    <definedName name="Z_2D068FA3_47E3_4516_81A6_894AA90F7864_.wvu.PrintTitles" localSheetId="5" hidden="1">'Sch-1(Disc)'!$14:$16</definedName>
    <definedName name="Z_2D068FA3_47E3_4516_81A6_894AA90F7864_.wvu.PrintTitles" localSheetId="6" hidden="1">'Sch-2'!$3:$13</definedName>
    <definedName name="Z_2D068FA3_47E3_4516_81A6_894AA90F7864_.wvu.PrintTitles" localSheetId="8" hidden="1">'Sch-3'!$3:$13</definedName>
    <definedName name="Z_2D068FA3_47E3_4516_81A6_894AA90F7864_.wvu.PrintTitles" localSheetId="9" hidden="1">'Sch-3 After Discount'!$3:$13</definedName>
    <definedName name="Z_2D068FA3_47E3_4516_81A6_894AA90F7864_.wvu.PrintTitles" localSheetId="7" hidden="1">'Sch-5 Dis'!$3:$13</definedName>
    <definedName name="Z_2D068FA3_47E3_4516_81A6_894AA90F7864_.wvu.Rows" localSheetId="1" hidden="1">Cover!$7:$7</definedName>
    <definedName name="Z_2D068FA3_47E3_4516_81A6_894AA90F7864_.wvu.Rows" localSheetId="10" hidden="1">Discount!$17:$30,Discount!$32:$32</definedName>
    <definedName name="Z_2D068FA3_47E3_4516_81A6_894AA90F7864_.wvu.Rows" localSheetId="2" hidden="1">Instructions!$36:$37</definedName>
    <definedName name="Z_2D068FA3_47E3_4516_81A6_894AA90F7864_.wvu.Rows" localSheetId="4" hidden="1">'Sch-1'!$2:$2,'Sch-1'!$12:$12,'Sch-1'!$14:$15,'Sch-1'!#REF!</definedName>
    <definedName name="Z_2D068FA3_47E3_4516_81A6_894AA90F7864_.wvu.Rows" localSheetId="5" hidden="1">'Sch-1(Disc)'!$68:$91</definedName>
    <definedName name="Z_2D068FA3_47E3_4516_81A6_894AA90F7864_.wvu.Rows" localSheetId="8" hidden="1">'Sch-3'!$17:$28</definedName>
    <definedName name="Z_2D068FA3_47E3_4516_81A6_894AA90F7864_.wvu.Rows" localSheetId="9" hidden="1">'Sch-3 After Discount'!$17:$28</definedName>
    <definedName name="Z_3D662AA8_535D_445A_A535_5FFD33E1146F_.wvu.PrintArea" localSheetId="15" hidden="1">'Q &amp; C'!$A$1:$F$38</definedName>
    <definedName name="Z_3DA0B320_DAF7_4F4A_921A_9FCFD188E8C7_.wvu.Cols" localSheetId="14" hidden="1">'Bid Form 2nd Envelope'!$Y:$AM</definedName>
    <definedName name="Z_3DA0B320_DAF7_4F4A_921A_9FCFD188E8C7_.wvu.Cols" localSheetId="3" hidden="1">'Names of Bidder'!$L:$L</definedName>
    <definedName name="Z_3DA0B320_DAF7_4F4A_921A_9FCFD188E8C7_.wvu.Cols" localSheetId="4" hidden="1">'Sch-1'!$R:$Y,'Sch-1'!$AB:$AL</definedName>
    <definedName name="Z_3DA0B320_DAF7_4F4A_921A_9FCFD188E8C7_.wvu.Cols" localSheetId="5" hidden="1">'Sch-1(Disc)'!$I:$I,'Sch-1(Disc)'!$P:$Z</definedName>
    <definedName name="Z_3DA0B320_DAF7_4F4A_921A_9FCFD188E8C7_.wvu.Cols" localSheetId="6" hidden="1">'Sch-2'!$I:$P</definedName>
    <definedName name="Z_3DA0B320_DAF7_4F4A_921A_9FCFD188E8C7_.wvu.Cols" localSheetId="7" hidden="1">'Sch-5 Dis'!$I:$P</definedName>
    <definedName name="Z_3DA0B320_DAF7_4F4A_921A_9FCFD188E8C7_.wvu.FilterData" localSheetId="4" hidden="1">'Sch-1'!$A$20:$P$48</definedName>
    <definedName name="Z_3DA0B320_DAF7_4F4A_921A_9FCFD188E8C7_.wvu.FilterData" localSheetId="5" hidden="1">'Sch-1(Disc)'!$A$20:$F$92</definedName>
    <definedName name="Z_3DA0B320_DAF7_4F4A_921A_9FCFD188E8C7_.wvu.PrintArea" localSheetId="14" hidden="1">'Bid Form 2nd Envelope'!$A$1:$F$59</definedName>
    <definedName name="Z_3DA0B320_DAF7_4F4A_921A_9FCFD188E8C7_.wvu.PrintArea" localSheetId="10" hidden="1">Discount!$A$2:$G$42</definedName>
    <definedName name="Z_3DA0B320_DAF7_4F4A_921A_9FCFD188E8C7_.wvu.PrintArea" localSheetId="12" hidden="1">'Entry Tax'!$A$1:$E$16</definedName>
    <definedName name="Z_3DA0B320_DAF7_4F4A_921A_9FCFD188E8C7_.wvu.PrintArea" localSheetId="2" hidden="1">Instructions!$A$1:$C$40</definedName>
    <definedName name="Z_3DA0B320_DAF7_4F4A_921A_9FCFD188E8C7_.wvu.PrintArea" localSheetId="3" hidden="1">'Names of Bidder'!$B$1:$G$28</definedName>
    <definedName name="Z_3DA0B320_DAF7_4F4A_921A_9FCFD188E8C7_.wvu.PrintArea" localSheetId="11" hidden="1">Octroi!$A$1:$E$16</definedName>
    <definedName name="Z_3DA0B320_DAF7_4F4A_921A_9FCFD188E8C7_.wvu.PrintArea" localSheetId="13" hidden="1">'Other Taxes &amp; Duties'!$A$1:$F$16</definedName>
    <definedName name="Z_3DA0B320_DAF7_4F4A_921A_9FCFD188E8C7_.wvu.PrintArea" localSheetId="15" hidden="1">'Q &amp; C'!$A$1:$F$38</definedName>
    <definedName name="Z_3DA0B320_DAF7_4F4A_921A_9FCFD188E8C7_.wvu.PrintArea" localSheetId="4" hidden="1">'Sch-1'!$A$1:$P$55</definedName>
    <definedName name="Z_3DA0B320_DAF7_4F4A_921A_9FCFD188E8C7_.wvu.PrintArea" localSheetId="5" hidden="1">'Sch-1(Disc)'!$A$1:$F$98</definedName>
    <definedName name="Z_3DA0B320_DAF7_4F4A_921A_9FCFD188E8C7_.wvu.PrintArea" localSheetId="6" hidden="1">'Sch-2'!$A$1:$E$20</definedName>
    <definedName name="Z_3DA0B320_DAF7_4F4A_921A_9FCFD188E8C7_.wvu.PrintArea" localSheetId="8" hidden="1">'Sch-3'!$A$1:$D$33</definedName>
    <definedName name="Z_3DA0B320_DAF7_4F4A_921A_9FCFD188E8C7_.wvu.PrintArea" localSheetId="9" hidden="1">'Sch-3 After Discount'!$A$1:$D$33</definedName>
    <definedName name="Z_3DA0B320_DAF7_4F4A_921A_9FCFD188E8C7_.wvu.PrintArea" localSheetId="7" hidden="1">'Sch-5 Dis'!$A$1:$E$44</definedName>
    <definedName name="Z_3DA0B320_DAF7_4F4A_921A_9FCFD188E8C7_.wvu.PrintTitles" localSheetId="4" hidden="1">'Sch-1'!$14:$16</definedName>
    <definedName name="Z_3DA0B320_DAF7_4F4A_921A_9FCFD188E8C7_.wvu.PrintTitles" localSheetId="5" hidden="1">'Sch-1(Disc)'!$14:$16</definedName>
    <definedName name="Z_3DA0B320_DAF7_4F4A_921A_9FCFD188E8C7_.wvu.PrintTitles" localSheetId="6" hidden="1">'Sch-2'!$3:$13</definedName>
    <definedName name="Z_3DA0B320_DAF7_4F4A_921A_9FCFD188E8C7_.wvu.PrintTitles" localSheetId="8" hidden="1">'Sch-3'!$3:$13</definedName>
    <definedName name="Z_3DA0B320_DAF7_4F4A_921A_9FCFD188E8C7_.wvu.PrintTitles" localSheetId="9" hidden="1">'Sch-3 After Discount'!$3:$13</definedName>
    <definedName name="Z_3DA0B320_DAF7_4F4A_921A_9FCFD188E8C7_.wvu.PrintTitles" localSheetId="7" hidden="1">'Sch-5 Dis'!$3:$13</definedName>
    <definedName name="Z_3DA0B320_DAF7_4F4A_921A_9FCFD188E8C7_.wvu.Rows" localSheetId="1" hidden="1">Cover!$7:$7</definedName>
    <definedName name="Z_3DA0B320_DAF7_4F4A_921A_9FCFD188E8C7_.wvu.Rows" localSheetId="10" hidden="1">Discount!$17:$30</definedName>
    <definedName name="Z_3DA0B320_DAF7_4F4A_921A_9FCFD188E8C7_.wvu.Rows" localSheetId="2" hidden="1">Instructions!$36:$37</definedName>
    <definedName name="Z_3DA0B320_DAF7_4F4A_921A_9FCFD188E8C7_.wvu.Rows" localSheetId="4" hidden="1">'Sch-1'!$17:$18</definedName>
    <definedName name="Z_3DA0B320_DAF7_4F4A_921A_9FCFD188E8C7_.wvu.Rows" localSheetId="5" hidden="1">'Sch-1(Disc)'!$68:$91</definedName>
    <definedName name="Z_3DA0B320_DAF7_4F4A_921A_9FCFD188E8C7_.wvu.Rows" localSheetId="8" hidden="1">'Sch-3'!$17:$28</definedName>
    <definedName name="Z_3DA0B320_DAF7_4F4A_921A_9FCFD188E8C7_.wvu.Rows" localSheetId="9" hidden="1">'Sch-3 After Discount'!$17:$28</definedName>
    <definedName name="Z_427AF4ED_2BDF_478F_9F0A_595838FA0EC8_.wvu.Cols" localSheetId="14" hidden="1">'Bid Form 2nd Envelope'!$Y:$AN</definedName>
    <definedName name="Z_427AF4ED_2BDF_478F_9F0A_595838FA0EC8_.wvu.Cols" localSheetId="10" hidden="1">Discount!$I:$N</definedName>
    <definedName name="Z_427AF4ED_2BDF_478F_9F0A_595838FA0EC8_.wvu.Cols" localSheetId="3" hidden="1">'Names of Bidder'!$L:$L</definedName>
    <definedName name="Z_427AF4ED_2BDF_478F_9F0A_595838FA0EC8_.wvu.Cols" localSheetId="4" hidden="1">'Sch-1'!$Q:$W,'Sch-1'!$AB:$AL</definedName>
    <definedName name="Z_427AF4ED_2BDF_478F_9F0A_595838FA0EC8_.wvu.Cols" localSheetId="5" hidden="1">'Sch-1(Disc)'!$I:$I,'Sch-1(Disc)'!$P:$Z</definedName>
    <definedName name="Z_427AF4ED_2BDF_478F_9F0A_595838FA0EC8_.wvu.Cols" localSheetId="6" hidden="1">'Sch-2'!$I:$P</definedName>
    <definedName name="Z_427AF4ED_2BDF_478F_9F0A_595838FA0EC8_.wvu.Cols" localSheetId="7" hidden="1">'Sch-5 Dis'!$I:$P</definedName>
    <definedName name="Z_427AF4ED_2BDF_478F_9F0A_595838FA0EC8_.wvu.FilterData" localSheetId="4" hidden="1">'Sch-1'!$A$20:$P$48</definedName>
    <definedName name="Z_427AF4ED_2BDF_478F_9F0A_595838FA0EC8_.wvu.FilterData" localSheetId="5" hidden="1">'Sch-1(Disc)'!$A$20:$F$92</definedName>
    <definedName name="Z_427AF4ED_2BDF_478F_9F0A_595838FA0EC8_.wvu.PrintArea" localSheetId="14" hidden="1">'Bid Form 2nd Envelope'!$A$1:$F$59</definedName>
    <definedName name="Z_427AF4ED_2BDF_478F_9F0A_595838FA0EC8_.wvu.PrintArea" localSheetId="10" hidden="1">Discount!$A$2:$G$42</definedName>
    <definedName name="Z_427AF4ED_2BDF_478F_9F0A_595838FA0EC8_.wvu.PrintArea" localSheetId="12" hidden="1">'Entry Tax'!$A$1:$E$16</definedName>
    <definedName name="Z_427AF4ED_2BDF_478F_9F0A_595838FA0EC8_.wvu.PrintArea" localSheetId="2" hidden="1">Instructions!$A$1:$C$40</definedName>
    <definedName name="Z_427AF4ED_2BDF_478F_9F0A_595838FA0EC8_.wvu.PrintArea" localSheetId="3" hidden="1">'Names of Bidder'!$B$1:$G$28</definedName>
    <definedName name="Z_427AF4ED_2BDF_478F_9F0A_595838FA0EC8_.wvu.PrintArea" localSheetId="11" hidden="1">Octroi!$A$1:$E$16</definedName>
    <definedName name="Z_427AF4ED_2BDF_478F_9F0A_595838FA0EC8_.wvu.PrintArea" localSheetId="13" hidden="1">'Other Taxes &amp; Duties'!$A$1:$F$16</definedName>
    <definedName name="Z_427AF4ED_2BDF_478F_9F0A_595838FA0EC8_.wvu.PrintArea" localSheetId="15" hidden="1">'Q &amp; C'!$A$1:$F$38</definedName>
    <definedName name="Z_427AF4ED_2BDF_478F_9F0A_595838FA0EC8_.wvu.PrintArea" localSheetId="4" hidden="1">'Sch-1'!$A$1:$P$55</definedName>
    <definedName name="Z_427AF4ED_2BDF_478F_9F0A_595838FA0EC8_.wvu.PrintArea" localSheetId="5" hidden="1">'Sch-1(Disc)'!$A$1:$F$98</definedName>
    <definedName name="Z_427AF4ED_2BDF_478F_9F0A_595838FA0EC8_.wvu.PrintArea" localSheetId="6" hidden="1">'Sch-2'!$A$1:$E$20</definedName>
    <definedName name="Z_427AF4ED_2BDF_478F_9F0A_595838FA0EC8_.wvu.PrintArea" localSheetId="8" hidden="1">'Sch-3'!$A$1:$D$33</definedName>
    <definedName name="Z_427AF4ED_2BDF_478F_9F0A_595838FA0EC8_.wvu.PrintArea" localSheetId="9" hidden="1">'Sch-3 After Discount'!$A$1:$D$33</definedName>
    <definedName name="Z_427AF4ED_2BDF_478F_9F0A_595838FA0EC8_.wvu.PrintArea" localSheetId="7" hidden="1">'Sch-5 Dis'!$A$1:$E$44</definedName>
    <definedName name="Z_427AF4ED_2BDF_478F_9F0A_595838FA0EC8_.wvu.PrintTitles" localSheetId="4" hidden="1">'Sch-1'!$17:$18</definedName>
    <definedName name="Z_427AF4ED_2BDF_478F_9F0A_595838FA0EC8_.wvu.PrintTitles" localSheetId="5" hidden="1">'Sch-1(Disc)'!$14:$16</definedName>
    <definedName name="Z_427AF4ED_2BDF_478F_9F0A_595838FA0EC8_.wvu.PrintTitles" localSheetId="6" hidden="1">'Sch-2'!$3:$13</definedName>
    <definedName name="Z_427AF4ED_2BDF_478F_9F0A_595838FA0EC8_.wvu.PrintTitles" localSheetId="8" hidden="1">'Sch-3'!$3:$13</definedName>
    <definedName name="Z_427AF4ED_2BDF_478F_9F0A_595838FA0EC8_.wvu.PrintTitles" localSheetId="9" hidden="1">'Sch-3 After Discount'!$3:$13</definedName>
    <definedName name="Z_427AF4ED_2BDF_478F_9F0A_595838FA0EC8_.wvu.PrintTitles" localSheetId="7" hidden="1">'Sch-5 Dis'!$3:$13</definedName>
    <definedName name="Z_427AF4ED_2BDF_478F_9F0A_595838FA0EC8_.wvu.Rows" localSheetId="1" hidden="1">Cover!$7:$7</definedName>
    <definedName name="Z_427AF4ED_2BDF_478F_9F0A_595838FA0EC8_.wvu.Rows" localSheetId="10" hidden="1">Discount!$17:$30,Discount!$32:$32</definedName>
    <definedName name="Z_427AF4ED_2BDF_478F_9F0A_595838FA0EC8_.wvu.Rows" localSheetId="2" hidden="1">Instructions!$36:$37</definedName>
    <definedName name="Z_427AF4ED_2BDF_478F_9F0A_595838FA0EC8_.wvu.Rows" localSheetId="4" hidden="1">'Sch-1'!$2:$2,'Sch-1'!$12:$12,'Sch-1'!$14:$15,'Sch-1'!#REF!</definedName>
    <definedName name="Z_427AF4ED_2BDF_478F_9F0A_595838FA0EC8_.wvu.Rows" localSheetId="5" hidden="1">'Sch-1(Disc)'!$68:$91</definedName>
    <definedName name="Z_427AF4ED_2BDF_478F_9F0A_595838FA0EC8_.wvu.Rows" localSheetId="8" hidden="1">'Sch-3'!$17:$28</definedName>
    <definedName name="Z_427AF4ED_2BDF_478F_9F0A_595838FA0EC8_.wvu.Rows" localSheetId="9" hidden="1">'Sch-3 After Discount'!$17:$28</definedName>
    <definedName name="Z_4F65FF32_EC61_4022_A399_2986D7B6B8B3_.wvu.Cols" localSheetId="14" hidden="1">'Bid Form 2nd Envelope'!$Z:$AJ</definedName>
    <definedName name="Z_4F65FF32_EC61_4022_A399_2986D7B6B8B3_.wvu.Cols" localSheetId="4" hidden="1">'Sch-1'!$X:$AK</definedName>
    <definedName name="Z_4F65FF32_EC61_4022_A399_2986D7B6B8B3_.wvu.Cols" localSheetId="5" hidden="1">'Sch-1(Disc)'!$L:$Y</definedName>
    <definedName name="Z_4F65FF32_EC61_4022_A399_2986D7B6B8B3_.wvu.Cols" localSheetId="6" hidden="1">'Sch-2'!$I:$P</definedName>
    <definedName name="Z_4F65FF32_EC61_4022_A399_2986D7B6B8B3_.wvu.Cols" localSheetId="7" hidden="1">'Sch-5 Dis'!$I:$P</definedName>
    <definedName name="Z_4F65FF32_EC61_4022_A399_2986D7B6B8B3_.wvu.PrintArea" localSheetId="14" hidden="1">'Bid Form 2nd Envelope'!$A$1:$F$61</definedName>
    <definedName name="Z_4F65FF32_EC61_4022_A399_2986D7B6B8B3_.wvu.PrintArea" localSheetId="10" hidden="1">Discount!$A$2:$G$40</definedName>
    <definedName name="Z_4F65FF32_EC61_4022_A399_2986D7B6B8B3_.wvu.PrintArea" localSheetId="12" hidden="1">'Entry Tax'!$A$1:$E$16</definedName>
    <definedName name="Z_4F65FF32_EC61_4022_A399_2986D7B6B8B3_.wvu.PrintArea" localSheetId="2" hidden="1">Instructions!$A$1:$C$40</definedName>
    <definedName name="Z_4F65FF32_EC61_4022_A399_2986D7B6B8B3_.wvu.PrintArea" localSheetId="3" hidden="1">'Names of Bidder'!$B$1:$E$26</definedName>
    <definedName name="Z_4F65FF32_EC61_4022_A399_2986D7B6B8B3_.wvu.PrintArea" localSheetId="11" hidden="1">Octroi!$A$1:$E$16</definedName>
    <definedName name="Z_4F65FF32_EC61_4022_A399_2986D7B6B8B3_.wvu.PrintArea" localSheetId="13" hidden="1">'Other Taxes &amp; Duties'!$A$1:$F$16</definedName>
    <definedName name="Z_4F65FF32_EC61_4022_A399_2986D7B6B8B3_.wvu.PrintArea" localSheetId="15" hidden="1">'Q &amp; C'!$A$1:$F$38</definedName>
    <definedName name="Z_4F65FF32_EC61_4022_A399_2986D7B6B8B3_.wvu.PrintArea" localSheetId="4" hidden="1">'Sch-1'!$A$1:$P$56</definedName>
    <definedName name="Z_4F65FF32_EC61_4022_A399_2986D7B6B8B3_.wvu.PrintArea" localSheetId="5" hidden="1">'Sch-1(Disc)'!$A$1:$F$99</definedName>
    <definedName name="Z_4F65FF32_EC61_4022_A399_2986D7B6B8B3_.wvu.PrintArea" localSheetId="6" hidden="1">'Sch-2'!$A$1:$E$20</definedName>
    <definedName name="Z_4F65FF32_EC61_4022_A399_2986D7B6B8B3_.wvu.PrintArea" localSheetId="8" hidden="1">'Sch-3'!$A$1:$D$33</definedName>
    <definedName name="Z_4F65FF32_EC61_4022_A399_2986D7B6B8B3_.wvu.PrintArea" localSheetId="9" hidden="1">'Sch-3 After Discount'!$A$1:$D$33</definedName>
    <definedName name="Z_4F65FF32_EC61_4022_A399_2986D7B6B8B3_.wvu.PrintArea" localSheetId="7" hidden="1">'Sch-5 Dis'!$A$1:$E$44</definedName>
    <definedName name="Z_4F65FF32_EC61_4022_A399_2986D7B6B8B3_.wvu.PrintTitles" localSheetId="4" hidden="1">'Sch-1'!$14:$16</definedName>
    <definedName name="Z_4F65FF32_EC61_4022_A399_2986D7B6B8B3_.wvu.PrintTitles" localSheetId="5" hidden="1">'Sch-1(Disc)'!$14:$16</definedName>
    <definedName name="Z_4F65FF32_EC61_4022_A399_2986D7B6B8B3_.wvu.PrintTitles" localSheetId="6" hidden="1">'Sch-2'!$3:$13</definedName>
    <definedName name="Z_4F65FF32_EC61_4022_A399_2986D7B6B8B3_.wvu.PrintTitles" localSheetId="8" hidden="1">'Sch-3'!$3:$13</definedName>
    <definedName name="Z_4F65FF32_EC61_4022_A399_2986D7B6B8B3_.wvu.PrintTitles" localSheetId="9" hidden="1">'Sch-3 After Discount'!$3:$13</definedName>
    <definedName name="Z_4F65FF32_EC61_4022_A399_2986D7B6B8B3_.wvu.PrintTitles" localSheetId="7" hidden="1">'Sch-5 Dis'!$3:$13</definedName>
    <definedName name="Z_4F65FF32_EC61_4022_A399_2986D7B6B8B3_.wvu.Rows" localSheetId="4" hidden="1">'Sch-1'!$48:$97</definedName>
    <definedName name="Z_4F65FF32_EC61_4022_A399_2986D7B6B8B3_.wvu.Rows" localSheetId="5" hidden="1">'Sch-1(Disc)'!$92:$140</definedName>
    <definedName name="Z_58D82F59_8CF6_455F_B9F4_081499FDF243_.wvu.Cols" localSheetId="10" hidden="1">Discount!$I:$P</definedName>
    <definedName name="Z_58D82F59_8CF6_455F_B9F4_081499FDF243_.wvu.PrintArea" localSheetId="10" hidden="1">Discount!$A$2:$G$42</definedName>
    <definedName name="Z_58D82F59_8CF6_455F_B9F4_081499FDF243_.wvu.PrintArea" localSheetId="12" hidden="1">'Entry Tax'!$A$1:$E$16</definedName>
    <definedName name="Z_58D82F59_8CF6_455F_B9F4_081499FDF243_.wvu.PrintArea" localSheetId="11" hidden="1">Octroi!$A$1:$E$16</definedName>
    <definedName name="Z_58D82F59_8CF6_455F_B9F4_081499FDF243_.wvu.PrintArea" localSheetId="13" hidden="1">'Other Taxes &amp; Duties'!$A$1:$F$16</definedName>
    <definedName name="Z_58D82F59_8CF6_455F_B9F4_081499FDF243_.wvu.Rows" localSheetId="10" hidden="1">Discount!$21:$21,Discount!$27:$27</definedName>
    <definedName name="Z_5C6610A7_30B1_43C5_B47D_FDA0FBB789C6_.wvu.PrintArea" localSheetId="2" hidden="1">Instructions!$A$1:$C$40</definedName>
    <definedName name="Z_696D9240_6693_44E8_B9A4_2BFADD101EE2_.wvu.Cols" localSheetId="10" hidden="1">Discount!$I:$P</definedName>
    <definedName name="Z_696D9240_6693_44E8_B9A4_2BFADD101EE2_.wvu.PrintArea" localSheetId="10" hidden="1">Discount!$A$2:$G$42</definedName>
    <definedName name="Z_696D9240_6693_44E8_B9A4_2BFADD101EE2_.wvu.PrintArea" localSheetId="12" hidden="1">'Entry Tax'!$A$1:$E$16</definedName>
    <definedName name="Z_696D9240_6693_44E8_B9A4_2BFADD101EE2_.wvu.PrintArea" localSheetId="11" hidden="1">Octroi!$A$1:$E$16</definedName>
    <definedName name="Z_696D9240_6693_44E8_B9A4_2BFADD101EE2_.wvu.PrintArea" localSheetId="13" hidden="1">'Other Taxes &amp; Duties'!$A$1:$F$16</definedName>
    <definedName name="Z_696D9240_6693_44E8_B9A4_2BFADD101EE2_.wvu.Rows" localSheetId="10" hidden="1">Discount!$21:$21,Discount!$27:$27</definedName>
    <definedName name="Z_714760DF_5EB1_4543_9C04_C1A23AAE4384_.wvu.Cols" localSheetId="14" hidden="1">'Bid Form 2nd Envelope'!$Y:$AM</definedName>
    <definedName name="Z_714760DF_5EB1_4543_9C04_C1A23AAE4384_.wvu.Cols" localSheetId="3" hidden="1">'Names of Bidder'!$L:$L</definedName>
    <definedName name="Z_714760DF_5EB1_4543_9C04_C1A23AAE4384_.wvu.Cols" localSheetId="4" hidden="1">'Sch-1'!$R:$Y,'Sch-1'!$AB:$AL</definedName>
    <definedName name="Z_714760DF_5EB1_4543_9C04_C1A23AAE4384_.wvu.Cols" localSheetId="5" hidden="1">'Sch-1(Disc)'!$I:$I,'Sch-1(Disc)'!$P:$Z</definedName>
    <definedName name="Z_714760DF_5EB1_4543_9C04_C1A23AAE4384_.wvu.Cols" localSheetId="6" hidden="1">'Sch-2'!$I:$P</definedName>
    <definedName name="Z_714760DF_5EB1_4543_9C04_C1A23AAE4384_.wvu.Cols" localSheetId="7" hidden="1">'Sch-5 Dis'!$I:$P</definedName>
    <definedName name="Z_714760DF_5EB1_4543_9C04_C1A23AAE4384_.wvu.FilterData" localSheetId="4" hidden="1">'Sch-1'!$A$20:$P$48</definedName>
    <definedName name="Z_714760DF_5EB1_4543_9C04_C1A23AAE4384_.wvu.FilterData" localSheetId="5" hidden="1">'Sch-1(Disc)'!$A$20:$F$92</definedName>
    <definedName name="Z_714760DF_5EB1_4543_9C04_C1A23AAE4384_.wvu.PrintArea" localSheetId="14" hidden="1">'Bid Form 2nd Envelope'!$A$1:$F$59</definedName>
    <definedName name="Z_714760DF_5EB1_4543_9C04_C1A23AAE4384_.wvu.PrintArea" localSheetId="10" hidden="1">Discount!$A$2:$G$42</definedName>
    <definedName name="Z_714760DF_5EB1_4543_9C04_C1A23AAE4384_.wvu.PrintArea" localSheetId="12" hidden="1">'Entry Tax'!$A$1:$E$16</definedName>
    <definedName name="Z_714760DF_5EB1_4543_9C04_C1A23AAE4384_.wvu.PrintArea" localSheetId="2" hidden="1">Instructions!$A$1:$C$40</definedName>
    <definedName name="Z_714760DF_5EB1_4543_9C04_C1A23AAE4384_.wvu.PrintArea" localSheetId="3" hidden="1">'Names of Bidder'!$B$1:$G$28</definedName>
    <definedName name="Z_714760DF_5EB1_4543_9C04_C1A23AAE4384_.wvu.PrintArea" localSheetId="11" hidden="1">Octroi!$A$1:$E$16</definedName>
    <definedName name="Z_714760DF_5EB1_4543_9C04_C1A23AAE4384_.wvu.PrintArea" localSheetId="13" hidden="1">'Other Taxes &amp; Duties'!$A$1:$F$16</definedName>
    <definedName name="Z_714760DF_5EB1_4543_9C04_C1A23AAE4384_.wvu.PrintArea" localSheetId="15" hidden="1">'Q &amp; C'!$A$1:$F$38</definedName>
    <definedName name="Z_714760DF_5EB1_4543_9C04_C1A23AAE4384_.wvu.PrintArea" localSheetId="4" hidden="1">'Sch-1'!$A$1:$P$55</definedName>
    <definedName name="Z_714760DF_5EB1_4543_9C04_C1A23AAE4384_.wvu.PrintArea" localSheetId="5" hidden="1">'Sch-1(Disc)'!$A$1:$F$98</definedName>
    <definedName name="Z_714760DF_5EB1_4543_9C04_C1A23AAE4384_.wvu.PrintArea" localSheetId="6" hidden="1">'Sch-2'!$A$1:$E$20</definedName>
    <definedName name="Z_714760DF_5EB1_4543_9C04_C1A23AAE4384_.wvu.PrintArea" localSheetId="8" hidden="1">'Sch-3'!$A$1:$D$33</definedName>
    <definedName name="Z_714760DF_5EB1_4543_9C04_C1A23AAE4384_.wvu.PrintArea" localSheetId="9" hidden="1">'Sch-3 After Discount'!$A$1:$D$33</definedName>
    <definedName name="Z_714760DF_5EB1_4543_9C04_C1A23AAE4384_.wvu.PrintArea" localSheetId="7" hidden="1">'Sch-5 Dis'!$A$1:$E$44</definedName>
    <definedName name="Z_714760DF_5EB1_4543_9C04_C1A23AAE4384_.wvu.PrintTitles" localSheetId="4" hidden="1">'Sch-1'!$14:$16</definedName>
    <definedName name="Z_714760DF_5EB1_4543_9C04_C1A23AAE4384_.wvu.PrintTitles" localSheetId="5" hidden="1">'Sch-1(Disc)'!$14:$16</definedName>
    <definedName name="Z_714760DF_5EB1_4543_9C04_C1A23AAE4384_.wvu.PrintTitles" localSheetId="6" hidden="1">'Sch-2'!$3:$13</definedName>
    <definedName name="Z_714760DF_5EB1_4543_9C04_C1A23AAE4384_.wvu.PrintTitles" localSheetId="8" hidden="1">'Sch-3'!$3:$13</definedName>
    <definedName name="Z_714760DF_5EB1_4543_9C04_C1A23AAE4384_.wvu.PrintTitles" localSheetId="9" hidden="1">'Sch-3 After Discount'!$3:$13</definedName>
    <definedName name="Z_714760DF_5EB1_4543_9C04_C1A23AAE4384_.wvu.PrintTitles" localSheetId="7" hidden="1">'Sch-5 Dis'!$3:$13</definedName>
    <definedName name="Z_714760DF_5EB1_4543_9C04_C1A23AAE4384_.wvu.Rows" localSheetId="1" hidden="1">Cover!$7:$7</definedName>
    <definedName name="Z_714760DF_5EB1_4543_9C04_C1A23AAE4384_.wvu.Rows" localSheetId="10" hidden="1">Discount!$17:$30</definedName>
    <definedName name="Z_714760DF_5EB1_4543_9C04_C1A23AAE4384_.wvu.Rows" localSheetId="2" hidden="1">Instructions!$36:$37</definedName>
    <definedName name="Z_714760DF_5EB1_4543_9C04_C1A23AAE4384_.wvu.Rows" localSheetId="5" hidden="1">'Sch-1(Disc)'!$68:$91</definedName>
    <definedName name="Z_714760DF_5EB1_4543_9C04_C1A23AAE4384_.wvu.Rows" localSheetId="8" hidden="1">'Sch-3'!$17:$28</definedName>
    <definedName name="Z_714760DF_5EB1_4543_9C04_C1A23AAE4384_.wvu.Rows" localSheetId="9" hidden="1">'Sch-3 After Discount'!$17:$28</definedName>
    <definedName name="Z_8C0E2163_61BB_48DF_AFAF_5E75147ED450_.wvu.Cols" localSheetId="14" hidden="1">'Bid Form 2nd Envelope'!$Y:$AM</definedName>
    <definedName name="Z_8C0E2163_61BB_48DF_AFAF_5E75147ED450_.wvu.Cols" localSheetId="3" hidden="1">'Names of Bidder'!$L:$L</definedName>
    <definedName name="Z_8C0E2163_61BB_48DF_AFAF_5E75147ED450_.wvu.Cols" localSheetId="4" hidden="1">'Sch-1'!$R:$Y,'Sch-1'!$AB:$AL</definedName>
    <definedName name="Z_8C0E2163_61BB_48DF_AFAF_5E75147ED450_.wvu.Cols" localSheetId="5" hidden="1">'Sch-1(Disc)'!$I:$I,'Sch-1(Disc)'!$P:$Z</definedName>
    <definedName name="Z_8C0E2163_61BB_48DF_AFAF_5E75147ED450_.wvu.Cols" localSheetId="6" hidden="1">'Sch-2'!$I:$P</definedName>
    <definedName name="Z_8C0E2163_61BB_48DF_AFAF_5E75147ED450_.wvu.Cols" localSheetId="7" hidden="1">'Sch-5 Dis'!$I:$P</definedName>
    <definedName name="Z_8C0E2163_61BB_48DF_AFAF_5E75147ED450_.wvu.FilterData" localSheetId="4" hidden="1">'Sch-1'!$A$20:$P$48</definedName>
    <definedName name="Z_8C0E2163_61BB_48DF_AFAF_5E75147ED450_.wvu.FilterData" localSheetId="5" hidden="1">'Sch-1(Disc)'!$A$20:$F$92</definedName>
    <definedName name="Z_8C0E2163_61BB_48DF_AFAF_5E75147ED450_.wvu.PrintArea" localSheetId="14" hidden="1">'Bid Form 2nd Envelope'!$A$1:$F$59</definedName>
    <definedName name="Z_8C0E2163_61BB_48DF_AFAF_5E75147ED450_.wvu.PrintArea" localSheetId="10" hidden="1">Discount!$A$2:$G$42</definedName>
    <definedName name="Z_8C0E2163_61BB_48DF_AFAF_5E75147ED450_.wvu.PrintArea" localSheetId="12" hidden="1">'Entry Tax'!$A$1:$E$16</definedName>
    <definedName name="Z_8C0E2163_61BB_48DF_AFAF_5E75147ED450_.wvu.PrintArea" localSheetId="2" hidden="1">Instructions!$A$1:$C$40</definedName>
    <definedName name="Z_8C0E2163_61BB_48DF_AFAF_5E75147ED450_.wvu.PrintArea" localSheetId="3" hidden="1">'Names of Bidder'!$B$1:$G$28</definedName>
    <definedName name="Z_8C0E2163_61BB_48DF_AFAF_5E75147ED450_.wvu.PrintArea" localSheetId="11" hidden="1">Octroi!$A$1:$E$16</definedName>
    <definedName name="Z_8C0E2163_61BB_48DF_AFAF_5E75147ED450_.wvu.PrintArea" localSheetId="13" hidden="1">'Other Taxes &amp; Duties'!$A$1:$F$16</definedName>
    <definedName name="Z_8C0E2163_61BB_48DF_AFAF_5E75147ED450_.wvu.PrintArea" localSheetId="15" hidden="1">'Q &amp; C'!$A$1:$F$38</definedName>
    <definedName name="Z_8C0E2163_61BB_48DF_AFAF_5E75147ED450_.wvu.PrintArea" localSheetId="4" hidden="1">'Sch-1'!$A$1:$P$55</definedName>
    <definedName name="Z_8C0E2163_61BB_48DF_AFAF_5E75147ED450_.wvu.PrintArea" localSheetId="5" hidden="1">'Sch-1(Disc)'!$A$1:$F$98</definedName>
    <definedName name="Z_8C0E2163_61BB_48DF_AFAF_5E75147ED450_.wvu.PrintArea" localSheetId="6" hidden="1">'Sch-2'!$A$1:$E$20</definedName>
    <definedName name="Z_8C0E2163_61BB_48DF_AFAF_5E75147ED450_.wvu.PrintArea" localSheetId="8" hidden="1">'Sch-3'!$A$1:$D$33</definedName>
    <definedName name="Z_8C0E2163_61BB_48DF_AFAF_5E75147ED450_.wvu.PrintArea" localSheetId="9" hidden="1">'Sch-3 After Discount'!$A$1:$D$33</definedName>
    <definedName name="Z_8C0E2163_61BB_48DF_AFAF_5E75147ED450_.wvu.PrintArea" localSheetId="7" hidden="1">'Sch-5 Dis'!$A$1:$E$44</definedName>
    <definedName name="Z_8C0E2163_61BB_48DF_AFAF_5E75147ED450_.wvu.PrintTitles" localSheetId="4" hidden="1">'Sch-1'!$14:$16</definedName>
    <definedName name="Z_8C0E2163_61BB_48DF_AFAF_5E75147ED450_.wvu.PrintTitles" localSheetId="5" hidden="1">'Sch-1(Disc)'!$14:$16</definedName>
    <definedName name="Z_8C0E2163_61BB_48DF_AFAF_5E75147ED450_.wvu.PrintTitles" localSheetId="6" hidden="1">'Sch-2'!$3:$13</definedName>
    <definedName name="Z_8C0E2163_61BB_48DF_AFAF_5E75147ED450_.wvu.PrintTitles" localSheetId="8" hidden="1">'Sch-3'!$3:$13</definedName>
    <definedName name="Z_8C0E2163_61BB_48DF_AFAF_5E75147ED450_.wvu.PrintTitles" localSheetId="9" hidden="1">'Sch-3 After Discount'!$3:$13</definedName>
    <definedName name="Z_8C0E2163_61BB_48DF_AFAF_5E75147ED450_.wvu.PrintTitles" localSheetId="7" hidden="1">'Sch-5 Dis'!$3:$13</definedName>
    <definedName name="Z_8C0E2163_61BB_48DF_AFAF_5E75147ED450_.wvu.Rows" localSheetId="1" hidden="1">Cover!$7:$7</definedName>
    <definedName name="Z_8C0E2163_61BB_48DF_AFAF_5E75147ED450_.wvu.Rows" localSheetId="10" hidden="1">Discount!$17:$30</definedName>
    <definedName name="Z_8C0E2163_61BB_48DF_AFAF_5E75147ED450_.wvu.Rows" localSheetId="2" hidden="1">Instructions!$36:$37</definedName>
    <definedName name="Z_8C0E2163_61BB_48DF_AFAF_5E75147ED450_.wvu.Rows" localSheetId="4" hidden="1">'Sch-1'!$17:$18</definedName>
    <definedName name="Z_8C0E2163_61BB_48DF_AFAF_5E75147ED450_.wvu.Rows" localSheetId="5" hidden="1">'Sch-1(Disc)'!$68:$91</definedName>
    <definedName name="Z_8C0E2163_61BB_48DF_AFAF_5E75147ED450_.wvu.Rows" localSheetId="8" hidden="1">'Sch-3'!$17:$28</definedName>
    <definedName name="Z_8C0E2163_61BB_48DF_AFAF_5E75147ED450_.wvu.Rows" localSheetId="9" hidden="1">'Sch-3 After Discount'!$17:$28</definedName>
    <definedName name="Z_93F2FEDA_AB07_4652_9895_BE34975CD6CE_.wvu.Cols" localSheetId="14" hidden="1">'Bid Form 2nd Envelope'!$Y:$AN</definedName>
    <definedName name="Z_93F2FEDA_AB07_4652_9895_BE34975CD6CE_.wvu.Cols" localSheetId="10" hidden="1">Discount!$I:$N</definedName>
    <definedName name="Z_93F2FEDA_AB07_4652_9895_BE34975CD6CE_.wvu.Cols" localSheetId="3" hidden="1">'Names of Bidder'!$L:$L</definedName>
    <definedName name="Z_93F2FEDA_AB07_4652_9895_BE34975CD6CE_.wvu.Cols" localSheetId="4" hidden="1">'Sch-1'!$Q:$V,'Sch-1'!$AB:$AL</definedName>
    <definedName name="Z_93F2FEDA_AB07_4652_9895_BE34975CD6CE_.wvu.Cols" localSheetId="5" hidden="1">'Sch-1(Disc)'!$I:$I,'Sch-1(Disc)'!$P:$Z</definedName>
    <definedName name="Z_93F2FEDA_AB07_4652_9895_BE34975CD6CE_.wvu.Cols" localSheetId="6" hidden="1">'Sch-2'!$I:$P</definedName>
    <definedName name="Z_93F2FEDA_AB07_4652_9895_BE34975CD6CE_.wvu.Cols" localSheetId="7" hidden="1">'Sch-5 Dis'!$I:$P</definedName>
    <definedName name="Z_93F2FEDA_AB07_4652_9895_BE34975CD6CE_.wvu.FilterData" localSheetId="4" hidden="1">'Sch-1'!$A$20:$P$48</definedName>
    <definedName name="Z_93F2FEDA_AB07_4652_9895_BE34975CD6CE_.wvu.FilterData" localSheetId="5" hidden="1">'Sch-1(Disc)'!$A$20:$F$92</definedName>
    <definedName name="Z_93F2FEDA_AB07_4652_9895_BE34975CD6CE_.wvu.PrintArea" localSheetId="14" hidden="1">'Bid Form 2nd Envelope'!$A$1:$F$59</definedName>
    <definedName name="Z_93F2FEDA_AB07_4652_9895_BE34975CD6CE_.wvu.PrintArea" localSheetId="10" hidden="1">Discount!$A$2:$G$42</definedName>
    <definedName name="Z_93F2FEDA_AB07_4652_9895_BE34975CD6CE_.wvu.PrintArea" localSheetId="12" hidden="1">'Entry Tax'!$A$1:$E$16</definedName>
    <definedName name="Z_93F2FEDA_AB07_4652_9895_BE34975CD6CE_.wvu.PrintArea" localSheetId="2" hidden="1">Instructions!$A$1:$C$40</definedName>
    <definedName name="Z_93F2FEDA_AB07_4652_9895_BE34975CD6CE_.wvu.PrintArea" localSheetId="3" hidden="1">'Names of Bidder'!$B$1:$G$28</definedName>
    <definedName name="Z_93F2FEDA_AB07_4652_9895_BE34975CD6CE_.wvu.PrintArea" localSheetId="11" hidden="1">Octroi!$A$1:$E$16</definedName>
    <definedName name="Z_93F2FEDA_AB07_4652_9895_BE34975CD6CE_.wvu.PrintArea" localSheetId="13" hidden="1">'Other Taxes &amp; Duties'!$A$1:$F$16</definedName>
    <definedName name="Z_93F2FEDA_AB07_4652_9895_BE34975CD6CE_.wvu.PrintArea" localSheetId="15" hidden="1">'Q &amp; C'!$A$1:$F$38</definedName>
    <definedName name="Z_93F2FEDA_AB07_4652_9895_BE34975CD6CE_.wvu.PrintArea" localSheetId="4" hidden="1">'Sch-1'!$A$1:$P$55</definedName>
    <definedName name="Z_93F2FEDA_AB07_4652_9895_BE34975CD6CE_.wvu.PrintArea" localSheetId="5" hidden="1">'Sch-1(Disc)'!$A$1:$F$98</definedName>
    <definedName name="Z_93F2FEDA_AB07_4652_9895_BE34975CD6CE_.wvu.PrintArea" localSheetId="6" hidden="1">'Sch-2'!$A$1:$E$20</definedName>
    <definedName name="Z_93F2FEDA_AB07_4652_9895_BE34975CD6CE_.wvu.PrintArea" localSheetId="8" hidden="1">'Sch-3'!$A$1:$D$33</definedName>
    <definedName name="Z_93F2FEDA_AB07_4652_9895_BE34975CD6CE_.wvu.PrintArea" localSheetId="9" hidden="1">'Sch-3 After Discount'!$A$1:$D$33</definedName>
    <definedName name="Z_93F2FEDA_AB07_4652_9895_BE34975CD6CE_.wvu.PrintArea" localSheetId="7" hidden="1">'Sch-5 Dis'!$A$1:$E$44</definedName>
    <definedName name="Z_93F2FEDA_AB07_4652_9895_BE34975CD6CE_.wvu.PrintTitles" localSheetId="4" hidden="1">'Sch-1'!$17:$18</definedName>
    <definedName name="Z_93F2FEDA_AB07_4652_9895_BE34975CD6CE_.wvu.PrintTitles" localSheetId="5" hidden="1">'Sch-1(Disc)'!$14:$16</definedName>
    <definedName name="Z_93F2FEDA_AB07_4652_9895_BE34975CD6CE_.wvu.PrintTitles" localSheetId="6" hidden="1">'Sch-2'!$3:$13</definedName>
    <definedName name="Z_93F2FEDA_AB07_4652_9895_BE34975CD6CE_.wvu.PrintTitles" localSheetId="8" hidden="1">'Sch-3'!$3:$13</definedName>
    <definedName name="Z_93F2FEDA_AB07_4652_9895_BE34975CD6CE_.wvu.PrintTitles" localSheetId="9" hidden="1">'Sch-3 After Discount'!$3:$13</definedName>
    <definedName name="Z_93F2FEDA_AB07_4652_9895_BE34975CD6CE_.wvu.PrintTitles" localSheetId="7" hidden="1">'Sch-5 Dis'!$3:$13</definedName>
    <definedName name="Z_93F2FEDA_AB07_4652_9895_BE34975CD6CE_.wvu.Rows" localSheetId="1" hidden="1">Cover!$7:$7</definedName>
    <definedName name="Z_93F2FEDA_AB07_4652_9895_BE34975CD6CE_.wvu.Rows" localSheetId="10" hidden="1">Discount!$17:$30,Discount!$32:$32</definedName>
    <definedName name="Z_93F2FEDA_AB07_4652_9895_BE34975CD6CE_.wvu.Rows" localSheetId="2" hidden="1">Instructions!$36:$37</definedName>
    <definedName name="Z_93F2FEDA_AB07_4652_9895_BE34975CD6CE_.wvu.Rows" localSheetId="4" hidden="1">'Sch-1'!$2:$2,'Sch-1'!$12:$12,'Sch-1'!$14:$15</definedName>
    <definedName name="Z_93F2FEDA_AB07_4652_9895_BE34975CD6CE_.wvu.Rows" localSheetId="5" hidden="1">'Sch-1(Disc)'!$68:$91</definedName>
    <definedName name="Z_93F2FEDA_AB07_4652_9895_BE34975CD6CE_.wvu.Rows" localSheetId="8" hidden="1">'Sch-3'!$17:$28</definedName>
    <definedName name="Z_93F2FEDA_AB07_4652_9895_BE34975CD6CE_.wvu.Rows" localSheetId="9" hidden="1">'Sch-3 After Discount'!$17:$28</definedName>
    <definedName name="Z_9658319F_66FC_48F8_AB8A_302F6F77BA10_.wvu.Cols" localSheetId="14" hidden="1">'Bid Form 2nd Envelope'!$Y:$AN</definedName>
    <definedName name="Z_9658319F_66FC_48F8_AB8A_302F6F77BA10_.wvu.Cols" localSheetId="10" hidden="1">Discount!$I:$N</definedName>
    <definedName name="Z_9658319F_66FC_48F8_AB8A_302F6F77BA10_.wvu.Cols" localSheetId="3" hidden="1">'Names of Bidder'!$L:$L</definedName>
    <definedName name="Z_9658319F_66FC_48F8_AB8A_302F6F77BA10_.wvu.Cols" localSheetId="4" hidden="1">'Sch-1'!$Q:$X,'Sch-1'!$AB:$AL</definedName>
    <definedName name="Z_9658319F_66FC_48F8_AB8A_302F6F77BA10_.wvu.Cols" localSheetId="5" hidden="1">'Sch-1(Disc)'!$I:$I,'Sch-1(Disc)'!$P:$Z</definedName>
    <definedName name="Z_9658319F_66FC_48F8_AB8A_302F6F77BA10_.wvu.Cols" localSheetId="6" hidden="1">'Sch-2'!$I:$P</definedName>
    <definedName name="Z_9658319F_66FC_48F8_AB8A_302F6F77BA10_.wvu.Cols" localSheetId="7" hidden="1">'Sch-5 Dis'!$I:$P</definedName>
    <definedName name="Z_9658319F_66FC_48F8_AB8A_302F6F77BA10_.wvu.FilterData" localSheetId="4" hidden="1">'Sch-1'!$A$20:$P$48</definedName>
    <definedName name="Z_9658319F_66FC_48F8_AB8A_302F6F77BA10_.wvu.FilterData" localSheetId="5" hidden="1">'Sch-1(Disc)'!$A$20:$F$92</definedName>
    <definedName name="Z_9658319F_66FC_48F8_AB8A_302F6F77BA10_.wvu.PrintArea" localSheetId="14" hidden="1">'Bid Form 2nd Envelope'!$A$1:$F$59</definedName>
    <definedName name="Z_9658319F_66FC_48F8_AB8A_302F6F77BA10_.wvu.PrintArea" localSheetId="10" hidden="1">Discount!$A$2:$G$42</definedName>
    <definedName name="Z_9658319F_66FC_48F8_AB8A_302F6F77BA10_.wvu.PrintArea" localSheetId="12" hidden="1">'Entry Tax'!$A$1:$E$16</definedName>
    <definedName name="Z_9658319F_66FC_48F8_AB8A_302F6F77BA10_.wvu.PrintArea" localSheetId="2" hidden="1">Instructions!$A$1:$C$40</definedName>
    <definedName name="Z_9658319F_66FC_48F8_AB8A_302F6F77BA10_.wvu.PrintArea" localSheetId="3" hidden="1">'Names of Bidder'!$B$1:$G$28</definedName>
    <definedName name="Z_9658319F_66FC_48F8_AB8A_302F6F77BA10_.wvu.PrintArea" localSheetId="11" hidden="1">Octroi!$A$1:$E$16</definedName>
    <definedName name="Z_9658319F_66FC_48F8_AB8A_302F6F77BA10_.wvu.PrintArea" localSheetId="13" hidden="1">'Other Taxes &amp; Duties'!$A$1:$F$16</definedName>
    <definedName name="Z_9658319F_66FC_48F8_AB8A_302F6F77BA10_.wvu.PrintArea" localSheetId="15" hidden="1">'Q &amp; C'!$A$1:$F$38</definedName>
    <definedName name="Z_9658319F_66FC_48F8_AB8A_302F6F77BA10_.wvu.PrintArea" localSheetId="4" hidden="1">'Sch-1'!$A$1:$P$55</definedName>
    <definedName name="Z_9658319F_66FC_48F8_AB8A_302F6F77BA10_.wvu.PrintArea" localSheetId="5" hidden="1">'Sch-1(Disc)'!$A$1:$F$98</definedName>
    <definedName name="Z_9658319F_66FC_48F8_AB8A_302F6F77BA10_.wvu.PrintArea" localSheetId="6" hidden="1">'Sch-2'!$A$1:$E$20</definedName>
    <definedName name="Z_9658319F_66FC_48F8_AB8A_302F6F77BA10_.wvu.PrintArea" localSheetId="8" hidden="1">'Sch-3'!$A$1:$D$33</definedName>
    <definedName name="Z_9658319F_66FC_48F8_AB8A_302F6F77BA10_.wvu.PrintArea" localSheetId="9" hidden="1">'Sch-3 After Discount'!$A$1:$D$33</definedName>
    <definedName name="Z_9658319F_66FC_48F8_AB8A_302F6F77BA10_.wvu.PrintArea" localSheetId="7" hidden="1">'Sch-5 Dis'!$A$1:$E$44</definedName>
    <definedName name="Z_9658319F_66FC_48F8_AB8A_302F6F77BA10_.wvu.PrintTitles" localSheetId="4" hidden="1">'Sch-1'!$14:$16</definedName>
    <definedName name="Z_9658319F_66FC_48F8_AB8A_302F6F77BA10_.wvu.PrintTitles" localSheetId="5" hidden="1">'Sch-1(Disc)'!$14:$16</definedName>
    <definedName name="Z_9658319F_66FC_48F8_AB8A_302F6F77BA10_.wvu.PrintTitles" localSheetId="6" hidden="1">'Sch-2'!$3:$13</definedName>
    <definedName name="Z_9658319F_66FC_48F8_AB8A_302F6F77BA10_.wvu.PrintTitles" localSheetId="8" hidden="1">'Sch-3'!$3:$13</definedName>
    <definedName name="Z_9658319F_66FC_48F8_AB8A_302F6F77BA10_.wvu.PrintTitles" localSheetId="9" hidden="1">'Sch-3 After Discount'!$3:$13</definedName>
    <definedName name="Z_9658319F_66FC_48F8_AB8A_302F6F77BA10_.wvu.PrintTitles" localSheetId="7" hidden="1">'Sch-5 Dis'!$3:$13</definedName>
    <definedName name="Z_9658319F_66FC_48F8_AB8A_302F6F77BA10_.wvu.Rows" localSheetId="1" hidden="1">Cover!$7:$7</definedName>
    <definedName name="Z_9658319F_66FC_48F8_AB8A_302F6F77BA10_.wvu.Rows" localSheetId="10" hidden="1">Discount!$17:$30,Discount!$32:$32</definedName>
    <definedName name="Z_9658319F_66FC_48F8_AB8A_302F6F77BA10_.wvu.Rows" localSheetId="2" hidden="1">Instructions!$36:$37</definedName>
    <definedName name="Z_9658319F_66FC_48F8_AB8A_302F6F77BA10_.wvu.Rows" localSheetId="5" hidden="1">'Sch-1(Disc)'!$68:$91</definedName>
    <definedName name="Z_9658319F_66FC_48F8_AB8A_302F6F77BA10_.wvu.Rows" localSheetId="8" hidden="1">'Sch-3'!$17:$28</definedName>
    <definedName name="Z_9658319F_66FC_48F8_AB8A_302F6F77BA10_.wvu.Rows" localSheetId="9" hidden="1">'Sch-3 After Discount'!$17:$28</definedName>
    <definedName name="Z_97B2ED79_AE3F_4DF3_959D_96AE4A0B76A0_.wvu.Cols" localSheetId="14" hidden="1">'Bid Form 2nd Envelope'!$Y:$AN</definedName>
    <definedName name="Z_97B2ED79_AE3F_4DF3_959D_96AE4A0B76A0_.wvu.Cols" localSheetId="10" hidden="1">Discount!$I:$N</definedName>
    <definedName name="Z_97B2ED79_AE3F_4DF3_959D_96AE4A0B76A0_.wvu.Cols" localSheetId="3" hidden="1">'Names of Bidder'!$L:$L</definedName>
    <definedName name="Z_97B2ED79_AE3F_4DF3_959D_96AE4A0B76A0_.wvu.Cols" localSheetId="4" hidden="1">'Sch-1'!$Q:$X,'Sch-1'!$AB:$AL</definedName>
    <definedName name="Z_97B2ED79_AE3F_4DF3_959D_96AE4A0B76A0_.wvu.Cols" localSheetId="5" hidden="1">'Sch-1(Disc)'!$I:$I,'Sch-1(Disc)'!$P:$Z</definedName>
    <definedName name="Z_97B2ED79_AE3F_4DF3_959D_96AE4A0B76A0_.wvu.Cols" localSheetId="6" hidden="1">'Sch-2'!$I:$P</definedName>
    <definedName name="Z_97B2ED79_AE3F_4DF3_959D_96AE4A0B76A0_.wvu.Cols" localSheetId="7" hidden="1">'Sch-5 Dis'!$I:$P</definedName>
    <definedName name="Z_97B2ED79_AE3F_4DF3_959D_96AE4A0B76A0_.wvu.FilterData" localSheetId="4" hidden="1">'Sch-1'!$A$20:$P$48</definedName>
    <definedName name="Z_97B2ED79_AE3F_4DF3_959D_96AE4A0B76A0_.wvu.FilterData" localSheetId="5" hidden="1">'Sch-1(Disc)'!$A$20:$F$92</definedName>
    <definedName name="Z_97B2ED79_AE3F_4DF3_959D_96AE4A0B76A0_.wvu.PrintArea" localSheetId="14" hidden="1">'Bid Form 2nd Envelope'!$A$1:$F$59</definedName>
    <definedName name="Z_97B2ED79_AE3F_4DF3_959D_96AE4A0B76A0_.wvu.PrintArea" localSheetId="10" hidden="1">Discount!$A$2:$G$42</definedName>
    <definedName name="Z_97B2ED79_AE3F_4DF3_959D_96AE4A0B76A0_.wvu.PrintArea" localSheetId="12" hidden="1">'Entry Tax'!$A$1:$E$16</definedName>
    <definedName name="Z_97B2ED79_AE3F_4DF3_959D_96AE4A0B76A0_.wvu.PrintArea" localSheetId="2" hidden="1">Instructions!$A$1:$C$40</definedName>
    <definedName name="Z_97B2ED79_AE3F_4DF3_959D_96AE4A0B76A0_.wvu.PrintArea" localSheetId="3" hidden="1">'Names of Bidder'!$B$1:$G$28</definedName>
    <definedName name="Z_97B2ED79_AE3F_4DF3_959D_96AE4A0B76A0_.wvu.PrintArea" localSheetId="11" hidden="1">Octroi!$A$1:$E$16</definedName>
    <definedName name="Z_97B2ED79_AE3F_4DF3_959D_96AE4A0B76A0_.wvu.PrintArea" localSheetId="13" hidden="1">'Other Taxes &amp; Duties'!$A$1:$F$16</definedName>
    <definedName name="Z_97B2ED79_AE3F_4DF3_959D_96AE4A0B76A0_.wvu.PrintArea" localSheetId="15" hidden="1">'Q &amp; C'!$A$1:$F$38</definedName>
    <definedName name="Z_97B2ED79_AE3F_4DF3_959D_96AE4A0B76A0_.wvu.PrintArea" localSheetId="4" hidden="1">'Sch-1'!$A$1:$P$55</definedName>
    <definedName name="Z_97B2ED79_AE3F_4DF3_959D_96AE4A0B76A0_.wvu.PrintArea" localSheetId="5" hidden="1">'Sch-1(Disc)'!$A$1:$F$98</definedName>
    <definedName name="Z_97B2ED79_AE3F_4DF3_959D_96AE4A0B76A0_.wvu.PrintArea" localSheetId="6" hidden="1">'Sch-2'!$A$1:$E$20</definedName>
    <definedName name="Z_97B2ED79_AE3F_4DF3_959D_96AE4A0B76A0_.wvu.PrintArea" localSheetId="8" hidden="1">'Sch-3'!$A$1:$D$33</definedName>
    <definedName name="Z_97B2ED79_AE3F_4DF3_959D_96AE4A0B76A0_.wvu.PrintArea" localSheetId="9" hidden="1">'Sch-3 After Discount'!$A$1:$D$33</definedName>
    <definedName name="Z_97B2ED79_AE3F_4DF3_959D_96AE4A0B76A0_.wvu.PrintArea" localSheetId="7" hidden="1">'Sch-5 Dis'!$A$1:$E$44</definedName>
    <definedName name="Z_97B2ED79_AE3F_4DF3_959D_96AE4A0B76A0_.wvu.PrintTitles" localSheetId="4" hidden="1">'Sch-1'!$14:$16</definedName>
    <definedName name="Z_97B2ED79_AE3F_4DF3_959D_96AE4A0B76A0_.wvu.PrintTitles" localSheetId="5" hidden="1">'Sch-1(Disc)'!$14:$16</definedName>
    <definedName name="Z_97B2ED79_AE3F_4DF3_959D_96AE4A0B76A0_.wvu.PrintTitles" localSheetId="6" hidden="1">'Sch-2'!$3:$13</definedName>
    <definedName name="Z_97B2ED79_AE3F_4DF3_959D_96AE4A0B76A0_.wvu.PrintTitles" localSheetId="8" hidden="1">'Sch-3'!$3:$13</definedName>
    <definedName name="Z_97B2ED79_AE3F_4DF3_959D_96AE4A0B76A0_.wvu.PrintTitles" localSheetId="9" hidden="1">'Sch-3 After Discount'!$3:$13</definedName>
    <definedName name="Z_97B2ED79_AE3F_4DF3_959D_96AE4A0B76A0_.wvu.PrintTitles" localSheetId="7" hidden="1">'Sch-5 Dis'!$3:$13</definedName>
    <definedName name="Z_97B2ED79_AE3F_4DF3_959D_96AE4A0B76A0_.wvu.Rows" localSheetId="1" hidden="1">Cover!$7:$7</definedName>
    <definedName name="Z_97B2ED79_AE3F_4DF3_959D_96AE4A0B76A0_.wvu.Rows" localSheetId="10" hidden="1">Discount!$17:$30,Discount!$32:$32</definedName>
    <definedName name="Z_97B2ED79_AE3F_4DF3_959D_96AE4A0B76A0_.wvu.Rows" localSheetId="2" hidden="1">Instructions!$36:$37</definedName>
    <definedName name="Z_97B2ED79_AE3F_4DF3_959D_96AE4A0B76A0_.wvu.Rows" localSheetId="5" hidden="1">'Sch-1(Disc)'!$68:$91</definedName>
    <definedName name="Z_97B2ED79_AE3F_4DF3_959D_96AE4A0B76A0_.wvu.Rows" localSheetId="8" hidden="1">'Sch-3'!$17:$28</definedName>
    <definedName name="Z_97B2ED79_AE3F_4DF3_959D_96AE4A0B76A0_.wvu.Rows" localSheetId="9" hidden="1">'Sch-3 After Discount'!$17:$28</definedName>
    <definedName name="Z_BE0CEA4D_1A4E_4C32_BF92_B8DA3D3423E5_.wvu.Cols" localSheetId="14" hidden="1">'Bid Form 2nd Envelope'!$Y:$AM</definedName>
    <definedName name="Z_BE0CEA4D_1A4E_4C32_BF92_B8DA3D3423E5_.wvu.Cols" localSheetId="3" hidden="1">'Names of Bidder'!$L:$L</definedName>
    <definedName name="Z_BE0CEA4D_1A4E_4C32_BF92_B8DA3D3423E5_.wvu.Cols" localSheetId="4" hidden="1">'Sch-1'!$R:$Y,'Sch-1'!$AB:$AL</definedName>
    <definedName name="Z_BE0CEA4D_1A4E_4C32_BF92_B8DA3D3423E5_.wvu.Cols" localSheetId="5" hidden="1">'Sch-1(Disc)'!$I:$I,'Sch-1(Disc)'!$P:$Z</definedName>
    <definedName name="Z_BE0CEA4D_1A4E_4C32_BF92_B8DA3D3423E5_.wvu.Cols" localSheetId="6" hidden="1">'Sch-2'!$I:$P</definedName>
    <definedName name="Z_BE0CEA4D_1A4E_4C32_BF92_B8DA3D3423E5_.wvu.Cols" localSheetId="7" hidden="1">'Sch-5 Dis'!$I:$P</definedName>
    <definedName name="Z_BE0CEA4D_1A4E_4C32_BF92_B8DA3D3423E5_.wvu.FilterData" localSheetId="4" hidden="1">'Sch-1'!$A$20:$P$48</definedName>
    <definedName name="Z_BE0CEA4D_1A4E_4C32_BF92_B8DA3D3423E5_.wvu.FilterData" localSheetId="5" hidden="1">'Sch-1(Disc)'!$A$20:$F$92</definedName>
    <definedName name="Z_BE0CEA4D_1A4E_4C32_BF92_B8DA3D3423E5_.wvu.PrintArea" localSheetId="14" hidden="1">'Bid Form 2nd Envelope'!$A$1:$F$59</definedName>
    <definedName name="Z_BE0CEA4D_1A4E_4C32_BF92_B8DA3D3423E5_.wvu.PrintArea" localSheetId="10" hidden="1">Discount!$A$2:$G$42</definedName>
    <definedName name="Z_BE0CEA4D_1A4E_4C32_BF92_B8DA3D3423E5_.wvu.PrintArea" localSheetId="12" hidden="1">'Entry Tax'!$A$1:$E$16</definedName>
    <definedName name="Z_BE0CEA4D_1A4E_4C32_BF92_B8DA3D3423E5_.wvu.PrintArea" localSheetId="2" hidden="1">Instructions!$A$1:$C$40</definedName>
    <definedName name="Z_BE0CEA4D_1A4E_4C32_BF92_B8DA3D3423E5_.wvu.PrintArea" localSheetId="3" hidden="1">'Names of Bidder'!$B$1:$G$28</definedName>
    <definedName name="Z_BE0CEA4D_1A4E_4C32_BF92_B8DA3D3423E5_.wvu.PrintArea" localSheetId="11" hidden="1">Octroi!$A$1:$E$16</definedName>
    <definedName name="Z_BE0CEA4D_1A4E_4C32_BF92_B8DA3D3423E5_.wvu.PrintArea" localSheetId="13" hidden="1">'Other Taxes &amp; Duties'!$A$1:$F$16</definedName>
    <definedName name="Z_BE0CEA4D_1A4E_4C32_BF92_B8DA3D3423E5_.wvu.PrintArea" localSheetId="15" hidden="1">'Q &amp; C'!$A$1:$F$38</definedName>
    <definedName name="Z_BE0CEA4D_1A4E_4C32_BF92_B8DA3D3423E5_.wvu.PrintArea" localSheetId="4" hidden="1">'Sch-1'!$A$1:$P$55</definedName>
    <definedName name="Z_BE0CEA4D_1A4E_4C32_BF92_B8DA3D3423E5_.wvu.PrintArea" localSheetId="5" hidden="1">'Sch-1(Disc)'!$A$1:$F$98</definedName>
    <definedName name="Z_BE0CEA4D_1A4E_4C32_BF92_B8DA3D3423E5_.wvu.PrintArea" localSheetId="6" hidden="1">'Sch-2'!$A$1:$E$20</definedName>
    <definedName name="Z_BE0CEA4D_1A4E_4C32_BF92_B8DA3D3423E5_.wvu.PrintArea" localSheetId="8" hidden="1">'Sch-3'!$A$1:$D$33</definedName>
    <definedName name="Z_BE0CEA4D_1A4E_4C32_BF92_B8DA3D3423E5_.wvu.PrintArea" localSheetId="9" hidden="1">'Sch-3 After Discount'!$A$1:$D$33</definedName>
    <definedName name="Z_BE0CEA4D_1A4E_4C32_BF92_B8DA3D3423E5_.wvu.PrintArea" localSheetId="7" hidden="1">'Sch-5 Dis'!$A$1:$E$44</definedName>
    <definedName name="Z_BE0CEA4D_1A4E_4C32_BF92_B8DA3D3423E5_.wvu.PrintTitles" localSheetId="4" hidden="1">'Sch-1'!$14:$16</definedName>
    <definedName name="Z_BE0CEA4D_1A4E_4C32_BF92_B8DA3D3423E5_.wvu.PrintTitles" localSheetId="5" hidden="1">'Sch-1(Disc)'!$14:$16</definedName>
    <definedName name="Z_BE0CEA4D_1A4E_4C32_BF92_B8DA3D3423E5_.wvu.PrintTitles" localSheetId="6" hidden="1">'Sch-2'!$3:$13</definedName>
    <definedName name="Z_BE0CEA4D_1A4E_4C32_BF92_B8DA3D3423E5_.wvu.PrintTitles" localSheetId="8" hidden="1">'Sch-3'!$3:$13</definedName>
    <definedName name="Z_BE0CEA4D_1A4E_4C32_BF92_B8DA3D3423E5_.wvu.PrintTitles" localSheetId="9" hidden="1">'Sch-3 After Discount'!$3:$13</definedName>
    <definedName name="Z_BE0CEA4D_1A4E_4C32_BF92_B8DA3D3423E5_.wvu.PrintTitles" localSheetId="7" hidden="1">'Sch-5 Dis'!$3:$13</definedName>
    <definedName name="Z_BE0CEA4D_1A4E_4C32_BF92_B8DA3D3423E5_.wvu.Rows" localSheetId="1" hidden="1">Cover!$7:$7</definedName>
    <definedName name="Z_BE0CEA4D_1A4E_4C32_BF92_B8DA3D3423E5_.wvu.Rows" localSheetId="10" hidden="1">Discount!$17:$30</definedName>
    <definedName name="Z_BE0CEA4D_1A4E_4C32_BF92_B8DA3D3423E5_.wvu.Rows" localSheetId="2" hidden="1">Instructions!$36:$37</definedName>
    <definedName name="Z_BE0CEA4D_1A4E_4C32_BF92_B8DA3D3423E5_.wvu.Rows" localSheetId="5" hidden="1">'Sch-1(Disc)'!$68:$91</definedName>
    <definedName name="Z_BE0CEA4D_1A4E_4C32_BF92_B8DA3D3423E5_.wvu.Rows" localSheetId="8" hidden="1">'Sch-3'!$17:$28</definedName>
    <definedName name="Z_BE0CEA4D_1A4E_4C32_BF92_B8DA3D3423E5_.wvu.Rows" localSheetId="9" hidden="1">'Sch-3 After Discount'!$17:$28</definedName>
    <definedName name="Z_CB39F8EE_FAD8_4C4E_B5E9_5EC27AC08528_.wvu.Cols" localSheetId="14" hidden="1">'Bid Form 2nd Envelope'!$Y:$AM</definedName>
    <definedName name="Z_CB39F8EE_FAD8_4C4E_B5E9_5EC27AC08528_.wvu.Cols" localSheetId="3" hidden="1">'Names of Bidder'!$L:$L</definedName>
    <definedName name="Z_CB39F8EE_FAD8_4C4E_B5E9_5EC27AC08528_.wvu.Cols" localSheetId="4" hidden="1">'Sch-1'!$R:$Y,'Sch-1'!$AB:$AL</definedName>
    <definedName name="Z_CB39F8EE_FAD8_4C4E_B5E9_5EC27AC08528_.wvu.Cols" localSheetId="5" hidden="1">'Sch-1(Disc)'!$I:$I,'Sch-1(Disc)'!$P:$Z</definedName>
    <definedName name="Z_CB39F8EE_FAD8_4C4E_B5E9_5EC27AC08528_.wvu.Cols" localSheetId="6" hidden="1">'Sch-2'!$I:$P</definedName>
    <definedName name="Z_CB39F8EE_FAD8_4C4E_B5E9_5EC27AC08528_.wvu.Cols" localSheetId="7" hidden="1">'Sch-5 Dis'!$I:$P</definedName>
    <definedName name="Z_CB39F8EE_FAD8_4C4E_B5E9_5EC27AC08528_.wvu.FilterData" localSheetId="4" hidden="1">'Sch-1'!$A$20:$P$48</definedName>
    <definedName name="Z_CB39F8EE_FAD8_4C4E_B5E9_5EC27AC08528_.wvu.FilterData" localSheetId="5" hidden="1">'Sch-1(Disc)'!$A$20:$F$92</definedName>
    <definedName name="Z_CB39F8EE_FAD8_4C4E_B5E9_5EC27AC08528_.wvu.PrintArea" localSheetId="14" hidden="1">'Bid Form 2nd Envelope'!$A$1:$F$59</definedName>
    <definedName name="Z_CB39F8EE_FAD8_4C4E_B5E9_5EC27AC08528_.wvu.PrintArea" localSheetId="10" hidden="1">Discount!$A$2:$G$42</definedName>
    <definedName name="Z_CB39F8EE_FAD8_4C4E_B5E9_5EC27AC08528_.wvu.PrintArea" localSheetId="12" hidden="1">'Entry Tax'!$A$1:$E$16</definedName>
    <definedName name="Z_CB39F8EE_FAD8_4C4E_B5E9_5EC27AC08528_.wvu.PrintArea" localSheetId="2" hidden="1">Instructions!$A$1:$C$40</definedName>
    <definedName name="Z_CB39F8EE_FAD8_4C4E_B5E9_5EC27AC08528_.wvu.PrintArea" localSheetId="3" hidden="1">'Names of Bidder'!$B$1:$G$28</definedName>
    <definedName name="Z_CB39F8EE_FAD8_4C4E_B5E9_5EC27AC08528_.wvu.PrintArea" localSheetId="11" hidden="1">Octroi!$A$1:$E$16</definedName>
    <definedName name="Z_CB39F8EE_FAD8_4C4E_B5E9_5EC27AC08528_.wvu.PrintArea" localSheetId="13" hidden="1">'Other Taxes &amp; Duties'!$A$1:$F$16</definedName>
    <definedName name="Z_CB39F8EE_FAD8_4C4E_B5E9_5EC27AC08528_.wvu.PrintArea" localSheetId="15" hidden="1">'Q &amp; C'!$A$1:$F$38</definedName>
    <definedName name="Z_CB39F8EE_FAD8_4C4E_B5E9_5EC27AC08528_.wvu.PrintArea" localSheetId="4" hidden="1">'Sch-1'!$A$1:$P$55</definedName>
    <definedName name="Z_CB39F8EE_FAD8_4C4E_B5E9_5EC27AC08528_.wvu.PrintArea" localSheetId="5" hidden="1">'Sch-1(Disc)'!$A$1:$F$98</definedName>
    <definedName name="Z_CB39F8EE_FAD8_4C4E_B5E9_5EC27AC08528_.wvu.PrintArea" localSheetId="6" hidden="1">'Sch-2'!$A$1:$E$20</definedName>
    <definedName name="Z_CB39F8EE_FAD8_4C4E_B5E9_5EC27AC08528_.wvu.PrintArea" localSheetId="8" hidden="1">'Sch-3'!$A$1:$D$33</definedName>
    <definedName name="Z_CB39F8EE_FAD8_4C4E_B5E9_5EC27AC08528_.wvu.PrintArea" localSheetId="9" hidden="1">'Sch-3 After Discount'!$A$1:$D$33</definedName>
    <definedName name="Z_CB39F8EE_FAD8_4C4E_B5E9_5EC27AC08528_.wvu.PrintArea" localSheetId="7" hidden="1">'Sch-5 Dis'!$A$1:$E$44</definedName>
    <definedName name="Z_CB39F8EE_FAD8_4C4E_B5E9_5EC27AC08528_.wvu.PrintTitles" localSheetId="4" hidden="1">'Sch-1'!$14:$16</definedName>
    <definedName name="Z_CB39F8EE_FAD8_4C4E_B5E9_5EC27AC08528_.wvu.PrintTitles" localSheetId="5" hidden="1">'Sch-1(Disc)'!$14:$16</definedName>
    <definedName name="Z_CB39F8EE_FAD8_4C4E_B5E9_5EC27AC08528_.wvu.PrintTitles" localSheetId="6" hidden="1">'Sch-2'!$3:$13</definedName>
    <definedName name="Z_CB39F8EE_FAD8_4C4E_B5E9_5EC27AC08528_.wvu.PrintTitles" localSheetId="8" hidden="1">'Sch-3'!$3:$13</definedName>
    <definedName name="Z_CB39F8EE_FAD8_4C4E_B5E9_5EC27AC08528_.wvu.PrintTitles" localSheetId="9" hidden="1">'Sch-3 After Discount'!$3:$13</definedName>
    <definedName name="Z_CB39F8EE_FAD8_4C4E_B5E9_5EC27AC08528_.wvu.PrintTitles" localSheetId="7" hidden="1">'Sch-5 Dis'!$3:$13</definedName>
    <definedName name="Z_CB39F8EE_FAD8_4C4E_B5E9_5EC27AC08528_.wvu.Rows" localSheetId="1" hidden="1">Cover!$7:$7</definedName>
    <definedName name="Z_CB39F8EE_FAD8_4C4E_B5E9_5EC27AC08528_.wvu.Rows" localSheetId="10" hidden="1">Discount!$17:$30</definedName>
    <definedName name="Z_CB39F8EE_FAD8_4C4E_B5E9_5EC27AC08528_.wvu.Rows" localSheetId="2" hidden="1">Instructions!$36:$37</definedName>
    <definedName name="Z_CB39F8EE_FAD8_4C4E_B5E9_5EC27AC08528_.wvu.Rows" localSheetId="5" hidden="1">'Sch-1(Disc)'!$68:$91</definedName>
    <definedName name="Z_CB39F8EE_FAD8_4C4E_B5E9_5EC27AC08528_.wvu.Rows" localSheetId="8" hidden="1">'Sch-3'!$17:$28</definedName>
    <definedName name="Z_CB39F8EE_FAD8_4C4E_B5E9_5EC27AC08528_.wvu.Rows" localSheetId="9" hidden="1">'Sch-3 After Discount'!$17:$28</definedName>
    <definedName name="Z_D4A148BB_8D25_43B9_8797_A9D3AE767B49_.wvu.Cols" localSheetId="14" hidden="1">'Bid Form 2nd Envelope'!$Y:$AM</definedName>
    <definedName name="Z_D4A148BB_8D25_43B9_8797_A9D3AE767B49_.wvu.Cols" localSheetId="3" hidden="1">'Names of Bidder'!$L:$L</definedName>
    <definedName name="Z_D4A148BB_8D25_43B9_8797_A9D3AE767B49_.wvu.Cols" localSheetId="4" hidden="1">'Sch-1'!$R:$Y,'Sch-1'!$AB:$AL</definedName>
    <definedName name="Z_D4A148BB_8D25_43B9_8797_A9D3AE767B49_.wvu.Cols" localSheetId="5" hidden="1">'Sch-1(Disc)'!$I:$I,'Sch-1(Disc)'!$P:$Z</definedName>
    <definedName name="Z_D4A148BB_8D25_43B9_8797_A9D3AE767B49_.wvu.Cols" localSheetId="6" hidden="1">'Sch-2'!$I:$P</definedName>
    <definedName name="Z_D4A148BB_8D25_43B9_8797_A9D3AE767B49_.wvu.Cols" localSheetId="7" hidden="1">'Sch-5 Dis'!$I:$P</definedName>
    <definedName name="Z_D4A148BB_8D25_43B9_8797_A9D3AE767B49_.wvu.FilterData" localSheetId="4" hidden="1">'Sch-1'!$A$20:$P$48</definedName>
    <definedName name="Z_D4A148BB_8D25_43B9_8797_A9D3AE767B49_.wvu.FilterData" localSheetId="5" hidden="1">'Sch-1(Disc)'!$A$20:$F$92</definedName>
    <definedName name="Z_D4A148BB_8D25_43B9_8797_A9D3AE767B49_.wvu.PrintArea" localSheetId="14" hidden="1">'Bid Form 2nd Envelope'!$A$1:$F$59</definedName>
    <definedName name="Z_D4A148BB_8D25_43B9_8797_A9D3AE767B49_.wvu.PrintArea" localSheetId="10" hidden="1">Discount!$A$2:$G$42</definedName>
    <definedName name="Z_D4A148BB_8D25_43B9_8797_A9D3AE767B49_.wvu.PrintArea" localSheetId="12" hidden="1">'Entry Tax'!$A$1:$E$16</definedName>
    <definedName name="Z_D4A148BB_8D25_43B9_8797_A9D3AE767B49_.wvu.PrintArea" localSheetId="2" hidden="1">Instructions!$A$1:$C$40</definedName>
    <definedName name="Z_D4A148BB_8D25_43B9_8797_A9D3AE767B49_.wvu.PrintArea" localSheetId="3" hidden="1">'Names of Bidder'!$B$1:$G$28</definedName>
    <definedName name="Z_D4A148BB_8D25_43B9_8797_A9D3AE767B49_.wvu.PrintArea" localSheetId="11" hidden="1">Octroi!$A$1:$E$16</definedName>
    <definedName name="Z_D4A148BB_8D25_43B9_8797_A9D3AE767B49_.wvu.PrintArea" localSheetId="13" hidden="1">'Other Taxes &amp; Duties'!$A$1:$F$16</definedName>
    <definedName name="Z_D4A148BB_8D25_43B9_8797_A9D3AE767B49_.wvu.PrintArea" localSheetId="15" hidden="1">'Q &amp; C'!$A$1:$F$38</definedName>
    <definedName name="Z_D4A148BB_8D25_43B9_8797_A9D3AE767B49_.wvu.PrintArea" localSheetId="4" hidden="1">'Sch-1'!$A$1:$P$55</definedName>
    <definedName name="Z_D4A148BB_8D25_43B9_8797_A9D3AE767B49_.wvu.PrintArea" localSheetId="5" hidden="1">'Sch-1(Disc)'!$A$1:$F$98</definedName>
    <definedName name="Z_D4A148BB_8D25_43B9_8797_A9D3AE767B49_.wvu.PrintArea" localSheetId="6" hidden="1">'Sch-2'!$A$1:$E$20</definedName>
    <definedName name="Z_D4A148BB_8D25_43B9_8797_A9D3AE767B49_.wvu.PrintArea" localSheetId="8" hidden="1">'Sch-3'!$A$1:$D$33</definedName>
    <definedName name="Z_D4A148BB_8D25_43B9_8797_A9D3AE767B49_.wvu.PrintArea" localSheetId="9" hidden="1">'Sch-3 After Discount'!$A$1:$D$33</definedName>
    <definedName name="Z_D4A148BB_8D25_43B9_8797_A9D3AE767B49_.wvu.PrintArea" localSheetId="7" hidden="1">'Sch-5 Dis'!$A$1:$E$44</definedName>
    <definedName name="Z_D4A148BB_8D25_43B9_8797_A9D3AE767B49_.wvu.PrintTitles" localSheetId="4" hidden="1">'Sch-1'!$14:$16</definedName>
    <definedName name="Z_D4A148BB_8D25_43B9_8797_A9D3AE767B49_.wvu.PrintTitles" localSheetId="5" hidden="1">'Sch-1(Disc)'!$14:$16</definedName>
    <definedName name="Z_D4A148BB_8D25_43B9_8797_A9D3AE767B49_.wvu.PrintTitles" localSheetId="6" hidden="1">'Sch-2'!$3:$13</definedName>
    <definedName name="Z_D4A148BB_8D25_43B9_8797_A9D3AE767B49_.wvu.PrintTitles" localSheetId="8" hidden="1">'Sch-3'!$3:$13</definedName>
    <definedName name="Z_D4A148BB_8D25_43B9_8797_A9D3AE767B49_.wvu.PrintTitles" localSheetId="9" hidden="1">'Sch-3 After Discount'!$3:$13</definedName>
    <definedName name="Z_D4A148BB_8D25_43B9_8797_A9D3AE767B49_.wvu.PrintTitles" localSheetId="7" hidden="1">'Sch-5 Dis'!$3:$13</definedName>
    <definedName name="Z_D4A148BB_8D25_43B9_8797_A9D3AE767B49_.wvu.Rows" localSheetId="1" hidden="1">Cover!$7:$7</definedName>
    <definedName name="Z_D4A148BB_8D25_43B9_8797_A9D3AE767B49_.wvu.Rows" localSheetId="10" hidden="1">Discount!$17:$30,Discount!$32:$33</definedName>
    <definedName name="Z_D4A148BB_8D25_43B9_8797_A9D3AE767B49_.wvu.Rows" localSheetId="2" hidden="1">Instructions!$36:$37</definedName>
    <definedName name="Z_D4A148BB_8D25_43B9_8797_A9D3AE767B49_.wvu.Rows" localSheetId="5" hidden="1">'Sch-1(Disc)'!$68:$91</definedName>
    <definedName name="Z_D4A148BB_8D25_43B9_8797_A9D3AE767B49_.wvu.Rows" localSheetId="8" hidden="1">'Sch-3'!$17:$28</definedName>
    <definedName name="Z_D4A148BB_8D25_43B9_8797_A9D3AE767B49_.wvu.Rows" localSheetId="9" hidden="1">'Sch-3 After Discount'!$17:$28</definedName>
    <definedName name="Z_D4DE57C7_E521_4428_80BD_545B19793C78_.wvu.Cols" localSheetId="14" hidden="1">'Bid Form 2nd Envelope'!$Y:$AN</definedName>
    <definedName name="Z_D4DE57C7_E521_4428_80BD_545B19793C78_.wvu.Cols" localSheetId="10" hidden="1">Discount!$I:$N</definedName>
    <definedName name="Z_D4DE57C7_E521_4428_80BD_545B19793C78_.wvu.Cols" localSheetId="3" hidden="1">'Names of Bidder'!$L:$L</definedName>
    <definedName name="Z_D4DE57C7_E521_4428_80BD_545B19793C78_.wvu.Cols" localSheetId="4" hidden="1">'Sch-1'!$Q:$V,'Sch-1'!$AB:$AL</definedName>
    <definedName name="Z_D4DE57C7_E521_4428_80BD_545B19793C78_.wvu.Cols" localSheetId="5" hidden="1">'Sch-1(Disc)'!$I:$I,'Sch-1(Disc)'!$P:$Z</definedName>
    <definedName name="Z_D4DE57C7_E521_4428_80BD_545B19793C78_.wvu.Cols" localSheetId="6" hidden="1">'Sch-2'!$I:$P</definedName>
    <definedName name="Z_D4DE57C7_E521_4428_80BD_545B19793C78_.wvu.Cols" localSheetId="7" hidden="1">'Sch-5 Dis'!$I:$P</definedName>
    <definedName name="Z_D4DE57C7_E521_4428_80BD_545B19793C78_.wvu.FilterData" localSheetId="4" hidden="1">'Sch-1'!$A$20:$P$48</definedName>
    <definedName name="Z_D4DE57C7_E521_4428_80BD_545B19793C78_.wvu.FilterData" localSheetId="5" hidden="1">'Sch-1(Disc)'!$A$20:$F$92</definedName>
    <definedName name="Z_D4DE57C7_E521_4428_80BD_545B19793C78_.wvu.PrintArea" localSheetId="14" hidden="1">'Bid Form 2nd Envelope'!$A$1:$F$59</definedName>
    <definedName name="Z_D4DE57C7_E521_4428_80BD_545B19793C78_.wvu.PrintArea" localSheetId="10" hidden="1">Discount!$A$2:$G$42</definedName>
    <definedName name="Z_D4DE57C7_E521_4428_80BD_545B19793C78_.wvu.PrintArea" localSheetId="12" hidden="1">'Entry Tax'!$A$1:$E$16</definedName>
    <definedName name="Z_D4DE57C7_E521_4428_80BD_545B19793C78_.wvu.PrintArea" localSheetId="2" hidden="1">Instructions!$A$1:$C$40</definedName>
    <definedName name="Z_D4DE57C7_E521_4428_80BD_545B19793C78_.wvu.PrintArea" localSheetId="3" hidden="1">'Names of Bidder'!$B$1:$G$28</definedName>
    <definedName name="Z_D4DE57C7_E521_4428_80BD_545B19793C78_.wvu.PrintArea" localSheetId="11" hidden="1">Octroi!$A$1:$E$16</definedName>
    <definedName name="Z_D4DE57C7_E521_4428_80BD_545B19793C78_.wvu.PrintArea" localSheetId="13" hidden="1">'Other Taxes &amp; Duties'!$A$1:$F$16</definedName>
    <definedName name="Z_D4DE57C7_E521_4428_80BD_545B19793C78_.wvu.PrintArea" localSheetId="15" hidden="1">'Q &amp; C'!$A$1:$F$38</definedName>
    <definedName name="Z_D4DE57C7_E521_4428_80BD_545B19793C78_.wvu.PrintArea" localSheetId="4" hidden="1">'Sch-1'!$A$1:$P$55</definedName>
    <definedName name="Z_D4DE57C7_E521_4428_80BD_545B19793C78_.wvu.PrintArea" localSheetId="5" hidden="1">'Sch-1(Disc)'!$A$1:$F$98</definedName>
    <definedName name="Z_D4DE57C7_E521_4428_80BD_545B19793C78_.wvu.PrintArea" localSheetId="6" hidden="1">'Sch-2'!$A$1:$E$20</definedName>
    <definedName name="Z_D4DE57C7_E521_4428_80BD_545B19793C78_.wvu.PrintArea" localSheetId="8" hidden="1">'Sch-3'!$A$1:$D$33</definedName>
    <definedName name="Z_D4DE57C7_E521_4428_80BD_545B19793C78_.wvu.PrintArea" localSheetId="9" hidden="1">'Sch-3 After Discount'!$A$1:$D$33</definedName>
    <definedName name="Z_D4DE57C7_E521_4428_80BD_545B19793C78_.wvu.PrintArea" localSheetId="7" hidden="1">'Sch-5 Dis'!$A$1:$E$44</definedName>
    <definedName name="Z_D4DE57C7_E521_4428_80BD_545B19793C78_.wvu.PrintTitles" localSheetId="4" hidden="1">'Sch-1'!$17:$18</definedName>
    <definedName name="Z_D4DE57C7_E521_4428_80BD_545B19793C78_.wvu.PrintTitles" localSheetId="5" hidden="1">'Sch-1(Disc)'!$14:$16</definedName>
    <definedName name="Z_D4DE57C7_E521_4428_80BD_545B19793C78_.wvu.PrintTitles" localSheetId="6" hidden="1">'Sch-2'!$3:$13</definedName>
    <definedName name="Z_D4DE57C7_E521_4428_80BD_545B19793C78_.wvu.PrintTitles" localSheetId="8" hidden="1">'Sch-3'!$3:$13</definedName>
    <definedName name="Z_D4DE57C7_E521_4428_80BD_545B19793C78_.wvu.PrintTitles" localSheetId="9" hidden="1">'Sch-3 After Discount'!$3:$13</definedName>
    <definedName name="Z_D4DE57C7_E521_4428_80BD_545B19793C78_.wvu.PrintTitles" localSheetId="7" hidden="1">'Sch-5 Dis'!$3:$13</definedName>
    <definedName name="Z_D4DE57C7_E521_4428_80BD_545B19793C78_.wvu.Rows" localSheetId="1" hidden="1">Cover!$7:$7</definedName>
    <definedName name="Z_D4DE57C7_E521_4428_80BD_545B19793C78_.wvu.Rows" localSheetId="10" hidden="1">Discount!$17:$30,Discount!$32:$32</definedName>
    <definedName name="Z_D4DE57C7_E521_4428_80BD_545B19793C78_.wvu.Rows" localSheetId="2" hidden="1">Instructions!$36:$37</definedName>
    <definedName name="Z_D4DE57C7_E521_4428_80BD_545B19793C78_.wvu.Rows" localSheetId="4" hidden="1">'Sch-1'!$2:$2,'Sch-1'!$12:$12,'Sch-1'!$14:$15</definedName>
    <definedName name="Z_D4DE57C7_E521_4428_80BD_545B19793C78_.wvu.Rows" localSheetId="5" hidden="1">'Sch-1(Disc)'!$68:$91</definedName>
    <definedName name="Z_D4DE57C7_E521_4428_80BD_545B19793C78_.wvu.Rows" localSheetId="8" hidden="1">'Sch-3'!$17:$28</definedName>
    <definedName name="Z_D4DE57C7_E521_4428_80BD_545B19793C78_.wvu.Rows" localSheetId="9" hidden="1">'Sch-3 After Discount'!$17:$28</definedName>
    <definedName name="Z_E2E57CA5_082B_4C11_AB34_2A298199576B_.wvu.Cols" localSheetId="10" hidden="1">Discount!$I:$S</definedName>
    <definedName name="Z_E2E57CA5_082B_4C11_AB34_2A298199576B_.wvu.Cols" localSheetId="3" hidden="1">'Names of Bidder'!$L:$L</definedName>
    <definedName name="Z_E2E57CA5_082B_4C11_AB34_2A298199576B_.wvu.Cols" localSheetId="4" hidden="1">'Sch-1'!$S:$Z,'Sch-1'!$AB:$AL</definedName>
    <definedName name="Z_E2E57CA5_082B_4C11_AB34_2A298199576B_.wvu.Cols" localSheetId="5" hidden="1">'Sch-1(Disc)'!$H:$N,'Sch-1(Disc)'!$P:$Z</definedName>
    <definedName name="Z_E2E57CA5_082B_4C11_AB34_2A298199576B_.wvu.Cols" localSheetId="6" hidden="1">'Sch-2'!$I:$P</definedName>
    <definedName name="Z_E2E57CA5_082B_4C11_AB34_2A298199576B_.wvu.Cols" localSheetId="7" hidden="1">'Sch-5 Dis'!$I:$P</definedName>
    <definedName name="Z_E2E57CA5_082B_4C11_AB34_2A298199576B_.wvu.FilterData" localSheetId="4" hidden="1">'Sch-1'!$A$20:$P$48</definedName>
    <definedName name="Z_E2E57CA5_082B_4C11_AB34_2A298199576B_.wvu.FilterData" localSheetId="5" hidden="1">'Sch-1(Disc)'!$A$20:$F$92</definedName>
    <definedName name="Z_E2E57CA5_082B_4C11_AB34_2A298199576B_.wvu.PrintArea" localSheetId="14" hidden="1">'Bid Form 2nd Envelope'!$A$1:$F$59</definedName>
    <definedName name="Z_E2E57CA5_082B_4C11_AB34_2A298199576B_.wvu.PrintArea" localSheetId="10" hidden="1">Discount!$A$2:$G$42</definedName>
    <definedName name="Z_E2E57CA5_082B_4C11_AB34_2A298199576B_.wvu.PrintArea" localSheetId="12" hidden="1">'Entry Tax'!$A$1:$E$16</definedName>
    <definedName name="Z_E2E57CA5_082B_4C11_AB34_2A298199576B_.wvu.PrintArea" localSheetId="2" hidden="1">Instructions!$A$1:$C$40</definedName>
    <definedName name="Z_E2E57CA5_082B_4C11_AB34_2A298199576B_.wvu.PrintArea" localSheetId="3" hidden="1">'Names of Bidder'!$B$1:$G$28</definedName>
    <definedName name="Z_E2E57CA5_082B_4C11_AB34_2A298199576B_.wvu.PrintArea" localSheetId="11" hidden="1">Octroi!$A$1:$E$16</definedName>
    <definedName name="Z_E2E57CA5_082B_4C11_AB34_2A298199576B_.wvu.PrintArea" localSheetId="13" hidden="1">'Other Taxes &amp; Duties'!$A$1:$F$16</definedName>
    <definedName name="Z_E2E57CA5_082B_4C11_AB34_2A298199576B_.wvu.PrintArea" localSheetId="15" hidden="1">'Q &amp; C'!$A$1:$F$38</definedName>
    <definedName name="Z_E2E57CA5_082B_4C11_AB34_2A298199576B_.wvu.PrintArea" localSheetId="4" hidden="1">'Sch-1'!$A$1:$P$55</definedName>
    <definedName name="Z_E2E57CA5_082B_4C11_AB34_2A298199576B_.wvu.PrintArea" localSheetId="5" hidden="1">'Sch-1(Disc)'!$A$1:$F$98</definedName>
    <definedName name="Z_E2E57CA5_082B_4C11_AB34_2A298199576B_.wvu.PrintArea" localSheetId="6" hidden="1">'Sch-2'!$A$1:$E$20</definedName>
    <definedName name="Z_E2E57CA5_082B_4C11_AB34_2A298199576B_.wvu.PrintArea" localSheetId="8" hidden="1">'Sch-3'!$A$1:$D$33</definedName>
    <definedName name="Z_E2E57CA5_082B_4C11_AB34_2A298199576B_.wvu.PrintArea" localSheetId="9" hidden="1">'Sch-3 After Discount'!$A$1:$D$33</definedName>
    <definedName name="Z_E2E57CA5_082B_4C11_AB34_2A298199576B_.wvu.PrintArea" localSheetId="7" hidden="1">'Sch-5 Dis'!$A$1:$E$44</definedName>
    <definedName name="Z_E2E57CA5_082B_4C11_AB34_2A298199576B_.wvu.PrintTitles" localSheetId="4" hidden="1">'Sch-1'!$14:$16</definedName>
    <definedName name="Z_E2E57CA5_082B_4C11_AB34_2A298199576B_.wvu.PrintTitles" localSheetId="5" hidden="1">'Sch-1(Disc)'!$14:$16</definedName>
    <definedName name="Z_E2E57CA5_082B_4C11_AB34_2A298199576B_.wvu.PrintTitles" localSheetId="6" hidden="1">'Sch-2'!$3:$13</definedName>
    <definedName name="Z_E2E57CA5_082B_4C11_AB34_2A298199576B_.wvu.PrintTitles" localSheetId="8" hidden="1">'Sch-3'!$3:$13</definedName>
    <definedName name="Z_E2E57CA5_082B_4C11_AB34_2A298199576B_.wvu.PrintTitles" localSheetId="9" hidden="1">'Sch-3 After Discount'!$3:$13</definedName>
    <definedName name="Z_E2E57CA5_082B_4C11_AB34_2A298199576B_.wvu.PrintTitles" localSheetId="7" hidden="1">'Sch-5 Dis'!$3:$13</definedName>
    <definedName name="Z_E2E57CA5_082B_4C11_AB34_2A298199576B_.wvu.Rows" localSheetId="1" hidden="1">Cover!$7:$7</definedName>
    <definedName name="Z_E2E57CA5_082B_4C11_AB34_2A298199576B_.wvu.Rows" localSheetId="10" hidden="1">Discount!$29:$30</definedName>
    <definedName name="Z_E8B8E0BD_9CB3_4C7D_9BC6_088FDFCB0B45_.wvu.Cols" localSheetId="14" hidden="1">'Bid Form 2nd Envelope'!$Y:$AM</definedName>
    <definedName name="Z_E8B8E0BD_9CB3_4C7D_9BC6_088FDFCB0B45_.wvu.Cols" localSheetId="3" hidden="1">'Names of Bidder'!$L:$L</definedName>
    <definedName name="Z_E8B8E0BD_9CB3_4C7D_9BC6_088FDFCB0B45_.wvu.Cols" localSheetId="4" hidden="1">'Sch-1'!$R:$Y,'Sch-1'!$AB:$AL</definedName>
    <definedName name="Z_E8B8E0BD_9CB3_4C7D_9BC6_088FDFCB0B45_.wvu.Cols" localSheetId="5" hidden="1">'Sch-1(Disc)'!$I:$I,'Sch-1(Disc)'!$P:$Z</definedName>
    <definedName name="Z_E8B8E0BD_9CB3_4C7D_9BC6_088FDFCB0B45_.wvu.Cols" localSheetId="6" hidden="1">'Sch-2'!$I:$P</definedName>
    <definedName name="Z_E8B8E0BD_9CB3_4C7D_9BC6_088FDFCB0B45_.wvu.Cols" localSheetId="7" hidden="1">'Sch-5 Dis'!$I:$P</definedName>
    <definedName name="Z_E8B8E0BD_9CB3_4C7D_9BC6_088FDFCB0B45_.wvu.FilterData" localSheetId="4" hidden="1">'Sch-1'!$A$20:$P$48</definedName>
    <definedName name="Z_E8B8E0BD_9CB3_4C7D_9BC6_088FDFCB0B45_.wvu.FilterData" localSheetId="5" hidden="1">'Sch-1(Disc)'!$A$20:$F$92</definedName>
    <definedName name="Z_E8B8E0BD_9CB3_4C7D_9BC6_088FDFCB0B45_.wvu.PrintArea" localSheetId="14" hidden="1">'Bid Form 2nd Envelope'!$A$1:$F$59</definedName>
    <definedName name="Z_E8B8E0BD_9CB3_4C7D_9BC6_088FDFCB0B45_.wvu.PrintArea" localSheetId="10" hidden="1">Discount!$A$2:$G$42</definedName>
    <definedName name="Z_E8B8E0BD_9CB3_4C7D_9BC6_088FDFCB0B45_.wvu.PrintArea" localSheetId="12" hidden="1">'Entry Tax'!$A$1:$E$16</definedName>
    <definedName name="Z_E8B8E0BD_9CB3_4C7D_9BC6_088FDFCB0B45_.wvu.PrintArea" localSheetId="2" hidden="1">Instructions!$A$1:$C$40</definedName>
    <definedName name="Z_E8B8E0BD_9CB3_4C7D_9BC6_088FDFCB0B45_.wvu.PrintArea" localSheetId="3" hidden="1">'Names of Bidder'!$B$1:$G$28</definedName>
    <definedName name="Z_E8B8E0BD_9CB3_4C7D_9BC6_088FDFCB0B45_.wvu.PrintArea" localSheetId="11" hidden="1">Octroi!$A$1:$E$16</definedName>
    <definedName name="Z_E8B8E0BD_9CB3_4C7D_9BC6_088FDFCB0B45_.wvu.PrintArea" localSheetId="13" hidden="1">'Other Taxes &amp; Duties'!$A$1:$F$16</definedName>
    <definedName name="Z_E8B8E0BD_9CB3_4C7D_9BC6_088FDFCB0B45_.wvu.PrintArea" localSheetId="15" hidden="1">'Q &amp; C'!$A$1:$F$38</definedName>
    <definedName name="Z_E8B8E0BD_9CB3_4C7D_9BC6_088FDFCB0B45_.wvu.PrintArea" localSheetId="4" hidden="1">'Sch-1'!$A$1:$P$55</definedName>
    <definedName name="Z_E8B8E0BD_9CB3_4C7D_9BC6_088FDFCB0B45_.wvu.PrintArea" localSheetId="5" hidden="1">'Sch-1(Disc)'!$A$1:$F$98</definedName>
    <definedName name="Z_E8B8E0BD_9CB3_4C7D_9BC6_088FDFCB0B45_.wvu.PrintArea" localSheetId="6" hidden="1">'Sch-2'!$A$1:$E$20</definedName>
    <definedName name="Z_E8B8E0BD_9CB3_4C7D_9BC6_088FDFCB0B45_.wvu.PrintArea" localSheetId="8" hidden="1">'Sch-3'!$A$1:$D$33</definedName>
    <definedName name="Z_E8B8E0BD_9CB3_4C7D_9BC6_088FDFCB0B45_.wvu.PrintArea" localSheetId="9" hidden="1">'Sch-3 After Discount'!$A$1:$D$33</definedName>
    <definedName name="Z_E8B8E0BD_9CB3_4C7D_9BC6_088FDFCB0B45_.wvu.PrintArea" localSheetId="7" hidden="1">'Sch-5 Dis'!$A$1:$E$44</definedName>
    <definedName name="Z_E8B8E0BD_9CB3_4C7D_9BC6_088FDFCB0B45_.wvu.PrintTitles" localSheetId="4" hidden="1">'Sch-1'!$14:$16</definedName>
    <definedName name="Z_E8B8E0BD_9CB3_4C7D_9BC6_088FDFCB0B45_.wvu.PrintTitles" localSheetId="5" hidden="1">'Sch-1(Disc)'!$14:$16</definedName>
    <definedName name="Z_E8B8E0BD_9CB3_4C7D_9BC6_088FDFCB0B45_.wvu.PrintTitles" localSheetId="6" hidden="1">'Sch-2'!$3:$13</definedName>
    <definedName name="Z_E8B8E0BD_9CB3_4C7D_9BC6_088FDFCB0B45_.wvu.PrintTitles" localSheetId="8" hidden="1">'Sch-3'!$3:$13</definedName>
    <definedName name="Z_E8B8E0BD_9CB3_4C7D_9BC6_088FDFCB0B45_.wvu.PrintTitles" localSheetId="9" hidden="1">'Sch-3 After Discount'!$3:$13</definedName>
    <definedName name="Z_E8B8E0BD_9CB3_4C7D_9BC6_088FDFCB0B45_.wvu.PrintTitles" localSheetId="7" hidden="1">'Sch-5 Dis'!$3:$13</definedName>
    <definedName name="Z_E8B8E0BD_9CB3_4C7D_9BC6_088FDFCB0B45_.wvu.Rows" localSheetId="1" hidden="1">Cover!$7:$7</definedName>
    <definedName name="Z_E8B8E0BD_9CB3_4C7D_9BC6_088FDFCB0B45_.wvu.Rows" localSheetId="10" hidden="1">Discount!$17:$30</definedName>
    <definedName name="Z_E8B8E0BD_9CB3_4C7D_9BC6_088FDFCB0B45_.wvu.Rows" localSheetId="2" hidden="1">Instructions!$36:$37</definedName>
    <definedName name="Z_E8B8E0BD_9CB3_4C7D_9BC6_088FDFCB0B45_.wvu.Rows" localSheetId="5" hidden="1">'Sch-1(Disc)'!$68:$91</definedName>
    <definedName name="Z_E8B8E0BD_9CB3_4C7D_9BC6_088FDFCB0B45_.wvu.Rows" localSheetId="8" hidden="1">'Sch-3'!$17:$28</definedName>
    <definedName name="Z_E8B8E0BD_9CB3_4C7D_9BC6_088FDFCB0B45_.wvu.Rows" localSheetId="9" hidden="1">'Sch-3 After Discount'!$17:$28</definedName>
    <definedName name="Z_EEE4E2D7_4BFE_4C24_8B93_9FD441A50336_.wvu.Cols" localSheetId="10" hidden="1">Discount!$I:$Q</definedName>
    <definedName name="Z_EEE4E2D7_4BFE_4C24_8B93_9FD441A50336_.wvu.Cols" localSheetId="3" hidden="1">'Names of Bidder'!$L:$L</definedName>
    <definedName name="Z_EEE4E2D7_4BFE_4C24_8B93_9FD441A50336_.wvu.Cols" localSheetId="4" hidden="1">'Sch-1'!$S:$V,'Sch-1'!$AB:$AL</definedName>
    <definedName name="Z_EEE4E2D7_4BFE_4C24_8B93_9FD441A50336_.wvu.Cols" localSheetId="5" hidden="1">'Sch-1(Disc)'!$H:$J,'Sch-1(Disc)'!$P:$Z</definedName>
    <definedName name="Z_EEE4E2D7_4BFE_4C24_8B93_9FD441A50336_.wvu.Cols" localSheetId="6" hidden="1">'Sch-2'!$I:$P</definedName>
    <definedName name="Z_EEE4E2D7_4BFE_4C24_8B93_9FD441A50336_.wvu.Cols" localSheetId="7" hidden="1">'Sch-5 Dis'!$I:$P</definedName>
    <definedName name="Z_EEE4E2D7_4BFE_4C24_8B93_9FD441A50336_.wvu.FilterData" localSheetId="4" hidden="1">'Sch-1'!$A$20:$P$48</definedName>
    <definedName name="Z_EEE4E2D7_4BFE_4C24_8B93_9FD441A50336_.wvu.FilterData" localSheetId="5" hidden="1">'Sch-1(Disc)'!$A$20:$F$92</definedName>
    <definedName name="Z_EEE4E2D7_4BFE_4C24_8B93_9FD441A50336_.wvu.PrintArea" localSheetId="14" hidden="1">'Bid Form 2nd Envelope'!$A$1:$F$61</definedName>
    <definedName name="Z_EEE4E2D7_4BFE_4C24_8B93_9FD441A50336_.wvu.PrintArea" localSheetId="10" hidden="1">Discount!$A$2:$G$42</definedName>
    <definedName name="Z_EEE4E2D7_4BFE_4C24_8B93_9FD441A50336_.wvu.PrintArea" localSheetId="12" hidden="1">'Entry Tax'!$A$1:$E$16</definedName>
    <definedName name="Z_EEE4E2D7_4BFE_4C24_8B93_9FD441A50336_.wvu.PrintArea" localSheetId="2" hidden="1">Instructions!$A$1:$C$40</definedName>
    <definedName name="Z_EEE4E2D7_4BFE_4C24_8B93_9FD441A50336_.wvu.PrintArea" localSheetId="3" hidden="1">'Names of Bidder'!$B$1:$E$26</definedName>
    <definedName name="Z_EEE4E2D7_4BFE_4C24_8B93_9FD441A50336_.wvu.PrintArea" localSheetId="11" hidden="1">Octroi!$A$1:$E$16</definedName>
    <definedName name="Z_EEE4E2D7_4BFE_4C24_8B93_9FD441A50336_.wvu.PrintArea" localSheetId="13" hidden="1">'Other Taxes &amp; Duties'!$A$1:$F$16</definedName>
    <definedName name="Z_EEE4E2D7_4BFE_4C24_8B93_9FD441A50336_.wvu.PrintArea" localSheetId="15" hidden="1">'Q &amp; C'!$A$1:$F$38</definedName>
    <definedName name="Z_EEE4E2D7_4BFE_4C24_8B93_9FD441A50336_.wvu.PrintArea" localSheetId="4" hidden="1">'Sch-1'!$A$1:$P$55</definedName>
    <definedName name="Z_EEE4E2D7_4BFE_4C24_8B93_9FD441A50336_.wvu.PrintArea" localSheetId="5" hidden="1">'Sch-1(Disc)'!$A$1:$F$98</definedName>
    <definedName name="Z_EEE4E2D7_4BFE_4C24_8B93_9FD441A50336_.wvu.PrintArea" localSheetId="6" hidden="1">'Sch-2'!$A$1:$E$20</definedName>
    <definedName name="Z_EEE4E2D7_4BFE_4C24_8B93_9FD441A50336_.wvu.PrintArea" localSheetId="8" hidden="1">'Sch-3'!$A$1:$D$33</definedName>
    <definedName name="Z_EEE4E2D7_4BFE_4C24_8B93_9FD441A50336_.wvu.PrintArea" localSheetId="9" hidden="1">'Sch-3 After Discount'!$A$1:$D$33</definedName>
    <definedName name="Z_EEE4E2D7_4BFE_4C24_8B93_9FD441A50336_.wvu.PrintArea" localSheetId="7" hidden="1">'Sch-5 Dis'!$A$1:$E$44</definedName>
    <definedName name="Z_EEE4E2D7_4BFE_4C24_8B93_9FD441A50336_.wvu.PrintTitles" localSheetId="4" hidden="1">'Sch-1'!$14:$16</definedName>
    <definedName name="Z_EEE4E2D7_4BFE_4C24_8B93_9FD441A50336_.wvu.PrintTitles" localSheetId="5" hidden="1">'Sch-1(Disc)'!$14:$16</definedName>
    <definedName name="Z_EEE4E2D7_4BFE_4C24_8B93_9FD441A50336_.wvu.PrintTitles" localSheetId="6" hidden="1">'Sch-2'!$3:$13</definedName>
    <definedName name="Z_EEE4E2D7_4BFE_4C24_8B93_9FD441A50336_.wvu.PrintTitles" localSheetId="8" hidden="1">'Sch-3'!$3:$13</definedName>
    <definedName name="Z_EEE4E2D7_4BFE_4C24_8B93_9FD441A50336_.wvu.PrintTitles" localSheetId="9" hidden="1">'Sch-3 After Discount'!$3:$13</definedName>
    <definedName name="Z_EEE4E2D7_4BFE_4C24_8B93_9FD441A50336_.wvu.PrintTitles" localSheetId="7" hidden="1">'Sch-5 Dis'!$3:$13</definedName>
    <definedName name="Z_EEE4E2D7_4BFE_4C24_8B93_9FD441A50336_.wvu.Rows" localSheetId="1" hidden="1">Cover!$7:$7</definedName>
    <definedName name="Z_EEE4E2D7_4BFE_4C24_8B93_9FD441A50336_.wvu.Rows" localSheetId="10" hidden="1">Discount!$29:$30</definedName>
    <definedName name="Z_EEE4E2D7_4BFE_4C24_8B93_9FD441A50336_.wvu.Rows" localSheetId="4" hidden="1">'Sch-1'!#REF!,'Sch-1'!#REF!,'Sch-1'!#REF!,'Sch-1'!#REF!</definedName>
    <definedName name="Z_EEE4E2D7_4BFE_4C24_8B93_9FD441A50336_.wvu.Rows" localSheetId="5" hidden="1">'Sch-1(Disc)'!#REF!,'Sch-1(Disc)'!#REF!,'Sch-1(Disc)'!#REF!,'Sch-1(Disc)'!#REF!</definedName>
    <definedName name="Z_EF8F60CB_82F3_477F_A7D3_94F4C70843DC_.wvu.Cols" localSheetId="14" hidden="1">'Bid Form 2nd Envelope'!$Y:$AN</definedName>
    <definedName name="Z_EF8F60CB_82F3_477F_A7D3_94F4C70843DC_.wvu.Cols" localSheetId="10" hidden="1">Discount!$I:$N</definedName>
    <definedName name="Z_EF8F60CB_82F3_477F_A7D3_94F4C70843DC_.wvu.Cols" localSheetId="3" hidden="1">'Names of Bidder'!$L:$L</definedName>
    <definedName name="Z_EF8F60CB_82F3_477F_A7D3_94F4C70843DC_.wvu.Cols" localSheetId="4" hidden="1">'Sch-1'!$Q:$W,'Sch-1'!$AB:$AL</definedName>
    <definedName name="Z_EF8F60CB_82F3_477F_A7D3_94F4C70843DC_.wvu.Cols" localSheetId="5" hidden="1">'Sch-1(Disc)'!$I:$I,'Sch-1(Disc)'!$P:$Z</definedName>
    <definedName name="Z_EF8F60CB_82F3_477F_A7D3_94F4C70843DC_.wvu.Cols" localSheetId="6" hidden="1">'Sch-2'!$I:$P</definedName>
    <definedName name="Z_EF8F60CB_82F3_477F_A7D3_94F4C70843DC_.wvu.Cols" localSheetId="7" hidden="1">'Sch-5 Dis'!$I:$P</definedName>
    <definedName name="Z_EF8F60CB_82F3_477F_A7D3_94F4C70843DC_.wvu.FilterData" localSheetId="4" hidden="1">'Sch-1'!$A$20:$P$48</definedName>
    <definedName name="Z_EF8F60CB_82F3_477F_A7D3_94F4C70843DC_.wvu.FilterData" localSheetId="5" hidden="1">'Sch-1(Disc)'!$A$20:$F$92</definedName>
    <definedName name="Z_EF8F60CB_82F3_477F_A7D3_94F4C70843DC_.wvu.PrintArea" localSheetId="14" hidden="1">'Bid Form 2nd Envelope'!$A$1:$F$59</definedName>
    <definedName name="Z_EF8F60CB_82F3_477F_A7D3_94F4C70843DC_.wvu.PrintArea" localSheetId="10" hidden="1">Discount!$A$2:$G$42</definedName>
    <definedName name="Z_EF8F60CB_82F3_477F_A7D3_94F4C70843DC_.wvu.PrintArea" localSheetId="12" hidden="1">'Entry Tax'!$A$1:$E$16</definedName>
    <definedName name="Z_EF8F60CB_82F3_477F_A7D3_94F4C70843DC_.wvu.PrintArea" localSheetId="2" hidden="1">Instructions!$A$1:$C$40</definedName>
    <definedName name="Z_EF8F60CB_82F3_477F_A7D3_94F4C70843DC_.wvu.PrintArea" localSheetId="3" hidden="1">'Names of Bidder'!$B$1:$G$28</definedName>
    <definedName name="Z_EF8F60CB_82F3_477F_A7D3_94F4C70843DC_.wvu.PrintArea" localSheetId="11" hidden="1">Octroi!$A$1:$E$16</definedName>
    <definedName name="Z_EF8F60CB_82F3_477F_A7D3_94F4C70843DC_.wvu.PrintArea" localSheetId="13" hidden="1">'Other Taxes &amp; Duties'!$A$1:$F$16</definedName>
    <definedName name="Z_EF8F60CB_82F3_477F_A7D3_94F4C70843DC_.wvu.PrintArea" localSheetId="15" hidden="1">'Q &amp; C'!$A$1:$F$38</definedName>
    <definedName name="Z_EF8F60CB_82F3_477F_A7D3_94F4C70843DC_.wvu.PrintArea" localSheetId="4" hidden="1">'Sch-1'!$A$1:$P$55</definedName>
    <definedName name="Z_EF8F60CB_82F3_477F_A7D3_94F4C70843DC_.wvu.PrintArea" localSheetId="5" hidden="1">'Sch-1(Disc)'!$A$1:$F$98</definedName>
    <definedName name="Z_EF8F60CB_82F3_477F_A7D3_94F4C70843DC_.wvu.PrintArea" localSheetId="6" hidden="1">'Sch-2'!$A$1:$E$20</definedName>
    <definedName name="Z_EF8F60CB_82F3_477F_A7D3_94F4C70843DC_.wvu.PrintArea" localSheetId="8" hidden="1">'Sch-3'!$A$1:$D$33</definedName>
    <definedName name="Z_EF8F60CB_82F3_477F_A7D3_94F4C70843DC_.wvu.PrintArea" localSheetId="9" hidden="1">'Sch-3 After Discount'!$A$1:$D$33</definedName>
    <definedName name="Z_EF8F60CB_82F3_477F_A7D3_94F4C70843DC_.wvu.PrintArea" localSheetId="7" hidden="1">'Sch-5 Dis'!$A$1:$E$44</definedName>
    <definedName name="Z_EF8F60CB_82F3_477F_A7D3_94F4C70843DC_.wvu.PrintTitles" localSheetId="4" hidden="1">'Sch-1'!$17:$18</definedName>
    <definedName name="Z_EF8F60CB_82F3_477F_A7D3_94F4C70843DC_.wvu.PrintTitles" localSheetId="5" hidden="1">'Sch-1(Disc)'!$14:$16</definedName>
    <definedName name="Z_EF8F60CB_82F3_477F_A7D3_94F4C70843DC_.wvu.PrintTitles" localSheetId="6" hidden="1">'Sch-2'!$3:$13</definedName>
    <definedName name="Z_EF8F60CB_82F3_477F_A7D3_94F4C70843DC_.wvu.PrintTitles" localSheetId="8" hidden="1">'Sch-3'!$3:$13</definedName>
    <definedName name="Z_EF8F60CB_82F3_477F_A7D3_94F4C70843DC_.wvu.PrintTitles" localSheetId="9" hidden="1">'Sch-3 After Discount'!$3:$13</definedName>
    <definedName name="Z_EF8F60CB_82F3_477F_A7D3_94F4C70843DC_.wvu.PrintTitles" localSheetId="7" hidden="1">'Sch-5 Dis'!$3:$13</definedName>
    <definedName name="Z_EF8F60CB_82F3_477F_A7D3_94F4C70843DC_.wvu.Rows" localSheetId="1" hidden="1">Cover!$7:$7</definedName>
    <definedName name="Z_EF8F60CB_82F3_477F_A7D3_94F4C70843DC_.wvu.Rows" localSheetId="10" hidden="1">Discount!$17:$30,Discount!$32:$32</definedName>
    <definedName name="Z_EF8F60CB_82F3_477F_A7D3_94F4C70843DC_.wvu.Rows" localSheetId="2" hidden="1">Instructions!$36:$37</definedName>
    <definedName name="Z_EF8F60CB_82F3_477F_A7D3_94F4C70843DC_.wvu.Rows" localSheetId="4" hidden="1">'Sch-1'!$2:$2,'Sch-1'!$12:$12,'Sch-1'!$14:$15,'Sch-1'!#REF!</definedName>
    <definedName name="Z_EF8F60CB_82F3_477F_A7D3_94F4C70843DC_.wvu.Rows" localSheetId="5" hidden="1">'Sch-1(Disc)'!$68:$91</definedName>
    <definedName name="Z_EF8F60CB_82F3_477F_A7D3_94F4C70843DC_.wvu.Rows" localSheetId="8" hidden="1">'Sch-3'!$17:$28</definedName>
    <definedName name="Z_EF8F60CB_82F3_477F_A7D3_94F4C70843DC_.wvu.Rows" localSheetId="9" hidden="1">'Sch-3 After Discount'!$17:$28</definedName>
    <definedName name="Z_F51A1875_E3DE_4601_ADCE_E0FEEC04A5F8_.wvu.PrintArea" localSheetId="2" hidden="1">Instructions!$A$1:$C$40</definedName>
    <definedName name="Z_FC366365_2136_48B2_A9F6_DEB708B66B93_.wvu.Cols" localSheetId="14" hidden="1">'Bid Form 2nd Envelope'!$Y:$AN</definedName>
    <definedName name="Z_FC366365_2136_48B2_A9F6_DEB708B66B93_.wvu.Cols" localSheetId="10" hidden="1">Discount!$I:$N</definedName>
    <definedName name="Z_FC366365_2136_48B2_A9F6_DEB708B66B93_.wvu.Cols" localSheetId="3" hidden="1">'Names of Bidder'!$L:$L</definedName>
    <definedName name="Z_FC366365_2136_48B2_A9F6_DEB708B66B93_.wvu.Cols" localSheetId="4" hidden="1">'Sch-1'!$Q:$W,'Sch-1'!$AB:$AL</definedName>
    <definedName name="Z_FC366365_2136_48B2_A9F6_DEB708B66B93_.wvu.Cols" localSheetId="5" hidden="1">'Sch-1(Disc)'!$I:$I,'Sch-1(Disc)'!$P:$Z</definedName>
    <definedName name="Z_FC366365_2136_48B2_A9F6_DEB708B66B93_.wvu.Cols" localSheetId="6" hidden="1">'Sch-2'!$I:$P</definedName>
    <definedName name="Z_FC366365_2136_48B2_A9F6_DEB708B66B93_.wvu.Cols" localSheetId="7" hidden="1">'Sch-5 Dis'!$I:$P</definedName>
    <definedName name="Z_FC366365_2136_48B2_A9F6_DEB708B66B93_.wvu.FilterData" localSheetId="4" hidden="1">'Sch-1'!$A$20:$P$48</definedName>
    <definedName name="Z_FC366365_2136_48B2_A9F6_DEB708B66B93_.wvu.FilterData" localSheetId="5" hidden="1">'Sch-1(Disc)'!$A$20:$F$92</definedName>
    <definedName name="Z_FC366365_2136_48B2_A9F6_DEB708B66B93_.wvu.PrintArea" localSheetId="14" hidden="1">'Bid Form 2nd Envelope'!$A$1:$F$59</definedName>
    <definedName name="Z_FC366365_2136_48B2_A9F6_DEB708B66B93_.wvu.PrintArea" localSheetId="10" hidden="1">Discount!$A$2:$G$42</definedName>
    <definedName name="Z_FC366365_2136_48B2_A9F6_DEB708B66B93_.wvu.PrintArea" localSheetId="12" hidden="1">'Entry Tax'!$A$1:$E$16</definedName>
    <definedName name="Z_FC366365_2136_48B2_A9F6_DEB708B66B93_.wvu.PrintArea" localSheetId="2" hidden="1">Instructions!$A$1:$C$40</definedName>
    <definedName name="Z_FC366365_2136_48B2_A9F6_DEB708B66B93_.wvu.PrintArea" localSheetId="3" hidden="1">'Names of Bidder'!$B$1:$G$28</definedName>
    <definedName name="Z_FC366365_2136_48B2_A9F6_DEB708B66B93_.wvu.PrintArea" localSheetId="11" hidden="1">Octroi!$A$1:$E$16</definedName>
    <definedName name="Z_FC366365_2136_48B2_A9F6_DEB708B66B93_.wvu.PrintArea" localSheetId="13" hidden="1">'Other Taxes &amp; Duties'!$A$1:$F$16</definedName>
    <definedName name="Z_FC366365_2136_48B2_A9F6_DEB708B66B93_.wvu.PrintArea" localSheetId="15" hidden="1">'Q &amp; C'!$A$1:$F$38</definedName>
    <definedName name="Z_FC366365_2136_48B2_A9F6_DEB708B66B93_.wvu.PrintArea" localSheetId="4" hidden="1">'Sch-1'!$A$1:$P$55</definedName>
    <definedName name="Z_FC366365_2136_48B2_A9F6_DEB708B66B93_.wvu.PrintArea" localSheetId="5" hidden="1">'Sch-1(Disc)'!$A$1:$F$98</definedName>
    <definedName name="Z_FC366365_2136_48B2_A9F6_DEB708B66B93_.wvu.PrintArea" localSheetId="6" hidden="1">'Sch-2'!$A$1:$E$20</definedName>
    <definedName name="Z_FC366365_2136_48B2_A9F6_DEB708B66B93_.wvu.PrintArea" localSheetId="8" hidden="1">'Sch-3'!$A$1:$D$33</definedName>
    <definedName name="Z_FC366365_2136_48B2_A9F6_DEB708B66B93_.wvu.PrintArea" localSheetId="9" hidden="1">'Sch-3 After Discount'!$A$1:$D$33</definedName>
    <definedName name="Z_FC366365_2136_48B2_A9F6_DEB708B66B93_.wvu.PrintArea" localSheetId="7" hidden="1">'Sch-5 Dis'!$A$1:$E$44</definedName>
    <definedName name="Z_FC366365_2136_48B2_A9F6_DEB708B66B93_.wvu.PrintTitles" localSheetId="4" hidden="1">'Sch-1'!$17:$18</definedName>
    <definedName name="Z_FC366365_2136_48B2_A9F6_DEB708B66B93_.wvu.PrintTitles" localSheetId="5" hidden="1">'Sch-1(Disc)'!$14:$16</definedName>
    <definedName name="Z_FC366365_2136_48B2_A9F6_DEB708B66B93_.wvu.PrintTitles" localSheetId="6" hidden="1">'Sch-2'!$3:$13</definedName>
    <definedName name="Z_FC366365_2136_48B2_A9F6_DEB708B66B93_.wvu.PrintTitles" localSheetId="8" hidden="1">'Sch-3'!$3:$13</definedName>
    <definedName name="Z_FC366365_2136_48B2_A9F6_DEB708B66B93_.wvu.PrintTitles" localSheetId="9" hidden="1">'Sch-3 After Discount'!$3:$13</definedName>
    <definedName name="Z_FC366365_2136_48B2_A9F6_DEB708B66B93_.wvu.PrintTitles" localSheetId="7" hidden="1">'Sch-5 Dis'!$3:$13</definedName>
    <definedName name="Z_FC366365_2136_48B2_A9F6_DEB708B66B93_.wvu.Rows" localSheetId="1" hidden="1">Cover!$7:$7</definedName>
    <definedName name="Z_FC366365_2136_48B2_A9F6_DEB708B66B93_.wvu.Rows" localSheetId="10" hidden="1">Discount!$17:$30,Discount!$32:$32</definedName>
    <definedName name="Z_FC366365_2136_48B2_A9F6_DEB708B66B93_.wvu.Rows" localSheetId="2" hidden="1">Instructions!$36:$37</definedName>
    <definedName name="Z_FC366365_2136_48B2_A9F6_DEB708B66B93_.wvu.Rows" localSheetId="4" hidden="1">'Sch-1'!$2:$2,'Sch-1'!$12:$12,'Sch-1'!$14:$15,'Sch-1'!#REF!</definedName>
    <definedName name="Z_FC366365_2136_48B2_A9F6_DEB708B66B93_.wvu.Rows" localSheetId="5" hidden="1">'Sch-1(Disc)'!$68:$91</definedName>
    <definedName name="Z_FC366365_2136_48B2_A9F6_DEB708B66B93_.wvu.Rows" localSheetId="8" hidden="1">'Sch-3'!$17:$28</definedName>
    <definedName name="Z_FC366365_2136_48B2_A9F6_DEB708B66B93_.wvu.Rows" localSheetId="9" hidden="1">'Sch-3 After Discount'!$17:$28</definedName>
    <definedName name="Z_FCAAE906_744B_4580_8002_466CC408DAC9_.wvu.Cols" localSheetId="14" hidden="1">'Bid Form 2nd Envelope'!$Y:$AN</definedName>
    <definedName name="Z_FCAAE906_744B_4580_8002_466CC408DAC9_.wvu.Cols" localSheetId="10" hidden="1">Discount!$I:$N</definedName>
    <definedName name="Z_FCAAE906_744B_4580_8002_466CC408DAC9_.wvu.Cols" localSheetId="3" hidden="1">'Names of Bidder'!$L:$L</definedName>
    <definedName name="Z_FCAAE906_744B_4580_8002_466CC408DAC9_.wvu.Cols" localSheetId="4" hidden="1">'Sch-1'!$Q:$V,'Sch-1'!$AB:$AL</definedName>
    <definedName name="Z_FCAAE906_744B_4580_8002_466CC408DAC9_.wvu.Cols" localSheetId="5" hidden="1">'Sch-1(Disc)'!$I:$I,'Sch-1(Disc)'!$P:$Z</definedName>
    <definedName name="Z_FCAAE906_744B_4580_8002_466CC408DAC9_.wvu.Cols" localSheetId="6" hidden="1">'Sch-2'!$I:$P</definedName>
    <definedName name="Z_FCAAE906_744B_4580_8002_466CC408DAC9_.wvu.Cols" localSheetId="7" hidden="1">'Sch-5 Dis'!$I:$P</definedName>
    <definedName name="Z_FCAAE906_744B_4580_8002_466CC408DAC9_.wvu.FilterData" localSheetId="4" hidden="1">'Sch-1'!$A$20:$P$48</definedName>
    <definedName name="Z_FCAAE906_744B_4580_8002_466CC408DAC9_.wvu.FilterData" localSheetId="5" hidden="1">'Sch-1(Disc)'!$A$20:$F$92</definedName>
    <definedName name="Z_FCAAE906_744B_4580_8002_466CC408DAC9_.wvu.PrintArea" localSheetId="14" hidden="1">'Bid Form 2nd Envelope'!$A$1:$F$59</definedName>
    <definedName name="Z_FCAAE906_744B_4580_8002_466CC408DAC9_.wvu.PrintArea" localSheetId="10" hidden="1">Discount!$A$2:$G$42</definedName>
    <definedName name="Z_FCAAE906_744B_4580_8002_466CC408DAC9_.wvu.PrintArea" localSheetId="12" hidden="1">'Entry Tax'!$A$1:$E$16</definedName>
    <definedName name="Z_FCAAE906_744B_4580_8002_466CC408DAC9_.wvu.PrintArea" localSheetId="2" hidden="1">Instructions!$A$1:$C$40</definedName>
    <definedName name="Z_FCAAE906_744B_4580_8002_466CC408DAC9_.wvu.PrintArea" localSheetId="3" hidden="1">'Names of Bidder'!$B$1:$G$28</definedName>
    <definedName name="Z_FCAAE906_744B_4580_8002_466CC408DAC9_.wvu.PrintArea" localSheetId="11" hidden="1">Octroi!$A$1:$E$16</definedName>
    <definedName name="Z_FCAAE906_744B_4580_8002_466CC408DAC9_.wvu.PrintArea" localSheetId="13" hidden="1">'Other Taxes &amp; Duties'!$A$1:$F$16</definedName>
    <definedName name="Z_FCAAE906_744B_4580_8002_466CC408DAC9_.wvu.PrintArea" localSheetId="15" hidden="1">'Q &amp; C'!$A$1:$F$38</definedName>
    <definedName name="Z_FCAAE906_744B_4580_8002_466CC408DAC9_.wvu.PrintArea" localSheetId="4" hidden="1">'Sch-1'!$A$1:$P$55</definedName>
    <definedName name="Z_FCAAE906_744B_4580_8002_466CC408DAC9_.wvu.PrintArea" localSheetId="5" hidden="1">'Sch-1(Disc)'!$A$1:$F$98</definedName>
    <definedName name="Z_FCAAE906_744B_4580_8002_466CC408DAC9_.wvu.PrintArea" localSheetId="6" hidden="1">'Sch-2'!$A$1:$E$20</definedName>
    <definedName name="Z_FCAAE906_744B_4580_8002_466CC408DAC9_.wvu.PrintArea" localSheetId="8" hidden="1">'Sch-3'!$A$1:$D$33</definedName>
    <definedName name="Z_FCAAE906_744B_4580_8002_466CC408DAC9_.wvu.PrintArea" localSheetId="9" hidden="1">'Sch-3 After Discount'!$A$1:$D$33</definedName>
    <definedName name="Z_FCAAE906_744B_4580_8002_466CC408DAC9_.wvu.PrintArea" localSheetId="7" hidden="1">'Sch-5 Dis'!$A$1:$E$44</definedName>
    <definedName name="Z_FCAAE906_744B_4580_8002_466CC408DAC9_.wvu.PrintTitles" localSheetId="4" hidden="1">'Sch-1'!$17:$18</definedName>
    <definedName name="Z_FCAAE906_744B_4580_8002_466CC408DAC9_.wvu.PrintTitles" localSheetId="5" hidden="1">'Sch-1(Disc)'!$14:$16</definedName>
    <definedName name="Z_FCAAE906_744B_4580_8002_466CC408DAC9_.wvu.PrintTitles" localSheetId="6" hidden="1">'Sch-2'!$3:$13</definedName>
    <definedName name="Z_FCAAE906_744B_4580_8002_466CC408DAC9_.wvu.PrintTitles" localSheetId="8" hidden="1">'Sch-3'!$3:$13</definedName>
    <definedName name="Z_FCAAE906_744B_4580_8002_466CC408DAC9_.wvu.PrintTitles" localSheetId="9" hidden="1">'Sch-3 After Discount'!$3:$13</definedName>
    <definedName name="Z_FCAAE906_744B_4580_8002_466CC408DAC9_.wvu.PrintTitles" localSheetId="7" hidden="1">'Sch-5 Dis'!$3:$13</definedName>
    <definedName name="Z_FCAAE906_744B_4580_8002_466CC408DAC9_.wvu.Rows" localSheetId="1" hidden="1">Cover!$7:$7</definedName>
    <definedName name="Z_FCAAE906_744B_4580_8002_466CC408DAC9_.wvu.Rows" localSheetId="10" hidden="1">Discount!$17:$30,Discount!$32:$32</definedName>
    <definedName name="Z_FCAAE906_744B_4580_8002_466CC408DAC9_.wvu.Rows" localSheetId="2" hidden="1">Instructions!$36:$37</definedName>
    <definedName name="Z_FCAAE906_744B_4580_8002_466CC408DAC9_.wvu.Rows" localSheetId="4" hidden="1">'Sch-1'!$2:$2,'Sch-1'!$12:$12,'Sch-1'!$14:$15</definedName>
    <definedName name="Z_FCAAE906_744B_4580_8002_466CC408DAC9_.wvu.Rows" localSheetId="5" hidden="1">'Sch-1(Disc)'!$68:$91</definedName>
    <definedName name="Z_FCAAE906_744B_4580_8002_466CC408DAC9_.wvu.Rows" localSheetId="8" hidden="1">'Sch-3'!$17:$28</definedName>
    <definedName name="Z_FCAAE906_744B_4580_8002_466CC408DAC9_.wvu.Rows" localSheetId="9" hidden="1">'Sch-3 After Discount'!$17:$28</definedName>
    <definedName name="Z_FD7F7BE1_8CB1_460B_98AB_D33E15FD14E6_.wvu.Cols" localSheetId="14" hidden="1">'Bid Form 2nd Envelope'!$Y:$AM</definedName>
    <definedName name="Z_FD7F7BE1_8CB1_460B_98AB_D33E15FD14E6_.wvu.Cols" localSheetId="10" hidden="1">Discount!$I:$O</definedName>
    <definedName name="Z_FD7F7BE1_8CB1_460B_98AB_D33E15FD14E6_.wvu.Cols" localSheetId="3" hidden="1">'Names of Bidder'!$L:$L</definedName>
    <definedName name="Z_FD7F7BE1_8CB1_460B_98AB_D33E15FD14E6_.wvu.Cols" localSheetId="4" hidden="1">'Sch-1'!$AB:$AL</definedName>
    <definedName name="Z_FD7F7BE1_8CB1_460B_98AB_D33E15FD14E6_.wvu.Cols" localSheetId="5" hidden="1">'Sch-1(Disc)'!$I:$I,'Sch-1(Disc)'!$P:$Z</definedName>
    <definedName name="Z_FD7F7BE1_8CB1_460B_98AB_D33E15FD14E6_.wvu.Cols" localSheetId="6" hidden="1">'Sch-2'!$I:$P</definedName>
    <definedName name="Z_FD7F7BE1_8CB1_460B_98AB_D33E15FD14E6_.wvu.Cols" localSheetId="7" hidden="1">'Sch-5 Dis'!$I:$P</definedName>
    <definedName name="Z_FD7F7BE1_8CB1_460B_98AB_D33E15FD14E6_.wvu.FilterData" localSheetId="4" hidden="1">'Sch-1'!$A$20:$P$48</definedName>
    <definedName name="Z_FD7F7BE1_8CB1_460B_98AB_D33E15FD14E6_.wvu.FilterData" localSheetId="5" hidden="1">'Sch-1(Disc)'!$A$20:$F$92</definedName>
    <definedName name="Z_FD7F7BE1_8CB1_460B_98AB_D33E15FD14E6_.wvu.PrintArea" localSheetId="14" hidden="1">'Bid Form 2nd Envelope'!$A$1:$F$59</definedName>
    <definedName name="Z_FD7F7BE1_8CB1_460B_98AB_D33E15FD14E6_.wvu.PrintArea" localSheetId="10" hidden="1">Discount!$A$2:$G$42</definedName>
    <definedName name="Z_FD7F7BE1_8CB1_460B_98AB_D33E15FD14E6_.wvu.PrintArea" localSheetId="12" hidden="1">'Entry Tax'!$A$1:$E$16</definedName>
    <definedName name="Z_FD7F7BE1_8CB1_460B_98AB_D33E15FD14E6_.wvu.PrintArea" localSheetId="2" hidden="1">Instructions!$A$1:$C$40</definedName>
    <definedName name="Z_FD7F7BE1_8CB1_460B_98AB_D33E15FD14E6_.wvu.PrintArea" localSheetId="3" hidden="1">'Names of Bidder'!$B$1:$G$28</definedName>
    <definedName name="Z_FD7F7BE1_8CB1_460B_98AB_D33E15FD14E6_.wvu.PrintArea" localSheetId="11" hidden="1">Octroi!$A$1:$E$16</definedName>
    <definedName name="Z_FD7F7BE1_8CB1_460B_98AB_D33E15FD14E6_.wvu.PrintArea" localSheetId="13" hidden="1">'Other Taxes &amp; Duties'!$A$1:$F$16</definedName>
    <definedName name="Z_FD7F7BE1_8CB1_460B_98AB_D33E15FD14E6_.wvu.PrintArea" localSheetId="15" hidden="1">'Q &amp; C'!$A$1:$F$38</definedName>
    <definedName name="Z_FD7F7BE1_8CB1_460B_98AB_D33E15FD14E6_.wvu.PrintArea" localSheetId="4" hidden="1">'Sch-1'!$A$1:$P$55</definedName>
    <definedName name="Z_FD7F7BE1_8CB1_460B_98AB_D33E15FD14E6_.wvu.PrintArea" localSheetId="5" hidden="1">'Sch-1(Disc)'!$A$1:$F$98</definedName>
    <definedName name="Z_FD7F7BE1_8CB1_460B_98AB_D33E15FD14E6_.wvu.PrintArea" localSheetId="6" hidden="1">'Sch-2'!$A$1:$E$20</definedName>
    <definedName name="Z_FD7F7BE1_8CB1_460B_98AB_D33E15FD14E6_.wvu.PrintArea" localSheetId="8" hidden="1">'Sch-3'!$A$1:$D$33</definedName>
    <definedName name="Z_FD7F7BE1_8CB1_460B_98AB_D33E15FD14E6_.wvu.PrintArea" localSheetId="9" hidden="1">'Sch-3 After Discount'!$A$1:$D$33</definedName>
    <definedName name="Z_FD7F7BE1_8CB1_460B_98AB_D33E15FD14E6_.wvu.PrintArea" localSheetId="7" hidden="1">'Sch-5 Dis'!$A$1:$E$44</definedName>
    <definedName name="Z_FD7F7BE1_8CB1_460B_98AB_D33E15FD14E6_.wvu.PrintTitles" localSheetId="4" hidden="1">'Sch-1'!$14:$16</definedName>
    <definedName name="Z_FD7F7BE1_8CB1_460B_98AB_D33E15FD14E6_.wvu.PrintTitles" localSheetId="5" hidden="1">'Sch-1(Disc)'!$14:$16</definedName>
    <definedName name="Z_FD7F7BE1_8CB1_460B_98AB_D33E15FD14E6_.wvu.PrintTitles" localSheetId="6" hidden="1">'Sch-2'!$3:$13</definedName>
    <definedName name="Z_FD7F7BE1_8CB1_460B_98AB_D33E15FD14E6_.wvu.PrintTitles" localSheetId="8" hidden="1">'Sch-3'!$3:$13</definedName>
    <definedName name="Z_FD7F7BE1_8CB1_460B_98AB_D33E15FD14E6_.wvu.PrintTitles" localSheetId="9" hidden="1">'Sch-3 After Discount'!$3:$13</definedName>
    <definedName name="Z_FD7F7BE1_8CB1_460B_98AB_D33E15FD14E6_.wvu.PrintTitles" localSheetId="7" hidden="1">'Sch-5 Dis'!$3:$13</definedName>
    <definedName name="Z_FD7F7BE1_8CB1_460B_98AB_D33E15FD14E6_.wvu.Rows" localSheetId="1" hidden="1">Cover!$7:$7</definedName>
    <definedName name="Z_FD7F7BE1_8CB1_460B_98AB_D33E15FD14E6_.wvu.Rows" localSheetId="10" hidden="1">Discount!$17:$30</definedName>
    <definedName name="Z_FD7F7BE1_8CB1_460B_98AB_D33E15FD14E6_.wvu.Rows" localSheetId="2" hidden="1">Instructions!$36:$37</definedName>
    <definedName name="Z_FD7F7BE1_8CB1_460B_98AB_D33E15FD14E6_.wvu.Rows" localSheetId="4" hidden="1">'Sch-1'!#REF!,'Sch-1'!#REF!</definedName>
    <definedName name="Z_FD7F7BE1_8CB1_460B_98AB_D33E15FD14E6_.wvu.Rows" localSheetId="5" hidden="1">'Sch-1(Disc)'!$68:$91</definedName>
    <definedName name="Z_FD7F7BE1_8CB1_460B_98AB_D33E15FD14E6_.wvu.Rows" localSheetId="8" hidden="1">'Sch-3'!$17:$28</definedName>
    <definedName name="Z_FD7F7BE1_8CB1_460B_98AB_D33E15FD14E6_.wvu.Rows" localSheetId="9" hidden="1">'Sch-3 After Discount'!$17:$28</definedName>
  </definedNames>
  <calcPr calcId="191029"/>
  <customWorkbookViews>
    <customWorkbookView name="Ram Lal {Ram Lal} - Personal View" guid="{FCAAE906-744B-4580-8002-466CC408DAC9}" mergeInterval="0" personalView="1" maximized="1" xWindow="-8" yWindow="-8" windowWidth="1936" windowHeight="1056" tabRatio="617" activeSheetId="15"/>
    <customWorkbookView name="Rahul . {राहुल} - Personal View" guid="{FC366365-2136-48B2-A9F6-DEB708B66B93}" mergeInterval="0" personalView="1" maximized="1" xWindow="-8" yWindow="-8" windowWidth="1936" windowHeight="1056" tabRatio="704" activeSheetId="5"/>
    <customWorkbookView name="Rahul kumar - Personal View" guid="{25F14B1D-FADD-4C44-AA48-5D402D65337D}" mergeInterval="0" personalView="1" maximized="1" xWindow="-8" yWindow="-8" windowWidth="1382" windowHeight="744" tabRatio="704" activeSheetId="2"/>
    <customWorkbookView name="Neelam - Personal View" guid="{2D068FA3-47E3-4516-81A6-894AA90F7864}" mergeInterval="0" personalView="1" maximized="1" xWindow="-9" yWindow="-9" windowWidth="1938" windowHeight="1048" tabRatio="704" activeSheetId="11"/>
    <customWorkbookView name="60001758 - Personal View" guid="{97B2ED79-AE3F-4DF3-959D-96AE4A0B76A0}" mergeInterval="0" personalView="1" maximized="1" xWindow="1" yWindow="1" windowWidth="1600" windowHeight="670" tabRatio="959" activeSheetId="15"/>
    <customWorkbookView name="60001209 - Personal View" guid="{CB39F8EE-FAD8-4C4E-B5E9-5EC27AC08528}" mergeInterval="0" personalView="1" maximized="1" xWindow="1" yWindow="1" windowWidth="1362" windowHeight="538" tabRatio="959" activeSheetId="2"/>
    <customWorkbookView name="admin - Personal View" guid="{E8B8E0BD-9CB3-4C7D-9BC6-088FDFCB0B45}" mergeInterval="0" personalView="1" maximized="1" windowWidth="1362" windowHeight="543" tabRatio="959" activeSheetId="2"/>
    <customWorkbookView name="02405 - Personal View" guid="{E2E57CA5-082B-4C11-AB34-2A298199576B}" mergeInterval="0" personalView="1" maximized="1" xWindow="1" yWindow="1" windowWidth="1362" windowHeight="496" tabRatio="959" activeSheetId="2"/>
    <customWorkbookView name="KIRAN - Personal View" guid="{EEE4E2D7-4BFE-4C24-8B93-9FD441A50336}" mergeInterval="0" personalView="1" maximized="1" windowWidth="1362" windowHeight="543" tabRatio="632" activeSheetId="14"/>
    <customWorkbookView name="Ann Mary Jose           - Personal View" guid="{091A6405-72DB-46E0-B81A-EC53A5C58396}" mergeInterval="0" personalView="1" maximized="1" xWindow="1" yWindow="1" windowWidth="1362" windowHeight="496" tabRatio="632" activeSheetId="2"/>
    <customWorkbookView name="20074 - Personal View" guid="{4F65FF32-EC61-4022-A399-2986D7B6B8B3}" mergeInterval="0" personalView="1" maximized="1" windowWidth="1020" windowHeight="539" tabRatio="632" activeSheetId="5"/>
    <customWorkbookView name="asd - Personal View" guid="{01ACF2E1-8E61-4459-ABC1-B6C183DEED61}" mergeInterval="0" personalView="1" maximized="1" windowWidth="1276" windowHeight="597" activeSheetId="1"/>
    <customWorkbookView name="00398 - Personal View" guid="{14D7F02E-BCCA-4517-ABC7-537FF4AEB67A}" mergeInterval="0" personalView="1" maximized="1" xWindow="1" yWindow="1" windowWidth="1020" windowHeight="501" tabRatio="632" activeSheetId="2"/>
    <customWorkbookView name="01209 - Personal View" guid="{27A45B7A-04F2-4516-B80B-5ED0825D4ED3}" mergeInterval="0" personalView="1" maximized="1" xWindow="1" yWindow="1" windowWidth="1366" windowHeight="538" tabRatio="632" activeSheetId="2"/>
    <customWorkbookView name="01258 - Personal View" guid="{1F4837C2-36FF-4422-95DC-EAAD1B4FAC2F}" mergeInterval="0" personalView="1" maximized="1" xWindow="1" yWindow="1" windowWidth="1362" windowHeight="464" tabRatio="881" activeSheetId="2"/>
    <customWorkbookView name="Baijnath Singh - Personal View" guid="{FD7F7BE1-8CB1-460B-98AB-D33E15FD14E6}" mergeInterval="0" personalView="1" maximized="1" windowWidth="1362" windowHeight="495" tabRatio="881" activeSheetId="4"/>
    <customWorkbookView name="NRAPENDRA KUMAR - Personal View" guid="{8C0E2163-61BB-48DF-AFAF-5E75147ED450}" mergeInterval="0" personalView="1" maximized="1" windowWidth="1362" windowHeight="503" tabRatio="881" activeSheetId="2"/>
    <customWorkbookView name="60001192 - Personal View" guid="{3DA0B320-DAF7-4F4A-921A-9FCFD188E8C7}" mergeInterval="0" personalView="1" maximized="1" xWindow="1" yWindow="1" windowWidth="1362" windowHeight="496" tabRatio="881" activeSheetId="2"/>
    <customWorkbookView name="60002487 - Personal View" guid="{BE0CEA4D-1A4E-4C32-BF92-B8DA3D3423E5}" mergeInterval="0" personalView="1" maximized="1" windowWidth="1362" windowHeight="543" tabRatio="959" activeSheetId="5"/>
    <customWorkbookView name="60000863 - Personal View" guid="{714760DF-5EB1-4543-9C04-C1A23AAE4384}" mergeInterval="0" personalView="1" maximized="1" xWindow="1" yWindow="1" windowWidth="1014" windowHeight="469" tabRatio="959" activeSheetId="15"/>
    <customWorkbookView name="Jasminder Singh Bhatia {जसमिंदर सिंह भाटिया} - Personal View" guid="{D4A148BB-8D25-43B9-8797-A9D3AE767B49}" mergeInterval="0" personalView="1" maximized="1" windowWidth="1596" windowHeight="634" tabRatio="759" activeSheetId="5"/>
    <customWorkbookView name="60002749 - Personal View" guid="{9658319F-66FC-48F8-AB8A-302F6F77BA10}" mergeInterval="0" personalView="1" maximized="1" xWindow="1" yWindow="1" windowWidth="1366" windowHeight="538" tabRatio="759" activeSheetId="9"/>
    <customWorkbookView name="Kapil Mandil {कपिल मंडिल} - Personal View" guid="{EF8F60CB-82F3-477F-A7D3-94F4C70843DC}" mergeInterval="0" personalView="1" maximized="1" windowWidth="1916" windowHeight="803" tabRatio="704" activeSheetId="11"/>
    <customWorkbookView name="Rahul {Rahul} - Personal View" guid="{427AF4ED-2BDF-478F-9F0A-595838FA0EC8}" mergeInterval="0" personalView="1" maximized="1" windowWidth="1916" windowHeight="774" tabRatio="704" activeSheetId="9"/>
    <customWorkbookView name="Samrat Jain {Samrat Jain} - Personal View" guid="{D4DE57C7-E521-4428-80BD-545B19793C78}" mergeInterval="0" personalView="1" maximized="1" xWindow="-8" yWindow="-8" windowWidth="1936" windowHeight="1056" tabRatio="617" activeSheetId="2" showComments="commIndAndComment"/>
    <customWorkbookView name="SAMRAT JAIN {सम्राट जैन} - Personal View" guid="{93F2FEDA-AB07-4652-9895-BE34975CD6CE}" mergeInterval="0" personalView="1" maximized="1" xWindow="-8" yWindow="-8" windowWidth="1936" windowHeight="1048" tabRatio="617" activeSheetId="1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5" l="1"/>
  <c r="Q47" i="5"/>
  <c r="R47" i="5" s="1"/>
  <c r="Q46" i="5" l="1"/>
  <c r="R46" i="5" s="1"/>
  <c r="P46" i="5"/>
  <c r="Q45" i="5"/>
  <c r="R45" i="5" s="1"/>
  <c r="P45" i="5"/>
  <c r="Q44" i="5"/>
  <c r="R44" i="5" s="1"/>
  <c r="P44" i="5"/>
  <c r="Q43" i="5"/>
  <c r="R43" i="5" s="1"/>
  <c r="P43" i="5"/>
  <c r="Q42" i="5"/>
  <c r="R42" i="5" s="1"/>
  <c r="P42" i="5"/>
  <c r="Q41" i="5"/>
  <c r="R41" i="5" s="1"/>
  <c r="P41" i="5"/>
  <c r="Q40" i="5" l="1"/>
  <c r="R40" i="5" s="1"/>
  <c r="P40" i="5"/>
  <c r="Q31" i="5"/>
  <c r="R31" i="5" s="1"/>
  <c r="P31" i="5"/>
  <c r="Q30" i="5"/>
  <c r="R30" i="5" s="1"/>
  <c r="P30" i="5"/>
  <c r="Q29" i="5"/>
  <c r="R29" i="5" s="1"/>
  <c r="P29" i="5"/>
  <c r="Q28" i="5"/>
  <c r="R28" i="5" s="1"/>
  <c r="P28" i="5"/>
  <c r="Q27" i="5"/>
  <c r="R27" i="5" s="1"/>
  <c r="P27" i="5"/>
  <c r="Q26" i="5"/>
  <c r="R26" i="5" s="1"/>
  <c r="P26" i="5"/>
  <c r="Q25" i="5"/>
  <c r="R25" i="5" s="1"/>
  <c r="P25" i="5"/>
  <c r="Q24" i="5"/>
  <c r="R24" i="5" s="1"/>
  <c r="P24" i="5"/>
  <c r="Q23" i="5"/>
  <c r="R23" i="5" s="1"/>
  <c r="P23" i="5"/>
  <c r="Q22" i="5"/>
  <c r="R22" i="5" s="1"/>
  <c r="P22" i="5"/>
  <c r="A1" i="15" l="1"/>
  <c r="Q21" i="5"/>
  <c r="R21" i="5" s="1"/>
  <c r="Q32" i="5"/>
  <c r="R32" i="5" s="1"/>
  <c r="Q33" i="5"/>
  <c r="R33" i="5" s="1"/>
  <c r="Q34" i="5"/>
  <c r="R34" i="5" s="1"/>
  <c r="Q35" i="5"/>
  <c r="R35" i="5" s="1"/>
  <c r="Q36" i="5"/>
  <c r="R36" i="5" s="1"/>
  <c r="Q37" i="5"/>
  <c r="R37" i="5" s="1"/>
  <c r="Q38" i="5"/>
  <c r="R38" i="5" s="1"/>
  <c r="Q39" i="5"/>
  <c r="R39" i="5" s="1"/>
  <c r="Q20" i="5"/>
  <c r="R20" i="5" s="1"/>
  <c r="P20" i="5"/>
  <c r="R49" i="5" l="1"/>
  <c r="D15" i="7" s="1"/>
  <c r="D16" i="7" s="1"/>
  <c r="D11" i="10"/>
  <c r="F9" i="16"/>
  <c r="D11" i="16"/>
  <c r="F11" i="16" s="1"/>
  <c r="D16" i="16"/>
  <c r="F24" i="16" s="1"/>
  <c r="D17" i="16"/>
  <c r="F25" i="16" s="1"/>
  <c r="F17" i="16"/>
  <c r="D20" i="16"/>
  <c r="F20" i="16" s="1"/>
  <c r="F31" i="16"/>
  <c r="F32" i="16" s="1"/>
  <c r="F14" i="16" s="1"/>
  <c r="I31" i="16"/>
  <c r="J31" i="16" s="1"/>
  <c r="M31" i="16"/>
  <c r="N31" i="16" s="1"/>
  <c r="I33" i="16"/>
  <c r="K33" i="16" s="1"/>
  <c r="M33" i="16"/>
  <c r="O32" i="16" s="1"/>
  <c r="I34" i="16"/>
  <c r="J34" i="16" s="1"/>
  <c r="M34" i="16"/>
  <c r="N34" i="16" s="1"/>
  <c r="I35" i="16"/>
  <c r="J35" i="16" s="1"/>
  <c r="M35" i="16"/>
  <c r="O35" i="16" s="1"/>
  <c r="I36" i="16"/>
  <c r="K36" i="16" s="1"/>
  <c r="M36" i="16"/>
  <c r="N36" i="16" s="1"/>
  <c r="I37" i="16"/>
  <c r="K37" i="16" s="1"/>
  <c r="M37" i="16"/>
  <c r="N37" i="16" s="1"/>
  <c r="I38" i="16"/>
  <c r="Z1" i="15"/>
  <c r="E45" i="15" s="1"/>
  <c r="A9" i="15"/>
  <c r="A10" i="15"/>
  <c r="A11" i="15"/>
  <c r="A12" i="15"/>
  <c r="A13" i="15"/>
  <c r="A42" i="15"/>
  <c r="F6" i="14"/>
  <c r="F7" i="14"/>
  <c r="F8" i="14"/>
  <c r="F9" i="14"/>
  <c r="F10" i="14"/>
  <c r="F11" i="14"/>
  <c r="F12" i="14"/>
  <c r="F13" i="14"/>
  <c r="F14" i="14"/>
  <c r="F15" i="14"/>
  <c r="E6" i="13"/>
  <c r="E7" i="13"/>
  <c r="E8" i="13"/>
  <c r="E9" i="13"/>
  <c r="E10" i="13"/>
  <c r="E11" i="13"/>
  <c r="E12" i="13"/>
  <c r="E13" i="13"/>
  <c r="E14" i="13"/>
  <c r="E15" i="13"/>
  <c r="E6" i="12"/>
  <c r="E7" i="12"/>
  <c r="E8" i="12"/>
  <c r="E9" i="12"/>
  <c r="E10" i="12"/>
  <c r="E11" i="12"/>
  <c r="E12" i="12"/>
  <c r="E13" i="12"/>
  <c r="E14" i="12"/>
  <c r="E15" i="12"/>
  <c r="J16" i="11"/>
  <c r="I19" i="11"/>
  <c r="J19" i="11" s="1"/>
  <c r="I20" i="11"/>
  <c r="J20" i="11" s="1"/>
  <c r="I21" i="11"/>
  <c r="J21" i="11" s="1"/>
  <c r="I22" i="11"/>
  <c r="J22" i="11" s="1"/>
  <c r="J24" i="11"/>
  <c r="I25" i="11"/>
  <c r="J25" i="11"/>
  <c r="I26" i="11"/>
  <c r="J26" i="11"/>
  <c r="I27" i="11"/>
  <c r="J27" i="11"/>
  <c r="I28" i="11"/>
  <c r="J28" i="11"/>
  <c r="I29" i="11"/>
  <c r="J29" i="11" s="1"/>
  <c r="I30" i="11"/>
  <c r="J30" i="11"/>
  <c r="D7" i="10"/>
  <c r="D8" i="10"/>
  <c r="D9" i="10"/>
  <c r="D10" i="10"/>
  <c r="D17" i="10"/>
  <c r="D19" i="10"/>
  <c r="D25" i="10"/>
  <c r="D28" i="10"/>
  <c r="D7" i="9"/>
  <c r="D8" i="9"/>
  <c r="D9" i="9"/>
  <c r="D10" i="9"/>
  <c r="D11" i="9"/>
  <c r="D17" i="9"/>
  <c r="D7" i="16" s="1"/>
  <c r="F7" i="16" s="1"/>
  <c r="D19" i="9"/>
  <c r="D8" i="16" s="1"/>
  <c r="F8" i="16" s="1"/>
  <c r="D25" i="9"/>
  <c r="D28" i="9"/>
  <c r="D7" i="8"/>
  <c r="D8" i="8"/>
  <c r="D9" i="8"/>
  <c r="D10" i="8"/>
  <c r="D11" i="8"/>
  <c r="C16" i="8"/>
  <c r="O14" i="8" s="1"/>
  <c r="K18" i="8"/>
  <c r="K23" i="8" s="1"/>
  <c r="O18" i="8"/>
  <c r="O23" i="8" s="1"/>
  <c r="C21" i="8"/>
  <c r="C26" i="8"/>
  <c r="D7" i="7"/>
  <c r="D8" i="7"/>
  <c r="D9" i="7"/>
  <c r="D10" i="7"/>
  <c r="D11" i="7"/>
  <c r="K14" i="7"/>
  <c r="D14" i="16" s="1"/>
  <c r="O14" i="7"/>
  <c r="R1" i="6"/>
  <c r="R2" i="6" s="1"/>
  <c r="W1" i="6"/>
  <c r="B8" i="6"/>
  <c r="W8" i="6"/>
  <c r="A7" i="6" s="1"/>
  <c r="B9" i="6"/>
  <c r="B10" i="6"/>
  <c r="B11" i="6"/>
  <c r="B19" i="6"/>
  <c r="D19" i="6"/>
  <c r="B20" i="6"/>
  <c r="B21" i="6"/>
  <c r="D21" i="6"/>
  <c r="I22" i="6"/>
  <c r="B23" i="6"/>
  <c r="D23" i="6"/>
  <c r="I24" i="6"/>
  <c r="B25" i="6"/>
  <c r="D25" i="6"/>
  <c r="I26" i="6"/>
  <c r="B27" i="6"/>
  <c r="D27" i="6"/>
  <c r="I28" i="6"/>
  <c r="B29" i="6"/>
  <c r="D29" i="6"/>
  <c r="I30" i="6"/>
  <c r="B31" i="6"/>
  <c r="D31" i="6"/>
  <c r="I32" i="6"/>
  <c r="B33" i="6"/>
  <c r="D33" i="6"/>
  <c r="I34" i="6"/>
  <c r="B35" i="6"/>
  <c r="D35" i="6"/>
  <c r="I36" i="6"/>
  <c r="B37" i="6"/>
  <c r="D37" i="6"/>
  <c r="I38" i="6"/>
  <c r="B39" i="6"/>
  <c r="D39" i="6"/>
  <c r="I40" i="6"/>
  <c r="B41" i="6"/>
  <c r="D41" i="6"/>
  <c r="I42" i="6"/>
  <c r="I43" i="6"/>
  <c r="B44" i="6"/>
  <c r="D44" i="6"/>
  <c r="E44" i="6"/>
  <c r="I44" i="6" s="1"/>
  <c r="B45" i="6"/>
  <c r="I45" i="6"/>
  <c r="B46" i="6"/>
  <c r="D46" i="6"/>
  <c r="E46" i="6"/>
  <c r="I46" i="6" s="1"/>
  <c r="I47" i="6"/>
  <c r="B48" i="6"/>
  <c r="D48" i="6"/>
  <c r="E48" i="6"/>
  <c r="I48" i="6" s="1"/>
  <c r="I49" i="6"/>
  <c r="B50" i="6"/>
  <c r="D50" i="6"/>
  <c r="E50" i="6"/>
  <c r="I50" i="6" s="1"/>
  <c r="I51" i="6"/>
  <c r="B52" i="6"/>
  <c r="D52" i="6"/>
  <c r="E52" i="6"/>
  <c r="F52" i="6" s="1"/>
  <c r="I53" i="6"/>
  <c r="B54" i="6"/>
  <c r="D54" i="6"/>
  <c r="E54" i="6"/>
  <c r="I54" i="6" s="1"/>
  <c r="I55" i="6"/>
  <c r="B56" i="6"/>
  <c r="D56" i="6"/>
  <c r="E56" i="6"/>
  <c r="I56" i="6" s="1"/>
  <c r="I57" i="6"/>
  <c r="B58" i="6"/>
  <c r="D58" i="6"/>
  <c r="E58" i="6"/>
  <c r="I58" i="6" s="1"/>
  <c r="I59" i="6"/>
  <c r="B60" i="6"/>
  <c r="D60" i="6"/>
  <c r="E60" i="6"/>
  <c r="F60" i="6" s="1"/>
  <c r="I61" i="6"/>
  <c r="B62" i="6"/>
  <c r="D62" i="6"/>
  <c r="E62" i="6"/>
  <c r="I62" i="6" s="1"/>
  <c r="I63" i="6"/>
  <c r="B64" i="6"/>
  <c r="D64" i="6"/>
  <c r="E64" i="6"/>
  <c r="I64" i="6" s="1"/>
  <c r="I65" i="6"/>
  <c r="B66" i="6"/>
  <c r="D66" i="6"/>
  <c r="E66" i="6"/>
  <c r="I66" i="6" s="1"/>
  <c r="I67" i="6"/>
  <c r="I68" i="6"/>
  <c r="I69" i="6"/>
  <c r="I70" i="6"/>
  <c r="I71" i="6"/>
  <c r="I72" i="6"/>
  <c r="I73" i="6"/>
  <c r="I74" i="6"/>
  <c r="I75" i="6"/>
  <c r="I76" i="6"/>
  <c r="I77" i="6"/>
  <c r="I78" i="6"/>
  <c r="I79" i="6"/>
  <c r="I80" i="6"/>
  <c r="I81" i="6"/>
  <c r="I82" i="6"/>
  <c r="I83" i="6"/>
  <c r="I84" i="6"/>
  <c r="I85" i="6"/>
  <c r="I86" i="6"/>
  <c r="I87" i="6"/>
  <c r="I88" i="6"/>
  <c r="I89" i="6"/>
  <c r="I90" i="6"/>
  <c r="I91" i="6"/>
  <c r="B96" i="6"/>
  <c r="B97" i="6"/>
  <c r="E97" i="6"/>
  <c r="E98" i="6"/>
  <c r="AD1" i="5"/>
  <c r="AI1" i="5"/>
  <c r="F8" i="5"/>
  <c r="G38" i="11" s="1"/>
  <c r="AI8" i="5"/>
  <c r="A7" i="5" s="1"/>
  <c r="A7" i="10" s="1"/>
  <c r="F9" i="5"/>
  <c r="B9" i="10" s="1"/>
  <c r="F10" i="5"/>
  <c r="B10" i="10" s="1"/>
  <c r="F11" i="5"/>
  <c r="B11" i="10" s="1"/>
  <c r="P21" i="5"/>
  <c r="P32" i="5"/>
  <c r="P33" i="5"/>
  <c r="P34" i="5"/>
  <c r="P35" i="5"/>
  <c r="P36" i="5"/>
  <c r="P37" i="5"/>
  <c r="P38" i="5"/>
  <c r="P39" i="5"/>
  <c r="D53" i="5"/>
  <c r="C40" i="11" s="1"/>
  <c r="D54" i="5"/>
  <c r="B40" i="15" s="1"/>
  <c r="O54" i="5"/>
  <c r="D18" i="7" s="1"/>
  <c r="O55" i="5"/>
  <c r="F41" i="11" s="1"/>
  <c r="AA6" i="4"/>
  <c r="AI2" i="5" s="1"/>
  <c r="B7" i="4"/>
  <c r="L8" i="4"/>
  <c r="B9" i="4"/>
  <c r="A6" i="6" s="1"/>
  <c r="B10" i="4"/>
  <c r="B14" i="4"/>
  <c r="B15" i="4"/>
  <c r="H27" i="4"/>
  <c r="G27" i="4" s="1"/>
  <c r="A1" i="3"/>
  <c r="B2" i="2"/>
  <c r="C15" i="15" s="1"/>
  <c r="B3" i="2"/>
  <c r="A2" i="11" s="1"/>
  <c r="P49" i="5" l="1"/>
  <c r="I15" i="11" s="1"/>
  <c r="J15" i="11" s="1"/>
  <c r="K31" i="16"/>
  <c r="D15" i="9"/>
  <c r="K34" i="16"/>
  <c r="E46" i="15"/>
  <c r="F16" i="14"/>
  <c r="D33" i="8" s="1"/>
  <c r="J37" i="16"/>
  <c r="E16" i="13"/>
  <c r="D30" i="8" s="1"/>
  <c r="F64" i="6"/>
  <c r="F62" i="6"/>
  <c r="F50" i="6"/>
  <c r="F48" i="6"/>
  <c r="F66" i="6"/>
  <c r="F56" i="6"/>
  <c r="F46" i="6"/>
  <c r="I52" i="6"/>
  <c r="F58" i="6"/>
  <c r="O34" i="16"/>
  <c r="O31" i="16"/>
  <c r="I60" i="6"/>
  <c r="E16" i="12"/>
  <c r="D27" i="8" s="1"/>
  <c r="F54" i="6"/>
  <c r="O37" i="16"/>
  <c r="K35" i="16"/>
  <c r="F22" i="16"/>
  <c r="AD2" i="5"/>
  <c r="W2" i="6"/>
  <c r="A1" i="6"/>
  <c r="B18" i="7"/>
  <c r="B10" i="7"/>
  <c r="B8" i="7"/>
  <c r="A3" i="7"/>
  <c r="D42" i="8"/>
  <c r="B25" i="8"/>
  <c r="K14" i="8"/>
  <c r="B32" i="9"/>
  <c r="B32" i="10"/>
  <c r="C41" i="11"/>
  <c r="F39" i="15"/>
  <c r="O36" i="16"/>
  <c r="J36" i="16"/>
  <c r="N35" i="16"/>
  <c r="O33" i="16"/>
  <c r="J33" i="16"/>
  <c r="K32" i="16"/>
  <c r="D4" i="16"/>
  <c r="B1" i="4"/>
  <c r="A6" i="5"/>
  <c r="D19" i="7"/>
  <c r="A1" i="7"/>
  <c r="B42" i="8"/>
  <c r="D14" i="8"/>
  <c r="D36" i="8" s="1"/>
  <c r="D23" i="10" s="1"/>
  <c r="B10" i="8"/>
  <c r="B8" i="8"/>
  <c r="A3" i="8"/>
  <c r="D31" i="9"/>
  <c r="B10" i="9"/>
  <c r="B8" i="9"/>
  <c r="A3" i="9"/>
  <c r="D31" i="10"/>
  <c r="B8" i="10"/>
  <c r="A3" i="10"/>
  <c r="F40" i="11"/>
  <c r="B39" i="15"/>
  <c r="B6" i="15"/>
  <c r="A38" i="16"/>
  <c r="N33" i="16"/>
  <c r="B2" i="4"/>
  <c r="A3" i="5"/>
  <c r="B19" i="7"/>
  <c r="B11" i="7"/>
  <c r="B9" i="7"/>
  <c r="A7" i="7"/>
  <c r="D43" i="8"/>
  <c r="A1" i="8"/>
  <c r="B31" i="9"/>
  <c r="A1" i="9"/>
  <c r="B31" i="10"/>
  <c r="A1" i="10"/>
  <c r="C12" i="11"/>
  <c r="F40" i="15"/>
  <c r="F37" i="15"/>
  <c r="Z2" i="15"/>
  <c r="A1" i="5"/>
  <c r="A3" i="6"/>
  <c r="B43" i="8"/>
  <c r="B20" i="8"/>
  <c r="B11" i="8"/>
  <c r="B9" i="8"/>
  <c r="A7" i="8"/>
  <c r="D32" i="9"/>
  <c r="B11" i="9"/>
  <c r="B9" i="9"/>
  <c r="A7" i="9"/>
  <c r="D32" i="10"/>
  <c r="I39" i="16" l="1"/>
  <c r="I40" i="16"/>
  <c r="D14" i="9"/>
  <c r="I24" i="11"/>
  <c r="I16" i="11"/>
  <c r="I41" i="16"/>
  <c r="I18" i="11"/>
  <c r="J18" i="11" s="1"/>
  <c r="O18" i="11" s="1"/>
  <c r="F43" i="15"/>
  <c r="B45" i="15"/>
  <c r="B47" i="15"/>
  <c r="C43" i="15"/>
  <c r="B46" i="15"/>
  <c r="AG7" i="15"/>
  <c r="AG8" i="15" s="1"/>
  <c r="AG6" i="15"/>
  <c r="AG9" i="15"/>
  <c r="N15" i="11"/>
  <c r="O19" i="11"/>
  <c r="O22" i="11"/>
  <c r="O21" i="11"/>
  <c r="O20" i="11"/>
  <c r="A6" i="7"/>
  <c r="A6" i="10"/>
  <c r="A6" i="9"/>
  <c r="A6" i="8"/>
  <c r="D27" i="9" l="1"/>
  <c r="D16" i="9"/>
  <c r="D23" i="9"/>
  <c r="D6" i="16"/>
  <c r="D10" i="16" s="1"/>
  <c r="B34" i="15"/>
  <c r="I15" i="6"/>
  <c r="T15" i="5"/>
  <c r="T47" i="5" l="1"/>
  <c r="U47" i="5" s="1"/>
  <c r="V47" i="5" s="1"/>
  <c r="T40" i="5"/>
  <c r="U40" i="5" s="1"/>
  <c r="V40" i="5" s="1"/>
  <c r="T46" i="5"/>
  <c r="U46" i="5" s="1"/>
  <c r="V46" i="5" s="1"/>
  <c r="T44" i="5"/>
  <c r="U44" i="5" s="1"/>
  <c r="V44" i="5" s="1"/>
  <c r="T42" i="5"/>
  <c r="U42" i="5" s="1"/>
  <c r="V42" i="5" s="1"/>
  <c r="T45" i="5"/>
  <c r="U45" i="5" s="1"/>
  <c r="V45" i="5" s="1"/>
  <c r="T43" i="5"/>
  <c r="U43" i="5" s="1"/>
  <c r="V43" i="5" s="1"/>
  <c r="T41" i="5"/>
  <c r="U41" i="5" s="1"/>
  <c r="V41" i="5" s="1"/>
  <c r="T29" i="5"/>
  <c r="U29" i="5" s="1"/>
  <c r="V29" i="5" s="1"/>
  <c r="T27" i="5"/>
  <c r="U27" i="5" s="1"/>
  <c r="V27" i="5" s="1"/>
  <c r="T25" i="5"/>
  <c r="U25" i="5" s="1"/>
  <c r="V25" i="5" s="1"/>
  <c r="T23" i="5"/>
  <c r="U23" i="5" s="1"/>
  <c r="V23" i="5" s="1"/>
  <c r="T31" i="5"/>
  <c r="U31" i="5" s="1"/>
  <c r="V31" i="5" s="1"/>
  <c r="T30" i="5"/>
  <c r="U30" i="5" s="1"/>
  <c r="V30" i="5" s="1"/>
  <c r="T28" i="5"/>
  <c r="U28" i="5" s="1"/>
  <c r="V28" i="5" s="1"/>
  <c r="T26" i="5"/>
  <c r="U26" i="5" s="1"/>
  <c r="V26" i="5" s="1"/>
  <c r="T24" i="5"/>
  <c r="U24" i="5" s="1"/>
  <c r="V24" i="5" s="1"/>
  <c r="T22" i="5"/>
  <c r="U22" i="5" s="1"/>
  <c r="V22" i="5" s="1"/>
  <c r="T32" i="5"/>
  <c r="U32" i="5" s="1"/>
  <c r="V32" i="5" s="1"/>
  <c r="T36" i="5"/>
  <c r="U36" i="5" s="1"/>
  <c r="V36" i="5" s="1"/>
  <c r="T39" i="5"/>
  <c r="U39" i="5" s="1"/>
  <c r="V39" i="5" s="1"/>
  <c r="T35" i="5"/>
  <c r="U35" i="5" s="1"/>
  <c r="V35" i="5" s="1"/>
  <c r="T33" i="5"/>
  <c r="U33" i="5" s="1"/>
  <c r="V33" i="5" s="1"/>
  <c r="T34" i="5"/>
  <c r="U34" i="5" s="1"/>
  <c r="V34" i="5" s="1"/>
  <c r="T37" i="5"/>
  <c r="U37" i="5" s="1"/>
  <c r="V37" i="5" s="1"/>
  <c r="T21" i="5"/>
  <c r="U21" i="5" s="1"/>
  <c r="V21" i="5" s="1"/>
  <c r="T38" i="5"/>
  <c r="U38" i="5" s="1"/>
  <c r="V38" i="5" s="1"/>
  <c r="T49" i="5"/>
  <c r="D14" i="10" s="1"/>
  <c r="F6" i="16"/>
  <c r="F10" i="16" s="1"/>
  <c r="F12" i="16" s="1"/>
  <c r="D12" i="16"/>
  <c r="C19" i="8"/>
  <c r="T20" i="5"/>
  <c r="E25" i="6" l="1"/>
  <c r="F25" i="6" s="1"/>
  <c r="U20" i="5"/>
  <c r="V20" i="5" s="1"/>
  <c r="E29" i="6"/>
  <c r="F29" i="6" s="1"/>
  <c r="E35" i="6"/>
  <c r="I35" i="6" s="1"/>
  <c r="E31" i="6"/>
  <c r="I31" i="6" s="1"/>
  <c r="E23" i="6"/>
  <c r="I23" i="6" s="1"/>
  <c r="E33" i="6"/>
  <c r="F33" i="6" s="1"/>
  <c r="E37" i="6"/>
  <c r="I37" i="6" s="1"/>
  <c r="E39" i="6"/>
  <c r="F39" i="6" s="1"/>
  <c r="E41" i="6"/>
  <c r="I41" i="6" s="1"/>
  <c r="E27" i="6"/>
  <c r="I27" i="6" s="1"/>
  <c r="E21" i="6"/>
  <c r="I21" i="6" s="1"/>
  <c r="D15" i="16"/>
  <c r="F33" i="16"/>
  <c r="AB17" i="15"/>
  <c r="D27" i="10"/>
  <c r="C24" i="8"/>
  <c r="I18" i="8"/>
  <c r="C20" i="8"/>
  <c r="D17" i="8" s="1"/>
  <c r="I25" i="6" l="1"/>
  <c r="V49" i="5"/>
  <c r="D15" i="10" s="1"/>
  <c r="D16" i="10" s="1"/>
  <c r="F31" i="6"/>
  <c r="I29" i="6"/>
  <c r="F27" i="6"/>
  <c r="F35" i="6"/>
  <c r="F41" i="6"/>
  <c r="I39" i="6"/>
  <c r="F23" i="6"/>
  <c r="F37" i="6"/>
  <c r="I33" i="6"/>
  <c r="F21" i="6"/>
  <c r="I23" i="8"/>
  <c r="C25" i="8"/>
  <c r="D22" i="8" s="1"/>
  <c r="A1" i="17"/>
  <c r="J19" i="8"/>
  <c r="M18" i="8"/>
  <c r="N19" i="8" s="1"/>
  <c r="F15" i="16"/>
  <c r="F35" i="16"/>
  <c r="F36" i="16" s="1"/>
  <c r="F16" i="16" s="1"/>
  <c r="F23" i="16"/>
  <c r="D18" i="16"/>
  <c r="D19" i="16" s="1"/>
  <c r="F93" i="6" l="1"/>
  <c r="J24" i="8"/>
  <c r="M23" i="8"/>
  <c r="N24" i="8" s="1"/>
  <c r="N20" i="8"/>
  <c r="O17" i="8" s="1"/>
  <c r="J20" i="8"/>
  <c r="K17" i="8" s="1"/>
  <c r="F18" i="16"/>
  <c r="F19" i="16" s="1"/>
  <c r="A7" i="17"/>
  <c r="B7" i="17" s="1"/>
  <c r="D7" i="17" s="1"/>
  <c r="A11" i="17"/>
  <c r="B11" i="17" s="1"/>
  <c r="D11" i="17" s="1"/>
  <c r="A10" i="17"/>
  <c r="B10" i="17" s="1"/>
  <c r="D10" i="17" s="1"/>
  <c r="A6" i="17"/>
  <c r="B6" i="17" s="1"/>
  <c r="A9" i="17"/>
  <c r="B9" i="17" s="1"/>
  <c r="D9" i="17" s="1"/>
  <c r="A8" i="17"/>
  <c r="B8" i="17" s="1"/>
  <c r="D8" i="17" s="1"/>
  <c r="A4" i="17" l="1"/>
  <c r="AC17" i="15" s="1"/>
  <c r="B17" i="15" s="1"/>
  <c r="N25" i="8"/>
  <c r="O22" i="8" s="1"/>
  <c r="O36" i="8" s="1"/>
  <c r="J25" i="8"/>
  <c r="K22" i="8" s="1"/>
  <c r="K36" i="8" s="1"/>
</calcChain>
</file>

<file path=xl/sharedStrings.xml><?xml version="1.0" encoding="utf-8"?>
<sst xmlns="http://schemas.openxmlformats.org/spreadsheetml/2006/main" count="764" uniqueCount="486">
  <si>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</si>
  <si>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</si>
  <si>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</si>
  <si>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</si>
  <si>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</si>
  <si>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</si>
  <si>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</si>
  <si>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t>Eq Weightage of Rs/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</si>
  <si>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</si>
  <si>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</si>
  <si>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 (Direct Only)</t>
  </si>
  <si>
    <t>In Rs.</t>
  </si>
  <si>
    <t>Schedule-1 :  (Direct Only)</t>
  </si>
  <si>
    <t>Schedule-1 : Ex works prices (Bought Out Only)</t>
  </si>
  <si>
    <t>Schedule-1 : (Bought Out Only)</t>
  </si>
  <si>
    <t>Schedule-2 : Freight &amp; Insurance</t>
  </si>
  <si>
    <t>Schedule-3 : Erection Charges</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</si>
  <si>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</si>
  <si>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</si>
  <si>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</si>
  <si>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</si>
  <si>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</si>
  <si>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</si>
  <si>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</si>
  <si>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</si>
  <si>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</si>
  <si>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</si>
  <si>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</si>
  <si>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</si>
  <si>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</si>
  <si>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</si>
  <si>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</si>
  <si>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</si>
  <si>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</si>
  <si>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</si>
  <si>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</si>
  <si>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</si>
  <si>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</si>
  <si>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</si>
  <si>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</si>
  <si>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</si>
  <si>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</si>
  <si>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Total Octroi as applicable for destination site/state on all items of supply, as per the provisions of the Bidding Documents, on all items of Schedule 1.</t>
  </si>
  <si>
    <t>Total Entry Tax as applicable for destination site/state on all items of supply, as per the provisions of the Bidding Documents, on all items of Schedule 1.</t>
  </si>
  <si>
    <t>Click here for details of Octroi</t>
  </si>
  <si>
    <t>Click here for details of Entry Taxes</t>
  </si>
  <si>
    <t>Click here for details of Other Taxes &amp; Duties</t>
  </si>
  <si>
    <t>No.</t>
  </si>
  <si>
    <t>Schedule-7 : Type Test Charges</t>
  </si>
  <si>
    <r>
      <t>Multipackage discount applicable on this package (TW04)</t>
    </r>
    <r>
      <rPr>
        <sz val="11"/>
        <rFont val="Book Antiqua"/>
        <family val="1"/>
      </rPr>
      <t xml:space="preserve"> only if other packages covered under the same bidding document is also awarded to us. Discount on percent basis on total price quoted by us without Taxes &amp; Duties. [This discount shall be proportionately applicable on all the items of all the Schdules i.e. Sch-1 (without type test charges), Sch-2, Sch-3 &amp; Sch-7] </t>
    </r>
    <r>
      <rPr>
        <b/>
        <sz val="11"/>
        <rFont val="Book Antiqua"/>
        <family val="1"/>
      </rPr>
      <t>In Percent (%)</t>
    </r>
  </si>
  <si>
    <r>
      <t>Multipackage discount applicable on this package (TW04)</t>
    </r>
    <r>
      <rPr>
        <sz val="11"/>
        <rFont val="Book Antiqua"/>
        <family val="1"/>
      </rPr>
      <t xml:space="preserve"> </t>
    </r>
    <r>
      <rPr>
        <b/>
        <sz val="11"/>
        <rFont val="Book Antiqua"/>
        <family val="1"/>
      </rPr>
      <t>only</t>
    </r>
    <r>
      <rPr>
        <sz val="11"/>
        <rFont val="Book Antiqua"/>
        <family val="1"/>
      </rPr>
      <t xml:space="preserve"> if other packages covered under the same bidding document is also awarded to us. Discount on lum-sum basis on total price quoted by us without Taxes &amp; Duties. [This discount shall be proportionately applicable on all the items of all the Schdules i.e. Sch-1 (without type test charges), Sch-2, Sch-3 &amp; Sch-7] </t>
    </r>
    <r>
      <rPr>
        <b/>
        <sz val="11"/>
        <rFont val="Book Antiqua"/>
        <family val="1"/>
      </rPr>
      <t>IN Rs.</t>
    </r>
  </si>
  <si>
    <t>Note       :</t>
  </si>
  <si>
    <r>
      <t xml:space="preserve">Type Test Charges 
</t>
    </r>
    <r>
      <rPr>
        <sz val="10"/>
        <rFont val="Book Antiqua"/>
        <family val="1"/>
      </rPr>
      <t>[Total of this Schedule is included in Schedule - 1 above.]</t>
    </r>
  </si>
  <si>
    <t>TOTAL SALES TAX</t>
  </si>
  <si>
    <t>TOTAL VAT</t>
  </si>
  <si>
    <t xml:space="preserve">Rate of Sales Tax </t>
  </si>
  <si>
    <t>Total VAT for direct transaction between the Contractor and the Employer (identified in Schedule 1 as 'Direct') which are not included in the Ex-works price as per the provision of the Bidding Documents, as applicable</t>
  </si>
  <si>
    <t>Total Sales Tax for direct transaction between the Contractor and the Employer (identified in Schedule 1 as 'Direct') which are not included in the Ex-works price as per the provision of the Bidding Documents, as applicable.</t>
  </si>
  <si>
    <t>Total Excise Duty for direct transaction between the Contractor and the Employer (identified in Schedule 1 as 'Direct') which are not included in the Ex-works price as per the provision of the Bidding Documents, as applicable.</t>
  </si>
  <si>
    <t>Bought-Out</t>
  </si>
  <si>
    <t>Total Others levies payable in India (please specify) as applicable for destination site/state on all items of supply, as per the provisions of the Bidding Documents, on all items of Schedule 1.</t>
  </si>
  <si>
    <t>Amount on which Octroi is applicable</t>
  </si>
  <si>
    <t xml:space="preserve">Date         : </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</si>
  <si>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</si>
  <si>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</si>
  <si>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</si>
  <si>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</si>
  <si>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</si>
  <si>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</si>
  <si>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</si>
  <si>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</si>
  <si>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</si>
  <si>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</si>
  <si>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</si>
  <si>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</si>
  <si>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</si>
  <si>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</si>
  <si>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</si>
  <si>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</si>
  <si>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</si>
  <si>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</si>
  <si>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</si>
  <si>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</si>
  <si>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</si>
  <si>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</si>
  <si>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</si>
  <si>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</si>
  <si>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</si>
  <si>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</si>
  <si>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</si>
  <si>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</si>
  <si>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</si>
  <si>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</si>
  <si>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</si>
  <si>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</si>
  <si>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</si>
  <si>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</si>
  <si>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</si>
  <si>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</si>
  <si>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</si>
  <si>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</si>
  <si>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</si>
  <si>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</si>
  <si>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</si>
  <si>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</si>
  <si>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</si>
  <si>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</si>
  <si>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</si>
  <si>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</si>
  <si>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</si>
  <si>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</si>
  <si>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</si>
  <si>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</si>
  <si>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</si>
  <si>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</si>
  <si>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</si>
  <si>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</si>
  <si>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</si>
  <si>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</si>
  <si>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Select Sole Bidder or JV (Joint Venture) from the pull down menu. Do not leave this cell blank.</t>
  </si>
  <si>
    <t>Fill up ref. no. as bidder's ref no. of this letter.</t>
  </si>
  <si>
    <t xml:space="preserve">Fill up names &amp; Designation of the representatives of other JV partner(s) if the bidder is JV (Joint Venture) . </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</si>
  <si>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</si>
  <si>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</si>
  <si>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</si>
  <si>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</si>
  <si>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</si>
  <si>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</si>
  <si>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</si>
  <si>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</si>
  <si>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</si>
  <si>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</si>
  <si>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</si>
  <si>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</si>
  <si>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</si>
  <si>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</si>
  <si>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</si>
  <si>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</si>
  <si>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</si>
  <si>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</si>
  <si>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</si>
  <si>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</si>
  <si>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</si>
  <si>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</si>
  <si>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</si>
  <si>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</si>
  <si>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</si>
  <si>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</si>
  <si>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</si>
  <si>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</si>
  <si>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</si>
  <si>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</si>
  <si>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</si>
  <si>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</si>
  <si>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</si>
  <si>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</si>
  <si>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</si>
  <si>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</si>
  <si>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</si>
  <si>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</si>
  <si>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</si>
  <si>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</si>
  <si>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</si>
  <si>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</si>
  <si>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</si>
  <si>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</si>
  <si>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</si>
  <si>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</si>
  <si>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</si>
  <si>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</si>
  <si>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</si>
  <si>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</si>
  <si>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</si>
  <si>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</si>
  <si>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</si>
  <si>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</si>
  <si>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</si>
  <si>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</si>
  <si>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</si>
  <si>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</si>
  <si>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</si>
  <si>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</si>
  <si>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</si>
  <si>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</si>
  <si>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</si>
  <si>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</si>
  <si>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</si>
  <si>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</si>
  <si>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</si>
  <si>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</si>
  <si>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</si>
  <si>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</si>
  <si>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</si>
  <si>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</si>
  <si>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</si>
  <si>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</si>
  <si>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</si>
  <si>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</si>
  <si>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</si>
  <si>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STATEMENT OF QUOTED / CORRECTED PRICES</t>
  </si>
  <si>
    <t>All Figures are in Rupees</t>
  </si>
  <si>
    <t>Bidder</t>
  </si>
  <si>
    <t>Price Component</t>
  </si>
  <si>
    <t>Quoted Price</t>
  </si>
  <si>
    <t>Corrected Price</t>
  </si>
  <si>
    <t xml:space="preserve">DISCOUNT  </t>
  </si>
  <si>
    <t>TAXES &amp; DUTIES PAYABLE ADDITIONALLY</t>
  </si>
  <si>
    <t>A) EXCISE DUTY</t>
  </si>
  <si>
    <t>B) CENTRAL SALES TAX /VAT</t>
  </si>
  <si>
    <t xml:space="preserve">C) ENTRY TAX / OCTROI </t>
  </si>
  <si>
    <t xml:space="preserve">D) OTHERS </t>
  </si>
  <si>
    <t>E)    TOTAL TAXES &amp; DUTIES</t>
  </si>
  <si>
    <t>TOTAL BID PRICE (INCLUDING TAXES &amp; DUTIES)</t>
  </si>
  <si>
    <t>I)</t>
  </si>
  <si>
    <t>Bidder  has indicated the following taxes and duties additionally applicable for their bid:</t>
  </si>
  <si>
    <t>Excise Duty</t>
  </si>
  <si>
    <t>Rs.</t>
  </si>
  <si>
    <t>CST /VAT</t>
  </si>
  <si>
    <t xml:space="preserve">Others </t>
  </si>
  <si>
    <t>II)</t>
  </si>
  <si>
    <t>Ex-Works Price of Direct Supplies (after discount, if any)</t>
  </si>
  <si>
    <t>Excise Duty @ 10.3% of (a) above</t>
  </si>
  <si>
    <t>CST / VAT @ 2% of Ex-Works of Direct Supplies (a) + ED (b) above</t>
  </si>
  <si>
    <t>Purchase Price for Entry Tax (Total Ex-Works+F&amp;I+ED+CST+Others)</t>
  </si>
  <si>
    <t>Statement of Quoted / Corrected Prices</t>
  </si>
  <si>
    <t>Page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</si>
  <si>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</si>
  <si>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</si>
  <si>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</si>
  <si>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</si>
  <si>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</si>
  <si>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r>
      <t xml:space="preserve">NET BID PRICE </t>
    </r>
    <r>
      <rPr>
        <sz val="11"/>
        <rFont val="Book Antiqua"/>
        <family val="1"/>
      </rPr>
      <t>(Excluding Taxes &amp; Duties)</t>
    </r>
  </si>
  <si>
    <r>
      <t xml:space="preserve">TOTAL SCHEDULE NO.7: </t>
    </r>
    <r>
      <rPr>
        <sz val="11"/>
        <rFont val="Book Antiqua"/>
        <family val="1"/>
      </rPr>
      <t>Type Test Charges
[Total of this Schedule is included in Schedule-1 above]</t>
    </r>
  </si>
  <si>
    <t>BID FORM (Second Envelope)</t>
  </si>
  <si>
    <t>Please provide additional information of the Bidder</t>
  </si>
  <si>
    <t>Date :</t>
  </si>
  <si>
    <t>Place :</t>
  </si>
  <si>
    <t>Direct Total</t>
  </si>
  <si>
    <t>`</t>
  </si>
  <si>
    <t>BO Total</t>
  </si>
  <si>
    <t>After Discount</t>
  </si>
  <si>
    <t>Sales Tax</t>
  </si>
  <si>
    <t>Vat</t>
  </si>
  <si>
    <t>Sole Bidder</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</si>
  <si>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</si>
  <si>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</si>
  <si>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</si>
  <si>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</si>
  <si>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</si>
  <si>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</si>
  <si>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</si>
  <si>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 xml:space="preserve">Rate of  VAT </t>
  </si>
  <si>
    <t>State/Province to be indicated :</t>
  </si>
  <si>
    <t>Business Address                       :</t>
  </si>
  <si>
    <t>Country of Incorporation         :</t>
  </si>
  <si>
    <t>Name of Principal Officer         :</t>
  </si>
  <si>
    <t>Address of  Principal Officer    :</t>
  </si>
  <si>
    <t>All Prices are in Indian Rupees.</t>
  </si>
  <si>
    <t>Amount on which Sales Tax is applicable   [only ex-w price]</t>
  </si>
  <si>
    <t>Amount on which VAT is applicable   [only ex-w price]</t>
  </si>
  <si>
    <t>Amount</t>
  </si>
  <si>
    <t>ED</t>
  </si>
  <si>
    <t xml:space="preserve">GRAND TOTAL [1+2+3] </t>
  </si>
  <si>
    <t>Above Grand Total does not include Octroi, Entry Tax , Other Taxes &amp; Duties quoted by bidder at Sl. No. 4,5 &amp; 6 above</t>
  </si>
  <si>
    <t>Plus Octroi, Entry Tax , Other Taxes &amp; Duties quoted by bidder at Sl. No. 4,5 &amp; 6 above</t>
  </si>
  <si>
    <t>Plus Octroi, Entry Tax , Other Taxes &amp; Duties quoted by bidder at Sl. No. 4,5 &amp; 6 of Sch-5</t>
  </si>
  <si>
    <t>Grand Total after Discount</t>
  </si>
  <si>
    <t xml:space="preserve">Sector-29, </t>
  </si>
  <si>
    <t>After MPDiscount</t>
  </si>
  <si>
    <t>Grand Total after MPD</t>
  </si>
  <si>
    <t>Entry Tax / Octroi</t>
  </si>
  <si>
    <t>III)</t>
  </si>
  <si>
    <t>Bidder has offered following discount(s)</t>
  </si>
  <si>
    <t>Details of dicounts</t>
  </si>
  <si>
    <t>Gross LS</t>
  </si>
  <si>
    <t>Gross %</t>
  </si>
  <si>
    <t>Sch-1 Direct LS</t>
  </si>
  <si>
    <t>Sch-1 BO LS</t>
  </si>
  <si>
    <t>Sch-2 LS</t>
  </si>
  <si>
    <t>Sch-3 LS</t>
  </si>
  <si>
    <t>Sch-7 LS</t>
  </si>
  <si>
    <t>Sch-1 Direct %</t>
  </si>
  <si>
    <t>Sch-1 BO %</t>
  </si>
  <si>
    <t>Sch-2 %</t>
  </si>
  <si>
    <t>Sch-3 %</t>
  </si>
  <si>
    <t>Sch-7 %</t>
  </si>
  <si>
    <t>Different Manner</t>
  </si>
  <si>
    <t>Text for Discount</t>
  </si>
  <si>
    <r>
      <t xml:space="preserve">With regard to Entry Tax, it may be  mentioned that the substations covered under the subject pacakge falls in State of MP, where an entry tax </t>
    </r>
    <r>
      <rPr>
        <b/>
        <sz val="11"/>
        <color indexed="12"/>
        <rFont val="Book Antiqua"/>
        <family val="1"/>
      </rPr>
      <t>@ 1%</t>
    </r>
    <r>
      <rPr>
        <sz val="11"/>
        <rFont val="Book Antiqua"/>
        <family val="1"/>
      </rPr>
      <t xml:space="preserve"> of Purchase Price is applicable. In view of the above, the taxes and duties inter-alia including entry tax applicable for the bids are calculated :</t>
    </r>
  </si>
  <si>
    <r>
      <t xml:space="preserve">Entry Tax </t>
    </r>
    <r>
      <rPr>
        <b/>
        <sz val="11"/>
        <color indexed="12"/>
        <rFont val="Book Antiqua"/>
        <family val="1"/>
      </rPr>
      <t>@ 1%</t>
    </r>
    <r>
      <rPr>
        <sz val="11"/>
        <rFont val="Book Antiqua"/>
        <family val="1"/>
      </rPr>
      <t xml:space="preserve"> of (e) above</t>
    </r>
  </si>
  <si>
    <r>
      <t>Bid Form 2</t>
    </r>
    <r>
      <rPr>
        <b/>
        <vertAlign val="superscript"/>
        <sz val="11"/>
        <rFont val="Book Antiqua"/>
        <family val="1"/>
      </rPr>
      <t>nd</t>
    </r>
    <r>
      <rPr>
        <b/>
        <sz val="11"/>
        <rFont val="Book Antiqua"/>
        <family val="1"/>
      </rPr>
      <t xml:space="preserve"> Envelope</t>
    </r>
  </si>
  <si>
    <t>Package Code</t>
  </si>
  <si>
    <t>Specification No.</t>
  </si>
  <si>
    <t>Price Schedules</t>
  </si>
  <si>
    <t>While filling up the worksheets following may please be observed :</t>
  </si>
  <si>
    <t>This Workbook consists of following worksheets :</t>
  </si>
  <si>
    <t xml:space="preserve">Cover : </t>
  </si>
  <si>
    <t>Opening page of the workbook.</t>
  </si>
  <si>
    <t>Names of Bidder :</t>
  </si>
  <si>
    <t>Fill up names and address of the Sole Bidder and /or Joint Venture.</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</si>
  <si>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</si>
  <si>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</si>
  <si>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</si>
  <si>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</si>
  <si>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</si>
  <si>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t>No cell is required to be filled in by the bidder in this worksheet.</t>
  </si>
  <si>
    <t>Fill up additional information as required.</t>
  </si>
  <si>
    <t>Happy Bidding !</t>
  </si>
  <si>
    <t>I</t>
  </si>
  <si>
    <t>II</t>
  </si>
  <si>
    <t xml:space="preserve"> </t>
  </si>
  <si>
    <t>MT</t>
  </si>
  <si>
    <t>Nos.</t>
  </si>
  <si>
    <t>Unit</t>
  </si>
  <si>
    <t>a)</t>
  </si>
  <si>
    <t>b)</t>
  </si>
  <si>
    <t>c)</t>
  </si>
  <si>
    <t>d)</t>
  </si>
  <si>
    <t>e)</t>
  </si>
  <si>
    <t>f)</t>
  </si>
  <si>
    <t>SI. No.</t>
  </si>
  <si>
    <t>Description</t>
  </si>
  <si>
    <t>(i)</t>
  </si>
  <si>
    <t>(ii)</t>
  </si>
  <si>
    <t>Sl. No.</t>
  </si>
  <si>
    <t>Item Nos.</t>
  </si>
  <si>
    <t>Total Price (INR)</t>
  </si>
  <si>
    <t>1</t>
  </si>
  <si>
    <t>TOTAL EXCISE DUTY</t>
  </si>
  <si>
    <t>2</t>
  </si>
  <si>
    <t>3</t>
  </si>
  <si>
    <t>4</t>
  </si>
  <si>
    <t>TOTAL OTHER TAXES &amp; DUTIES</t>
  </si>
  <si>
    <t xml:space="preserve">Local Transportation, Insurance and other Incidental Services </t>
  </si>
  <si>
    <t>Installation Charges</t>
  </si>
  <si>
    <t xml:space="preserve">Training Charges </t>
  </si>
  <si>
    <t>5</t>
  </si>
  <si>
    <t>Taxes and Duties</t>
  </si>
  <si>
    <t>6</t>
  </si>
  <si>
    <t>GRAND TOTAL [1+2+3+4+5]</t>
  </si>
  <si>
    <t>Item  Description</t>
  </si>
  <si>
    <t>To:</t>
  </si>
  <si>
    <t>Contract Services</t>
  </si>
  <si>
    <t>Power Grid Corporation of India Ltd.,</t>
  </si>
  <si>
    <t>"Saudamini", Plot No.-2</t>
  </si>
  <si>
    <t>Gurgaon (Haryana) - 122001</t>
  </si>
  <si>
    <t>6 = 4 x 5</t>
  </si>
  <si>
    <t xml:space="preserve">Date          : </t>
  </si>
  <si>
    <t>Place         :</t>
  </si>
  <si>
    <t>Printed Name   :</t>
  </si>
  <si>
    <t>Designation   :</t>
  </si>
  <si>
    <t>Name     :</t>
  </si>
  <si>
    <t>Address :</t>
  </si>
  <si>
    <t>SUMMARY OF TAXES &amp; DUTIES APPLICABLE ON GOODS</t>
  </si>
  <si>
    <t>Rate of Excise Duty for Direct items indicated in Sch-1</t>
  </si>
  <si>
    <t>TOTAL SCHEDULE NO. 1</t>
  </si>
  <si>
    <t>TOTAL SCHEDULE NO. 2</t>
  </si>
  <si>
    <t>TOTAL SCHEDULE NO. 3</t>
  </si>
  <si>
    <t>TOTAL SCHEDULE NO. 4</t>
  </si>
  <si>
    <t>Schedule - 1</t>
  </si>
  <si>
    <t>Direct</t>
  </si>
  <si>
    <t>Schedule - 5</t>
  </si>
  <si>
    <t>(iii)</t>
  </si>
  <si>
    <t>(iv)</t>
  </si>
  <si>
    <t>TOTAL SCHEDULE NO. 5</t>
  </si>
  <si>
    <t>TOTAL SCHEDULE NO. 7</t>
  </si>
  <si>
    <t>Not Applicable</t>
  </si>
  <si>
    <t>TOTAL OCTROI</t>
  </si>
  <si>
    <t>TOTAL ENTRY TAX</t>
  </si>
  <si>
    <t>Amount on which Entry Tax  is applicable</t>
  </si>
  <si>
    <t>Amount on which Other Taxes &amp; Duties are  applicable</t>
  </si>
  <si>
    <t>Thirty Five</t>
  </si>
  <si>
    <t>Schedule 1</t>
  </si>
  <si>
    <t>Schedule 2</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</si>
  <si>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</si>
  <si>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</si>
  <si>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</si>
  <si>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</si>
  <si>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</si>
  <si>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</si>
  <si>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</si>
  <si>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</si>
  <si>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</si>
  <si>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</si>
  <si>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</si>
  <si>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The reimbursement of Excise Duty, Sales Tax/VAT and other levies as per Sl. No. 1, 2 &amp; 3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</si>
  <si>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Place        :</t>
  </si>
  <si>
    <t>After filling up all the schedues, save the file, take print out of all the schedules and Bid form and sign &amp; stamp and submit them as hard copy of the 2nd envelope (Price part) of the bid. Also ensure to submit the soft copy of the the same file on CD/ DVD.</t>
  </si>
  <si>
    <t>(SCHEDULE OF RATES AND PRICES)</t>
  </si>
  <si>
    <t>(GRAND SUMMARY : AFTER DISCOUNT)</t>
  </si>
  <si>
    <t>(6) =(3) x (5)</t>
  </si>
  <si>
    <t>Name :</t>
  </si>
  <si>
    <t>Fill up date in dd-mm-yyyy format from drop down menu.</t>
  </si>
  <si>
    <t>Meter</t>
  </si>
  <si>
    <t>Cu.M</t>
  </si>
  <si>
    <t>Sq.M.</t>
  </si>
  <si>
    <t>Cu.M.</t>
  </si>
  <si>
    <t>Qty. (for all locations)</t>
  </si>
  <si>
    <t>Unit Rate</t>
  </si>
  <si>
    <t>Total Price</t>
  </si>
  <si>
    <t xml:space="preserve"> Total  Price</t>
  </si>
  <si>
    <t>Discount(s) offered at sl. No. 1 to 2 will automatically get displayed and accounted for in the respective items of the Schedules.</t>
  </si>
  <si>
    <t xml:space="preserve">Price Break-up for individual items </t>
  </si>
  <si>
    <t>Fill up only green shaded cells in Sch-1 and Bid Form 2nd Envelope.</t>
  </si>
  <si>
    <t xml:space="preserve">Price Components (Price Break-up) </t>
  </si>
  <si>
    <t>Sch-1 (Price Components (Price Break-up) ) :</t>
  </si>
  <si>
    <t xml:space="preserve">Summary of  the Schedule-1 without considering discount (mentioned in the work sheet discount) shall be displayed automatically. </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</si>
  <si>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Pile foundation, Civil and other allied works associated with the above-named package in full conformity with the said Bidding Documents for the sum of Rs.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</si>
  <si>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</si>
  <si>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(GRAND SUMMARY )</t>
  </si>
  <si>
    <t>Grand Summary</t>
  </si>
  <si>
    <r>
      <t>Bid form 2</t>
    </r>
    <r>
      <rPr>
        <b/>
        <vertAlign val="superscript"/>
        <sz val="12"/>
        <color indexed="12"/>
        <rFont val="Book Antiqua"/>
        <family val="1"/>
      </rPr>
      <t>nd</t>
    </r>
    <r>
      <rPr>
        <b/>
        <sz val="12"/>
        <color indexed="12"/>
        <rFont val="Book Antiqua"/>
        <family val="1"/>
      </rPr>
      <t xml:space="preserve"> Envelope :</t>
    </r>
  </si>
  <si>
    <r>
      <t>Discount on percent basis on total price quoted by us .</t>
    </r>
    <r>
      <rPr>
        <sz val="11"/>
        <rFont val="Book Antiqua"/>
        <family val="1"/>
      </rPr>
      <t xml:space="preserve">  </t>
    </r>
    <r>
      <rPr>
        <b/>
        <sz val="11"/>
        <rFont val="Book Antiqua"/>
        <family val="1"/>
      </rPr>
      <t>In Percent (%)</t>
    </r>
  </si>
  <si>
    <t>Discount on lum-sum basis on total price quoted by us. In Rs.</t>
  </si>
  <si>
    <t>PR No</t>
  </si>
  <si>
    <t>PR Line Item No</t>
  </si>
  <si>
    <t>Activity Header</t>
  </si>
  <si>
    <t>PR Activity No</t>
  </si>
  <si>
    <t>Activity Description</t>
  </si>
  <si>
    <t>Service code</t>
  </si>
  <si>
    <t xml:space="preserve">  Description</t>
  </si>
  <si>
    <t>Rate of GST applicable ( in %)</t>
  </si>
  <si>
    <t xml:space="preserve">SAC
(Service Accounting Codes)
</t>
  </si>
  <si>
    <t>Qty</t>
  </si>
  <si>
    <t>16 = 14 x 15</t>
  </si>
  <si>
    <t>Whether SAC in column '8’ is confirmed. If not  indicate applicable the SAC #</t>
  </si>
  <si>
    <t>Whether  rate of GST in column ‘ 10 ’ is confirmed. If not  indicate applicable rate of GST #</t>
  </si>
  <si>
    <t xml:space="preserve"># In case the bidder leaves the cell for confirmation of the SAC and/or  GST rate “blank”,  the SAC and corresponding GST rate indicated by the Employer shall be deemed to be the one confirmed by the Bidder. </t>
  </si>
  <si>
    <t>Package</t>
  </si>
  <si>
    <t xml:space="preserve"> (Taxes and Duties)</t>
  </si>
  <si>
    <t>Total Price  [1+2]</t>
  </si>
  <si>
    <t>Schedule - 3 After Discount</t>
  </si>
  <si>
    <t>Schedule -3</t>
  </si>
  <si>
    <t>(SUMMARY OF TAXES &amp; DUTIES)</t>
  </si>
  <si>
    <t>Schedule - 2</t>
  </si>
  <si>
    <t>TOTAL GST ON SERVICES</t>
  </si>
  <si>
    <t>Total GST on Services  (indentified in Schedule-1) which are not included in the prices  as per the provision of the Bidding Documents, as applicable</t>
  </si>
  <si>
    <t>GRAND TOTAL</t>
  </si>
  <si>
    <t>All the cells in Sch-2 and Sch-3 are auto filled, therefore no cell is required to be filled up there.</t>
  </si>
  <si>
    <t>Sch -2(Taxes and Duties) :</t>
  </si>
  <si>
    <t>Sch -3(Grand Summary) :</t>
  </si>
  <si>
    <t xml:space="preserve">Taxes and duties shall be displayed automatically. </t>
  </si>
  <si>
    <t xml:space="preserve">This letter shall consider the net price as per Sch-3 (After Discount). </t>
  </si>
  <si>
    <t xml:space="preserve"> or such other sums as may be determined in accordance with the terms and conditions of the Bidding Documents.</t>
  </si>
  <si>
    <t>Schedule 3</t>
  </si>
  <si>
    <t>Taxes and duties not included in Schdule 1</t>
  </si>
  <si>
    <t>100% of applicable Taxes and Duties i.e GST , which are payable by the Employer under the Contract, shall be reimbursed by the Employer on production of satisfactory documentary evidence by the Contractor in accordance with the provisions of the Bidding Documents.</t>
  </si>
  <si>
    <t xml:space="preserve">We further understand that notwithstanding 3.0 above, in case of award on us, you shall also bear and pay/reimburse to us, GST applicable on Services specified in Schedule No. 1 of the Price Schedule in this Second Envelope,  by the Indian Laws. </t>
  </si>
  <si>
    <t>We declare that as specified in Clause 11.4.2, Section –II:ITB, Vol.-I of the Bidding Documents, prices quoted by us in the Price Schedules shall be subject to Price Adjustment during the execution of Contract in accordance with Appendix 2 (Price Adjustment) to the Contract agreement.</t>
  </si>
  <si>
    <t>TOTAL SCHEDULE NO. 2 (Taxes and Duties)</t>
  </si>
  <si>
    <t>Gurugram (Haryana) - 122001</t>
  </si>
  <si>
    <t>INR</t>
  </si>
  <si>
    <t>PRICE COMPONENTS (PRICE BREAK-UP)</t>
  </si>
  <si>
    <t xml:space="preserve">M  </t>
  </si>
  <si>
    <t xml:space="preserve">EA </t>
  </si>
  <si>
    <t xml:space="preserve">M2 </t>
  </si>
  <si>
    <t xml:space="preserve">M3 </t>
  </si>
  <si>
    <t xml:space="preserve">MT </t>
  </si>
  <si>
    <t>ORIGINAL</t>
  </si>
  <si>
    <t>Pile Foundation Package PL1 for Construction of 400KV D/C (Twin ACSR Moose) Talcher (NTPC) – Pandiabili (POWERGRID) Transmission Line Associated with Consultancy Services to NTPC</t>
  </si>
  <si>
    <t xml:space="preserve">PL1 </t>
  </si>
  <si>
    <t>Specification No.: CC/NT/W-PILE/DOM/A10/24/14371</t>
  </si>
  <si>
    <t xml:space="preserve">Pile Foundation Package PL1 </t>
  </si>
  <si>
    <t>Joint Venture</t>
  </si>
  <si>
    <t xml:space="preserve">PL01 400 KV TALCHER-PANDIABILI TL       </t>
  </si>
  <si>
    <t xml:space="preserve">PILE FOR RIVER CROSSING                 </t>
  </si>
  <si>
    <t xml:space="preserve">PILE FOR COASTAL/CREEK AREA             </t>
  </si>
  <si>
    <t>Boring, providing and installation of bored Cast-in-situ RCC vertical piles of specified diameter and of any length below the pilecap with M30 grade of cement concrete, excluding the cost of reinforcement steel but including  the cost of boring with temporaryGuide casing, bentonite solution and the length of pile to be embeded in the pile cap (length of pile for payment shall be measuredfrom bottom of pile cap), all necessary labour, materials, plants, tools &amp; tackles etc., complete, as necessary for proper executionof the job. (Boring in all types of rocks excluded). : 1200mm diameter R.C.C.vertical bored pile upto 50 m from bottom of pile cap.</t>
  </si>
  <si>
    <t>Extra rate over item (1200mm diameter R.C.C.vertical bored pile upto 50 m from bottom of pile cap.) for boring including socketing,anchoring (if required) with required size,nos. &amp; depth of Reinforcement in hard rock upto a maximum depth of 10m</t>
  </si>
  <si>
    <t>Extra rate over item (1200mm diameter R.C.C.vertical bored pile upto 50 m from bottom of pile cap.) for boring including socketing,anchoring (if required) with required size,nos. &amp; depth of Reinforcement in all types of rocks other than hard rock upto any deothtill founding level</t>
  </si>
  <si>
    <t>Extra rate over item (1200mm diameter R.C.C.vertical bored pile upto 50m from bottom of pile cap ) for pile foundation in Midstreamlocation</t>
  </si>
  <si>
    <t>Extra rate over item  (1200mm diameter R.C.C.vertical bored pile upto 50m from bottom of pile cap) for boring including socketing,anchoring (if required) with required size,nos. &amp; depth of Reinforcement in all types of rocks other than hard rock upto any depthtill founding level  for pile foundation in Midstream location</t>
  </si>
  <si>
    <t>Extra rate over item (1200mm diameter R.C.C.vertical bored pile upto 50m from bottom of pile cap ) for boring including socketing,anchoring (if required) with required size,nos. &amp; depth of Reinforcement in hard rock upto a maximum depth of 10.0m for pilefoundation in Midstream location</t>
  </si>
  <si>
    <t>Excavation where ever required for pile cap /tie etc. (other than boring)  for all depth and size, in all types of soils includingdisposal of excavated materials for all lifts and leads,decent etc.as directed by Engineer - In -charge, together with all labour,tools &amp; tackles, sheeting, sheet piling, dewatering etc. complete as required for proper execution of the job.</t>
  </si>
  <si>
    <t>Back filling with available excavatedearth for all leads and lifts in sidesof foundations and other under groundfacilities in horizontal layers notexceeding 20 cm. in depth consolidatingeach deposited layer by ramming andwatering etc. as per specification andinstruction of Engineer -in-charge.</t>
  </si>
  <si>
    <t>Form work for placing plain or reinforced cement concrete of any type including blockout and section at any elevationshoring,shuttering,strutting,propping, scaffolding,tieing,nailing,including all labour, materials, equipments, waste for form,caulking,dismantling &amp; removal of forms etc. complete.</t>
  </si>
  <si>
    <t>Supply and placing of steelreinforcement of specified grade forR.C.C. work in pile, pile cap, pedestal/chimney, tie beam (if required)including  cost of all labours ,materials, straightening, cleaning,cutting, bending, binding etc. allcomplete as per construction drawingand as per instruction ofEngineer-In-Charge.</t>
  </si>
  <si>
    <t>Providing and laying in position M30 Grade reinforced cement concrete for pile caps, pedestal/chimney  and tie beam(if required),excluding reinforcement steel and  form work but including cement, all necessary tools and  tackles,labour, materials, equipmentsfor handling,transpor-tation, batching, mixing,placing, vibrating,dewatering, curing  etc.all complete as per specification and asper instruction of Engineer-In- Charge (excluding cost of concrete in piles which is included in item no.1.1).</t>
  </si>
  <si>
    <t>Providing and laying plain cement concrete 1:1.5:3 (1cement : 1.5coarse sand: 3 graded stone aggregate 40mm nominalsize) includingcement, all necessary tools and tackles, labour, materials, equipments for handling, transportation, mixing, placing, vibrating,dewatering etc.all complete as per specification.</t>
  </si>
  <si>
    <t>Conducting Standard Penetration Test (SPT) at various elevations in pile bore holes in all kind of soils including all labour,materials, tools and tackles, equipments etc. required for successful completion of the job.</t>
  </si>
  <si>
    <t>Supply and Providing M.S. liner of 6mm. thick in piles upto 10m. Depth (maxm.) from bottom of pile cap, limited to the  approveddrawing, including supply, straightening, bending, welding,all supports, labours, tools and tackles, plants &amp; equipments, withprimer and paintinting etc. (complete) as required for successful completion of the job</t>
  </si>
  <si>
    <t>Conducting integrity test on pile usingelectronic control unit,hand heldhammer, accelerometer, computer withrequired software to assessas-installed pile characteresticsincluding mobilisation of necessarymanpower, equipments, materials etc.required for successful completion ofthe job</t>
  </si>
  <si>
    <t>Boring, providing and installation of bored Cast-in-situ RCC vertical piles of specified diameter and of any length below the pilecap with M30 grade of cement concrete, excluding the cost of reinforcement steel but including  the cost of boring with temporaryGuide casing, bentonite solution and the length of pile to be embeded in the pile cap (length of pile for payment shall be measuredfrom bottom of pile cap), all necessary labour, materials, plants, tools &amp; tackles etc., complete, as necessary for proper executionof the job. (Boring in all types of rocks excluded). : 900mm diameter R.C.C.vertical bored pile upto 30 m from bottom of pile cap.</t>
  </si>
  <si>
    <t>Extra rate over item (900mm diameter R.C.C.vertical bored pile upto 30 m from bottom of pile cap.) for boring including socketing,anchoring (if required) with required size, nos. &amp; depth of Reinforcement in all types of rocks other than hard rock upto any depthtill founding level</t>
  </si>
  <si>
    <t>Extra rate over item (900mm diameter R.C.C.vertical bored pile upto 30 m from bottom of pile cap.) for boring including socketing,anchoring (if required) with required size, nos. &amp; depth of Reinforcement in hard rock upto a maximum depth of 10m</t>
  </si>
  <si>
    <t>Supply and placing of  reinforcement steel of specified grade for R.C.C. work in pile,pile cap, pedestal / chimney, tie beam (ifrequired) including straightening, cutting, bending, binding etc. all complete for marine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</si>
</sst>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_);_(* \(#,##0.00\);_(* &quot;-&quot;??_);_(@_)"/>
    <numFmt numFmtId="165" formatCode="0.0"/>
    <numFmt numFmtId="166" formatCode="0.000"/>
    <numFmt numFmtId="167" formatCode="_(* #,##0.00_);_(* \(#,##0.00\);_(* \-??_);_(@_)"/>
    <numFmt numFmtId="168" formatCode="_(* #,##0_);_(* \(#,##0\);_(* \-??_);_(@_)"/>
    <numFmt numFmtId="169" formatCode="#,##0.0"/>
    <numFmt numFmtId="170" formatCode="0.00_)"/>
    <numFmt numFmtId="171" formatCode="_-&quot;£&quot;* #,##0.00_-;\-&quot;£&quot;* #,##0.00_-;_-&quot;£&quot;* &quot;-&quot;??_-;_-@_-"/>
    <numFmt numFmtId="172" formatCode="&quot;\&quot;#,##0.00;[Red]\-&quot;\&quot;#,##0.00"/>
    <numFmt numFmtId="173" formatCode="#,##0.000_);\(#,##0.000\)"/>
    <numFmt numFmtId="174" formatCode="0.0_)"/>
    <numFmt numFmtId="175" formatCode=";;"/>
    <numFmt numFmtId="176" formatCode="&quot; &quot;@"/>
    <numFmt numFmtId="177" formatCode="[$-409]dd\-mmm\-yy;@"/>
    <numFmt numFmtId="178" formatCode="_(* #,##0_);_(* \(#,##0\);_(* &quot;-&quot;??_);_(@_)"/>
    <numFmt numFmtId="179" formatCode="0.0000%"/>
    <numFmt numFmtId="180" formatCode="0.0000000000%"/>
  </numFmts>
  <fonts count="72">
    <font>
      <sz val="11"/>
      <name val="Book Antiqua"/>
      <family val="1"/>
    </font>
    <font>
      <sz val="10"/>
      <name val="Arial"/>
      <family val="2"/>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sz val="12"/>
      <color indexed="9"/>
      <name val="Book Antiqua"/>
      <family val="1"/>
    </font>
    <font>
      <b/>
      <sz val="11"/>
      <color indexed="12"/>
      <name val="Book Antiqua"/>
      <family val="1"/>
    </font>
    <font>
      <sz val="10"/>
      <color indexed="9"/>
      <name val="Book Antiqua"/>
      <family val="1"/>
    </font>
    <font>
      <sz val="11"/>
      <color indexed="9"/>
      <name val="Book Antiqua"/>
      <family val="1"/>
    </font>
    <font>
      <b/>
      <sz val="14"/>
      <name val="Book Antiqua"/>
      <family val="1"/>
    </font>
    <font>
      <i/>
      <sz val="11"/>
      <name val="Book Antiqua"/>
      <family val="1"/>
    </font>
    <font>
      <b/>
      <sz val="12"/>
      <color indexed="9"/>
      <name val="Book Antiqua"/>
      <family val="1"/>
    </font>
    <font>
      <sz val="10"/>
      <color indexed="9"/>
      <name val="Book Antiqua"/>
      <family val="1"/>
    </font>
    <font>
      <sz val="10"/>
      <color indexed="9"/>
      <name val="Arial"/>
      <family val="2"/>
    </font>
    <font>
      <b/>
      <vertAlign val="superscript"/>
      <sz val="11"/>
      <name val="Book Antiqua"/>
      <family val="1"/>
    </font>
    <font>
      <b/>
      <sz val="12"/>
      <color indexed="16"/>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sz val="11"/>
      <color indexed="10"/>
      <name val="Book Antiqua"/>
      <family val="1"/>
    </font>
    <font>
      <b/>
      <i/>
      <sz val="12"/>
      <name val="Book Antiqua"/>
      <family val="1"/>
    </font>
    <font>
      <b/>
      <i/>
      <sz val="11"/>
      <name val="Book Antiqua"/>
      <family val="1"/>
    </font>
    <font>
      <i/>
      <sz val="11"/>
      <color indexed="9"/>
      <name val="Book Antiqua"/>
      <family val="1"/>
    </font>
    <font>
      <sz val="14"/>
      <name val="Book Antiqua"/>
      <family val="1"/>
    </font>
    <font>
      <sz val="24"/>
      <color indexed="10"/>
      <name val="Book Antiqua"/>
      <family val="1"/>
    </font>
    <font>
      <b/>
      <sz val="16"/>
      <name val="Book Antiqua"/>
      <family val="1"/>
    </font>
    <font>
      <b/>
      <i/>
      <sz val="14"/>
      <name val="Book Antiqua"/>
      <family val="1"/>
    </font>
    <font>
      <sz val="14"/>
      <color indexed="9"/>
      <name val="Book Antiqua"/>
      <family val="1"/>
    </font>
    <font>
      <sz val="16"/>
      <name val="Book Antiqua"/>
      <family val="1"/>
    </font>
    <font>
      <sz val="14"/>
      <color indexed="10"/>
      <name val="Book Antiqua"/>
      <family val="1"/>
    </font>
    <font>
      <b/>
      <sz val="18"/>
      <name val="Book Antiqua"/>
      <family val="1"/>
    </font>
    <font>
      <b/>
      <sz val="22"/>
      <name val="Book Antiqua"/>
      <family val="1"/>
    </font>
    <font>
      <b/>
      <sz val="12"/>
      <color rgb="FFFF0000"/>
      <name val="Arial"/>
      <family val="2"/>
    </font>
    <font>
      <sz val="20"/>
      <color indexed="10"/>
      <name val="Book Antiqua"/>
      <family val="1"/>
    </font>
  </fonts>
  <fills count="1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12"/>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5" tint="0.59999389629810485"/>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right/>
      <top style="hair">
        <color indexed="64"/>
      </top>
      <bottom/>
      <diagonal/>
    </border>
  </borders>
  <cellStyleXfs count="42">
    <xf numFmtId="0" fontId="0" fillId="0" borderId="0"/>
    <xf numFmtId="9" fontId="7" fillId="0" borderId="0"/>
    <xf numFmtId="171" fontId="1" fillId="0" borderId="0" applyFont="0" applyFill="0" applyBorder="0" applyAlignment="0" applyProtection="0"/>
    <xf numFmtId="174"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0" fontId="8" fillId="0" borderId="0"/>
    <xf numFmtId="164" fontId="1" fillId="0" borderId="0" applyFont="0" applyFill="0" applyBorder="0" applyAlignment="0" applyProtection="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69" fontId="9"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37" fontId="11" fillId="0" borderId="0"/>
    <xf numFmtId="166" fontId="1" fillId="0" borderId="0"/>
    <xf numFmtId="0" fontId="31" fillId="0" borderId="0"/>
    <xf numFmtId="0" fontId="18" fillId="0" borderId="0"/>
    <xf numFmtId="0" fontId="16" fillId="0" borderId="0"/>
    <xf numFmtId="0" fontId="31" fillId="0" borderId="0"/>
    <xf numFmtId="0" fontId="1" fillId="0" borderId="0"/>
    <xf numFmtId="0" fontId="16" fillId="0" borderId="0" applyNumberFormat="0" applyFill="0" applyBorder="0" applyProtection="0">
      <alignment vertical="top"/>
    </xf>
    <xf numFmtId="0" fontId="1"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1" fillId="0" borderId="0"/>
    <xf numFmtId="0" fontId="16" fillId="0" borderId="0"/>
    <xf numFmtId="0" fontId="16" fillId="0" borderId="0"/>
    <xf numFmtId="0" fontId="1" fillId="0" borderId="0"/>
    <xf numFmtId="0" fontId="1" fillId="0" borderId="0"/>
    <xf numFmtId="0" fontId="1" fillId="0" borderId="0" applyNumberFormat="0" applyFont="0" applyFill="0" applyBorder="0" applyAlignment="0" applyProtection="0">
      <alignment vertical="top"/>
    </xf>
    <xf numFmtId="0" fontId="1" fillId="0" borderId="0"/>
    <xf numFmtId="0" fontId="12" fillId="0" borderId="0" applyFont="0"/>
    <xf numFmtId="0" fontId="13" fillId="0" borderId="0" applyNumberFormat="0" applyFill="0" applyBorder="0" applyAlignment="0" applyProtection="0">
      <alignment vertical="top"/>
      <protection locked="0"/>
    </xf>
    <xf numFmtId="0" fontId="14" fillId="0" borderId="0"/>
    <xf numFmtId="9" fontId="16" fillId="0" borderId="0" applyFont="0" applyFill="0" applyBorder="0" applyAlignment="0" applyProtection="0"/>
  </cellStyleXfs>
  <cellXfs count="885">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5" fillId="0" borderId="4" xfId="0" applyFont="1" applyBorder="1" applyAlignment="1">
      <alignment horizontal="right" vertical="center"/>
    </xf>
    <xf numFmtId="0" fontId="16" fillId="0" borderId="0" xfId="0" applyFont="1" applyAlignment="1">
      <alignment horizontal="justify" vertical="center"/>
    </xf>
    <xf numFmtId="0" fontId="19" fillId="0" borderId="0" xfId="31" applyFont="1" applyAlignment="1" applyProtection="1">
      <alignment vertical="center"/>
      <protection hidden="1"/>
    </xf>
    <xf numFmtId="0" fontId="19" fillId="0" borderId="0" xfId="31" applyFont="1" applyProtection="1">
      <protection hidden="1"/>
    </xf>
    <xf numFmtId="0" fontId="1" fillId="0" borderId="0" xfId="31" applyProtection="1">
      <protection hidden="1"/>
    </xf>
    <xf numFmtId="0" fontId="5" fillId="0" borderId="0" xfId="31" applyFont="1" applyAlignment="1" applyProtection="1">
      <alignment vertical="center"/>
      <protection hidden="1"/>
    </xf>
    <xf numFmtId="0" fontId="5" fillId="0" borderId="5" xfId="31" applyFont="1" applyBorder="1" applyAlignment="1" applyProtection="1">
      <alignment vertical="center"/>
      <protection hidden="1"/>
    </xf>
    <xf numFmtId="0" fontId="5" fillId="0" borderId="6" xfId="31" applyFont="1" applyBorder="1" applyAlignment="1" applyProtection="1">
      <alignment vertical="center"/>
      <protection hidden="1"/>
    </xf>
    <xf numFmtId="0" fontId="1" fillId="0" borderId="0" xfId="31"/>
    <xf numFmtId="0" fontId="5" fillId="0" borderId="7" xfId="31" applyFont="1" applyBorder="1" applyAlignment="1" applyProtection="1">
      <alignment vertical="center"/>
      <protection hidden="1"/>
    </xf>
    <xf numFmtId="0" fontId="5" fillId="0" borderId="4" xfId="31" applyFont="1" applyBorder="1" applyAlignment="1" applyProtection="1">
      <alignment vertical="center"/>
      <protection hidden="1"/>
    </xf>
    <xf numFmtId="0" fontId="5" fillId="0" borderId="8" xfId="31" applyFont="1" applyBorder="1" applyAlignment="1" applyProtection="1">
      <alignment vertical="center"/>
      <protection hidden="1"/>
    </xf>
    <xf numFmtId="0" fontId="23" fillId="0" borderId="6" xfId="31" applyFont="1" applyBorder="1" applyAlignment="1" applyProtection="1">
      <alignment vertical="center"/>
      <protection hidden="1"/>
    </xf>
    <xf numFmtId="0" fontId="1" fillId="0" borderId="0" xfId="31" applyAlignment="1" applyProtection="1">
      <alignment vertical="center"/>
      <protection hidden="1"/>
    </xf>
    <xf numFmtId="0" fontId="18" fillId="0" borderId="6" xfId="31" applyFont="1" applyBorder="1" applyAlignment="1" applyProtection="1">
      <alignment vertical="center"/>
      <protection hidden="1"/>
    </xf>
    <xf numFmtId="0" fontId="25" fillId="0" borderId="0" xfId="31" applyFont="1" applyAlignment="1" applyProtection="1">
      <alignment vertical="center"/>
      <protection hidden="1"/>
    </xf>
    <xf numFmtId="0" fontId="18" fillId="0" borderId="8" xfId="31" applyFont="1" applyBorder="1" applyAlignment="1" applyProtection="1">
      <alignment vertical="center"/>
      <protection hidden="1"/>
    </xf>
    <xf numFmtId="0" fontId="5" fillId="0" borderId="9" xfId="31" applyFont="1" applyBorder="1" applyAlignment="1" applyProtection="1">
      <alignment vertical="center"/>
      <protection hidden="1"/>
    </xf>
    <xf numFmtId="0" fontId="18" fillId="0" borderId="0" xfId="31" applyFont="1" applyAlignment="1" applyProtection="1">
      <alignment vertical="center"/>
      <protection hidden="1"/>
    </xf>
    <xf numFmtId="0" fontId="15" fillId="0" borderId="0" xfId="32" applyFont="1" applyAlignment="1" applyProtection="1">
      <alignment vertical="center"/>
      <protection hidden="1"/>
    </xf>
    <xf numFmtId="0" fontId="15" fillId="0" borderId="0" xfId="0" applyFont="1" applyAlignment="1">
      <alignment horizontal="justify" vertical="center"/>
    </xf>
    <xf numFmtId="0" fontId="15" fillId="0" borderId="0" xfId="0" applyFont="1" applyAlignment="1">
      <alignment horizontal="right" vertical="center"/>
    </xf>
    <xf numFmtId="0" fontId="5" fillId="0" borderId="0" xfId="31" applyFont="1" applyAlignment="1" applyProtection="1">
      <alignment vertical="top"/>
      <protection hidden="1"/>
    </xf>
    <xf numFmtId="0" fontId="26" fillId="0" borderId="0" xfId="31" applyFont="1" applyAlignment="1" applyProtection="1">
      <alignment horizontal="center" vertical="center"/>
      <protection hidden="1"/>
    </xf>
    <xf numFmtId="0" fontId="15" fillId="0" borderId="0" xfId="31" applyFont="1" applyAlignment="1" applyProtection="1">
      <alignment vertical="center"/>
      <protection hidden="1"/>
    </xf>
    <xf numFmtId="0" fontId="16" fillId="0" borderId="0" xfId="31" applyFont="1" applyAlignment="1" applyProtection="1">
      <alignment vertical="center"/>
      <protection hidden="1"/>
    </xf>
    <xf numFmtId="0" fontId="15" fillId="0" borderId="0" xfId="34" applyFont="1" applyAlignment="1" applyProtection="1">
      <alignment vertical="top"/>
      <protection hidden="1"/>
    </xf>
    <xf numFmtId="0" fontId="16" fillId="0" borderId="0" xfId="31" applyFont="1" applyAlignment="1" applyProtection="1">
      <alignment vertical="top"/>
      <protection hidden="1"/>
    </xf>
    <xf numFmtId="0" fontId="26" fillId="0" borderId="0" xfId="31" applyFont="1" applyAlignment="1" applyProtection="1">
      <alignment vertical="center"/>
      <protection hidden="1"/>
    </xf>
    <xf numFmtId="176" fontId="15" fillId="0" borderId="10" xfId="31" applyNumberFormat="1" applyFont="1" applyBorder="1" applyAlignment="1" applyProtection="1">
      <alignment horizontal="center" vertical="center"/>
      <protection hidden="1"/>
    </xf>
    <xf numFmtId="0" fontId="16" fillId="0" borderId="11" xfId="31" applyFont="1" applyBorder="1" applyAlignment="1" applyProtection="1">
      <alignment horizontal="center" vertical="center"/>
      <protection hidden="1"/>
    </xf>
    <xf numFmtId="0" fontId="16" fillId="0" borderId="12" xfId="31" applyFont="1" applyBorder="1" applyAlignment="1" applyProtection="1">
      <alignment horizontal="justify" vertical="center" wrapText="1"/>
      <protection hidden="1"/>
    </xf>
    <xf numFmtId="0" fontId="16" fillId="0" borderId="13" xfId="31" applyFont="1" applyBorder="1" applyAlignment="1" applyProtection="1">
      <alignment vertical="center"/>
      <protection hidden="1"/>
    </xf>
    <xf numFmtId="0" fontId="15" fillId="0" borderId="0" xfId="31" applyFont="1" applyAlignment="1" applyProtection="1">
      <alignment vertical="center" wrapText="1"/>
      <protection hidden="1"/>
    </xf>
    <xf numFmtId="4" fontId="15" fillId="0" borderId="0" xfId="31" applyNumberFormat="1" applyFont="1" applyAlignment="1" applyProtection="1">
      <alignment vertical="center"/>
      <protection hidden="1"/>
    </xf>
    <xf numFmtId="0" fontId="16" fillId="0" borderId="0" xfId="31" applyFont="1" applyAlignment="1" applyProtection="1">
      <alignment horizontal="left" vertical="center" wrapText="1"/>
      <protection hidden="1"/>
    </xf>
    <xf numFmtId="0" fontId="16" fillId="0" borderId="0" xfId="31" applyFont="1" applyAlignment="1" applyProtection="1">
      <alignment horizontal="right" vertical="center"/>
      <protection hidden="1"/>
    </xf>
    <xf numFmtId="0" fontId="6" fillId="0" borderId="0" xfId="31" applyFont="1" applyAlignment="1" applyProtection="1">
      <alignment horizontal="center" vertical="top"/>
      <protection hidden="1"/>
    </xf>
    <xf numFmtId="0" fontId="15" fillId="0" borderId="4" xfId="31" applyFont="1" applyBorder="1" applyAlignment="1" applyProtection="1">
      <alignment vertical="top"/>
      <protection hidden="1"/>
    </xf>
    <xf numFmtId="0" fontId="15" fillId="0" borderId="10" xfId="31" applyFont="1" applyBorder="1" applyAlignment="1" applyProtection="1">
      <alignment horizontal="justify" vertical="top" wrapText="1"/>
      <protection hidden="1"/>
    </xf>
    <xf numFmtId="0" fontId="15" fillId="0" borderId="10" xfId="31" applyFont="1" applyBorder="1" applyAlignment="1" applyProtection="1">
      <alignment horizontal="right" vertical="center" wrapText="1" indent="5"/>
      <protection hidden="1"/>
    </xf>
    <xf numFmtId="0" fontId="16" fillId="0" borderId="13" xfId="31" applyFont="1" applyBorder="1" applyAlignment="1" applyProtection="1">
      <alignment horizontal="center" vertical="center"/>
      <protection hidden="1"/>
    </xf>
    <xf numFmtId="0" fontId="16" fillId="0" borderId="0" xfId="31" applyFont="1" applyAlignment="1" applyProtection="1">
      <alignment horizontal="left" vertical="center"/>
      <protection hidden="1"/>
    </xf>
    <xf numFmtId="0" fontId="5" fillId="0" borderId="0" xfId="31" applyFont="1" applyAlignment="1" applyProtection="1">
      <alignment horizontal="right"/>
      <protection hidden="1"/>
    </xf>
    <xf numFmtId="0" fontId="15" fillId="0" borderId="4" xfId="0" applyFont="1" applyBorder="1" applyAlignment="1">
      <alignment horizontal="left" vertical="center"/>
    </xf>
    <xf numFmtId="0" fontId="15" fillId="0" borderId="4" xfId="0" applyFont="1" applyBorder="1" applyAlignment="1">
      <alignment horizontal="justify" vertical="center"/>
    </xf>
    <xf numFmtId="0" fontId="15" fillId="0" borderId="4" xfId="0" applyFont="1" applyBorder="1" applyAlignment="1">
      <alignment horizontal="center" vertical="center"/>
    </xf>
    <xf numFmtId="0" fontId="16" fillId="0" borderId="0" xfId="32" applyAlignment="1" applyProtection="1">
      <alignment horizontal="left" vertical="center" indent="1"/>
      <protection hidden="1"/>
    </xf>
    <xf numFmtId="0" fontId="16" fillId="0" borderId="0" xfId="0" applyFont="1" applyAlignment="1" applyProtection="1">
      <alignment horizontal="left" vertical="center" indent="1"/>
      <protection hidden="1"/>
    </xf>
    <xf numFmtId="0" fontId="16" fillId="0" borderId="0" xfId="31" applyFont="1" applyAlignment="1" applyProtection="1">
      <alignment horizontal="left" vertical="center" indent="1"/>
      <protection hidden="1"/>
    </xf>
    <xf numFmtId="0" fontId="16" fillId="0" borderId="0" xfId="34" applyFont="1" applyAlignment="1" applyProtection="1">
      <alignment horizontal="left" vertical="center" indent="1"/>
      <protection hidden="1"/>
    </xf>
    <xf numFmtId="0" fontId="16" fillId="0" borderId="0" xfId="0" applyFont="1" applyAlignment="1" applyProtection="1">
      <alignment horizontal="left" vertical="center"/>
      <protection hidden="1"/>
    </xf>
    <xf numFmtId="4" fontId="15" fillId="0" borderId="10" xfId="31" applyNumberFormat="1" applyFont="1" applyBorder="1" applyAlignment="1" applyProtection="1">
      <alignment vertical="center"/>
      <protection hidden="1"/>
    </xf>
    <xf numFmtId="4" fontId="15" fillId="0" borderId="10" xfId="31" applyNumberFormat="1" applyFont="1" applyBorder="1" applyAlignment="1" applyProtection="1">
      <alignment vertical="center" wrapText="1"/>
      <protection hidden="1"/>
    </xf>
    <xf numFmtId="0" fontId="15" fillId="0" borderId="0" xfId="31" applyFont="1" applyAlignment="1" applyProtection="1">
      <alignment horizontal="left" vertical="top" wrapText="1"/>
      <protection hidden="1"/>
    </xf>
    <xf numFmtId="0" fontId="15" fillId="0" borderId="10" xfId="31" applyFont="1" applyBorder="1" applyAlignment="1" applyProtection="1">
      <alignment horizontal="center" vertical="center" wrapText="1"/>
      <protection hidden="1"/>
    </xf>
    <xf numFmtId="0" fontId="16" fillId="0" borderId="0" xfId="31" applyFont="1" applyAlignment="1" applyProtection="1">
      <alignment horizontal="center" vertical="center"/>
      <protection hidden="1"/>
    </xf>
    <xf numFmtId="0" fontId="15" fillId="0" borderId="0" xfId="31" applyFont="1" applyAlignment="1" applyProtection="1">
      <alignment horizontal="left" vertical="center" wrapText="1"/>
      <protection hidden="1"/>
    </xf>
    <xf numFmtId="0" fontId="15" fillId="0" borderId="0" xfId="31" applyFont="1" applyAlignment="1" applyProtection="1">
      <alignment horizontal="right" vertical="center" wrapText="1"/>
      <protection hidden="1"/>
    </xf>
    <xf numFmtId="0" fontId="15" fillId="0" borderId="4" xfId="0" applyFont="1" applyBorder="1" applyAlignment="1" applyProtection="1">
      <alignment horizontal="left" vertical="center"/>
      <protection hidden="1"/>
    </xf>
    <xf numFmtId="0" fontId="15" fillId="0" borderId="4" xfId="0" applyFont="1" applyBorder="1" applyAlignment="1" applyProtection="1">
      <alignment horizontal="justify" vertical="center"/>
      <protection hidden="1"/>
    </xf>
    <xf numFmtId="0" fontId="15" fillId="0" borderId="4" xfId="0" applyFont="1" applyBorder="1" applyAlignment="1" applyProtection="1">
      <alignment horizontal="center" vertical="center"/>
      <protection hidden="1"/>
    </xf>
    <xf numFmtId="0" fontId="15" fillId="0" borderId="4" xfId="0" applyFont="1" applyBorder="1" applyAlignment="1" applyProtection="1">
      <alignment vertical="center"/>
      <protection hidden="1"/>
    </xf>
    <xf numFmtId="0" fontId="15" fillId="0" borderId="4" xfId="0" applyFont="1" applyBorder="1" applyAlignment="1" applyProtection="1">
      <alignment horizontal="right" vertical="center"/>
      <protection hidden="1"/>
    </xf>
    <xf numFmtId="0" fontId="16" fillId="0" borderId="0" xfId="0" applyFont="1" applyAlignment="1" applyProtection="1">
      <alignment horizontal="justify" vertic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vertical="center"/>
      <protection hidden="1"/>
    </xf>
    <xf numFmtId="0" fontId="15" fillId="0" borderId="0" xfId="0" applyFont="1" applyAlignment="1" applyProtection="1">
      <alignment horizontal="justify" vertical="center"/>
      <protection hidden="1"/>
    </xf>
    <xf numFmtId="0" fontId="15"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5" fillId="0" borderId="0" xfId="0" applyFont="1" applyAlignment="1">
      <alignment horizontal="left" vertical="center" indent="1"/>
    </xf>
    <xf numFmtId="0" fontId="15" fillId="0" borderId="0" xfId="31" applyFont="1" applyAlignment="1" applyProtection="1">
      <alignment horizontal="left" vertical="center" indent="1"/>
      <protection hidden="1"/>
    </xf>
    <xf numFmtId="0" fontId="15" fillId="0" borderId="0" xfId="0" applyFont="1" applyAlignment="1" applyProtection="1">
      <alignment horizontal="left" vertical="center" indent="1"/>
      <protection hidden="1"/>
    </xf>
    <xf numFmtId="177" fontId="15" fillId="0" borderId="0" xfId="0" applyNumberFormat="1" applyFont="1" applyAlignment="1">
      <alignment horizontal="left" vertical="center" indent="1"/>
    </xf>
    <xf numFmtId="177" fontId="15" fillId="0" borderId="0" xfId="0" applyNumberFormat="1" applyFont="1" applyAlignment="1" applyProtection="1">
      <alignment horizontal="left" vertical="center" indent="1"/>
      <protection hidden="1"/>
    </xf>
    <xf numFmtId="0" fontId="34" fillId="0" borderId="0" xfId="27" applyFont="1" applyAlignment="1" applyProtection="1">
      <alignment horizontal="left" vertical="center"/>
      <protection hidden="1"/>
    </xf>
    <xf numFmtId="0" fontId="1" fillId="0" borderId="0" xfId="27" applyAlignment="1" applyProtection="1">
      <alignment vertical="center"/>
      <protection hidden="1"/>
    </xf>
    <xf numFmtId="0" fontId="34" fillId="0" borderId="0" xfId="27" applyFont="1" applyAlignment="1" applyProtection="1">
      <alignment vertical="center"/>
      <protection hidden="1"/>
    </xf>
    <xf numFmtId="0" fontId="1" fillId="0" borderId="0" xfId="27" applyProtection="1">
      <protection hidden="1"/>
    </xf>
    <xf numFmtId="1" fontId="16" fillId="0" borderId="0" xfId="35" applyNumberFormat="1" applyFont="1" applyAlignment="1" applyProtection="1">
      <alignment vertical="center" wrapText="1"/>
      <protection hidden="1"/>
    </xf>
    <xf numFmtId="1" fontId="15" fillId="0" borderId="0" xfId="35" applyNumberFormat="1" applyFont="1" applyAlignment="1" applyProtection="1">
      <alignment horizontal="center" vertical="center" wrapText="1"/>
      <protection hidden="1"/>
    </xf>
    <xf numFmtId="0" fontId="15" fillId="0" borderId="0" xfId="35" applyFont="1" applyAlignment="1" applyProtection="1">
      <alignment horizontal="center" vertical="center" wrapText="1"/>
      <protection hidden="1"/>
    </xf>
    <xf numFmtId="0" fontId="1" fillId="0" borderId="0" xfId="35" applyProtection="1">
      <protection hidden="1"/>
    </xf>
    <xf numFmtId="4" fontId="15" fillId="0" borderId="0" xfId="35" applyNumberFormat="1" applyFont="1" applyAlignment="1" applyProtection="1">
      <alignment horizontal="center" vertical="center" wrapText="1"/>
      <protection hidden="1"/>
    </xf>
    <xf numFmtId="0" fontId="18" fillId="0" borderId="0" xfId="35" applyFont="1" applyProtection="1">
      <protection hidden="1"/>
    </xf>
    <xf numFmtId="4" fontId="15" fillId="0" borderId="12"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vertical="center" wrapText="1"/>
      <protection hidden="1"/>
    </xf>
    <xf numFmtId="4" fontId="15" fillId="0" borderId="12" xfId="35"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0" fontId="18" fillId="0" borderId="0" xfId="35" applyFont="1" applyAlignment="1" applyProtection="1">
      <alignment vertical="center"/>
      <protection hidden="1"/>
    </xf>
    <xf numFmtId="1" fontId="16" fillId="0" borderId="12" xfId="35" applyNumberFormat="1" applyFont="1" applyBorder="1" applyAlignment="1" applyProtection="1">
      <alignment horizontal="center" vertical="center" wrapText="1"/>
      <protection hidden="1"/>
    </xf>
    <xf numFmtId="0" fontId="15" fillId="0" borderId="14" xfId="35" applyFont="1" applyBorder="1" applyAlignment="1" applyProtection="1">
      <alignment vertical="center" wrapText="1"/>
      <protection hidden="1"/>
    </xf>
    <xf numFmtId="0" fontId="15" fillId="0" borderId="15" xfId="35" applyFont="1" applyBorder="1" applyAlignment="1" applyProtection="1">
      <alignment vertical="center" wrapText="1"/>
      <protection hidden="1"/>
    </xf>
    <xf numFmtId="4" fontId="16" fillId="0" borderId="12" xfId="35" applyNumberFormat="1" applyFont="1" applyBorder="1" applyAlignment="1" applyProtection="1">
      <alignment vertical="center" wrapText="1"/>
      <protection hidden="1"/>
    </xf>
    <xf numFmtId="4" fontId="15" fillId="0" borderId="14" xfId="35" applyNumberFormat="1" applyFont="1" applyBorder="1" applyAlignment="1" applyProtection="1">
      <alignment vertical="center" wrapText="1"/>
      <protection hidden="1"/>
    </xf>
    <xf numFmtId="4" fontId="16" fillId="0" borderId="15" xfId="35" applyNumberFormat="1" applyFont="1" applyBorder="1" applyAlignment="1" applyProtection="1">
      <alignment vertical="center" wrapText="1"/>
      <protection hidden="1"/>
    </xf>
    <xf numFmtId="3" fontId="18" fillId="0" borderId="0" xfId="35" applyNumberFormat="1" applyFont="1" applyProtection="1">
      <protection hidden="1"/>
    </xf>
    <xf numFmtId="4" fontId="16" fillId="0" borderId="12" xfId="35" applyNumberFormat="1" applyFont="1" applyBorder="1" applyAlignment="1" applyProtection="1">
      <alignment horizontal="right" vertical="center" wrapText="1"/>
      <protection hidden="1"/>
    </xf>
    <xf numFmtId="4" fontId="15" fillId="0" borderId="12" xfId="35" applyNumberFormat="1" applyFont="1" applyBorder="1" applyAlignment="1" applyProtection="1">
      <alignment vertical="center" wrapText="1"/>
      <protection hidden="1"/>
    </xf>
    <xf numFmtId="4" fontId="15" fillId="0" borderId="15" xfId="35" applyNumberFormat="1" applyFont="1" applyBorder="1" applyAlignment="1" applyProtection="1">
      <alignment vertical="center" wrapText="1"/>
      <protection hidden="1"/>
    </xf>
    <xf numFmtId="0" fontId="15" fillId="2" borderId="14" xfId="35" applyFont="1" applyFill="1" applyBorder="1" applyAlignment="1" applyProtection="1">
      <alignment vertical="center" wrapText="1"/>
      <protection hidden="1"/>
    </xf>
    <xf numFmtId="0" fontId="16" fillId="0" borderId="15" xfId="35" applyFont="1" applyBorder="1" applyAlignment="1" applyProtection="1">
      <alignment vertical="center" wrapText="1"/>
      <protection hidden="1"/>
    </xf>
    <xf numFmtId="4" fontId="16" fillId="0" borderId="14" xfId="35" applyNumberFormat="1" applyFont="1" applyBorder="1" applyAlignment="1" applyProtection="1">
      <alignment vertical="center" wrapText="1"/>
      <protection hidden="1"/>
    </xf>
    <xf numFmtId="178" fontId="18" fillId="0" borderId="0" xfId="35" applyNumberFormat="1" applyFont="1" applyProtection="1">
      <protection hidden="1"/>
    </xf>
    <xf numFmtId="0" fontId="16" fillId="0" borderId="15" xfId="35" applyFont="1" applyBorder="1" applyAlignment="1" applyProtection="1">
      <alignment horizontal="center" vertical="center" wrapText="1"/>
      <protection hidden="1"/>
    </xf>
    <xf numFmtId="3" fontId="16" fillId="0" borderId="14" xfId="35" applyNumberFormat="1" applyFont="1" applyBorder="1" applyAlignment="1" applyProtection="1">
      <alignment horizontal="right" vertical="center" wrapText="1"/>
      <protection hidden="1"/>
    </xf>
    <xf numFmtId="3" fontId="15" fillId="0" borderId="14" xfId="35" applyNumberFormat="1" applyFont="1" applyBorder="1" applyAlignment="1" applyProtection="1">
      <alignment horizontal="right" vertical="center" wrapText="1"/>
      <protection hidden="1"/>
    </xf>
    <xf numFmtId="4" fontId="15" fillId="0" borderId="15" xfId="7" applyNumberFormat="1" applyFont="1" applyBorder="1" applyAlignment="1" applyProtection="1">
      <alignment horizontal="right" vertical="center" wrapText="1"/>
      <protection hidden="1"/>
    </xf>
    <xf numFmtId="4" fontId="15" fillId="0" borderId="14" xfId="7"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15" xfId="35" applyNumberFormat="1" applyFont="1" applyBorder="1" applyAlignment="1" applyProtection="1">
      <alignment horizontal="right" vertical="center" wrapText="1"/>
      <protection hidden="1"/>
    </xf>
    <xf numFmtId="1" fontId="15" fillId="0" borderId="5" xfId="35" applyNumberFormat="1" applyFont="1" applyBorder="1" applyAlignment="1" applyProtection="1">
      <alignment horizontal="center" vertical="center" wrapText="1"/>
      <protection hidden="1"/>
    </xf>
    <xf numFmtId="0" fontId="16" fillId="0" borderId="0" xfId="35" applyFont="1" applyAlignment="1" applyProtection="1">
      <alignment horizontal="justify" vertical="center" wrapText="1"/>
      <protection hidden="1"/>
    </xf>
    <xf numFmtId="1" fontId="16" fillId="0" borderId="5" xfId="35" applyNumberFormat="1" applyFont="1" applyBorder="1" applyAlignment="1" applyProtection="1">
      <alignment horizontal="left" vertical="center" wrapText="1" indent="3"/>
      <protection hidden="1"/>
    </xf>
    <xf numFmtId="3" fontId="16" fillId="0" borderId="6" xfId="35" applyNumberFormat="1" applyFont="1" applyBorder="1" applyAlignment="1" applyProtection="1">
      <alignment horizontal="right" vertical="center" wrapText="1"/>
      <protection hidden="1"/>
    </xf>
    <xf numFmtId="4" fontId="16" fillId="0" borderId="6" xfId="35" applyNumberFormat="1" applyFont="1" applyBorder="1" applyAlignment="1" applyProtection="1">
      <alignment horizontal="right" vertical="center" wrapText="1"/>
      <protection hidden="1"/>
    </xf>
    <xf numFmtId="4" fontId="16" fillId="0" borderId="0" xfId="35" applyNumberFormat="1" applyFont="1" applyAlignment="1" applyProtection="1">
      <alignment vertical="center" wrapText="1"/>
      <protection hidden="1"/>
    </xf>
    <xf numFmtId="1" fontId="15" fillId="0" borderId="5" xfId="35" applyNumberFormat="1" applyFont="1" applyBorder="1" applyAlignment="1" applyProtection="1">
      <alignment horizontal="center" vertical="top" wrapText="1"/>
      <protection hidden="1"/>
    </xf>
    <xf numFmtId="0" fontId="35" fillId="0" borderId="0" xfId="31" applyFont="1" applyAlignment="1" applyProtection="1">
      <alignment vertical="top"/>
      <protection hidden="1"/>
    </xf>
    <xf numFmtId="0" fontId="31" fillId="0" borderId="0" xfId="26" applyProtection="1">
      <protection hidden="1"/>
    </xf>
    <xf numFmtId="0" fontId="36" fillId="0" borderId="0" xfId="26" applyFont="1" applyAlignment="1" applyProtection="1">
      <alignment horizontal="center" vertical="center" wrapText="1"/>
      <protection hidden="1"/>
    </xf>
    <xf numFmtId="0" fontId="16" fillId="0" borderId="0" xfId="26" applyFont="1" applyAlignment="1" applyProtection="1">
      <alignment vertical="center"/>
      <protection hidden="1"/>
    </xf>
    <xf numFmtId="0" fontId="15" fillId="0" borderId="0" xfId="26" applyFont="1" applyAlignment="1" applyProtection="1">
      <alignment horizontal="center" vertical="center"/>
      <protection hidden="1"/>
    </xf>
    <xf numFmtId="0" fontId="16" fillId="0" borderId="0" xfId="26" applyFont="1" applyAlignment="1" applyProtection="1">
      <alignment horizontal="justify" vertical="center"/>
      <protection hidden="1"/>
    </xf>
    <xf numFmtId="0" fontId="31" fillId="0" borderId="0" xfId="26" applyAlignment="1" applyProtection="1">
      <alignment vertical="center"/>
      <protection hidden="1"/>
    </xf>
    <xf numFmtId="0" fontId="16" fillId="0" borderId="14" xfId="26" applyFont="1" applyBorder="1" applyAlignment="1" applyProtection="1">
      <alignment vertical="center" wrapText="1"/>
      <protection hidden="1"/>
    </xf>
    <xf numFmtId="0" fontId="16" fillId="0" borderId="15" xfId="26" applyFont="1" applyBorder="1" applyAlignment="1" applyProtection="1">
      <alignment vertical="center" wrapText="1"/>
      <protection hidden="1"/>
    </xf>
    <xf numFmtId="0" fontId="16" fillId="0" borderId="0" xfId="26" applyFont="1" applyAlignment="1" applyProtection="1">
      <alignment horizontal="center" vertical="center"/>
      <protection hidden="1"/>
    </xf>
    <xf numFmtId="0" fontId="16" fillId="0" borderId="3" xfId="26" applyFont="1" applyBorder="1" applyAlignment="1" applyProtection="1">
      <alignment vertical="center" wrapText="1"/>
      <protection hidden="1"/>
    </xf>
    <xf numFmtId="0" fontId="16" fillId="0" borderId="0" xfId="26" applyFont="1" applyProtection="1">
      <protection hidden="1"/>
    </xf>
    <xf numFmtId="0" fontId="16" fillId="0" borderId="0" xfId="26" applyFont="1" applyAlignment="1" applyProtection="1">
      <alignment vertical="center" wrapText="1"/>
      <protection hidden="1"/>
    </xf>
    <xf numFmtId="0" fontId="16" fillId="0" borderId="16" xfId="26" applyFont="1" applyBorder="1" applyAlignment="1" applyProtection="1">
      <alignment vertical="center"/>
      <protection hidden="1"/>
    </xf>
    <xf numFmtId="0" fontId="16" fillId="0" borderId="17" xfId="26" applyFont="1" applyBorder="1" applyAlignment="1" applyProtection="1">
      <alignment vertical="center"/>
      <protection hidden="1"/>
    </xf>
    <xf numFmtId="0" fontId="16" fillId="0" borderId="18" xfId="26" applyFont="1" applyBorder="1" applyAlignment="1" applyProtection="1">
      <alignment vertical="center"/>
      <protection hidden="1"/>
    </xf>
    <xf numFmtId="0" fontId="16" fillId="0" borderId="19" xfId="26" applyFont="1" applyBorder="1" applyAlignment="1" applyProtection="1">
      <alignment vertical="center"/>
      <protection hidden="1"/>
    </xf>
    <xf numFmtId="0" fontId="16" fillId="0" borderId="20" xfId="26" applyFont="1" applyBorder="1" applyAlignment="1" applyProtection="1">
      <alignment vertical="center"/>
      <protection hidden="1"/>
    </xf>
    <xf numFmtId="0" fontId="16" fillId="0" borderId="21" xfId="26" applyFont="1" applyBorder="1" applyAlignment="1" applyProtection="1">
      <alignment vertical="center"/>
      <protection hidden="1"/>
    </xf>
    <xf numFmtId="0" fontId="16" fillId="0" borderId="7" xfId="26" applyFont="1" applyBorder="1" applyAlignment="1" applyProtection="1">
      <alignment vertical="center"/>
      <protection hidden="1"/>
    </xf>
    <xf numFmtId="0" fontId="16" fillId="0" borderId="8" xfId="26" applyFont="1" applyBorder="1" applyAlignment="1" applyProtection="1">
      <alignment vertical="center"/>
      <protection hidden="1"/>
    </xf>
    <xf numFmtId="0" fontId="16" fillId="0" borderId="14" xfId="26" applyFont="1" applyBorder="1" applyAlignment="1" applyProtection="1">
      <alignment horizontal="left" vertical="center"/>
      <protection hidden="1"/>
    </xf>
    <xf numFmtId="0" fontId="16" fillId="0" borderId="15" xfId="26" applyFont="1" applyBorder="1" applyAlignment="1" applyProtection="1">
      <alignment horizontal="left" vertical="center"/>
      <protection hidden="1"/>
    </xf>
    <xf numFmtId="0" fontId="16" fillId="0" borderId="0" xfId="26" applyFont="1" applyAlignment="1" applyProtection="1">
      <alignment horizontal="left" vertical="center"/>
      <protection hidden="1"/>
    </xf>
    <xf numFmtId="0" fontId="15" fillId="0" borderId="0" xfId="28" applyNumberFormat="1" applyFont="1" applyFill="1" applyBorder="1" applyAlignment="1" applyProtection="1">
      <alignment horizontal="left" vertical="center"/>
    </xf>
    <xf numFmtId="0" fontId="37" fillId="0" borderId="0" xfId="26" applyFont="1" applyAlignment="1" applyProtection="1">
      <alignment vertical="center"/>
      <protection hidden="1"/>
    </xf>
    <xf numFmtId="0" fontId="37" fillId="0" borderId="0" xfId="26" applyFont="1" applyProtection="1">
      <protection hidden="1"/>
    </xf>
    <xf numFmtId="0" fontId="38" fillId="0" borderId="0" xfId="26"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15" fillId="0" borderId="12" xfId="31" applyFont="1" applyBorder="1" applyAlignment="1" applyProtection="1">
      <alignment horizontal="right" vertical="center" wrapText="1"/>
      <protection hidden="1"/>
    </xf>
    <xf numFmtId="3" fontId="23" fillId="0" borderId="13" xfId="31" applyNumberFormat="1" applyFont="1" applyBorder="1" applyAlignment="1" applyProtection="1">
      <alignment horizontal="justify" vertical="center" wrapText="1"/>
      <protection hidden="1"/>
    </xf>
    <xf numFmtId="0" fontId="30" fillId="0" borderId="0" xfId="0" applyFont="1" applyProtection="1">
      <protection hidden="1"/>
    </xf>
    <xf numFmtId="0" fontId="15" fillId="0" borderId="0" xfId="0" applyFont="1" applyAlignment="1" applyProtection="1">
      <alignment horizontal="center" vertical="center"/>
      <protection hidden="1"/>
    </xf>
    <xf numFmtId="0" fontId="30" fillId="0" borderId="0" xfId="0" applyFont="1" applyAlignment="1" applyProtection="1">
      <alignment vertical="center"/>
      <protection hidden="1"/>
    </xf>
    <xf numFmtId="0" fontId="26" fillId="0" borderId="0" xfId="0" applyFont="1" applyAlignment="1" applyProtection="1">
      <alignment horizontal="center" vertical="center"/>
      <protection hidden="1"/>
    </xf>
    <xf numFmtId="0" fontId="30" fillId="0" borderId="0" xfId="0" applyFont="1" applyAlignment="1" applyProtection="1">
      <alignment horizontal="left" vertical="center"/>
      <protection hidden="1"/>
    </xf>
    <xf numFmtId="0" fontId="30" fillId="0" borderId="0" xfId="0" applyFont="1" applyAlignment="1" applyProtection="1">
      <alignment horizontal="justify" vertical="center"/>
      <protection hidden="1"/>
    </xf>
    <xf numFmtId="0" fontId="30" fillId="0" borderId="0" xfId="0" applyFont="1" applyAlignment="1" applyProtection="1">
      <alignment horizontal="center" vertical="center"/>
      <protection hidden="1"/>
    </xf>
    <xf numFmtId="0" fontId="30" fillId="0" borderId="0" xfId="0" applyFont="1" applyAlignment="1" applyProtection="1">
      <alignment horizontal="left" vertical="center" indent="1"/>
      <protection hidden="1"/>
    </xf>
    <xf numFmtId="0" fontId="30" fillId="0" borderId="0" xfId="32" applyFont="1" applyAlignment="1" applyProtection="1">
      <alignment horizontal="left" vertical="center" indent="1"/>
      <protection hidden="1"/>
    </xf>
    <xf numFmtId="0" fontId="26" fillId="0" borderId="0" xfId="32" applyFont="1" applyAlignment="1" applyProtection="1">
      <alignment vertical="center"/>
      <protection hidden="1"/>
    </xf>
    <xf numFmtId="0" fontId="26" fillId="0" borderId="0" xfId="0" applyFont="1" applyAlignment="1" applyProtection="1">
      <alignment horizontal="left" vertical="center"/>
      <protection hidden="1"/>
    </xf>
    <xf numFmtId="0" fontId="26" fillId="0" borderId="0" xfId="0" applyFont="1" applyAlignment="1" applyProtection="1">
      <alignment vertical="center"/>
      <protection hidden="1"/>
    </xf>
    <xf numFmtId="0" fontId="30" fillId="0" borderId="0" xfId="32" applyFont="1" applyAlignment="1" applyProtection="1">
      <alignment vertical="center"/>
      <protection hidden="1"/>
    </xf>
    <xf numFmtId="0" fontId="30" fillId="0" borderId="0" xfId="36" applyNumberFormat="1" applyFont="1" applyFill="1" applyBorder="1" applyAlignment="1" applyProtection="1">
      <alignment horizontal="center" vertical="center" wrapText="1"/>
      <protection hidden="1"/>
    </xf>
    <xf numFmtId="0" fontId="30" fillId="0" borderId="0" xfId="36" applyFont="1" applyFill="1" applyBorder="1" applyAlignment="1" applyProtection="1">
      <alignment horizontal="center" vertical="center" wrapText="1"/>
      <protection hidden="1"/>
    </xf>
    <xf numFmtId="0" fontId="30" fillId="0" borderId="0" xfId="36" applyNumberFormat="1" applyFont="1" applyFill="1" applyBorder="1" applyAlignment="1" applyProtection="1">
      <alignment vertical="center" wrapText="1"/>
      <protection hidden="1"/>
    </xf>
    <xf numFmtId="0" fontId="26" fillId="0" borderId="0" xfId="0" applyFont="1" applyAlignment="1" applyProtection="1">
      <alignment horizontal="center" vertical="center" wrapText="1"/>
      <protection hidden="1"/>
    </xf>
    <xf numFmtId="0" fontId="30" fillId="0" borderId="0" xfId="31" applyFont="1" applyAlignment="1" applyProtection="1">
      <alignment vertical="center"/>
      <protection hidden="1"/>
    </xf>
    <xf numFmtId="0" fontId="30" fillId="0" borderId="0" xfId="31" applyFont="1" applyAlignment="1" applyProtection="1">
      <alignment horizontal="right" vertical="center"/>
      <protection hidden="1"/>
    </xf>
    <xf numFmtId="0" fontId="30" fillId="0" borderId="0" xfId="31" applyFont="1" applyAlignment="1" applyProtection="1">
      <alignment horizontal="left" vertical="center"/>
      <protection hidden="1"/>
    </xf>
    <xf numFmtId="0" fontId="26" fillId="0" borderId="0" xfId="0" applyFont="1" applyAlignment="1" applyProtection="1">
      <alignment horizontal="right" vertical="center"/>
      <protection hidden="1"/>
    </xf>
    <xf numFmtId="0" fontId="30" fillId="0" borderId="0" xfId="36" applyNumberFormat="1" applyFont="1" applyFill="1" applyBorder="1" applyAlignment="1" applyProtection="1">
      <alignment horizontal="right" vertical="center" wrapText="1"/>
      <protection hidden="1"/>
    </xf>
    <xf numFmtId="2" fontId="30" fillId="0" borderId="0" xfId="0" applyNumberFormat="1" applyFont="1" applyAlignment="1" applyProtection="1">
      <alignment horizontal="right" vertical="center" wrapText="1"/>
      <protection hidden="1"/>
    </xf>
    <xf numFmtId="2" fontId="30" fillId="0" borderId="0" xfId="0" applyNumberFormat="1" applyFont="1" applyAlignment="1" applyProtection="1">
      <alignment horizontal="right" vertical="center"/>
      <protection hidden="1"/>
    </xf>
    <xf numFmtId="168" fontId="30" fillId="0" borderId="0" xfId="0" applyNumberFormat="1" applyFont="1" applyAlignment="1" applyProtection="1">
      <alignment horizontal="right" vertical="center" wrapText="1"/>
      <protection hidden="1"/>
    </xf>
    <xf numFmtId="2" fontId="30" fillId="0" borderId="0" xfId="0" applyNumberFormat="1" applyFont="1" applyAlignment="1" applyProtection="1">
      <alignment vertical="center" wrapText="1"/>
      <protection hidden="1"/>
    </xf>
    <xf numFmtId="0" fontId="30" fillId="0" borderId="0" xfId="0" applyFont="1" applyAlignment="1" applyProtection="1">
      <alignment vertical="center" wrapText="1"/>
      <protection hidden="1"/>
    </xf>
    <xf numFmtId="167" fontId="30" fillId="0" borderId="0" xfId="0" applyNumberFormat="1" applyFont="1" applyAlignment="1" applyProtection="1">
      <alignment horizontal="right" vertical="center" wrapText="1"/>
      <protection hidden="1"/>
    </xf>
    <xf numFmtId="2" fontId="30" fillId="0" borderId="0" xfId="0" applyNumberFormat="1" applyFont="1" applyAlignment="1" applyProtection="1">
      <alignment vertical="center"/>
      <protection hidden="1"/>
    </xf>
    <xf numFmtId="2" fontId="30" fillId="0" borderId="0" xfId="7" applyNumberFormat="1" applyFont="1" applyFill="1" applyBorder="1" applyAlignment="1" applyProtection="1">
      <alignment horizontal="right" vertical="center" wrapText="1"/>
      <protection hidden="1"/>
    </xf>
    <xf numFmtId="0" fontId="30" fillId="0" borderId="0" xfId="36" applyFont="1" applyFill="1" applyBorder="1" applyAlignment="1" applyProtection="1">
      <alignment horizontal="right" vertical="center" wrapText="1"/>
      <protection hidden="1"/>
    </xf>
    <xf numFmtId="0" fontId="30" fillId="0" borderId="0" xfId="36" applyNumberFormat="1" applyFont="1" applyFill="1" applyBorder="1" applyAlignment="1" applyProtection="1">
      <alignment horizontal="center" vertical="center"/>
      <protection hidden="1"/>
    </xf>
    <xf numFmtId="0" fontId="30" fillId="0" borderId="0" xfId="36" applyNumberFormat="1" applyFont="1" applyFill="1" applyBorder="1" applyAlignment="1" applyProtection="1">
      <alignment horizontal="right" vertical="center"/>
      <protection hidden="1"/>
    </xf>
    <xf numFmtId="0" fontId="16" fillId="0" borderId="13" xfId="31" applyFont="1" applyBorder="1" applyAlignment="1" applyProtection="1">
      <alignment horizontal="justify" vertical="top" wrapText="1"/>
      <protection hidden="1"/>
    </xf>
    <xf numFmtId="4" fontId="15" fillId="0" borderId="10" xfId="31" applyNumberFormat="1" applyFont="1" applyBorder="1" applyAlignment="1" applyProtection="1">
      <alignment horizontal="right" vertical="center"/>
      <protection hidden="1"/>
    </xf>
    <xf numFmtId="4" fontId="15" fillId="0" borderId="12" xfId="7" applyNumberFormat="1" applyFont="1" applyBorder="1" applyAlignment="1" applyProtection="1">
      <alignment horizontal="right" vertical="center" wrapText="1"/>
      <protection hidden="1"/>
    </xf>
    <xf numFmtId="0" fontId="1" fillId="0" borderId="5" xfId="35" applyBorder="1" applyProtection="1">
      <protection hidden="1"/>
    </xf>
    <xf numFmtId="0" fontId="1" fillId="0" borderId="6" xfId="35" applyBorder="1" applyProtection="1">
      <protection hidden="1"/>
    </xf>
    <xf numFmtId="0" fontId="18" fillId="0" borderId="5" xfId="35" applyFont="1" applyBorder="1" applyProtection="1">
      <protection hidden="1"/>
    </xf>
    <xf numFmtId="0" fontId="18" fillId="0" borderId="6" xfId="35" applyFont="1" applyBorder="1" applyProtection="1">
      <protection hidden="1"/>
    </xf>
    <xf numFmtId="1" fontId="16" fillId="0" borderId="7" xfId="35" applyNumberFormat="1" applyFont="1" applyBorder="1" applyAlignment="1" applyProtection="1">
      <alignment horizontal="left" vertical="center" wrapText="1" indent="3"/>
      <protection hidden="1"/>
    </xf>
    <xf numFmtId="0" fontId="16" fillId="0" borderId="4" xfId="35" applyFont="1" applyBorder="1" applyAlignment="1" applyProtection="1">
      <alignment horizontal="justify" vertical="center" wrapText="1"/>
      <protection hidden="1"/>
    </xf>
    <xf numFmtId="4" fontId="16" fillId="0" borderId="8" xfId="35" applyNumberFormat="1" applyFont="1" applyBorder="1" applyAlignment="1" applyProtection="1">
      <alignment horizontal="justify" vertical="center" wrapText="1"/>
      <protection hidden="1"/>
    </xf>
    <xf numFmtId="0" fontId="41" fillId="0" borderId="0" xfId="31" applyFont="1" applyAlignment="1" applyProtection="1">
      <alignment vertical="top"/>
      <protection hidden="1"/>
    </xf>
    <xf numFmtId="2" fontId="41" fillId="0" borderId="0" xfId="31" applyNumberFormat="1" applyFont="1" applyAlignment="1" applyProtection="1">
      <alignment vertical="top"/>
      <protection hidden="1"/>
    </xf>
    <xf numFmtId="166" fontId="35" fillId="0" borderId="0" xfId="31" applyNumberFormat="1" applyFont="1" applyAlignment="1" applyProtection="1">
      <alignment vertical="top"/>
      <protection hidden="1"/>
    </xf>
    <xf numFmtId="0" fontId="35" fillId="0" borderId="0" xfId="31" applyFont="1" applyAlignment="1" applyProtection="1">
      <alignment horizontal="right" vertical="top"/>
      <protection hidden="1"/>
    </xf>
    <xf numFmtId="2" fontId="41" fillId="2" borderId="0" xfId="31" applyNumberFormat="1" applyFont="1" applyFill="1" applyAlignment="1" applyProtection="1">
      <alignment vertical="top"/>
      <protection hidden="1"/>
    </xf>
    <xf numFmtId="0" fontId="30" fillId="0" borderId="0" xfId="0" applyFont="1" applyAlignment="1" applyProtection="1">
      <alignment horizontal="right" vertical="center"/>
      <protection hidden="1"/>
    </xf>
    <xf numFmtId="0" fontId="43" fillId="0" borderId="0" xfId="35" applyFont="1" applyProtection="1">
      <protection hidden="1"/>
    </xf>
    <xf numFmtId="0" fontId="42" fillId="0" borderId="0" xfId="35" applyFont="1" applyProtection="1">
      <protection hidden="1"/>
    </xf>
    <xf numFmtId="0" fontId="42" fillId="0" borderId="0" xfId="35" applyFont="1" applyAlignment="1" applyProtection="1">
      <alignment vertical="center"/>
      <protection hidden="1"/>
    </xf>
    <xf numFmtId="0" fontId="42" fillId="0" borderId="0" xfId="35" applyFont="1" applyAlignment="1" applyProtection="1">
      <alignment wrapText="1"/>
      <protection hidden="1"/>
    </xf>
    <xf numFmtId="10" fontId="42" fillId="0" borderId="0" xfId="35" applyNumberFormat="1" applyFont="1" applyAlignment="1" applyProtection="1">
      <alignment vertical="center"/>
      <protection hidden="1"/>
    </xf>
    <xf numFmtId="0" fontId="30" fillId="0" borderId="0" xfId="29" applyNumberFormat="1" applyFont="1" applyFill="1" applyBorder="1" applyAlignment="1" applyProtection="1">
      <alignment vertical="center" wrapText="1"/>
      <protection hidden="1"/>
    </xf>
    <xf numFmtId="0" fontId="43" fillId="3" borderId="0" xfId="35" applyFont="1" applyFill="1" applyProtection="1">
      <protection hidden="1"/>
    </xf>
    <xf numFmtId="4" fontId="16" fillId="4" borderId="6" xfId="35" applyNumberFormat="1" applyFont="1" applyFill="1" applyBorder="1" applyAlignment="1" applyProtection="1">
      <alignment horizontal="right" vertical="center" wrapText="1"/>
      <protection hidden="1"/>
    </xf>
    <xf numFmtId="0" fontId="20" fillId="0" borderId="18" xfId="31" applyFont="1" applyBorder="1" applyAlignment="1" applyProtection="1">
      <alignment horizontal="center" vertical="center"/>
      <protection hidden="1"/>
    </xf>
    <xf numFmtId="0" fontId="4" fillId="0" borderId="12" xfId="31" applyFont="1" applyBorder="1" applyAlignment="1" applyProtection="1">
      <alignment vertical="center"/>
      <protection hidden="1"/>
    </xf>
    <xf numFmtId="0" fontId="18" fillId="0" borderId="12" xfId="31" applyFont="1" applyBorder="1" applyAlignment="1" applyProtection="1">
      <alignment vertical="center"/>
      <protection hidden="1"/>
    </xf>
    <xf numFmtId="0" fontId="46"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5" fillId="0" borderId="0" xfId="0" applyFont="1" applyAlignment="1" applyProtection="1">
      <alignment vertical="top"/>
      <protection hidden="1"/>
    </xf>
    <xf numFmtId="0" fontId="5" fillId="0" borderId="0" xfId="0" applyFont="1" applyAlignment="1" applyProtection="1">
      <alignment vertical="center"/>
      <protection hidden="1"/>
    </xf>
    <xf numFmtId="0" fontId="19" fillId="0" borderId="0" xfId="0" applyFont="1" applyProtection="1">
      <protection hidden="1"/>
    </xf>
    <xf numFmtId="0" fontId="15" fillId="0" borderId="0" xfId="0" applyFont="1" applyAlignment="1" applyProtection="1">
      <alignment horizontal="center" vertical="top"/>
      <protection hidden="1"/>
    </xf>
    <xf numFmtId="0" fontId="5" fillId="0" borderId="0" xfId="0" applyFont="1" applyAlignment="1" applyProtection="1">
      <alignment horizontal="justify" vertical="center"/>
      <protection hidden="1"/>
    </xf>
    <xf numFmtId="0" fontId="19" fillId="0" borderId="0" xfId="0" applyFont="1" applyAlignment="1" applyProtection="1">
      <alignment vertical="top" wrapText="1"/>
      <protection hidden="1"/>
    </xf>
    <xf numFmtId="165" fontId="6" fillId="0" borderId="0" xfId="0" quotePrefix="1" applyNumberFormat="1" applyFont="1" applyAlignment="1" applyProtection="1">
      <alignment horizontal="left" vertical="top" wrapText="1" indent="1"/>
      <protection hidden="1"/>
    </xf>
    <xf numFmtId="0" fontId="5" fillId="0" borderId="0" xfId="0" applyFont="1" applyAlignment="1" applyProtection="1">
      <alignment horizontal="justify" vertical="top"/>
      <protection hidden="1"/>
    </xf>
    <xf numFmtId="165" fontId="6" fillId="0" borderId="0" xfId="0" quotePrefix="1" applyNumberFormat="1" applyFont="1" applyAlignment="1" applyProtection="1">
      <alignment horizontal="left" vertical="top" wrapText="1"/>
      <protection hidden="1"/>
    </xf>
    <xf numFmtId="0" fontId="20" fillId="0" borderId="0" xfId="0" applyFont="1" applyAlignment="1" applyProtection="1">
      <alignment horizontal="justify" vertical="center"/>
      <protection hidden="1"/>
    </xf>
    <xf numFmtId="0" fontId="5" fillId="0" borderId="0" xfId="0" applyFont="1" applyAlignment="1" applyProtection="1">
      <alignment horizontal="right" vertical="top" wrapText="1"/>
      <protection hidden="1"/>
    </xf>
    <xf numFmtId="0" fontId="5" fillId="0" borderId="0" xfId="0" applyFont="1" applyAlignment="1" applyProtection="1">
      <alignment horizontal="center" vertical="top" wrapText="1"/>
      <protection hidden="1"/>
    </xf>
    <xf numFmtId="0" fontId="16" fillId="0" borderId="0" xfId="0" applyFont="1" applyAlignment="1" applyProtection="1">
      <alignment vertical="top"/>
      <protection hidden="1"/>
    </xf>
    <xf numFmtId="0" fontId="5" fillId="0" borderId="0" xfId="0" applyFont="1" applyAlignment="1" applyProtection="1">
      <alignment horizontal="justify"/>
      <protection hidden="1"/>
    </xf>
    <xf numFmtId="0" fontId="5" fillId="0" borderId="0" xfId="0" applyFont="1" applyProtection="1">
      <protection hidden="1"/>
    </xf>
    <xf numFmtId="0" fontId="20" fillId="0" borderId="0" xfId="0" applyFont="1" applyAlignment="1" applyProtection="1">
      <alignment horizontal="center" vertical="top"/>
      <protection hidden="1"/>
    </xf>
    <xf numFmtId="1" fontId="16" fillId="0" borderId="12" xfId="31" applyNumberFormat="1" applyFont="1" applyBorder="1" applyAlignment="1" applyProtection="1">
      <alignment horizontal="right" vertical="center" wrapText="1"/>
      <protection hidden="1"/>
    </xf>
    <xf numFmtId="0" fontId="16" fillId="0" borderId="11" xfId="31" applyFont="1" applyBorder="1" applyAlignment="1" applyProtection="1">
      <alignment horizontal="justify" vertical="center" wrapText="1"/>
      <protection hidden="1"/>
    </xf>
    <xf numFmtId="0" fontId="15" fillId="0" borderId="0" xfId="0" applyFont="1" applyAlignment="1" applyProtection="1">
      <alignment horizontal="center" vertical="center" wrapText="1"/>
      <protection hidden="1"/>
    </xf>
    <xf numFmtId="0" fontId="49" fillId="0" borderId="0" xfId="37" applyFont="1" applyAlignment="1" applyProtection="1">
      <alignment horizontal="center"/>
      <protection hidden="1"/>
    </xf>
    <xf numFmtId="0" fontId="49" fillId="0" borderId="0" xfId="37" applyFont="1" applyProtection="1">
      <protection hidden="1"/>
    </xf>
    <xf numFmtId="0" fontId="49" fillId="0" borderId="0" xfId="27" applyFont="1" applyAlignment="1" applyProtection="1">
      <alignment horizontal="left" vertical="center"/>
      <protection hidden="1"/>
    </xf>
    <xf numFmtId="0" fontId="49" fillId="0" borderId="0" xfId="27" applyFont="1" applyProtection="1">
      <protection hidden="1"/>
    </xf>
    <xf numFmtId="0" fontId="49" fillId="0" borderId="0" xfId="27" applyFont="1" applyAlignment="1" applyProtection="1">
      <alignment vertical="center"/>
      <protection hidden="1"/>
    </xf>
    <xf numFmtId="0" fontId="49" fillId="0" borderId="0" xfId="27" applyFont="1" applyAlignment="1" applyProtection="1">
      <alignment horizontal="center" vertical="center"/>
      <protection hidden="1"/>
    </xf>
    <xf numFmtId="0" fontId="49" fillId="0" borderId="0" xfId="27" applyFont="1" applyAlignment="1" applyProtection="1">
      <alignment horizontal="left"/>
      <protection hidden="1"/>
    </xf>
    <xf numFmtId="0" fontId="49" fillId="0" borderId="0" xfId="27" applyFont="1" applyAlignment="1" applyProtection="1">
      <alignment horizontal="center"/>
      <protection hidden="1"/>
    </xf>
    <xf numFmtId="1" fontId="16" fillId="4" borderId="10" xfId="26" applyNumberFormat="1" applyFont="1" applyFill="1" applyBorder="1" applyAlignment="1" applyProtection="1">
      <alignment horizontal="center" vertical="center"/>
      <protection locked="0"/>
    </xf>
    <xf numFmtId="177" fontId="16" fillId="4" borderId="10" xfId="26" applyNumberFormat="1" applyFont="1" applyFill="1" applyBorder="1" applyAlignment="1" applyProtection="1">
      <alignment horizontal="center" vertical="center"/>
      <protection locked="0"/>
    </xf>
    <xf numFmtId="0" fontId="27" fillId="0" borderId="0" xfId="26" applyFont="1" applyAlignment="1" applyProtection="1">
      <alignment horizontal="center" vertical="center"/>
      <protection hidden="1"/>
    </xf>
    <xf numFmtId="0" fontId="50" fillId="0" borderId="0" xfId="26" applyFont="1" applyAlignment="1" applyProtection="1">
      <alignment vertical="center"/>
      <protection hidden="1"/>
    </xf>
    <xf numFmtId="0" fontId="31" fillId="0" borderId="0" xfId="26" applyAlignment="1" applyProtection="1">
      <alignment horizontal="center"/>
      <protection hidden="1"/>
    </xf>
    <xf numFmtId="2" fontId="15" fillId="0" borderId="0" xfId="0" applyNumberFormat="1" applyFont="1" applyAlignment="1" applyProtection="1">
      <alignment horizontal="center" vertical="center"/>
      <protection hidden="1"/>
    </xf>
    <xf numFmtId="0" fontId="30" fillId="0" borderId="0" xfId="0" applyFont="1" applyAlignment="1" applyProtection="1">
      <alignment horizontal="center" vertical="top"/>
      <protection hidden="1"/>
    </xf>
    <xf numFmtId="0" fontId="30" fillId="0" borderId="0" xfId="0" applyFont="1" applyAlignment="1" applyProtection="1">
      <alignment horizontal="justify" vertical="top"/>
      <protection hidden="1"/>
    </xf>
    <xf numFmtId="10" fontId="15" fillId="4" borderId="12" xfId="31" applyNumberFormat="1" applyFont="1" applyFill="1" applyBorder="1" applyAlignment="1" applyProtection="1">
      <alignment horizontal="right" vertical="center" wrapText="1"/>
      <protection locked="0"/>
    </xf>
    <xf numFmtId="0" fontId="15" fillId="0" borderId="4" xfId="23" applyFont="1" applyBorder="1" applyAlignment="1">
      <alignment vertical="center"/>
    </xf>
    <xf numFmtId="0" fontId="16" fillId="0" borderId="4" xfId="23" applyFont="1" applyBorder="1" applyAlignment="1">
      <alignment vertical="center"/>
    </xf>
    <xf numFmtId="0" fontId="15" fillId="0" borderId="4" xfId="23" applyFont="1" applyBorder="1" applyAlignment="1">
      <alignment horizontal="right" vertical="center"/>
    </xf>
    <xf numFmtId="0" fontId="16" fillId="0" borderId="0" xfId="23" applyFont="1" applyAlignment="1">
      <alignment vertical="center"/>
    </xf>
    <xf numFmtId="0" fontId="16" fillId="0" borderId="0" xfId="23" applyFont="1"/>
    <xf numFmtId="0" fontId="30" fillId="0" borderId="0" xfId="23" applyFont="1"/>
    <xf numFmtId="0" fontId="30" fillId="0" borderId="0" xfId="23" applyFont="1" applyAlignment="1">
      <alignment horizontal="center" vertical="center"/>
    </xf>
    <xf numFmtId="0" fontId="48" fillId="0" borderId="0" xfId="23" applyFont="1"/>
    <xf numFmtId="0" fontId="48" fillId="0" borderId="0" xfId="23" applyFont="1" applyAlignment="1">
      <alignment vertical="center"/>
    </xf>
    <xf numFmtId="0" fontId="15" fillId="0" borderId="0" xfId="23" applyFont="1" applyAlignment="1">
      <alignment horizontal="center" vertical="center"/>
    </xf>
    <xf numFmtId="0" fontId="48" fillId="0" borderId="0" xfId="23" applyFont="1" applyAlignment="1">
      <alignment horizontal="left" vertical="center"/>
    </xf>
    <xf numFmtId="177" fontId="48" fillId="0" borderId="0" xfId="23" applyNumberFormat="1" applyFont="1" applyAlignment="1">
      <alignment horizontal="left" vertical="center"/>
    </xf>
    <xf numFmtId="0" fontId="30" fillId="0" borderId="0" xfId="23" applyFont="1" applyAlignment="1">
      <alignment horizontal="center"/>
    </xf>
    <xf numFmtId="0" fontId="48" fillId="0" borderId="0" xfId="25" applyFont="1" applyAlignment="1">
      <alignment horizontal="left" vertical="center"/>
    </xf>
    <xf numFmtId="0" fontId="15" fillId="0" borderId="0" xfId="25" applyFont="1" applyAlignment="1">
      <alignment horizontal="left" vertical="center"/>
    </xf>
    <xf numFmtId="0" fontId="16" fillId="0" borderId="0" xfId="23" applyFont="1" applyAlignment="1">
      <alignment horizontal="justify" vertical="center"/>
    </xf>
    <xf numFmtId="0" fontId="48" fillId="0" borderId="0" xfId="33" applyFont="1" applyAlignment="1">
      <alignment horizontal="left" vertical="center"/>
    </xf>
    <xf numFmtId="0" fontId="48" fillId="0" borderId="0" xfId="23" applyFont="1" applyAlignment="1">
      <alignment horizontal="justify" vertical="center"/>
    </xf>
    <xf numFmtId="0" fontId="48" fillId="0" borderId="0" xfId="23" applyFont="1" applyAlignment="1">
      <alignment vertical="top"/>
    </xf>
    <xf numFmtId="165" fontId="48" fillId="0" borderId="0" xfId="23" applyNumberFormat="1" applyFont="1" applyAlignment="1">
      <alignment horizontal="center" vertical="top"/>
    </xf>
    <xf numFmtId="4" fontId="15" fillId="0" borderId="0" xfId="23" applyNumberFormat="1" applyFont="1" applyAlignment="1">
      <alignment vertical="center"/>
    </xf>
    <xf numFmtId="0" fontId="15" fillId="0" borderId="0" xfId="23" applyFont="1" applyAlignment="1">
      <alignment horizontal="justify" vertical="center"/>
    </xf>
    <xf numFmtId="165" fontId="48" fillId="0" borderId="0" xfId="23" applyNumberFormat="1" applyFont="1" applyAlignment="1">
      <alignment horizontal="center" vertical="center"/>
    </xf>
    <xf numFmtId="0" fontId="30" fillId="0" borderId="0" xfId="23" applyFont="1" applyAlignment="1">
      <alignment vertical="center"/>
    </xf>
    <xf numFmtId="0" fontId="48" fillId="0" borderId="0" xfId="23" applyFont="1" applyAlignment="1">
      <alignment horizontal="center" vertical="top"/>
    </xf>
    <xf numFmtId="0" fontId="48" fillId="0" borderId="0" xfId="0" applyFont="1" applyAlignment="1">
      <alignment vertical="center"/>
    </xf>
    <xf numFmtId="0" fontId="48" fillId="0" borderId="0" xfId="0" applyFont="1" applyAlignment="1">
      <alignment horizontal="center" vertical="center" wrapText="1"/>
    </xf>
    <xf numFmtId="0" fontId="48" fillId="0" borderId="0" xfId="0" applyFont="1"/>
    <xf numFmtId="0" fontId="48" fillId="0" borderId="0" xfId="0" applyFont="1" applyAlignment="1">
      <alignment horizontal="justify" vertical="center"/>
    </xf>
    <xf numFmtId="165" fontId="48" fillId="0" borderId="0" xfId="0" applyNumberFormat="1" applyFont="1" applyAlignment="1">
      <alignment horizontal="center" vertical="center"/>
    </xf>
    <xf numFmtId="0" fontId="48" fillId="0" borderId="0" xfId="0" applyFont="1" applyAlignment="1">
      <alignment horizontal="right" vertical="center"/>
    </xf>
    <xf numFmtId="177" fontId="15" fillId="0" borderId="0" xfId="23" applyNumberFormat="1" applyFont="1" applyAlignment="1">
      <alignment vertical="center"/>
    </xf>
    <xf numFmtId="0" fontId="15" fillId="0" borderId="0" xfId="23" applyFont="1" applyAlignment="1">
      <alignment horizontal="right" vertical="center"/>
    </xf>
    <xf numFmtId="0" fontId="16" fillId="0" borderId="0" xfId="23" applyFont="1" applyAlignment="1">
      <alignment horizontal="left" vertical="center"/>
    </xf>
    <xf numFmtId="0" fontId="15" fillId="0" borderId="0" xfId="23" applyFont="1" applyAlignment="1">
      <alignment horizontal="left" vertical="center" indent="2"/>
    </xf>
    <xf numFmtId="0" fontId="15" fillId="0" borderId="0" xfId="23" applyFont="1" applyAlignment="1">
      <alignment horizontal="left" vertical="center" indent="1"/>
    </xf>
    <xf numFmtId="0" fontId="16" fillId="0" borderId="0" xfId="23" applyFont="1" applyAlignment="1">
      <alignment horizontal="left" vertical="center" indent="1"/>
    </xf>
    <xf numFmtId="0" fontId="48" fillId="0" borderId="0" xfId="0" applyFont="1" applyAlignment="1">
      <alignment horizontal="left" vertical="center" wrapText="1" indent="2"/>
    </xf>
    <xf numFmtId="0" fontId="48" fillId="0" borderId="0" xfId="0" applyFont="1" applyAlignment="1">
      <alignment vertical="center" wrapText="1"/>
    </xf>
    <xf numFmtId="0" fontId="16" fillId="0" borderId="0" xfId="0" applyFont="1" applyAlignment="1">
      <alignment horizontal="right" vertical="center"/>
    </xf>
    <xf numFmtId="0" fontId="48" fillId="0" borderId="0" xfId="0" applyFont="1" applyAlignment="1">
      <alignment horizontal="left" vertical="center" indent="2"/>
    </xf>
    <xf numFmtId="0" fontId="15" fillId="0" borderId="0" xfId="0" applyFont="1" applyAlignment="1">
      <alignment horizontal="left" vertical="center"/>
    </xf>
    <xf numFmtId="2" fontId="16" fillId="0" borderId="12" xfId="31" applyNumberFormat="1" applyFont="1" applyBorder="1" applyAlignment="1" applyProtection="1">
      <alignment horizontal="right" vertical="center" wrapText="1"/>
      <protection hidden="1"/>
    </xf>
    <xf numFmtId="0" fontId="53" fillId="0" borderId="0" xfId="30" applyNumberFormat="1" applyFont="1" applyFill="1" applyBorder="1" applyAlignment="1" applyProtection="1">
      <alignment horizontal="center" vertical="center"/>
      <protection hidden="1"/>
    </xf>
    <xf numFmtId="0" fontId="54" fillId="0" borderId="0" xfId="30" applyNumberFormat="1" applyFont="1" applyFill="1" applyBorder="1" applyAlignment="1" applyProtection="1">
      <alignment horizontal="center" vertical="center"/>
      <protection hidden="1"/>
    </xf>
    <xf numFmtId="0" fontId="54" fillId="0" borderId="0" xfId="30" applyNumberFormat="1" applyFont="1" applyFill="1" applyBorder="1" applyAlignment="1" applyProtection="1">
      <alignment horizontal="center" vertical="top"/>
      <protection hidden="1"/>
    </xf>
    <xf numFmtId="0" fontId="4" fillId="0" borderId="0" xfId="30" applyNumberFormat="1" applyFont="1" applyFill="1" applyBorder="1" applyAlignment="1" applyProtection="1">
      <alignment horizontal="center" vertical="top"/>
      <protection hidden="1"/>
    </xf>
    <xf numFmtId="0" fontId="55" fillId="0" borderId="0" xfId="30" applyNumberFormat="1" applyFont="1" applyFill="1" applyBorder="1" applyAlignment="1" applyProtection="1">
      <alignment vertical="center"/>
      <protection hidden="1"/>
    </xf>
    <xf numFmtId="0" fontId="56" fillId="0" borderId="0" xfId="30" applyNumberFormat="1" applyFont="1" applyFill="1" applyBorder="1" applyAlignment="1" applyProtection="1">
      <alignment vertical="center"/>
      <protection hidden="1"/>
    </xf>
    <xf numFmtId="0" fontId="56" fillId="0" borderId="0" xfId="30" applyNumberFormat="1" applyFont="1" applyFill="1" applyBorder="1" applyAlignment="1" applyProtection="1">
      <alignment vertical="top"/>
      <protection hidden="1"/>
    </xf>
    <xf numFmtId="0" fontId="34" fillId="0" borderId="0" xfId="30" applyNumberFormat="1" applyFont="1" applyFill="1" applyBorder="1" applyAlignment="1" applyProtection="1">
      <alignment vertical="top"/>
      <protection hidden="1"/>
    </xf>
    <xf numFmtId="0" fontId="16" fillId="0" borderId="0" xfId="30" applyFont="1" applyAlignment="1" applyProtection="1">
      <alignment vertical="top"/>
      <protection hidden="1"/>
    </xf>
    <xf numFmtId="0" fontId="16" fillId="0" borderId="0" xfId="30" applyFont="1" applyAlignment="1" applyProtection="1">
      <alignment vertical="center"/>
      <protection hidden="1"/>
    </xf>
    <xf numFmtId="0" fontId="16" fillId="0" borderId="0" xfId="30" applyFont="1" applyAlignment="1" applyProtection="1">
      <alignment vertical="center" wrapText="1"/>
      <protection hidden="1"/>
    </xf>
    <xf numFmtId="0" fontId="56" fillId="0" borderId="0" xfId="30" applyNumberFormat="1" applyFont="1" applyFill="1" applyBorder="1" applyAlignment="1" applyProtection="1">
      <alignment vertical="top" wrapText="1"/>
      <protection hidden="1"/>
    </xf>
    <xf numFmtId="0" fontId="16" fillId="0" borderId="0" xfId="30" applyNumberFormat="1" applyFont="1" applyFill="1" applyBorder="1" applyAlignment="1" applyProtection="1">
      <alignment vertical="center"/>
      <protection hidden="1"/>
    </xf>
    <xf numFmtId="0" fontId="16" fillId="0" borderId="12" xfId="30" applyFont="1" applyBorder="1" applyAlignment="1" applyProtection="1">
      <alignment horizontal="center" vertical="top"/>
      <protection hidden="1"/>
    </xf>
    <xf numFmtId="4" fontId="16" fillId="4" borderId="12" xfId="30" applyNumberFormat="1" applyFont="1" applyFill="1" applyBorder="1" applyAlignment="1" applyProtection="1">
      <alignment horizontal="right" vertical="center"/>
      <protection locked="0"/>
    </xf>
    <xf numFmtId="2" fontId="56" fillId="0" borderId="0" xfId="30" applyNumberFormat="1" applyFont="1" applyFill="1" applyBorder="1" applyAlignment="1" applyProtection="1">
      <alignment vertical="center"/>
      <protection hidden="1"/>
    </xf>
    <xf numFmtId="180" fontId="55" fillId="0" borderId="0" xfId="30" applyNumberFormat="1" applyFont="1" applyFill="1" applyBorder="1" applyAlignment="1" applyProtection="1">
      <alignment vertical="center"/>
      <protection hidden="1"/>
    </xf>
    <xf numFmtId="10" fontId="16" fillId="4" borderId="12" xfId="30" applyNumberFormat="1" applyFont="1" applyFill="1" applyBorder="1" applyAlignment="1" applyProtection="1">
      <alignment horizontal="right" vertical="center"/>
      <protection locked="0"/>
    </xf>
    <xf numFmtId="10" fontId="56" fillId="0" borderId="0" xfId="30" applyNumberFormat="1" applyFont="1" applyFill="1" applyBorder="1" applyAlignment="1" applyProtection="1">
      <alignment vertical="top"/>
      <protection hidden="1"/>
    </xf>
    <xf numFmtId="0" fontId="52" fillId="0" borderId="0" xfId="30" applyNumberFormat="1" applyFont="1" applyFill="1" applyBorder="1" applyAlignment="1" applyProtection="1">
      <alignment vertical="top"/>
      <protection hidden="1"/>
    </xf>
    <xf numFmtId="0" fontId="16" fillId="0" borderId="10" xfId="30" applyFont="1" applyBorder="1" applyAlignment="1" applyProtection="1">
      <alignment horizontal="center" vertical="top"/>
      <protection hidden="1"/>
    </xf>
    <xf numFmtId="0" fontId="52" fillId="0" borderId="22" xfId="30" applyNumberFormat="1" applyFont="1" applyFill="1" applyBorder="1" applyAlignment="1" applyProtection="1">
      <alignment horizontal="right" vertical="top"/>
      <protection hidden="1"/>
    </xf>
    <xf numFmtId="0" fontId="55" fillId="0" borderId="0" xfId="30" applyNumberFormat="1" applyFont="1" applyFill="1" applyBorder="1" applyAlignment="1" applyProtection="1">
      <alignment vertical="top"/>
      <protection hidden="1"/>
    </xf>
    <xf numFmtId="0" fontId="15" fillId="0" borderId="11" xfId="30" applyFont="1" applyBorder="1" applyAlignment="1" applyProtection="1">
      <alignment horizontal="center" vertical="center" wrapText="1"/>
      <protection hidden="1"/>
    </xf>
    <xf numFmtId="0" fontId="16" fillId="0" borderId="18" xfId="30" applyNumberFormat="1" applyFont="1" applyFill="1" applyBorder="1" applyAlignment="1" applyProtection="1">
      <alignment horizontal="left" vertical="center" indent="3"/>
      <protection hidden="1"/>
    </xf>
    <xf numFmtId="0" fontId="52" fillId="0" borderId="23" xfId="30" applyNumberFormat="1" applyFont="1" applyFill="1" applyBorder="1" applyAlignment="1" applyProtection="1">
      <alignment vertical="top"/>
      <protection hidden="1"/>
    </xf>
    <xf numFmtId="0" fontId="16" fillId="0" borderId="23" xfId="30" applyFont="1" applyBorder="1" applyAlignment="1" applyProtection="1">
      <alignment horizontal="center" vertical="center"/>
      <protection hidden="1"/>
    </xf>
    <xf numFmtId="0" fontId="16" fillId="0" borderId="19" xfId="30" applyFont="1" applyBorder="1" applyAlignment="1" applyProtection="1">
      <alignment horizontal="right" vertical="center"/>
      <protection hidden="1"/>
    </xf>
    <xf numFmtId="4" fontId="16" fillId="4" borderId="24" xfId="30" applyNumberFormat="1" applyFont="1" applyFill="1" applyBorder="1" applyAlignment="1" applyProtection="1">
      <alignment horizontal="right" vertical="center" wrapText="1"/>
      <protection locked="0"/>
    </xf>
    <xf numFmtId="2" fontId="55" fillId="0" borderId="0" xfId="30" applyNumberFormat="1" applyFont="1" applyFill="1" applyBorder="1" applyAlignment="1" applyProtection="1">
      <alignment vertical="center"/>
      <protection hidden="1"/>
    </xf>
    <xf numFmtId="180" fontId="55" fillId="0" borderId="0" xfId="30" applyNumberFormat="1" applyFont="1" applyFill="1" applyBorder="1" applyAlignment="1" applyProtection="1">
      <alignment vertical="top"/>
      <protection hidden="1"/>
    </xf>
    <xf numFmtId="0" fontId="0" fillId="0" borderId="18" xfId="30" applyNumberFormat="1" applyFont="1" applyFill="1" applyBorder="1" applyAlignment="1" applyProtection="1">
      <alignment horizontal="left" vertical="center" indent="3"/>
      <protection hidden="1"/>
    </xf>
    <xf numFmtId="0" fontId="15" fillId="0" borderId="13" xfId="30" applyFont="1" applyBorder="1" applyAlignment="1" applyProtection="1">
      <alignment horizontal="center" vertical="center" wrapText="1"/>
      <protection hidden="1"/>
    </xf>
    <xf numFmtId="0" fontId="0" fillId="0" borderId="25" xfId="30" applyNumberFormat="1" applyFont="1" applyFill="1" applyBorder="1" applyAlignment="1" applyProtection="1">
      <alignment horizontal="left" vertical="center" indent="3"/>
      <protection hidden="1"/>
    </xf>
    <xf numFmtId="0" fontId="52" fillId="0" borderId="26" xfId="30" applyNumberFormat="1" applyFont="1" applyFill="1" applyBorder="1" applyAlignment="1" applyProtection="1">
      <alignment vertical="top"/>
      <protection hidden="1"/>
    </xf>
    <xf numFmtId="0" fontId="16" fillId="0" borderId="27" xfId="30" applyFont="1" applyBorder="1" applyAlignment="1" applyProtection="1">
      <alignment horizontal="right" vertical="center"/>
      <protection hidden="1"/>
    </xf>
    <xf numFmtId="4" fontId="16" fillId="4" borderId="28" xfId="30" applyNumberFormat="1" applyFont="1" applyFill="1" applyBorder="1" applyAlignment="1" applyProtection="1">
      <alignment horizontal="right" vertical="center" wrapText="1"/>
      <protection locked="0"/>
    </xf>
    <xf numFmtId="0" fontId="15" fillId="0" borderId="0" xfId="30" applyFont="1" applyAlignment="1" applyProtection="1">
      <alignment horizontal="center" vertical="center" wrapText="1"/>
      <protection hidden="1"/>
    </xf>
    <xf numFmtId="0" fontId="16" fillId="0" borderId="23" xfId="30" applyFont="1" applyBorder="1" applyAlignment="1" applyProtection="1">
      <alignment horizontal="right" vertical="center"/>
      <protection hidden="1"/>
    </xf>
    <xf numFmtId="10" fontId="16" fillId="4" borderId="24" xfId="30" applyNumberFormat="1" applyFont="1" applyFill="1" applyBorder="1" applyAlignment="1" applyProtection="1">
      <alignment horizontal="right" vertical="center" wrapText="1"/>
      <protection locked="0"/>
    </xf>
    <xf numFmtId="10" fontId="55" fillId="0" borderId="0" xfId="30" applyNumberFormat="1" applyFont="1" applyFill="1" applyBorder="1" applyAlignment="1" applyProtection="1">
      <alignment vertical="top"/>
      <protection hidden="1"/>
    </xf>
    <xf numFmtId="0" fontId="16" fillId="0" borderId="26" xfId="30" applyFont="1" applyBorder="1" applyAlignment="1" applyProtection="1">
      <alignment horizontal="right" vertical="center"/>
      <protection hidden="1"/>
    </xf>
    <xf numFmtId="10" fontId="16" fillId="4" borderId="28" xfId="30" applyNumberFormat="1" applyFont="1" applyFill="1" applyBorder="1" applyAlignment="1" applyProtection="1">
      <alignment horizontal="right" vertical="center" wrapText="1"/>
      <protection locked="0"/>
    </xf>
    <xf numFmtId="0" fontId="16" fillId="0" borderId="9" xfId="30" applyFont="1" applyBorder="1" applyAlignment="1" applyProtection="1">
      <alignment vertical="center"/>
      <protection hidden="1"/>
    </xf>
    <xf numFmtId="0" fontId="15" fillId="0" borderId="0" xfId="30" applyFont="1" applyBorder="1" applyAlignment="1" applyProtection="1">
      <alignment horizontal="center" vertical="center" wrapText="1"/>
      <protection hidden="1"/>
    </xf>
    <xf numFmtId="0" fontId="16" fillId="0" borderId="0" xfId="30" applyNumberFormat="1" applyFont="1" applyFill="1" applyBorder="1" applyAlignment="1" applyProtection="1">
      <alignment horizontal="left" vertical="center" indent="6"/>
      <protection hidden="1"/>
    </xf>
    <xf numFmtId="0" fontId="16" fillId="0" borderId="0" xfId="30" applyFont="1" applyBorder="1" applyAlignment="1" applyProtection="1">
      <alignment horizontal="justify" vertical="center"/>
      <protection hidden="1"/>
    </xf>
    <xf numFmtId="0" fontId="16" fillId="0" borderId="0" xfId="30" applyNumberFormat="1" applyFont="1" applyFill="1" applyBorder="1" applyAlignment="1" applyProtection="1">
      <alignment vertical="center" wrapText="1"/>
      <protection hidden="1"/>
    </xf>
    <xf numFmtId="0" fontId="55" fillId="0" borderId="0" xfId="0" applyFont="1" applyAlignment="1" applyProtection="1">
      <alignment horizontal="justify" vertical="center"/>
      <protection hidden="1"/>
    </xf>
    <xf numFmtId="0" fontId="16" fillId="0" borderId="0" xfId="24" applyFont="1" applyAlignment="1" applyProtection="1">
      <alignment vertical="center"/>
      <protection hidden="1"/>
    </xf>
    <xf numFmtId="165" fontId="16" fillId="0" borderId="0" xfId="0" applyNumberFormat="1" applyFont="1" applyAlignment="1" applyProtection="1">
      <alignment horizontal="center" vertical="center"/>
      <protection hidden="1"/>
    </xf>
    <xf numFmtId="0" fontId="18" fillId="0" borderId="0" xfId="24" applyProtection="1">
      <protection hidden="1"/>
    </xf>
    <xf numFmtId="177" fontId="15" fillId="0" borderId="0" xfId="24" applyNumberFormat="1" applyFont="1" applyAlignment="1" applyProtection="1">
      <alignment vertical="center"/>
      <protection hidden="1"/>
    </xf>
    <xf numFmtId="0" fontId="15" fillId="0" borderId="0" xfId="24" applyFont="1" applyAlignment="1" applyProtection="1">
      <alignment horizontal="right" vertical="center"/>
      <protection hidden="1"/>
    </xf>
    <xf numFmtId="0" fontId="55" fillId="0" borderId="0" xfId="24" applyFont="1" applyAlignment="1" applyProtection="1">
      <alignment horizontal="left" vertical="center"/>
      <protection hidden="1"/>
    </xf>
    <xf numFmtId="0" fontId="15" fillId="0" borderId="0" xfId="24" applyFont="1" applyAlignment="1" applyProtection="1">
      <alignment horizontal="left" vertical="center" indent="2"/>
      <protection hidden="1"/>
    </xf>
    <xf numFmtId="0" fontId="16" fillId="0" borderId="0" xfId="24" applyFont="1" applyAlignment="1" applyProtection="1">
      <alignment horizontal="left" vertical="center" indent="1"/>
      <protection hidden="1"/>
    </xf>
    <xf numFmtId="0" fontId="55" fillId="0" borderId="0" xfId="24" applyFont="1"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5" fillId="0" borderId="12" xfId="0" applyFont="1" applyBorder="1" applyAlignment="1" applyProtection="1">
      <alignment horizontal="center" vertical="center" wrapText="1"/>
      <protection hidden="1"/>
    </xf>
    <xf numFmtId="0" fontId="15" fillId="0" borderId="12" xfId="0" applyFont="1" applyBorder="1" applyAlignment="1" applyProtection="1">
      <alignment vertical="center" wrapText="1"/>
      <protection hidden="1"/>
    </xf>
    <xf numFmtId="0" fontId="15" fillId="0" borderId="12" xfId="0" quotePrefix="1"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4" borderId="12" xfId="0" applyFill="1" applyBorder="1" applyAlignment="1" applyProtection="1">
      <alignment vertical="center"/>
      <protection locked="0"/>
    </xf>
    <xf numFmtId="2" fontId="0" fillId="4" borderId="12" xfId="0" applyNumberFormat="1" applyFill="1" applyBorder="1" applyAlignment="1" applyProtection="1">
      <alignment vertical="center"/>
      <protection locked="0"/>
    </xf>
    <xf numFmtId="10" fontId="0" fillId="4" borderId="12" xfId="0" applyNumberFormat="1" applyFill="1" applyBorder="1" applyAlignment="1" applyProtection="1">
      <alignment vertical="center"/>
      <protection locked="0"/>
    </xf>
    <xf numFmtId="0" fontId="0" fillId="0" borderId="12" xfId="0"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15" fillId="0" borderId="12" xfId="0" applyFont="1" applyBorder="1" applyAlignment="1" applyProtection="1">
      <alignment vertical="center"/>
      <protection hidden="1"/>
    </xf>
    <xf numFmtId="0" fontId="15" fillId="0" borderId="0" xfId="0" applyFont="1" applyProtection="1">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5" fillId="0" borderId="0" xfId="0" quotePrefix="1" applyFont="1" applyAlignment="1" applyProtection="1">
      <alignment horizontal="center" vertical="center"/>
      <protection hidden="1"/>
    </xf>
    <xf numFmtId="0" fontId="2" fillId="4" borderId="0" xfId="19" applyFill="1" applyAlignment="1" applyProtection="1">
      <alignment horizontal="center" vertical="center" wrapText="1"/>
    </xf>
    <xf numFmtId="0" fontId="0" fillId="0" borderId="0" xfId="31" applyFont="1" applyAlignment="1" applyProtection="1">
      <alignment vertical="center"/>
      <protection hidden="1"/>
    </xf>
    <xf numFmtId="10" fontId="15" fillId="4" borderId="12" xfId="31" applyNumberFormat="1" applyFont="1" applyFill="1" applyBorder="1" applyAlignment="1">
      <alignment horizontal="right" vertical="center" wrapText="1"/>
    </xf>
    <xf numFmtId="0" fontId="15" fillId="4" borderId="12" xfId="31" applyFont="1" applyFill="1" applyBorder="1" applyAlignment="1">
      <alignment horizontal="right" vertical="center" wrapText="1"/>
    </xf>
    <xf numFmtId="0" fontId="4" fillId="0" borderId="0" xfId="0" applyFont="1" applyProtection="1">
      <protection hidden="1"/>
    </xf>
    <xf numFmtId="165" fontId="0" fillId="0" borderId="12" xfId="0" applyNumberFormat="1" applyBorder="1" applyAlignment="1">
      <alignment horizontal="center" vertical="top"/>
    </xf>
    <xf numFmtId="0" fontId="48" fillId="4" borderId="0" xfId="0" applyFont="1" applyFill="1" applyAlignment="1" applyProtection="1">
      <alignment vertical="center"/>
      <protection locked="0"/>
    </xf>
    <xf numFmtId="0" fontId="30" fillId="0" borderId="0" xfId="0" applyFont="1" applyAlignment="1" applyProtection="1">
      <alignment horizontal="center"/>
      <protection hidden="1"/>
    </xf>
    <xf numFmtId="10" fontId="15" fillId="0" borderId="0" xfId="0" applyNumberFormat="1" applyFont="1" applyAlignment="1" applyProtection="1">
      <alignment horizontal="center" vertical="center"/>
      <protection hidden="1"/>
    </xf>
    <xf numFmtId="0" fontId="15" fillId="0" borderId="0" xfId="0" applyFont="1" applyAlignment="1" applyProtection="1">
      <alignment horizontal="left" vertical="center" wrapText="1"/>
      <protection hidden="1"/>
    </xf>
    <xf numFmtId="0" fontId="30" fillId="0" borderId="0" xfId="0" applyFont="1" applyAlignment="1" applyProtection="1">
      <alignment horizontal="center" vertical="center" wrapText="1"/>
      <protection hidden="1"/>
    </xf>
    <xf numFmtId="165" fontId="0" fillId="0" borderId="12" xfId="0" applyNumberFormat="1" applyBorder="1" applyAlignment="1" applyProtection="1">
      <alignment horizontal="center" vertical="top" wrapText="1"/>
      <protection hidden="1"/>
    </xf>
    <xf numFmtId="164" fontId="0" fillId="0" borderId="12" xfId="0" applyNumberFormat="1" applyBorder="1" applyAlignment="1" applyProtection="1">
      <alignment vertical="top" wrapText="1"/>
      <protection hidden="1"/>
    </xf>
    <xf numFmtId="2" fontId="0" fillId="0" borderId="12" xfId="0" applyNumberFormat="1" applyBorder="1" applyAlignment="1" applyProtection="1">
      <alignment horizontal="right" vertical="center"/>
      <protection hidden="1"/>
    </xf>
    <xf numFmtId="0" fontId="0" fillId="0" borderId="0" xfId="0" applyAlignment="1" applyProtection="1">
      <alignment horizontal="justify" vertical="center"/>
      <protection hidden="1"/>
    </xf>
    <xf numFmtId="14" fontId="0" fillId="0" borderId="0" xfId="0" applyNumberFormat="1" applyAlignment="1" applyProtection="1">
      <alignment horizontal="left" vertical="center"/>
      <protection hidden="1"/>
    </xf>
    <xf numFmtId="39" fontId="0" fillId="0" borderId="12" xfId="7" applyNumberFormat="1" applyFont="1" applyFill="1" applyBorder="1" applyAlignment="1" applyProtection="1">
      <alignment horizontal="right" vertical="top" wrapText="1"/>
      <protection locked="0" hidden="1"/>
    </xf>
    <xf numFmtId="0" fontId="0" fillId="0" borderId="0" xfId="0" applyAlignment="1" applyProtection="1">
      <alignment horizontal="left" vertical="center"/>
      <protection hidden="1"/>
    </xf>
    <xf numFmtId="0" fontId="0" fillId="0" borderId="0" xfId="32" applyFont="1" applyAlignment="1" applyProtection="1">
      <alignment vertical="center"/>
      <protection hidden="1"/>
    </xf>
    <xf numFmtId="0" fontId="0" fillId="0" borderId="12" xfId="0" applyBorder="1" applyAlignment="1">
      <alignment horizontal="justify" vertical="top" wrapText="1"/>
    </xf>
    <xf numFmtId="0" fontId="15" fillId="0" borderId="12" xfId="0" applyFont="1" applyBorder="1" applyAlignment="1">
      <alignment horizontal="center" vertical="top" wrapText="1"/>
    </xf>
    <xf numFmtId="0" fontId="0" fillId="0" borderId="12" xfId="0" applyBorder="1" applyAlignment="1">
      <alignment horizontal="center" vertical="top" wrapText="1"/>
    </xf>
    <xf numFmtId="0" fontId="0" fillId="0" borderId="0" xfId="0" applyAlignment="1" applyProtection="1">
      <alignment horizontal="center"/>
      <protection hidden="1"/>
    </xf>
    <xf numFmtId="0" fontId="0" fillId="5" borderId="0" xfId="0" applyFill="1" applyAlignment="1" applyProtection="1">
      <alignment horizontal="left" vertical="center"/>
      <protection hidden="1"/>
    </xf>
    <xf numFmtId="0" fontId="0" fillId="5" borderId="0" xfId="0" applyFill="1" applyProtection="1">
      <protection hidden="1"/>
    </xf>
    <xf numFmtId="1" fontId="0" fillId="5" borderId="0" xfId="0" applyNumberFormat="1" applyFill="1" applyProtection="1">
      <protection hidden="1"/>
    </xf>
    <xf numFmtId="2" fontId="0" fillId="0" borderId="0" xfId="0" applyNumberFormat="1" applyProtection="1">
      <protection hidden="1"/>
    </xf>
    <xf numFmtId="10" fontId="0" fillId="0" borderId="0" xfId="0" applyNumberFormat="1" applyAlignment="1" applyProtection="1">
      <alignment horizontal="center" vertical="center"/>
      <protection hidden="1"/>
    </xf>
    <xf numFmtId="1" fontId="0" fillId="0" borderId="0" xfId="0" applyNumberFormat="1" applyAlignment="1" applyProtection="1">
      <alignment vertical="center"/>
      <protection hidden="1"/>
    </xf>
    <xf numFmtId="0" fontId="0" fillId="0" borderId="0" xfId="0" applyAlignment="1" applyProtection="1">
      <alignment horizontal="left" vertical="center" indent="1"/>
      <protection hidden="1"/>
    </xf>
    <xf numFmtId="1" fontId="0" fillId="0" borderId="0" xfId="0" applyNumberFormat="1" applyProtection="1">
      <protection hidden="1"/>
    </xf>
    <xf numFmtId="0" fontId="0" fillId="0" borderId="0" xfId="32" applyFont="1" applyAlignment="1" applyProtection="1">
      <alignment horizontal="left" vertical="center" indent="1"/>
      <protection hidden="1"/>
    </xf>
    <xf numFmtId="2" fontId="0" fillId="0" borderId="0" xfId="0" applyNumberFormat="1" applyAlignment="1" applyProtection="1">
      <alignment horizontal="center" vertical="center"/>
      <protection hidden="1"/>
    </xf>
    <xf numFmtId="179" fontId="0" fillId="0" borderId="0" xfId="0" applyNumberFormat="1" applyAlignment="1" applyProtection="1">
      <alignment horizontal="center"/>
      <protection hidden="1"/>
    </xf>
    <xf numFmtId="15" fontId="0" fillId="0" borderId="0" xfId="0" applyNumberFormat="1" applyProtection="1">
      <protection hidden="1"/>
    </xf>
    <xf numFmtId="0" fontId="0" fillId="0" borderId="3" xfId="0" applyBorder="1" applyAlignment="1">
      <alignment horizontal="justify" vertical="top" wrapText="1"/>
    </xf>
    <xf numFmtId="0" fontId="0" fillId="0" borderId="12" xfId="0" applyBorder="1" applyAlignment="1">
      <alignment horizontal="center" vertical="top"/>
    </xf>
    <xf numFmtId="2" fontId="0" fillId="0" borderId="0" xfId="0" applyNumberFormat="1" applyAlignment="1" applyProtection="1">
      <alignment vertical="center"/>
      <protection hidden="1"/>
    </xf>
    <xf numFmtId="0" fontId="0" fillId="0" borderId="0" xfId="0" applyAlignment="1" applyProtection="1">
      <alignment horizontal="right" vertical="center"/>
      <protection hidden="1"/>
    </xf>
    <xf numFmtId="2" fontId="0" fillId="0" borderId="0" xfId="7" applyNumberFormat="1" applyFont="1" applyFill="1" applyBorder="1" applyAlignment="1" applyProtection="1">
      <alignment horizontal="center" vertical="center"/>
      <protection hidden="1"/>
    </xf>
    <xf numFmtId="0" fontId="0" fillId="0" borderId="12" xfId="0" applyBorder="1" applyAlignment="1">
      <alignment horizontal="center"/>
    </xf>
    <xf numFmtId="0" fontId="0" fillId="0" borderId="4" xfId="0" applyBorder="1" applyAlignment="1" applyProtection="1">
      <alignment horizontal="center" vertical="center"/>
      <protection hidden="1"/>
    </xf>
    <xf numFmtId="0" fontId="0" fillId="0" borderId="0" xfId="0" applyAlignment="1" applyProtection="1">
      <alignment horizontal="justify" vertical="top"/>
      <protection hidden="1"/>
    </xf>
    <xf numFmtId="177" fontId="0" fillId="0" borderId="0" xfId="0" applyNumberFormat="1" applyAlignment="1" applyProtection="1">
      <alignment horizontal="justify" vertical="top"/>
      <protection hidden="1"/>
    </xf>
    <xf numFmtId="0" fontId="0" fillId="0" borderId="0" xfId="31" applyFont="1" applyAlignment="1" applyProtection="1">
      <alignment horizontal="left" vertical="center" indent="1"/>
      <protection hidden="1"/>
    </xf>
    <xf numFmtId="0" fontId="0" fillId="0" borderId="0" xfId="34" applyFont="1" applyAlignment="1" applyProtection="1">
      <alignment horizontal="left" vertical="center" indent="1"/>
      <protection hidden="1"/>
    </xf>
    <xf numFmtId="0" fontId="0" fillId="0" borderId="0" xfId="31" applyFont="1" applyAlignment="1" applyProtection="1">
      <alignment vertical="top"/>
      <protection hidden="1"/>
    </xf>
    <xf numFmtId="0" fontId="0" fillId="0" borderId="13" xfId="31" applyFont="1" applyBorder="1" applyAlignment="1" applyProtection="1">
      <alignment horizontal="center" vertical="center"/>
      <protection hidden="1"/>
    </xf>
    <xf numFmtId="0" fontId="0" fillId="0" borderId="13" xfId="31" applyFont="1" applyBorder="1" applyAlignment="1" applyProtection="1">
      <alignment vertical="center"/>
      <protection hidden="1"/>
    </xf>
    <xf numFmtId="0" fontId="0" fillId="0" borderId="13" xfId="31" applyFont="1" applyBorder="1" applyAlignment="1" applyProtection="1">
      <alignment horizontal="justify" vertical="top" wrapText="1"/>
      <protection hidden="1"/>
    </xf>
    <xf numFmtId="0" fontId="0" fillId="0" borderId="0" xfId="31" applyFont="1" applyAlignment="1" applyProtection="1">
      <alignment horizontal="center" vertical="center"/>
      <protection hidden="1"/>
    </xf>
    <xf numFmtId="4" fontId="0" fillId="0" borderId="0" xfId="31" applyNumberFormat="1" applyFont="1" applyAlignment="1" applyProtection="1">
      <alignment vertical="center"/>
      <protection hidden="1"/>
    </xf>
    <xf numFmtId="0" fontId="0" fillId="0" borderId="0" xfId="31" applyFont="1" applyAlignment="1" applyProtection="1">
      <alignment horizontal="right" vertical="center"/>
      <protection hidden="1"/>
    </xf>
    <xf numFmtId="0" fontId="0" fillId="0" borderId="0" xfId="31" applyFont="1" applyAlignment="1" applyProtection="1">
      <alignment horizontal="left" vertical="center"/>
      <protection hidden="1"/>
    </xf>
    <xf numFmtId="0" fontId="15" fillId="0" borderId="0" xfId="31" applyFont="1" applyAlignment="1" applyProtection="1">
      <alignment horizontal="center" vertical="top"/>
      <protection hidden="1"/>
    </xf>
    <xf numFmtId="3" fontId="15" fillId="0" borderId="13" xfId="31" applyNumberFormat="1" applyFont="1" applyBorder="1" applyAlignment="1" applyProtection="1">
      <alignment horizontal="justify" vertical="center" wrapText="1"/>
      <protection hidden="1"/>
    </xf>
    <xf numFmtId="4" fontId="0" fillId="0" borderId="0" xfId="31" applyNumberFormat="1" applyFont="1" applyAlignment="1" applyProtection="1">
      <alignment vertical="top"/>
      <protection hidden="1"/>
    </xf>
    <xf numFmtId="0" fontId="0" fillId="0" borderId="0" xfId="31" applyFont="1" applyAlignment="1" applyProtection="1">
      <alignment horizontal="right"/>
      <protection hidden="1"/>
    </xf>
    <xf numFmtId="0" fontId="0" fillId="0" borderId="0" xfId="32" applyFont="1" applyAlignment="1" applyProtection="1">
      <alignment horizontal="justify" vertical="top"/>
      <protection hidden="1"/>
    </xf>
    <xf numFmtId="0" fontId="15" fillId="0" borderId="15" xfId="0" applyFont="1" applyBorder="1" applyAlignment="1">
      <alignment horizontal="justify" vertical="top" wrapText="1"/>
    </xf>
    <xf numFmtId="170" fontId="17" fillId="0" borderId="12" xfId="0" applyNumberFormat="1" applyFont="1" applyBorder="1" applyAlignment="1">
      <alignment horizontal="justify" vertical="top" wrapText="1"/>
    </xf>
    <xf numFmtId="0" fontId="0" fillId="0" borderId="0" xfId="0" applyAlignment="1" applyProtection="1">
      <alignment horizontal="center" vertical="top"/>
      <protection hidden="1"/>
    </xf>
    <xf numFmtId="0" fontId="0" fillId="0" borderId="12" xfId="0" applyBorder="1" applyAlignment="1" applyProtection="1">
      <alignment horizontal="center" vertical="top"/>
      <protection hidden="1"/>
    </xf>
    <xf numFmtId="0" fontId="15" fillId="0" borderId="12" xfId="0" applyFont="1" applyBorder="1" applyAlignment="1" applyProtection="1">
      <alignment horizontal="center" vertical="top"/>
      <protection hidden="1"/>
    </xf>
    <xf numFmtId="0" fontId="0" fillId="0" borderId="4" xfId="0" applyBorder="1" applyAlignment="1" applyProtection="1">
      <alignment horizontal="justify" vertical="top"/>
      <protection hidden="1"/>
    </xf>
    <xf numFmtId="0" fontId="0" fillId="0" borderId="15" xfId="0" applyBorder="1" applyAlignment="1" applyProtection="1">
      <alignment horizontal="justify" vertical="top" wrapText="1"/>
      <protection hidden="1"/>
    </xf>
    <xf numFmtId="0" fontId="0" fillId="0" borderId="15" xfId="0" applyBorder="1" applyAlignment="1">
      <alignment horizontal="justify" vertical="top" wrapText="1"/>
    </xf>
    <xf numFmtId="0" fontId="30" fillId="0" borderId="0" xfId="32" applyFont="1" applyAlignment="1" applyProtection="1">
      <alignment horizontal="justify" vertical="top"/>
      <protection hidden="1"/>
    </xf>
    <xf numFmtId="0" fontId="26" fillId="0" borderId="0" xfId="0" applyFont="1" applyAlignment="1" applyProtection="1">
      <alignment horizontal="justify" vertical="top" wrapText="1"/>
      <protection hidden="1"/>
    </xf>
    <xf numFmtId="0" fontId="26" fillId="0" borderId="0" xfId="0" applyFont="1" applyAlignment="1" applyProtection="1">
      <alignment horizontal="justify" vertical="top"/>
      <protection hidden="1"/>
    </xf>
    <xf numFmtId="0" fontId="26" fillId="0" borderId="0" xfId="36" applyFont="1" applyFill="1" applyBorder="1" applyAlignment="1" applyProtection="1">
      <alignment horizontal="justify" vertical="top"/>
      <protection hidden="1"/>
    </xf>
    <xf numFmtId="0" fontId="30" fillId="0" borderId="0" xfId="36" applyFont="1" applyFill="1" applyBorder="1" applyAlignment="1" applyProtection="1">
      <alignment horizontal="justify" vertical="top" wrapText="1"/>
      <protection hidden="1"/>
    </xf>
    <xf numFmtId="0" fontId="30" fillId="0" borderId="0" xfId="36" applyNumberFormat="1" applyFont="1" applyFill="1" applyBorder="1" applyAlignment="1" applyProtection="1">
      <alignment horizontal="justify" vertical="top"/>
      <protection hidden="1"/>
    </xf>
    <xf numFmtId="170" fontId="30" fillId="0" borderId="0" xfId="36" quotePrefix="1" applyNumberFormat="1" applyFont="1" applyFill="1" applyBorder="1" applyAlignment="1" applyProtection="1">
      <alignment horizontal="justify" vertical="top" wrapText="1"/>
      <protection hidden="1"/>
    </xf>
    <xf numFmtId="170" fontId="30" fillId="0" borderId="0" xfId="36" applyNumberFormat="1" applyFont="1" applyFill="1" applyBorder="1" applyAlignment="1" applyProtection="1">
      <alignment horizontal="justify" vertical="top" wrapText="1"/>
      <protection hidden="1"/>
    </xf>
    <xf numFmtId="0" fontId="26" fillId="0" borderId="0" xfId="36" applyFont="1" applyFill="1" applyBorder="1" applyAlignment="1" applyProtection="1">
      <alignment horizontal="justify" vertical="top" wrapText="1"/>
      <protection hidden="1"/>
    </xf>
    <xf numFmtId="165" fontId="30" fillId="0" borderId="0" xfId="36" applyNumberFormat="1" applyFont="1" applyFill="1" applyBorder="1" applyAlignment="1" applyProtection="1">
      <alignment horizontal="justify" vertical="top" wrapText="1"/>
      <protection hidden="1"/>
    </xf>
    <xf numFmtId="0" fontId="30" fillId="0" borderId="0" xfId="36" applyNumberFormat="1" applyFont="1" applyFill="1" applyBorder="1" applyAlignment="1" applyProtection="1">
      <alignment horizontal="justify" vertical="top" wrapText="1"/>
      <protection hidden="1"/>
    </xf>
    <xf numFmtId="3" fontId="30" fillId="0" borderId="0" xfId="36" applyNumberFormat="1" applyFont="1" applyFill="1" applyBorder="1" applyAlignment="1" applyProtection="1">
      <alignment horizontal="justify" vertical="top" wrapText="1"/>
      <protection hidden="1"/>
    </xf>
    <xf numFmtId="0" fontId="0" fillId="0" borderId="9" xfId="0" applyBorder="1" applyAlignment="1" applyProtection="1">
      <alignment horizontal="center" vertical="top"/>
      <protection hidden="1"/>
    </xf>
    <xf numFmtId="0" fontId="15" fillId="0" borderId="0" xfId="32" applyFont="1" applyAlignment="1" applyProtection="1">
      <alignment horizontal="center" vertical="top"/>
      <protection hidden="1"/>
    </xf>
    <xf numFmtId="0" fontId="0" fillId="0" borderId="0" xfId="32" applyFont="1" applyAlignment="1" applyProtection="1">
      <alignment horizontal="center" vertical="top"/>
      <protection hidden="1"/>
    </xf>
    <xf numFmtId="0" fontId="0" fillId="0" borderId="4" xfId="0" applyBorder="1" applyAlignment="1" applyProtection="1">
      <alignment horizontal="center" vertical="top"/>
      <protection hidden="1"/>
    </xf>
    <xf numFmtId="0" fontId="26" fillId="0" borderId="0" xfId="0" applyFont="1" applyAlignment="1" applyProtection="1">
      <alignment horizontal="center" vertical="top"/>
      <protection hidden="1"/>
    </xf>
    <xf numFmtId="0" fontId="26" fillId="0" borderId="0" xfId="32" applyFont="1" applyAlignment="1" applyProtection="1">
      <alignment horizontal="center" vertical="top"/>
      <protection hidden="1"/>
    </xf>
    <xf numFmtId="0" fontId="26" fillId="0" borderId="13" xfId="32" applyFont="1" applyBorder="1" applyAlignment="1" applyProtection="1">
      <alignment horizontal="center" vertical="top"/>
      <protection hidden="1"/>
    </xf>
    <xf numFmtId="0" fontId="30" fillId="0" borderId="12" xfId="32" applyFont="1" applyBorder="1" applyAlignment="1" applyProtection="1">
      <alignment horizontal="center" vertical="top"/>
      <protection hidden="1"/>
    </xf>
    <xf numFmtId="0" fontId="30" fillId="0" borderId="12" xfId="0" applyFont="1" applyBorder="1" applyAlignment="1" applyProtection="1">
      <alignment horizontal="center" vertical="top"/>
      <protection hidden="1"/>
    </xf>
    <xf numFmtId="0" fontId="26" fillId="0" borderId="12" xfId="0" applyFont="1" applyBorder="1" applyAlignment="1" applyProtection="1">
      <alignment horizontal="center" vertical="top" wrapText="1"/>
      <protection hidden="1"/>
    </xf>
    <xf numFmtId="0" fontId="26" fillId="0" borderId="12" xfId="0" applyFont="1" applyBorder="1" applyAlignment="1" applyProtection="1">
      <alignment horizontal="center" vertical="top"/>
      <protection hidden="1"/>
    </xf>
    <xf numFmtId="165" fontId="26" fillId="0" borderId="12" xfId="36" applyNumberFormat="1" applyFont="1" applyFill="1" applyBorder="1" applyAlignment="1" applyProtection="1">
      <alignment horizontal="center" vertical="top" wrapText="1"/>
      <protection hidden="1"/>
    </xf>
    <xf numFmtId="165" fontId="30" fillId="0" borderId="12" xfId="36" applyNumberFormat="1" applyFont="1" applyFill="1" applyBorder="1" applyAlignment="1" applyProtection="1">
      <alignment horizontal="center" vertical="top" wrapText="1"/>
      <protection hidden="1"/>
    </xf>
    <xf numFmtId="0" fontId="30" fillId="0" borderId="12" xfId="36" applyFont="1" applyFill="1" applyBorder="1" applyAlignment="1" applyProtection="1">
      <alignment horizontal="center" vertical="top" wrapText="1"/>
      <protection hidden="1"/>
    </xf>
    <xf numFmtId="0" fontId="26" fillId="0" borderId="12" xfId="36" applyFont="1" applyFill="1" applyBorder="1" applyAlignment="1" applyProtection="1">
      <alignment horizontal="center" vertical="top" wrapText="1"/>
      <protection hidden="1"/>
    </xf>
    <xf numFmtId="0" fontId="30" fillId="0" borderId="12" xfId="36" applyNumberFormat="1" applyFont="1" applyFill="1" applyBorder="1" applyAlignment="1" applyProtection="1">
      <alignment horizontal="center" vertical="top"/>
      <protection hidden="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178" fontId="0" fillId="0" borderId="12" xfId="7" applyNumberFormat="1" applyFont="1" applyBorder="1" applyAlignment="1">
      <alignment horizontal="center" vertical="center" wrapText="1"/>
    </xf>
    <xf numFmtId="0" fontId="0" fillId="0" borderId="10" xfId="0" applyBorder="1" applyAlignment="1">
      <alignment horizontal="center" vertical="center" wrapText="1"/>
    </xf>
    <xf numFmtId="1" fontId="0" fillId="0" borderId="13" xfId="0" applyNumberFormat="1" applyBorder="1" applyAlignment="1">
      <alignment horizontal="center" vertical="center"/>
    </xf>
    <xf numFmtId="1" fontId="0" fillId="0" borderId="10" xfId="0" applyNumberFormat="1" applyBorder="1" applyAlignment="1">
      <alignment horizontal="center" vertical="center"/>
    </xf>
    <xf numFmtId="0" fontId="15" fillId="0" borderId="12" xfId="0" applyFont="1" applyBorder="1" applyAlignment="1" applyProtection="1">
      <alignment horizontal="center" vertical="top" wrapText="1"/>
      <protection hidden="1"/>
    </xf>
    <xf numFmtId="0" fontId="15" fillId="0" borderId="3" xfId="0" applyFont="1" applyBorder="1" applyAlignment="1">
      <alignment horizontal="justify" vertical="top" wrapText="1"/>
    </xf>
    <xf numFmtId="2" fontId="0" fillId="0" borderId="12" xfId="0" applyNumberFormat="1" applyBorder="1" applyAlignment="1">
      <alignment horizontal="center" vertical="top"/>
    </xf>
    <xf numFmtId="39" fontId="0" fillId="0" borderId="10" xfId="7" applyNumberFormat="1" applyFont="1" applyFill="1" applyBorder="1" applyAlignment="1" applyProtection="1">
      <alignment horizontal="right" vertical="top" wrapText="1"/>
      <protection locked="0" hidden="1"/>
    </xf>
    <xf numFmtId="0" fontId="0" fillId="0" borderId="0" xfId="0" applyAlignment="1" applyProtection="1">
      <alignment horizontal="justify" vertical="top" wrapText="1"/>
      <protection hidden="1"/>
    </xf>
    <xf numFmtId="0" fontId="15" fillId="0" borderId="12" xfId="0" applyFont="1" applyBorder="1" applyAlignment="1" applyProtection="1">
      <alignment horizontal="justify" vertical="top" wrapText="1"/>
      <protection hidden="1"/>
    </xf>
    <xf numFmtId="0" fontId="0" fillId="0" borderId="0" xfId="0" applyAlignment="1" applyProtection="1">
      <alignment vertical="top" wrapText="1"/>
      <protection hidden="1"/>
    </xf>
    <xf numFmtId="0" fontId="15" fillId="0" borderId="15" xfId="0" applyFont="1" applyBorder="1" applyAlignment="1" applyProtection="1">
      <alignment horizontal="justify" vertical="top" wrapText="1"/>
      <protection hidden="1"/>
    </xf>
    <xf numFmtId="0" fontId="0" fillId="0" borderId="15" xfId="0" applyBorder="1" applyAlignment="1" applyProtection="1">
      <alignment horizontal="justify" vertical="top"/>
      <protection hidden="1"/>
    </xf>
    <xf numFmtId="2" fontId="0" fillId="0" borderId="10" xfId="0" applyNumberFormat="1" applyBorder="1" applyAlignment="1" applyProtection="1">
      <alignment horizontal="right" vertical="center"/>
      <protection hidden="1"/>
    </xf>
    <xf numFmtId="1" fontId="0" fillId="0" borderId="12" xfId="0" applyNumberFormat="1" applyBorder="1" applyAlignment="1">
      <alignment horizontal="center" vertical="center"/>
    </xf>
    <xf numFmtId="0" fontId="0" fillId="0" borderId="11" xfId="0" applyBorder="1" applyAlignment="1">
      <alignment horizontal="justify" vertical="top" wrapText="1"/>
    </xf>
    <xf numFmtId="0" fontId="15" fillId="9" borderId="12" xfId="0" applyFont="1" applyFill="1" applyBorder="1" applyAlignment="1">
      <alignment horizontal="center" vertical="top" wrapText="1"/>
    </xf>
    <xf numFmtId="0" fontId="15" fillId="9" borderId="15" xfId="0" applyFont="1" applyFill="1" applyBorder="1" applyAlignment="1">
      <alignment horizontal="justify" vertical="top" wrapText="1"/>
    </xf>
    <xf numFmtId="0" fontId="0" fillId="9" borderId="12" xfId="0" applyFill="1" applyBorder="1" applyAlignment="1" applyProtection="1">
      <alignment horizontal="center" vertical="center"/>
      <protection hidden="1"/>
    </xf>
    <xf numFmtId="165" fontId="0" fillId="9" borderId="12" xfId="0" applyNumberFormat="1" applyFill="1" applyBorder="1" applyAlignment="1" applyProtection="1">
      <alignment horizontal="center" vertical="top" wrapText="1"/>
      <protection hidden="1"/>
    </xf>
    <xf numFmtId="0" fontId="15" fillId="9" borderId="0" xfId="0" applyFont="1" applyFill="1" applyAlignment="1" applyProtection="1">
      <alignment horizontal="left" vertical="center"/>
      <protection hidden="1"/>
    </xf>
    <xf numFmtId="0" fontId="30" fillId="9" borderId="0" xfId="0" applyFont="1" applyFill="1" applyAlignment="1" applyProtection="1">
      <alignment horizontal="center"/>
      <protection hidden="1"/>
    </xf>
    <xf numFmtId="0" fontId="0" fillId="9" borderId="0" xfId="0" applyFill="1" applyAlignment="1" applyProtection="1">
      <alignment vertical="center"/>
      <protection hidden="1"/>
    </xf>
    <xf numFmtId="0" fontId="30" fillId="9" borderId="0" xfId="0" applyFont="1" applyFill="1" applyProtection="1">
      <protection hidden="1"/>
    </xf>
    <xf numFmtId="0" fontId="0" fillId="9" borderId="0" xfId="0" applyFill="1" applyProtection="1">
      <protection hidden="1"/>
    </xf>
    <xf numFmtId="0" fontId="0" fillId="9" borderId="0" xfId="0" applyFill="1" applyAlignment="1" applyProtection="1">
      <alignment horizontal="center"/>
      <protection hidden="1"/>
    </xf>
    <xf numFmtId="15" fontId="0" fillId="9" borderId="0" xfId="0" applyNumberFormat="1" applyFill="1" applyProtection="1">
      <protection hidden="1"/>
    </xf>
    <xf numFmtId="0" fontId="15" fillId="9" borderId="3" xfId="36" applyFont="1" applyFill="1" applyBorder="1" applyAlignment="1" applyProtection="1">
      <alignment horizontal="justify" vertical="top" wrapText="1"/>
      <protection hidden="1"/>
    </xf>
    <xf numFmtId="0" fontId="15" fillId="9" borderId="3" xfId="0" applyFont="1" applyFill="1" applyBorder="1" applyAlignment="1" applyProtection="1">
      <alignment horizontal="center" vertical="top" wrapText="1"/>
      <protection hidden="1"/>
    </xf>
    <xf numFmtId="0" fontId="15" fillId="9" borderId="15" xfId="0" applyFont="1" applyFill="1" applyBorder="1" applyAlignment="1" applyProtection="1">
      <alignment horizontal="center" vertical="top" wrapText="1"/>
      <protection hidden="1"/>
    </xf>
    <xf numFmtId="39" fontId="15" fillId="9" borderId="12" xfId="7" applyNumberFormat="1" applyFont="1" applyFill="1" applyBorder="1" applyAlignment="1" applyProtection="1">
      <alignment horizontal="right" vertical="top" wrapText="1"/>
      <protection hidden="1"/>
    </xf>
    <xf numFmtId="2" fontId="15" fillId="9" borderId="12" xfId="0" applyNumberFormat="1" applyFont="1" applyFill="1" applyBorder="1" applyAlignment="1" applyProtection="1">
      <alignment horizontal="right" vertical="center"/>
      <protection hidden="1"/>
    </xf>
    <xf numFmtId="176" fontId="15" fillId="0" borderId="12" xfId="31" applyNumberFormat="1" applyFont="1" applyBorder="1" applyAlignment="1" applyProtection="1">
      <alignment horizontal="center" vertical="center"/>
      <protection hidden="1"/>
    </xf>
    <xf numFmtId="180" fontId="56" fillId="0" borderId="0" xfId="30" applyNumberFormat="1" applyFont="1" applyFill="1" applyBorder="1" applyAlignment="1" applyProtection="1">
      <alignment vertical="top"/>
      <protection hidden="1"/>
    </xf>
    <xf numFmtId="39" fontId="0" fillId="0" borderId="10" xfId="7" applyNumberFormat="1" applyFont="1" applyFill="1" applyBorder="1" applyAlignment="1" applyProtection="1">
      <alignment horizontal="right" vertical="top" wrapText="1"/>
      <protection hidden="1"/>
    </xf>
    <xf numFmtId="0" fontId="0" fillId="0" borderId="0" xfId="23" applyFont="1" applyAlignment="1">
      <alignment vertical="top"/>
    </xf>
    <xf numFmtId="0" fontId="0" fillId="0" borderId="0" xfId="23" applyFont="1" applyAlignment="1">
      <alignment horizontal="justify"/>
    </xf>
    <xf numFmtId="0" fontId="15" fillId="10" borderId="12" xfId="0" applyFont="1" applyFill="1" applyBorder="1" applyAlignment="1">
      <alignment horizontal="center" vertical="top" wrapText="1"/>
    </xf>
    <xf numFmtId="0" fontId="15" fillId="10" borderId="15" xfId="0" applyFont="1" applyFill="1" applyBorder="1" applyAlignment="1">
      <alignment horizontal="justify" vertical="top" wrapText="1"/>
    </xf>
    <xf numFmtId="0" fontId="0" fillId="10" borderId="12" xfId="0" applyFill="1" applyBorder="1" applyAlignment="1" applyProtection="1">
      <alignment horizontal="center" vertical="center"/>
      <protection hidden="1"/>
    </xf>
    <xf numFmtId="0" fontId="15" fillId="0" borderId="0" xfId="0" applyFont="1" applyAlignment="1" applyProtection="1">
      <alignment horizontal="center" vertical="top" wrapText="1"/>
      <protection hidden="1"/>
    </xf>
    <xf numFmtId="0" fontId="30" fillId="0" borderId="0" xfId="32" applyFont="1" applyAlignment="1" applyProtection="1">
      <alignment horizontal="center" vertical="top"/>
      <protection hidden="1"/>
    </xf>
    <xf numFmtId="0" fontId="26" fillId="0" borderId="0" xfId="0" applyFont="1" applyAlignment="1" applyProtection="1">
      <alignment horizontal="center" vertical="top" wrapText="1"/>
      <protection hidden="1"/>
    </xf>
    <xf numFmtId="165" fontId="26" fillId="0" borderId="0" xfId="36" applyNumberFormat="1" applyFont="1" applyFill="1" applyBorder="1" applyAlignment="1" applyProtection="1">
      <alignment horizontal="center" vertical="top" wrapText="1"/>
      <protection hidden="1"/>
    </xf>
    <xf numFmtId="165" fontId="30" fillId="0" borderId="0" xfId="36" applyNumberFormat="1" applyFont="1" applyFill="1" applyBorder="1" applyAlignment="1" applyProtection="1">
      <alignment horizontal="center" vertical="top" wrapText="1"/>
      <protection hidden="1"/>
    </xf>
    <xf numFmtId="0" fontId="30" fillId="0" borderId="0" xfId="36" applyFont="1" applyFill="1" applyBorder="1" applyAlignment="1" applyProtection="1">
      <alignment horizontal="center" vertical="top" wrapText="1"/>
      <protection hidden="1"/>
    </xf>
    <xf numFmtId="0" fontId="26" fillId="0" borderId="0" xfId="36" applyFont="1" applyFill="1" applyBorder="1" applyAlignment="1" applyProtection="1">
      <alignment horizontal="center" vertical="top" wrapText="1"/>
      <protection hidden="1"/>
    </xf>
    <xf numFmtId="0" fontId="30" fillId="0" borderId="0" xfId="36" applyNumberFormat="1" applyFont="1" applyFill="1" applyBorder="1" applyAlignment="1" applyProtection="1">
      <alignment horizontal="center" vertical="top"/>
      <protection hidden="1"/>
    </xf>
    <xf numFmtId="0" fontId="15" fillId="11" borderId="0" xfId="30" applyFont="1" applyFill="1" applyAlignment="1" applyProtection="1">
      <alignment horizontal="center" vertical="center" wrapText="1"/>
      <protection hidden="1"/>
    </xf>
    <xf numFmtId="0" fontId="16" fillId="11" borderId="12" xfId="30" applyFont="1" applyFill="1" applyBorder="1" applyAlignment="1" applyProtection="1">
      <alignment horizontal="center" vertical="top"/>
      <protection hidden="1"/>
    </xf>
    <xf numFmtId="0" fontId="55" fillId="11" borderId="0" xfId="30" applyNumberFormat="1" applyFont="1" applyFill="1" applyBorder="1" applyAlignment="1" applyProtection="1">
      <alignment vertical="center"/>
      <protection hidden="1"/>
    </xf>
    <xf numFmtId="0" fontId="55" fillId="11" borderId="0" xfId="30" applyNumberFormat="1" applyFont="1" applyFill="1" applyBorder="1" applyAlignment="1" applyProtection="1">
      <alignment vertical="top"/>
      <protection hidden="1"/>
    </xf>
    <xf numFmtId="0" fontId="52" fillId="11" borderId="0" xfId="30" applyNumberFormat="1" applyFont="1" applyFill="1" applyBorder="1" applyAlignment="1" applyProtection="1">
      <alignment vertical="top"/>
      <protection hidden="1"/>
    </xf>
    <xf numFmtId="0" fontId="16" fillId="0" borderId="12" xfId="31" applyFont="1" applyBorder="1" applyAlignment="1" applyProtection="1">
      <alignment horizontal="center" vertical="center"/>
      <protection hidden="1"/>
    </xf>
    <xf numFmtId="0" fontId="48" fillId="0" borderId="0" xfId="23" applyFont="1" applyAlignment="1">
      <alignment horizontal="justify" vertical="top"/>
    </xf>
    <xf numFmtId="0" fontId="15" fillId="7" borderId="15" xfId="31" applyFont="1" applyFill="1" applyBorder="1" applyAlignment="1" applyProtection="1">
      <alignment horizontal="left" vertical="center" wrapText="1"/>
      <protection hidden="1"/>
    </xf>
    <xf numFmtId="4" fontId="16" fillId="0" borderId="13" xfId="31" applyNumberFormat="1" applyFont="1" applyBorder="1" applyAlignment="1" applyProtection="1">
      <alignment vertical="center"/>
      <protection hidden="1"/>
    </xf>
    <xf numFmtId="4" fontId="15" fillId="0" borderId="13" xfId="31" applyNumberFormat="1" applyFont="1" applyBorder="1" applyAlignment="1" applyProtection="1">
      <alignment vertical="center"/>
      <protection hidden="1"/>
    </xf>
    <xf numFmtId="176" fontId="15" fillId="0" borderId="13" xfId="31" applyNumberFormat="1" applyFont="1" applyBorder="1" applyAlignment="1" applyProtection="1">
      <alignment horizontal="center" vertical="center"/>
      <protection hidden="1"/>
    </xf>
    <xf numFmtId="0" fontId="16" fillId="0" borderId="12" xfId="31" applyFont="1" applyBorder="1" applyAlignment="1" applyProtection="1">
      <alignment horizontal="left" vertical="center" wrapText="1"/>
      <protection hidden="1"/>
    </xf>
    <xf numFmtId="4" fontId="15" fillId="0" borderId="12" xfId="31" applyNumberFormat="1" applyFont="1" applyBorder="1" applyAlignment="1" applyProtection="1">
      <alignment vertical="center"/>
      <protection hidden="1"/>
    </xf>
    <xf numFmtId="0" fontId="15" fillId="7" borderId="14" xfId="31" applyFont="1" applyFill="1" applyBorder="1" applyAlignment="1" applyProtection="1">
      <alignment horizontal="left" vertical="center" wrapText="1"/>
      <protection hidden="1"/>
    </xf>
    <xf numFmtId="0" fontId="15" fillId="0" borderId="0" xfId="30" applyFont="1" applyFill="1" applyAlignment="1" applyProtection="1">
      <alignment horizontal="center" vertical="center" wrapText="1"/>
      <protection hidden="1"/>
    </xf>
    <xf numFmtId="0" fontId="16" fillId="0" borderId="0" xfId="30" applyFont="1" applyFill="1" applyBorder="1" applyAlignment="1" applyProtection="1">
      <alignment vertical="center"/>
      <protection hidden="1"/>
    </xf>
    <xf numFmtId="0" fontId="58" fillId="12" borderId="0" xfId="0" applyFont="1" applyFill="1" applyAlignment="1">
      <alignment vertical="top"/>
    </xf>
    <xf numFmtId="0" fontId="15" fillId="0" borderId="4" xfId="0" applyFont="1" applyBorder="1" applyAlignment="1" applyProtection="1">
      <alignment horizontal="left" vertical="top"/>
      <protection hidden="1"/>
    </xf>
    <xf numFmtId="0" fontId="0" fillId="0" borderId="0" xfId="0" applyAlignment="1">
      <alignment horizontal="left" vertical="center"/>
    </xf>
    <xf numFmtId="0" fontId="0" fillId="0" borderId="0" xfId="0" applyAlignment="1">
      <alignment wrapText="1"/>
    </xf>
    <xf numFmtId="0" fontId="39" fillId="16" borderId="12" xfId="0" applyFont="1" applyFill="1" applyBorder="1" applyAlignment="1" applyProtection="1">
      <alignment horizontal="center" vertical="top" wrapText="1"/>
      <protection hidden="1"/>
    </xf>
    <xf numFmtId="0" fontId="39" fillId="16" borderId="15" xfId="0" applyFont="1" applyFill="1" applyBorder="1" applyAlignment="1" applyProtection="1">
      <alignment horizontal="center" vertical="top" wrapText="1"/>
      <protection hidden="1"/>
    </xf>
    <xf numFmtId="1" fontId="39" fillId="16" borderId="12" xfId="0" applyNumberFormat="1" applyFont="1" applyFill="1" applyBorder="1" applyAlignment="1">
      <alignment horizontal="center" vertical="top" wrapText="1"/>
    </xf>
    <xf numFmtId="0" fontId="39" fillId="16" borderId="12" xfId="0" applyFont="1" applyFill="1" applyBorder="1" applyAlignment="1">
      <alignment horizontal="center" vertical="top" wrapText="1"/>
    </xf>
    <xf numFmtId="0" fontId="39" fillId="16" borderId="12" xfId="0" applyFont="1" applyFill="1" applyBorder="1" applyAlignment="1" applyProtection="1">
      <alignment horizontal="center" vertical="top"/>
      <protection hidden="1"/>
    </xf>
    <xf numFmtId="2" fontId="39" fillId="16" borderId="12" xfId="0" applyNumberFormat="1" applyFont="1" applyFill="1" applyBorder="1" applyAlignment="1" applyProtection="1">
      <alignment horizontal="center" vertical="top" wrapText="1"/>
      <protection hidden="1"/>
    </xf>
    <xf numFmtId="1" fontId="64" fillId="16" borderId="12" xfId="0" applyNumberFormat="1" applyFont="1" applyFill="1" applyBorder="1" applyAlignment="1">
      <alignment horizontal="center" vertical="top"/>
    </xf>
    <xf numFmtId="1" fontId="64" fillId="16" borderId="15" xfId="0" applyNumberFormat="1" applyFont="1" applyFill="1" applyBorder="1" applyAlignment="1">
      <alignment horizontal="center" vertical="top"/>
    </xf>
    <xf numFmtId="0" fontId="64" fillId="16" borderId="12" xfId="0" applyFont="1" applyFill="1" applyBorder="1" applyAlignment="1">
      <alignment horizontal="center" vertical="top" wrapText="1"/>
    </xf>
    <xf numFmtId="1" fontId="64" fillId="16" borderId="12" xfId="0" applyNumberFormat="1" applyFont="1" applyFill="1" applyBorder="1" applyAlignment="1">
      <alignment horizontal="center" vertical="top" wrapText="1"/>
    </xf>
    <xf numFmtId="0" fontId="64" fillId="16" borderId="12" xfId="0" applyFont="1" applyFill="1" applyBorder="1" applyAlignment="1">
      <alignment horizontal="center" vertical="top"/>
    </xf>
    <xf numFmtId="2" fontId="64" fillId="16" borderId="12" xfId="0" applyNumberFormat="1" applyFont="1" applyFill="1" applyBorder="1" applyAlignment="1">
      <alignment horizontal="center" vertical="top"/>
    </xf>
    <xf numFmtId="0" fontId="65" fillId="13" borderId="29" xfId="0" applyFont="1" applyFill="1" applyBorder="1" applyAlignment="1">
      <alignment vertical="top" wrapText="1"/>
    </xf>
    <xf numFmtId="0" fontId="65" fillId="13" borderId="0" xfId="0" applyFont="1" applyFill="1" applyAlignment="1">
      <alignment vertical="top" wrapText="1"/>
    </xf>
    <xf numFmtId="0" fontId="39" fillId="13" borderId="12" xfId="0" applyFont="1" applyFill="1" applyBorder="1" applyAlignment="1">
      <alignment horizontal="center" vertical="top" wrapText="1"/>
    </xf>
    <xf numFmtId="0" fontId="39" fillId="13" borderId="15" xfId="0" applyFont="1" applyFill="1" applyBorder="1" applyAlignment="1">
      <alignment vertical="top"/>
    </xf>
    <xf numFmtId="0" fontId="39" fillId="13" borderId="12" xfId="0" applyFont="1" applyFill="1" applyBorder="1" applyAlignment="1">
      <alignment vertical="top" wrapText="1"/>
    </xf>
    <xf numFmtId="0" fontId="61" fillId="13" borderId="12" xfId="0" applyFont="1" applyFill="1" applyBorder="1" applyAlignment="1" applyProtection="1">
      <alignment horizontal="center" vertical="top"/>
      <protection hidden="1"/>
    </xf>
    <xf numFmtId="2" fontId="61" fillId="13" borderId="12" xfId="0" applyNumberFormat="1" applyFont="1" applyFill="1" applyBorder="1" applyAlignment="1" applyProtection="1">
      <alignment horizontal="center" vertical="top"/>
      <protection hidden="1"/>
    </xf>
    <xf numFmtId="0" fontId="61" fillId="13" borderId="12" xfId="0" applyFont="1" applyFill="1" applyBorder="1" applyAlignment="1" applyProtection="1">
      <alignment vertical="top"/>
      <protection hidden="1"/>
    </xf>
    <xf numFmtId="0" fontId="61" fillId="13" borderId="0" xfId="0" applyFont="1" applyFill="1" applyAlignment="1" applyProtection="1">
      <alignment vertical="top"/>
      <protection hidden="1"/>
    </xf>
    <xf numFmtId="0" fontId="39" fillId="13" borderId="0" xfId="0" applyFont="1" applyFill="1" applyAlignment="1" applyProtection="1">
      <alignment vertical="top"/>
      <protection hidden="1"/>
    </xf>
    <xf numFmtId="0" fontId="65" fillId="13" borderId="0" xfId="0" applyFont="1" applyFill="1" applyAlignment="1" applyProtection="1">
      <alignment vertical="top"/>
      <protection hidden="1"/>
    </xf>
    <xf numFmtId="0" fontId="39" fillId="13" borderId="0" xfId="0" applyFont="1" applyFill="1" applyAlignment="1" applyProtection="1">
      <alignment horizontal="center" vertical="top"/>
      <protection hidden="1"/>
    </xf>
    <xf numFmtId="0" fontId="61" fillId="13" borderId="0" xfId="0" applyFont="1" applyFill="1" applyAlignment="1" applyProtection="1">
      <alignment horizontal="center" vertical="top"/>
      <protection hidden="1"/>
    </xf>
    <xf numFmtId="2" fontId="15" fillId="0" borderId="4" xfId="0" applyNumberFormat="1" applyFont="1" applyBorder="1" applyAlignment="1" applyProtection="1">
      <alignment horizontal="left" vertical="top"/>
      <protection hidden="1"/>
    </xf>
    <xf numFmtId="0" fontId="15" fillId="0" borderId="4" xfId="0" applyFont="1" applyBorder="1" applyAlignment="1" applyProtection="1">
      <alignment vertical="top"/>
      <protection hidden="1"/>
    </xf>
    <xf numFmtId="0" fontId="15" fillId="0" borderId="0" xfId="0" applyFont="1" applyAlignment="1" applyProtection="1">
      <alignment vertical="top"/>
      <protection hidden="1"/>
    </xf>
    <xf numFmtId="0" fontId="30" fillId="0" borderId="0" xfId="0" applyFont="1" applyAlignment="1" applyProtection="1">
      <alignment vertical="top"/>
      <protection hidden="1"/>
    </xf>
    <xf numFmtId="0" fontId="0" fillId="5" borderId="0" xfId="0" applyFill="1" applyAlignment="1" applyProtection="1">
      <alignment horizontal="left" vertical="top"/>
      <protection hidden="1"/>
    </xf>
    <xf numFmtId="0" fontId="0" fillId="5" borderId="0" xfId="0" applyFill="1" applyAlignment="1" applyProtection="1">
      <alignment vertical="top"/>
      <protection hidden="1"/>
    </xf>
    <xf numFmtId="0" fontId="0" fillId="0" borderId="0" xfId="0" applyAlignment="1" applyProtection="1">
      <alignment horizontal="left" vertical="top"/>
      <protection hidden="1"/>
    </xf>
    <xf numFmtId="2" fontId="0" fillId="0" borderId="0" xfId="0" applyNumberFormat="1" applyAlignment="1" applyProtection="1">
      <alignment horizontal="left" vertical="top"/>
      <protection hidden="1"/>
    </xf>
    <xf numFmtId="1" fontId="0" fillId="5" borderId="0" xfId="0" applyNumberFormat="1" applyFill="1" applyAlignment="1" applyProtection="1">
      <alignment vertical="top"/>
      <protection hidden="1"/>
    </xf>
    <xf numFmtId="2" fontId="0" fillId="0" borderId="0" xfId="0" applyNumberFormat="1" applyAlignment="1" applyProtection="1">
      <alignment vertical="top"/>
      <protection hidden="1"/>
    </xf>
    <xf numFmtId="0" fontId="15" fillId="12" borderId="0" xfId="0" applyFont="1" applyFill="1" applyAlignment="1" applyProtection="1">
      <alignment horizontal="center" vertical="top" wrapText="1"/>
      <protection hidden="1"/>
    </xf>
    <xf numFmtId="0" fontId="15" fillId="12" borderId="0" xfId="0" applyFont="1" applyFill="1" applyAlignment="1" applyProtection="1">
      <alignment vertical="top"/>
      <protection hidden="1"/>
    </xf>
    <xf numFmtId="0" fontId="30" fillId="12" borderId="0" xfId="0" applyFont="1" applyFill="1" applyAlignment="1" applyProtection="1">
      <alignment vertical="top"/>
      <protection hidden="1"/>
    </xf>
    <xf numFmtId="0" fontId="0" fillId="12" borderId="0" xfId="0" applyFill="1" applyAlignment="1" applyProtection="1">
      <alignment vertical="top"/>
      <protection hidden="1"/>
    </xf>
    <xf numFmtId="0" fontId="0" fillId="12" borderId="0" xfId="0" applyFill="1" applyAlignment="1" applyProtection="1">
      <alignment horizontal="left" vertical="top"/>
      <protection hidden="1"/>
    </xf>
    <xf numFmtId="10" fontId="0" fillId="12" borderId="0" xfId="0" applyNumberFormat="1" applyFill="1" applyAlignment="1" applyProtection="1">
      <alignment horizontal="center" vertical="top"/>
      <protection hidden="1"/>
    </xf>
    <xf numFmtId="0" fontId="0" fillId="12" borderId="0" xfId="0" applyFill="1" applyAlignment="1" applyProtection="1">
      <alignment horizontal="center" vertical="top"/>
      <protection hidden="1"/>
    </xf>
    <xf numFmtId="0" fontId="26" fillId="6" borderId="0" xfId="0" applyFont="1" applyFill="1" applyAlignment="1" applyProtection="1">
      <alignment horizontal="center" vertical="top"/>
      <protection hidden="1"/>
    </xf>
    <xf numFmtId="10" fontId="0" fillId="0" borderId="0" xfId="0" applyNumberFormat="1" applyAlignment="1" applyProtection="1">
      <alignment horizontal="center" vertical="top"/>
      <protection hidden="1"/>
    </xf>
    <xf numFmtId="1" fontId="0" fillId="0" borderId="0" xfId="0" applyNumberFormat="1" applyAlignment="1" applyProtection="1">
      <alignment vertical="top"/>
      <protection hidden="1"/>
    </xf>
    <xf numFmtId="2" fontId="0" fillId="0" borderId="0" xfId="0" applyNumberFormat="1" applyAlignment="1" applyProtection="1">
      <alignment horizontal="center" vertical="top"/>
      <protection hidden="1"/>
    </xf>
    <xf numFmtId="0" fontId="15" fillId="0" borderId="0" xfId="32" applyFont="1" applyAlignment="1" applyProtection="1">
      <alignment vertical="top"/>
      <protection hidden="1"/>
    </xf>
    <xf numFmtId="2" fontId="15" fillId="0" borderId="0" xfId="32" applyNumberFormat="1" applyFont="1" applyAlignment="1" applyProtection="1">
      <alignment vertical="top"/>
      <protection hidden="1"/>
    </xf>
    <xf numFmtId="0" fontId="15" fillId="0" borderId="0" xfId="0" applyFont="1" applyAlignment="1" applyProtection="1">
      <alignment horizontal="justify" vertical="top" wrapText="1"/>
      <protection hidden="1"/>
    </xf>
    <xf numFmtId="0" fontId="0" fillId="0" borderId="0" xfId="32" applyFont="1" applyAlignment="1" applyProtection="1">
      <alignment vertical="top"/>
      <protection hidden="1"/>
    </xf>
    <xf numFmtId="0" fontId="15" fillId="0" borderId="0" xfId="0" applyFont="1" applyAlignment="1" applyProtection="1">
      <alignment horizontal="left" vertical="top"/>
      <protection hidden="1"/>
    </xf>
    <xf numFmtId="10" fontId="15" fillId="0" borderId="0" xfId="0" applyNumberFormat="1" applyFont="1" applyAlignment="1" applyProtection="1">
      <alignment horizontal="center" vertical="top"/>
      <protection hidden="1"/>
    </xf>
    <xf numFmtId="2" fontId="15" fillId="0" borderId="0" xfId="0" applyNumberFormat="1" applyFont="1" applyAlignment="1" applyProtection="1">
      <alignment horizontal="center" vertical="top"/>
      <protection hidden="1"/>
    </xf>
    <xf numFmtId="179" fontId="0" fillId="0" borderId="0" xfId="0" applyNumberFormat="1" applyAlignment="1" applyProtection="1">
      <alignment horizontal="center" vertical="top"/>
      <protection hidden="1"/>
    </xf>
    <xf numFmtId="2" fontId="0" fillId="0" borderId="0" xfId="32" applyNumberFormat="1" applyFont="1" applyAlignment="1" applyProtection="1">
      <alignment vertical="top"/>
      <protection hidden="1"/>
    </xf>
    <xf numFmtId="15" fontId="0" fillId="0" borderId="0" xfId="0" applyNumberFormat="1" applyAlignment="1" applyProtection="1">
      <alignment vertical="top"/>
      <protection hidden="1"/>
    </xf>
    <xf numFmtId="0" fontId="15" fillId="0" borderId="0" xfId="0" applyFont="1" applyAlignment="1" applyProtection="1">
      <alignment vertical="top" wrapText="1"/>
      <protection hidden="1"/>
    </xf>
    <xf numFmtId="0" fontId="30" fillId="0" borderId="0" xfId="0" applyFont="1" applyAlignment="1" applyProtection="1">
      <alignment vertical="top" wrapText="1"/>
      <protection hidden="1"/>
    </xf>
    <xf numFmtId="0" fontId="15" fillId="12" borderId="0" xfId="0" applyFont="1" applyFill="1" applyAlignment="1" applyProtection="1">
      <alignment horizontal="center" vertical="top"/>
      <protection hidden="1"/>
    </xf>
    <xf numFmtId="0" fontId="30" fillId="12" borderId="0" xfId="0" applyFont="1" applyFill="1" applyAlignment="1" applyProtection="1">
      <alignment horizontal="center" vertical="top"/>
      <protection hidden="1"/>
    </xf>
    <xf numFmtId="0" fontId="59" fillId="12" borderId="0" xfId="0" applyFont="1" applyFill="1" applyAlignment="1" applyProtection="1">
      <alignment vertical="top"/>
      <protection hidden="1"/>
    </xf>
    <xf numFmtId="0" fontId="60" fillId="12" borderId="0" xfId="0" applyFont="1" applyFill="1" applyAlignment="1" applyProtection="1">
      <alignment vertical="top"/>
      <protection hidden="1"/>
    </xf>
    <xf numFmtId="0" fontId="40" fillId="12" borderId="0" xfId="0" applyFont="1" applyFill="1" applyAlignment="1" applyProtection="1">
      <alignment vertical="top"/>
      <protection hidden="1"/>
    </xf>
    <xf numFmtId="0" fontId="59" fillId="12" borderId="0" xfId="0" applyFont="1" applyFill="1" applyAlignment="1" applyProtection="1">
      <alignment horizontal="center" vertical="top"/>
      <protection hidden="1"/>
    </xf>
    <xf numFmtId="0" fontId="40" fillId="12" borderId="0" xfId="0" applyFont="1" applyFill="1" applyAlignment="1" applyProtection="1">
      <alignment horizontal="center" vertical="top"/>
      <protection hidden="1"/>
    </xf>
    <xf numFmtId="0" fontId="61" fillId="0" borderId="12" xfId="0" applyFont="1" applyBorder="1" applyAlignment="1">
      <alignment horizontal="center" vertical="top"/>
    </xf>
    <xf numFmtId="2" fontId="61" fillId="0" borderId="12" xfId="0" applyNumberFormat="1" applyFont="1" applyBorder="1" applyAlignment="1">
      <alignment horizontal="center" vertical="top"/>
    </xf>
    <xf numFmtId="2" fontId="0" fillId="0" borderId="12" xfId="0" applyNumberFormat="1" applyBorder="1" applyAlignment="1" applyProtection="1">
      <alignment vertical="top"/>
      <protection hidden="1"/>
    </xf>
    <xf numFmtId="0" fontId="15" fillId="0" borderId="12" xfId="0" applyFont="1" applyBorder="1" applyAlignment="1" applyProtection="1">
      <alignment vertical="top"/>
      <protection hidden="1"/>
    </xf>
    <xf numFmtId="0" fontId="30" fillId="0" borderId="12" xfId="0" applyFont="1" applyBorder="1" applyAlignment="1" applyProtection="1">
      <alignment vertical="top"/>
      <protection hidden="1"/>
    </xf>
    <xf numFmtId="0" fontId="0" fillId="0" borderId="12" xfId="0" applyBorder="1" applyAlignment="1" applyProtection="1">
      <alignment vertical="top"/>
      <protection hidden="1"/>
    </xf>
    <xf numFmtId="2" fontId="15" fillId="9" borderId="12" xfId="0" applyNumberFormat="1" applyFont="1" applyFill="1" applyBorder="1" applyAlignment="1" applyProtection="1">
      <alignment horizontal="center" vertical="top"/>
      <protection hidden="1"/>
    </xf>
    <xf numFmtId="2" fontId="15" fillId="9" borderId="12" xfId="0" applyNumberFormat="1" applyFont="1" applyFill="1" applyBorder="1" applyAlignment="1" applyProtection="1">
      <alignment horizontal="left" vertical="top"/>
      <protection hidden="1"/>
    </xf>
    <xf numFmtId="0" fontId="30" fillId="9" borderId="12" xfId="0" applyFont="1" applyFill="1" applyBorder="1" applyAlignment="1" applyProtection="1">
      <alignment vertical="top"/>
      <protection hidden="1"/>
    </xf>
    <xf numFmtId="0" fontId="0" fillId="9" borderId="12" xfId="0" applyFill="1" applyBorder="1" applyAlignment="1" applyProtection="1">
      <alignment vertical="top"/>
      <protection hidden="1"/>
    </xf>
    <xf numFmtId="2" fontId="30" fillId="9" borderId="12" xfId="0" applyNumberFormat="1" applyFont="1" applyFill="1" applyBorder="1" applyAlignment="1" applyProtection="1">
      <alignment vertical="top"/>
      <protection hidden="1"/>
    </xf>
    <xf numFmtId="2" fontId="0" fillId="9" borderId="0" xfId="0" applyNumberFormat="1" applyFill="1" applyAlignment="1" applyProtection="1">
      <alignment vertical="top"/>
      <protection hidden="1"/>
    </xf>
    <xf numFmtId="0" fontId="0" fillId="9" borderId="0" xfId="0" applyFill="1" applyAlignment="1" applyProtection="1">
      <alignment vertical="top"/>
      <protection hidden="1"/>
    </xf>
    <xf numFmtId="0" fontId="0" fillId="9" borderId="0" xfId="0" applyFill="1" applyAlignment="1" applyProtection="1">
      <alignment horizontal="center" vertical="top"/>
      <protection hidden="1"/>
    </xf>
    <xf numFmtId="15" fontId="0" fillId="9" borderId="0" xfId="0" applyNumberFormat="1" applyFill="1" applyAlignment="1" applyProtection="1">
      <alignment vertical="top"/>
      <protection hidden="1"/>
    </xf>
    <xf numFmtId="0" fontId="30" fillId="9" borderId="0" xfId="0" applyFont="1" applyFill="1" applyAlignment="1" applyProtection="1">
      <alignment vertical="top"/>
      <protection hidden="1"/>
    </xf>
    <xf numFmtId="0" fontId="57" fillId="0" borderId="0" xfId="36" applyNumberFormat="1" applyFont="1" applyFill="1" applyBorder="1" applyAlignment="1" applyProtection="1">
      <alignment horizontal="center" vertical="top"/>
      <protection hidden="1"/>
    </xf>
    <xf numFmtId="0" fontId="0" fillId="0" borderId="0" xfId="36" applyNumberFormat="1" applyFont="1" applyFill="1" applyBorder="1" applyAlignment="1" applyProtection="1">
      <alignment horizontal="left" vertical="top" wrapText="1"/>
      <protection hidden="1"/>
    </xf>
    <xf numFmtId="2" fontId="0" fillId="0" borderId="0" xfId="0" applyNumberFormat="1" applyAlignment="1" applyProtection="1">
      <alignment horizontal="right" vertical="top"/>
      <protection hidden="1"/>
    </xf>
    <xf numFmtId="2" fontId="30" fillId="0" borderId="0" xfId="0" applyNumberFormat="1" applyFont="1" applyAlignment="1" applyProtection="1">
      <alignment horizontal="center" vertical="top"/>
      <protection hidden="1"/>
    </xf>
    <xf numFmtId="2" fontId="0" fillId="0" borderId="0" xfId="7" applyNumberFormat="1" applyFont="1" applyFill="1" applyBorder="1" applyAlignment="1" applyProtection="1">
      <alignment horizontal="center" vertical="top"/>
      <protection hidden="1"/>
    </xf>
    <xf numFmtId="0" fontId="26" fillId="0" borderId="0" xfId="0" applyFont="1" applyAlignment="1" applyProtection="1">
      <alignment horizontal="left" vertical="top"/>
      <protection hidden="1"/>
    </xf>
    <xf numFmtId="2" fontId="26" fillId="0" borderId="0" xfId="0" applyNumberFormat="1" applyFont="1" applyAlignment="1" applyProtection="1">
      <alignment horizontal="left" vertical="top"/>
      <protection hidden="1"/>
    </xf>
    <xf numFmtId="0" fontId="26" fillId="0" borderId="0" xfId="0" applyFont="1" applyAlignment="1" applyProtection="1">
      <alignment vertical="top"/>
      <protection hidden="1"/>
    </xf>
    <xf numFmtId="0" fontId="30" fillId="0" borderId="0" xfId="0" applyFont="1" applyAlignment="1" applyProtection="1">
      <alignment horizontal="left" vertical="top"/>
      <protection hidden="1"/>
    </xf>
    <xf numFmtId="2" fontId="30" fillId="0" borderId="0" xfId="0" applyNumberFormat="1" applyFont="1" applyAlignment="1" applyProtection="1">
      <alignment horizontal="left" vertical="top"/>
      <protection hidden="1"/>
    </xf>
    <xf numFmtId="0" fontId="26" fillId="0" borderId="0" xfId="32" applyFont="1" applyAlignment="1" applyProtection="1">
      <alignment vertical="top"/>
      <protection hidden="1"/>
    </xf>
    <xf numFmtId="2" fontId="26" fillId="0" borderId="0" xfId="32" applyNumberFormat="1" applyFont="1" applyAlignment="1" applyProtection="1">
      <alignment vertical="top"/>
      <protection hidden="1"/>
    </xf>
    <xf numFmtId="0" fontId="30" fillId="0" borderId="0" xfId="32" applyFont="1" applyAlignment="1" applyProtection="1">
      <alignment vertical="top"/>
      <protection hidden="1"/>
    </xf>
    <xf numFmtId="2" fontId="30" fillId="0" borderId="0" xfId="32" applyNumberFormat="1" applyFont="1" applyAlignment="1" applyProtection="1">
      <alignment vertical="top"/>
      <protection hidden="1"/>
    </xf>
    <xf numFmtId="0" fontId="30" fillId="0" borderId="0" xfId="0" applyFont="1" applyAlignment="1" applyProtection="1">
      <alignment horizontal="justify" vertical="top" wrapText="1"/>
      <protection hidden="1"/>
    </xf>
    <xf numFmtId="2" fontId="26" fillId="0" borderId="0" xfId="0" applyNumberFormat="1" applyFont="1" applyAlignment="1" applyProtection="1">
      <alignment horizontal="center" vertical="top"/>
      <protection hidden="1"/>
    </xf>
    <xf numFmtId="0" fontId="26" fillId="0" borderId="0" xfId="0" applyFont="1" applyAlignment="1" applyProtection="1">
      <alignment vertical="top" wrapText="1"/>
      <protection hidden="1"/>
    </xf>
    <xf numFmtId="0" fontId="30" fillId="0" borderId="0" xfId="36" applyNumberFormat="1" applyFont="1" applyFill="1" applyBorder="1" applyAlignment="1" applyProtection="1">
      <alignment horizontal="center" vertical="top" wrapText="1"/>
      <protection hidden="1"/>
    </xf>
    <xf numFmtId="2" fontId="30" fillId="0" borderId="0" xfId="36" applyNumberFormat="1" applyFont="1" applyFill="1" applyBorder="1" applyAlignment="1" applyProtection="1">
      <alignment horizontal="right" vertical="top" wrapText="1"/>
      <protection hidden="1"/>
    </xf>
    <xf numFmtId="2" fontId="30" fillId="0" borderId="0" xfId="0" applyNumberFormat="1" applyFont="1" applyAlignment="1" applyProtection="1">
      <alignment vertical="top" wrapText="1"/>
      <protection hidden="1"/>
    </xf>
    <xf numFmtId="2" fontId="30" fillId="0" borderId="0" xfId="0" applyNumberFormat="1" applyFont="1" applyAlignment="1" applyProtection="1">
      <alignment vertical="top"/>
      <protection hidden="1"/>
    </xf>
    <xf numFmtId="0" fontId="0" fillId="0" borderId="0" xfId="0" applyAlignment="1" applyProtection="1">
      <alignment horizontal="right" vertical="top"/>
      <protection hidden="1"/>
    </xf>
    <xf numFmtId="2" fontId="30" fillId="0" borderId="0" xfId="36" applyNumberFormat="1" applyFont="1" applyFill="1" applyBorder="1" applyAlignment="1" applyProtection="1">
      <alignment horizontal="center" vertical="top" wrapText="1"/>
      <protection hidden="1"/>
    </xf>
    <xf numFmtId="168" fontId="30" fillId="0" borderId="0" xfId="0" applyNumberFormat="1" applyFont="1" applyAlignment="1" applyProtection="1">
      <alignment vertical="top" wrapText="1"/>
      <protection hidden="1"/>
    </xf>
    <xf numFmtId="167" fontId="30" fillId="0" borderId="0" xfId="0" applyNumberFormat="1" applyFont="1" applyAlignment="1" applyProtection="1">
      <alignment vertical="top" wrapText="1"/>
      <protection hidden="1"/>
    </xf>
    <xf numFmtId="2" fontId="30" fillId="0" borderId="0" xfId="7" applyNumberFormat="1" applyFont="1" applyFill="1" applyBorder="1" applyAlignment="1" applyProtection="1">
      <alignment vertical="top" wrapText="1"/>
      <protection hidden="1"/>
    </xf>
    <xf numFmtId="2" fontId="30" fillId="0" borderId="0" xfId="36" applyNumberFormat="1" applyFont="1" applyFill="1" applyBorder="1" applyAlignment="1" applyProtection="1">
      <alignment vertical="top" wrapText="1"/>
      <protection hidden="1"/>
    </xf>
    <xf numFmtId="2" fontId="30" fillId="0" borderId="0" xfId="36" applyNumberFormat="1" applyFont="1" applyFill="1" applyBorder="1" applyAlignment="1" applyProtection="1">
      <alignment horizontal="right" vertical="top"/>
      <protection hidden="1"/>
    </xf>
    <xf numFmtId="165" fontId="66" fillId="16" borderId="12" xfId="0" applyNumberFormat="1" applyFont="1" applyFill="1" applyBorder="1" applyAlignment="1" applyProtection="1">
      <alignment horizontal="center" vertical="top" wrapText="1"/>
      <protection hidden="1"/>
    </xf>
    <xf numFmtId="165" fontId="66" fillId="16" borderId="15" xfId="0" applyNumberFormat="1" applyFont="1" applyFill="1" applyBorder="1" applyAlignment="1" applyProtection="1">
      <alignment horizontal="center" vertical="top" wrapText="1"/>
      <protection hidden="1"/>
    </xf>
    <xf numFmtId="0" fontId="63" fillId="16" borderId="12" xfId="36" applyFont="1" applyFill="1" applyBorder="1" applyAlignment="1" applyProtection="1">
      <alignment horizontal="right" vertical="top" wrapText="1"/>
      <protection hidden="1"/>
    </xf>
    <xf numFmtId="0" fontId="63" fillId="16" borderId="12" xfId="0" applyFont="1" applyFill="1" applyBorder="1" applyAlignment="1" applyProtection="1">
      <alignment horizontal="center" vertical="top" wrapText="1"/>
      <protection hidden="1"/>
    </xf>
    <xf numFmtId="2" fontId="63" fillId="16" borderId="12" xfId="0" applyNumberFormat="1" applyFont="1" applyFill="1" applyBorder="1" applyAlignment="1" applyProtection="1">
      <alignment horizontal="center" vertical="top" wrapText="1"/>
      <protection hidden="1"/>
    </xf>
    <xf numFmtId="39" fontId="63" fillId="16" borderId="12" xfId="7" applyNumberFormat="1" applyFont="1" applyFill="1" applyBorder="1" applyAlignment="1" applyProtection="1">
      <alignment horizontal="right" vertical="top" wrapText="1"/>
      <protection hidden="1"/>
    </xf>
    <xf numFmtId="2" fontId="63" fillId="16" borderId="12" xfId="0" applyNumberFormat="1" applyFont="1" applyFill="1" applyBorder="1" applyAlignment="1" applyProtection="1">
      <alignment horizontal="right" vertical="top"/>
      <protection hidden="1"/>
    </xf>
    <xf numFmtId="0" fontId="67" fillId="0" borderId="0" xfId="36" applyNumberFormat="1" applyFont="1" applyFill="1" applyBorder="1" applyAlignment="1" applyProtection="1">
      <alignment horizontal="center" vertical="top"/>
      <protection hidden="1"/>
    </xf>
    <xf numFmtId="0" fontId="61" fillId="0" borderId="0" xfId="0" applyFont="1" applyAlignment="1" applyProtection="1">
      <alignment horizontal="center" vertical="top"/>
      <protection hidden="1"/>
    </xf>
    <xf numFmtId="0" fontId="61" fillId="0" borderId="0" xfId="0" applyFont="1" applyAlignment="1" applyProtection="1">
      <alignment horizontal="justify" vertical="top" wrapText="1"/>
      <protection hidden="1"/>
    </xf>
    <xf numFmtId="0" fontId="61" fillId="0" borderId="0" xfId="0" applyFont="1" applyAlignment="1" applyProtection="1">
      <alignment vertical="top" wrapText="1"/>
      <protection hidden="1"/>
    </xf>
    <xf numFmtId="2" fontId="61" fillId="0" borderId="0" xfId="0" applyNumberFormat="1" applyFont="1" applyAlignment="1" applyProtection="1">
      <alignment vertical="top" wrapText="1"/>
      <protection hidden="1"/>
    </xf>
    <xf numFmtId="0" fontId="61" fillId="0" borderId="0" xfId="0" applyFont="1" applyAlignment="1" applyProtection="1">
      <alignment horizontal="justify" vertical="top"/>
      <protection hidden="1"/>
    </xf>
    <xf numFmtId="14" fontId="61" fillId="0" borderId="0" xfId="0" applyNumberFormat="1" applyFont="1" applyAlignment="1" applyProtection="1">
      <alignment horizontal="left" vertical="top"/>
      <protection hidden="1"/>
    </xf>
    <xf numFmtId="2" fontId="61" fillId="0" borderId="0" xfId="0" applyNumberFormat="1" applyFont="1" applyAlignment="1" applyProtection="1">
      <alignment horizontal="right" vertical="top"/>
      <protection hidden="1"/>
    </xf>
    <xf numFmtId="0" fontId="61" fillId="0" borderId="0" xfId="0" applyFont="1" applyAlignment="1" applyProtection="1">
      <alignment vertical="top"/>
      <protection hidden="1"/>
    </xf>
    <xf numFmtId="0" fontId="65" fillId="0" borderId="0" xfId="0" applyFont="1" applyAlignment="1" applyProtection="1">
      <alignment horizontal="center" vertical="top"/>
      <protection hidden="1"/>
    </xf>
    <xf numFmtId="0" fontId="65" fillId="0" borderId="0" xfId="0" applyFont="1" applyAlignment="1" applyProtection="1">
      <alignment horizontal="justify" vertical="top"/>
      <protection hidden="1"/>
    </xf>
    <xf numFmtId="0" fontId="65" fillId="0" borderId="0" xfId="0" applyFont="1" applyAlignment="1" applyProtection="1">
      <alignment vertical="top"/>
      <protection hidden="1"/>
    </xf>
    <xf numFmtId="0" fontId="61" fillId="0" borderId="15" xfId="0" applyFont="1" applyBorder="1" applyAlignment="1">
      <alignment horizontal="center" vertical="top"/>
    </xf>
    <xf numFmtId="0" fontId="61" fillId="0" borderId="12" xfId="0" applyFont="1" applyBorder="1" applyAlignment="1">
      <alignment horizontal="center" vertical="top" wrapText="1"/>
    </xf>
    <xf numFmtId="1" fontId="61" fillId="4" borderId="12" xfId="30" applyNumberFormat="1" applyFont="1" applyFill="1" applyBorder="1" applyAlignment="1" applyProtection="1">
      <alignment horizontal="right" vertical="top"/>
      <protection locked="0"/>
    </xf>
    <xf numFmtId="0" fontId="61" fillId="4" borderId="12" xfId="41" applyNumberFormat="1" applyFont="1" applyFill="1" applyBorder="1" applyAlignment="1" applyProtection="1">
      <alignment horizontal="center" vertical="top"/>
      <protection locked="0"/>
    </xf>
    <xf numFmtId="39" fontId="61" fillId="0" borderId="12" xfId="7" applyNumberFormat="1" applyFont="1" applyFill="1" applyBorder="1" applyAlignment="1" applyProtection="1">
      <alignment horizontal="right" vertical="top" wrapText="1"/>
      <protection locked="0" hidden="1"/>
    </xf>
    <xf numFmtId="2" fontId="61" fillId="0" borderId="12" xfId="0" applyNumberFormat="1" applyFont="1" applyBorder="1" applyAlignment="1" applyProtection="1">
      <alignment horizontal="right" vertical="top"/>
      <protection hidden="1"/>
    </xf>
    <xf numFmtId="2" fontId="61" fillId="0" borderId="12" xfId="0" applyNumberFormat="1" applyFont="1" applyBorder="1" applyAlignment="1" applyProtection="1">
      <alignment horizontal="center" vertical="top"/>
      <protection hidden="1"/>
    </xf>
    <xf numFmtId="2" fontId="61" fillId="0" borderId="12" xfId="0" applyNumberFormat="1" applyFont="1" applyBorder="1" applyAlignment="1">
      <alignment horizontal="left" vertical="top"/>
    </xf>
    <xf numFmtId="0" fontId="61" fillId="0" borderId="12" xfId="0" applyFont="1" applyBorder="1" applyAlignment="1" applyProtection="1">
      <alignment horizontal="center" vertical="top"/>
      <protection hidden="1"/>
    </xf>
    <xf numFmtId="2" fontId="61" fillId="0" borderId="12" xfId="28" applyNumberFormat="1" applyFont="1" applyFill="1" applyBorder="1" applyAlignment="1" applyProtection="1">
      <alignment horizontal="center" vertical="top"/>
    </xf>
    <xf numFmtId="2" fontId="61" fillId="0" borderId="0" xfId="0" applyNumberFormat="1" applyFont="1" applyAlignment="1">
      <alignment horizontal="center" vertical="top"/>
    </xf>
    <xf numFmtId="0" fontId="61" fillId="0" borderId="12" xfId="0" applyFont="1" applyBorder="1" applyAlignment="1">
      <alignment horizontal="justify" vertical="top" wrapText="1"/>
    </xf>
    <xf numFmtId="0" fontId="39" fillId="0" borderId="4" xfId="0" applyFont="1" applyBorder="1" applyAlignment="1" applyProtection="1">
      <alignment vertical="top"/>
      <protection hidden="1"/>
    </xf>
    <xf numFmtId="0" fontId="70" fillId="0" borderId="0" xfId="31" applyFont="1" applyAlignment="1" applyProtection="1">
      <alignment vertical="center"/>
      <protection hidden="1"/>
    </xf>
    <xf numFmtId="0" fontId="18" fillId="0" borderId="0" xfId="26" applyFont="1" applyProtection="1">
      <protection hidden="1"/>
    </xf>
    <xf numFmtId="0" fontId="61" fillId="0" borderId="0" xfId="0" applyFont="1" applyAlignment="1" applyProtection="1">
      <alignment horizontal="left" vertical="top"/>
      <protection hidden="1"/>
    </xf>
    <xf numFmtId="0" fontId="61" fillId="0" borderId="0" xfId="0" applyFont="1" applyAlignment="1" applyProtection="1">
      <alignment horizontal="right" vertical="top"/>
      <protection hidden="1"/>
    </xf>
    <xf numFmtId="0" fontId="65" fillId="0" borderId="0" xfId="0" applyFont="1" applyAlignment="1" applyProtection="1">
      <alignment horizontal="right" vertical="top"/>
      <protection hidden="1"/>
    </xf>
    <xf numFmtId="0" fontId="0" fillId="0" borderId="0" xfId="0" applyAlignment="1" applyProtection="1">
      <alignment horizontal="justify" vertical="top" wrapText="1"/>
      <protection hidden="1"/>
    </xf>
    <xf numFmtId="0" fontId="6" fillId="0" borderId="14" xfId="31" applyFont="1" applyBorder="1" applyAlignment="1" applyProtection="1">
      <alignment horizontal="center" vertical="center"/>
      <protection hidden="1"/>
    </xf>
    <xf numFmtId="0" fontId="6" fillId="0" borderId="3" xfId="31" applyFont="1" applyBorder="1" applyAlignment="1" applyProtection="1">
      <alignment horizontal="center" vertical="center"/>
      <protection hidden="1"/>
    </xf>
    <xf numFmtId="0" fontId="6" fillId="0" borderId="15" xfId="31" applyFont="1" applyBorder="1" applyAlignment="1" applyProtection="1">
      <alignment horizontal="center" vertical="center"/>
      <protection hidden="1"/>
    </xf>
    <xf numFmtId="0" fontId="20" fillId="0" borderId="23" xfId="31" applyFont="1" applyBorder="1" applyAlignment="1" applyProtection="1">
      <alignment horizontal="justify" vertical="center"/>
      <protection hidden="1"/>
    </xf>
    <xf numFmtId="0" fontId="20" fillId="0" borderId="19" xfId="31" applyFont="1" applyBorder="1" applyAlignment="1" applyProtection="1">
      <alignment horizontal="justify" vertical="center"/>
      <protection hidden="1"/>
    </xf>
    <xf numFmtId="0" fontId="45" fillId="12" borderId="16" xfId="31" applyFont="1" applyFill="1" applyBorder="1" applyAlignment="1" applyProtection="1">
      <alignment horizontal="center" vertical="center" wrapText="1"/>
      <protection hidden="1"/>
    </xf>
    <xf numFmtId="0" fontId="45" fillId="12" borderId="30" xfId="31" applyFont="1" applyFill="1" applyBorder="1" applyAlignment="1" applyProtection="1">
      <alignment horizontal="center" vertical="center" wrapText="1"/>
      <protection hidden="1"/>
    </xf>
    <xf numFmtId="0" fontId="45" fillId="12" borderId="17" xfId="31" applyFont="1" applyFill="1" applyBorder="1" applyAlignment="1" applyProtection="1">
      <alignment horizontal="center" vertical="center" wrapText="1"/>
      <protection hidden="1"/>
    </xf>
    <xf numFmtId="0" fontId="21" fillId="14" borderId="18" xfId="31" applyFont="1" applyFill="1" applyBorder="1" applyAlignment="1" applyProtection="1">
      <alignment horizontal="center" vertical="center"/>
      <protection hidden="1"/>
    </xf>
    <xf numFmtId="0" fontId="21" fillId="14" borderId="23" xfId="31" applyFont="1" applyFill="1" applyBorder="1" applyAlignment="1" applyProtection="1">
      <alignment horizontal="center" vertical="center"/>
      <protection hidden="1"/>
    </xf>
    <xf numFmtId="0" fontId="21" fillId="14" borderId="19" xfId="31" applyFont="1" applyFill="1" applyBorder="1" applyAlignment="1" applyProtection="1">
      <alignment horizontal="center" vertical="center"/>
      <protection hidden="1"/>
    </xf>
    <xf numFmtId="0" fontId="24" fillId="0" borderId="5" xfId="31" applyFont="1" applyBorder="1" applyAlignment="1" applyProtection="1">
      <alignment horizontal="right" vertical="center"/>
      <protection hidden="1"/>
    </xf>
    <xf numFmtId="0" fontId="24" fillId="0" borderId="0" xfId="31" applyFont="1" applyAlignment="1" applyProtection="1">
      <alignment horizontal="right" vertical="center"/>
      <protection hidden="1"/>
    </xf>
    <xf numFmtId="0" fontId="22" fillId="0" borderId="5" xfId="31" applyFont="1" applyBorder="1" applyAlignment="1" applyProtection="1">
      <alignment horizontal="right" vertical="center"/>
      <protection hidden="1"/>
    </xf>
    <xf numFmtId="0" fontId="22" fillId="0" borderId="0" xfId="31" applyFont="1" applyAlignment="1" applyProtection="1">
      <alignment horizontal="right" vertical="center"/>
      <protection hidden="1"/>
    </xf>
    <xf numFmtId="0" fontId="25" fillId="0" borderId="12" xfId="31" applyFont="1" applyBorder="1" applyAlignment="1" applyProtection="1">
      <alignment horizontal="center" vertical="center"/>
      <protection hidden="1"/>
    </xf>
    <xf numFmtId="0" fontId="18" fillId="0" borderId="12" xfId="31" applyFont="1" applyBorder="1" applyAlignment="1" applyProtection="1">
      <alignment horizontal="center" vertical="center"/>
      <protection hidden="1"/>
    </xf>
    <xf numFmtId="0" fontId="62" fillId="11" borderId="10" xfId="31" applyFont="1" applyFill="1" applyBorder="1" applyAlignment="1" applyProtection="1">
      <alignment horizontal="center" vertical="center" textRotation="90"/>
      <protection hidden="1"/>
    </xf>
    <xf numFmtId="0" fontId="62" fillId="11" borderId="11" xfId="31" applyFont="1" applyFill="1" applyBorder="1" applyAlignment="1" applyProtection="1">
      <alignment horizontal="center" vertical="center" textRotation="90"/>
      <protection hidden="1"/>
    </xf>
    <xf numFmtId="0" fontId="62" fillId="11" borderId="13" xfId="31" applyFont="1" applyFill="1" applyBorder="1" applyAlignment="1" applyProtection="1">
      <alignment horizontal="center" vertical="center" textRotation="90"/>
      <protection hidden="1"/>
    </xf>
    <xf numFmtId="0" fontId="71" fillId="11" borderId="10" xfId="31" applyFont="1" applyFill="1" applyBorder="1" applyAlignment="1" applyProtection="1">
      <alignment horizontal="center" vertical="center" textRotation="90"/>
      <protection hidden="1"/>
    </xf>
    <xf numFmtId="0" fontId="71" fillId="11" borderId="11" xfId="31" applyFont="1" applyFill="1" applyBorder="1" applyAlignment="1" applyProtection="1">
      <alignment horizontal="center" vertical="center" textRotation="90"/>
      <protection hidden="1"/>
    </xf>
    <xf numFmtId="0" fontId="71" fillId="11" borderId="13" xfId="31" applyFont="1" applyFill="1" applyBorder="1" applyAlignment="1" applyProtection="1">
      <alignment horizontal="center" vertical="center" textRotation="90"/>
      <protection hidden="1"/>
    </xf>
    <xf numFmtId="0" fontId="24" fillId="0" borderId="7" xfId="31" applyFont="1" applyBorder="1" applyAlignment="1" applyProtection="1">
      <alignment horizontal="right" vertical="center"/>
      <protection hidden="1"/>
    </xf>
    <xf numFmtId="0" fontId="24" fillId="0" borderId="4" xfId="31" applyFont="1" applyBorder="1" applyAlignment="1" applyProtection="1">
      <alignment horizontal="right" vertical="center"/>
      <protection hidden="1"/>
    </xf>
    <xf numFmtId="0" fontId="22" fillId="0" borderId="29" xfId="31" applyFont="1" applyBorder="1" applyAlignment="1" applyProtection="1">
      <alignment horizontal="right" vertical="center"/>
      <protection hidden="1"/>
    </xf>
    <xf numFmtId="0" fontId="22" fillId="0" borderId="9" xfId="31" applyFont="1" applyBorder="1" applyAlignment="1" applyProtection="1">
      <alignment horizontal="right" vertical="center"/>
      <protection hidden="1"/>
    </xf>
    <xf numFmtId="0" fontId="1" fillId="0" borderId="5" xfId="31" applyBorder="1"/>
    <xf numFmtId="0" fontId="1" fillId="0" borderId="0" xfId="31"/>
    <xf numFmtId="0" fontId="1" fillId="0" borderId="6" xfId="31" applyBorder="1"/>
    <xf numFmtId="0" fontId="39" fillId="0" borderId="0" xfId="0" applyFont="1" applyAlignment="1" applyProtection="1">
      <alignment horizontal="center" vertical="top"/>
      <protection hidden="1"/>
    </xf>
    <xf numFmtId="0" fontId="39" fillId="0" borderId="31" xfId="0" applyFont="1" applyBorder="1" applyAlignment="1" applyProtection="1">
      <alignment horizontal="center" vertical="top"/>
      <protection hidden="1"/>
    </xf>
    <xf numFmtId="0" fontId="20" fillId="0" borderId="23" xfId="0" applyFont="1" applyBorder="1" applyAlignment="1" applyProtection="1">
      <alignment horizontal="center" vertical="center"/>
      <protection hidden="1"/>
    </xf>
    <xf numFmtId="0" fontId="20" fillId="0" borderId="0" xfId="0" applyFont="1" applyAlignment="1" applyProtection="1">
      <alignment horizontal="left" vertical="top"/>
      <protection hidden="1"/>
    </xf>
    <xf numFmtId="0" fontId="29" fillId="6" borderId="0" xfId="0" applyFont="1" applyFill="1" applyAlignment="1" applyProtection="1">
      <alignment horizontal="center" vertical="top" wrapText="1"/>
      <protection hidden="1"/>
    </xf>
    <xf numFmtId="0" fontId="0" fillId="4" borderId="16" xfId="26" applyFont="1" applyFill="1" applyBorder="1" applyAlignment="1" applyProtection="1">
      <alignment horizontal="left" vertical="center"/>
      <protection locked="0"/>
    </xf>
    <xf numFmtId="0" fontId="16" fillId="4" borderId="30" xfId="26" applyFont="1" applyFill="1" applyBorder="1" applyAlignment="1" applyProtection="1">
      <alignment horizontal="left" vertical="center"/>
      <protection locked="0"/>
    </xf>
    <xf numFmtId="0" fontId="16" fillId="4" borderId="17" xfId="26" applyFont="1" applyFill="1" applyBorder="1" applyAlignment="1" applyProtection="1">
      <alignment horizontal="left" vertical="center"/>
      <protection locked="0"/>
    </xf>
    <xf numFmtId="0" fontId="36" fillId="11" borderId="4" xfId="26" applyFont="1" applyFill="1" applyBorder="1" applyAlignment="1" applyProtection="1">
      <alignment horizontal="justify" vertical="center" wrapText="1"/>
      <protection hidden="1"/>
    </xf>
    <xf numFmtId="0" fontId="15" fillId="14" borderId="0" xfId="26" applyFont="1" applyFill="1" applyAlignment="1" applyProtection="1">
      <alignment horizontal="center" vertical="center"/>
      <protection hidden="1"/>
    </xf>
    <xf numFmtId="0" fontId="26" fillId="6" borderId="0" xfId="26" applyFont="1" applyFill="1" applyAlignment="1" applyProtection="1">
      <alignment horizontal="center" vertical="center"/>
      <protection hidden="1"/>
    </xf>
    <xf numFmtId="0" fontId="5" fillId="4" borderId="12" xfId="26" applyFont="1" applyFill="1" applyBorder="1" applyAlignment="1" applyProtection="1">
      <alignment horizontal="center" vertical="center"/>
      <protection locked="0"/>
    </xf>
    <xf numFmtId="0" fontId="16" fillId="4" borderId="14" xfId="26" applyFont="1" applyFill="1" applyBorder="1" applyAlignment="1" applyProtection="1">
      <alignment horizontal="center" vertical="center" wrapText="1"/>
      <protection locked="0"/>
    </xf>
    <xf numFmtId="0" fontId="16" fillId="4" borderId="3" xfId="26" applyFont="1" applyFill="1" applyBorder="1" applyAlignment="1" applyProtection="1">
      <alignment horizontal="center" vertical="center" wrapText="1"/>
      <protection locked="0"/>
    </xf>
    <xf numFmtId="0" fontId="16" fillId="4" borderId="15" xfId="26" applyFont="1" applyFill="1" applyBorder="1" applyAlignment="1" applyProtection="1">
      <alignment horizontal="center" vertical="center" wrapText="1"/>
      <protection locked="0"/>
    </xf>
    <xf numFmtId="0" fontId="26" fillId="0" borderId="0" xfId="36" applyNumberFormat="1" applyFont="1" applyFill="1" applyBorder="1" applyAlignment="1" applyProtection="1">
      <alignment horizontal="left" vertical="top"/>
      <protection hidden="1"/>
    </xf>
    <xf numFmtId="0" fontId="26" fillId="0" borderId="0" xfId="36" applyNumberFormat="1" applyFont="1" applyFill="1" applyBorder="1" applyAlignment="1" applyProtection="1">
      <alignment horizontal="left" vertical="top" wrapText="1"/>
      <protection hidden="1"/>
    </xf>
    <xf numFmtId="0" fontId="30" fillId="0" borderId="0" xfId="32" applyFont="1" applyAlignment="1" applyProtection="1">
      <alignment horizontal="left" vertical="top"/>
      <protection hidden="1"/>
    </xf>
    <xf numFmtId="0" fontId="26" fillId="0" borderId="0" xfId="36" applyFont="1" applyFill="1" applyBorder="1" applyAlignment="1" applyProtection="1">
      <alignment horizontal="left" vertical="top" wrapText="1"/>
      <protection hidden="1"/>
    </xf>
    <xf numFmtId="0" fontId="30" fillId="0" borderId="0" xfId="0" applyFont="1" applyAlignment="1" applyProtection="1">
      <alignment horizontal="justify" vertical="top" wrapText="1"/>
      <protection hidden="1"/>
    </xf>
    <xf numFmtId="0" fontId="0" fillId="12" borderId="0" xfId="0" applyFill="1" applyAlignment="1" applyProtection="1">
      <alignment horizontal="center" vertical="top"/>
      <protection hidden="1"/>
    </xf>
    <xf numFmtId="0" fontId="0" fillId="0" borderId="0" xfId="0" applyAlignment="1" applyProtection="1">
      <alignment horizontal="center" vertical="top"/>
      <protection hidden="1"/>
    </xf>
    <xf numFmtId="0" fontId="26" fillId="0" borderId="0" xfId="0" applyFont="1" applyAlignment="1" applyProtection="1">
      <alignment horizontal="center" vertical="top" wrapText="1"/>
      <protection hidden="1"/>
    </xf>
    <xf numFmtId="0" fontId="69" fillId="12" borderId="0" xfId="0" applyFont="1" applyFill="1" applyAlignment="1" applyProtection="1">
      <alignment horizontal="center" vertical="top" wrapText="1"/>
      <protection hidden="1"/>
    </xf>
    <xf numFmtId="0" fontId="15" fillId="0" borderId="0" xfId="0" applyFont="1" applyAlignment="1" applyProtection="1">
      <alignment horizontal="center" vertical="top"/>
      <protection hidden="1"/>
    </xf>
    <xf numFmtId="0" fontId="61" fillId="0" borderId="0" xfId="36" applyNumberFormat="1" applyFont="1" applyFill="1" applyBorder="1" applyAlignment="1" applyProtection="1">
      <alignment horizontal="left" vertical="top" wrapText="1"/>
      <protection hidden="1"/>
    </xf>
    <xf numFmtId="0" fontId="15" fillId="0" borderId="4" xfId="0" applyFont="1" applyBorder="1" applyAlignment="1" applyProtection="1">
      <alignment vertical="top"/>
      <protection hidden="1"/>
    </xf>
    <xf numFmtId="0" fontId="26" fillId="0" borderId="0" xfId="0" applyFont="1" applyAlignment="1" applyProtection="1">
      <alignment horizontal="center" vertical="top"/>
      <protection hidden="1"/>
    </xf>
    <xf numFmtId="0" fontId="26" fillId="0" borderId="0" xfId="0" applyFont="1" applyAlignment="1" applyProtection="1">
      <alignment horizontal="justify" vertical="top" wrapText="1"/>
      <protection hidden="1"/>
    </xf>
    <xf numFmtId="0" fontId="68" fillId="15" borderId="0" xfId="0" applyFont="1" applyFill="1" applyAlignment="1" applyProtection="1">
      <alignment horizontal="center" vertical="top" wrapText="1"/>
      <protection hidden="1"/>
    </xf>
    <xf numFmtId="0" fontId="39" fillId="0" borderId="4" xfId="0" applyFont="1" applyBorder="1" applyAlignment="1" applyProtection="1">
      <alignment horizontal="left" vertical="top"/>
      <protection hidden="1"/>
    </xf>
    <xf numFmtId="0" fontId="15" fillId="0" borderId="0" xfId="32" applyFont="1" applyAlignment="1" applyProtection="1">
      <alignment horizontal="left" vertical="top"/>
      <protection hidden="1"/>
    </xf>
    <xf numFmtId="0" fontId="0" fillId="0" borderId="0" xfId="32" applyFont="1" applyAlignment="1" applyProtection="1">
      <alignment horizontal="left" vertical="top"/>
      <protection hidden="1"/>
    </xf>
    <xf numFmtId="0" fontId="57" fillId="0" borderId="9" xfId="36" applyNumberFormat="1" applyFont="1" applyFill="1" applyBorder="1" applyAlignment="1" applyProtection="1">
      <alignment horizontal="center" vertical="top"/>
      <protection hidden="1"/>
    </xf>
    <xf numFmtId="0" fontId="26" fillId="6" borderId="0" xfId="0" applyFont="1" applyFill="1" applyAlignment="1" applyProtection="1">
      <alignment horizontal="center" vertical="top"/>
      <protection hidden="1"/>
    </xf>
    <xf numFmtId="0" fontId="15" fillId="0" borderId="0" xfId="0" applyFont="1" applyAlignment="1" applyProtection="1">
      <alignment horizontal="justify" vertical="top" wrapText="1"/>
      <protection hidden="1"/>
    </xf>
    <xf numFmtId="177" fontId="61" fillId="0" borderId="0" xfId="0" applyNumberFormat="1" applyFont="1" applyAlignment="1" applyProtection="1">
      <alignment horizontal="left" vertical="top"/>
      <protection hidden="1"/>
    </xf>
    <xf numFmtId="165" fontId="0" fillId="0" borderId="14" xfId="0" applyNumberFormat="1" applyBorder="1" applyAlignment="1" applyProtection="1">
      <alignment horizontal="center" vertical="top" wrapText="1"/>
      <protection hidden="1"/>
    </xf>
    <xf numFmtId="165" fontId="0" fillId="0" borderId="3" xfId="0" applyNumberFormat="1" applyBorder="1" applyAlignment="1" applyProtection="1">
      <alignment horizontal="center" vertical="top" wrapText="1"/>
      <protection hidden="1"/>
    </xf>
    <xf numFmtId="165" fontId="0" fillId="0" borderId="15" xfId="0" applyNumberFormat="1" applyBorder="1" applyAlignment="1" applyProtection="1">
      <alignment horizontal="center" vertical="top" wrapText="1"/>
      <protection hidden="1"/>
    </xf>
    <xf numFmtId="0" fontId="15" fillId="0" borderId="0" xfId="0" applyFont="1" applyAlignment="1" applyProtection="1">
      <alignment horizontal="justify" vertical="center" wrapText="1"/>
      <protection hidden="1"/>
    </xf>
    <xf numFmtId="0" fontId="15" fillId="0" borderId="4" xfId="0" applyFont="1" applyBorder="1" applyAlignment="1" applyProtection="1">
      <alignment horizontal="left" vertical="top"/>
      <protection hidden="1"/>
    </xf>
    <xf numFmtId="0" fontId="15" fillId="0" borderId="0" xfId="0" applyFont="1" applyAlignment="1" applyProtection="1">
      <alignment horizontal="center" vertical="center" wrapText="1"/>
      <protection hidden="1"/>
    </xf>
    <xf numFmtId="0" fontId="0" fillId="0" borderId="0" xfId="0" applyAlignment="1" applyProtection="1">
      <alignment horizontal="center" vertical="center"/>
      <protection hidden="1"/>
    </xf>
    <xf numFmtId="0" fontId="26" fillId="6" borderId="0" xfId="0" applyFont="1" applyFill="1" applyAlignment="1" applyProtection="1">
      <alignment horizontal="center" vertical="center"/>
      <protection hidden="1"/>
    </xf>
    <xf numFmtId="0" fontId="0" fillId="0" borderId="0" xfId="32" applyFont="1" applyAlignment="1" applyProtection="1">
      <alignment horizontal="left" vertical="center"/>
      <protection hidden="1"/>
    </xf>
    <xf numFmtId="0" fontId="30" fillId="0" borderId="0" xfId="32" applyFont="1" applyAlignment="1" applyProtection="1">
      <alignment horizontal="left" vertical="center"/>
      <protection hidden="1"/>
    </xf>
    <xf numFmtId="0" fontId="26"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0" fontId="57" fillId="0" borderId="9" xfId="36" applyNumberFormat="1" applyFont="1" applyFill="1" applyBorder="1" applyAlignment="1" applyProtection="1">
      <alignment horizontal="center" vertical="center"/>
      <protection hidden="1"/>
    </xf>
    <xf numFmtId="0" fontId="26" fillId="0" borderId="0" xfId="0" applyFont="1" applyAlignment="1" applyProtection="1">
      <alignment horizontal="center" vertical="center" wrapText="1"/>
      <protection hidden="1"/>
    </xf>
    <xf numFmtId="0" fontId="26" fillId="0" borderId="0" xfId="0" applyFont="1" applyAlignment="1" applyProtection="1">
      <alignment horizontal="justify" vertical="center" wrapText="1"/>
      <protection hidden="1"/>
    </xf>
    <xf numFmtId="0" fontId="30" fillId="0" borderId="0" xfId="0" applyFont="1" applyAlignment="1" applyProtection="1">
      <alignment horizontal="justify" vertical="center" wrapText="1"/>
      <protection hidden="1"/>
    </xf>
    <xf numFmtId="0" fontId="26" fillId="0" borderId="0" xfId="36" applyFont="1" applyFill="1" applyBorder="1" applyAlignment="1" applyProtection="1">
      <alignment horizontal="left" vertical="center" wrapText="1"/>
      <protection hidden="1"/>
    </xf>
    <xf numFmtId="0" fontId="26" fillId="0" borderId="0" xfId="36" applyNumberFormat="1" applyFont="1" applyFill="1" applyBorder="1" applyAlignment="1" applyProtection="1">
      <alignment horizontal="left" vertical="center"/>
      <protection hidden="1"/>
    </xf>
    <xf numFmtId="0" fontId="26" fillId="0" borderId="0" xfId="36" applyNumberFormat="1" applyFont="1" applyFill="1" applyBorder="1" applyAlignment="1" applyProtection="1">
      <alignment horizontal="left" vertical="center" wrapText="1"/>
      <protection hidden="1"/>
    </xf>
    <xf numFmtId="0" fontId="41" fillId="0" borderId="0" xfId="31" applyFont="1" applyAlignment="1" applyProtection="1">
      <alignment horizontal="center" vertical="top"/>
      <protection hidden="1"/>
    </xf>
    <xf numFmtId="0" fontId="39" fillId="12" borderId="0" xfId="31" applyFont="1" applyFill="1" applyAlignment="1" applyProtection="1">
      <alignment horizontal="center" vertical="top" wrapText="1"/>
      <protection hidden="1"/>
    </xf>
    <xf numFmtId="0" fontId="15" fillId="0" borderId="14" xfId="31" applyFont="1" applyBorder="1" applyAlignment="1" applyProtection="1">
      <alignment horizontal="center" vertical="center" wrapText="1"/>
      <protection hidden="1"/>
    </xf>
    <xf numFmtId="0" fontId="15" fillId="0" borderId="15" xfId="31" applyFont="1" applyBorder="1" applyAlignment="1" applyProtection="1">
      <alignment horizontal="center" vertical="center" wrapText="1"/>
      <protection hidden="1"/>
    </xf>
    <xf numFmtId="0" fontId="16" fillId="0" borderId="0" xfId="31" applyFont="1" applyAlignment="1" applyProtection="1">
      <alignment horizontal="left" vertical="top"/>
      <protection hidden="1"/>
    </xf>
    <xf numFmtId="0" fontId="26" fillId="6" borderId="0" xfId="31" applyFont="1" applyFill="1" applyAlignment="1" applyProtection="1">
      <alignment horizontal="center" vertical="center"/>
      <protection hidden="1"/>
    </xf>
    <xf numFmtId="0" fontId="15" fillId="0" borderId="14" xfId="31" applyFont="1" applyBorder="1" applyAlignment="1" applyProtection="1">
      <alignment horizontal="left" vertical="center" wrapText="1"/>
      <protection hidden="1"/>
    </xf>
    <xf numFmtId="0" fontId="15" fillId="0" borderId="15" xfId="31" applyFont="1" applyBorder="1" applyAlignment="1" applyProtection="1">
      <alignment horizontal="left" vertical="center" wrapText="1"/>
      <protection hidden="1"/>
    </xf>
    <xf numFmtId="0" fontId="15" fillId="0" borderId="12" xfId="31" applyFont="1" applyBorder="1" applyAlignment="1" applyProtection="1">
      <alignment horizontal="left" vertical="center" wrapText="1"/>
      <protection hidden="1"/>
    </xf>
    <xf numFmtId="2" fontId="15" fillId="0" borderId="14" xfId="31" applyNumberFormat="1" applyFont="1" applyBorder="1" applyAlignment="1" applyProtection="1">
      <alignment horizontal="center" vertical="center" wrapText="1"/>
      <protection hidden="1"/>
    </xf>
    <xf numFmtId="2" fontId="15" fillId="7" borderId="14" xfId="31" applyNumberFormat="1" applyFont="1" applyFill="1" applyBorder="1" applyAlignment="1" applyProtection="1">
      <alignment horizontal="center" vertical="center" wrapText="1"/>
      <protection hidden="1"/>
    </xf>
    <xf numFmtId="2" fontId="15" fillId="7" borderId="15" xfId="31" applyNumberFormat="1" applyFont="1" applyFill="1" applyBorder="1" applyAlignment="1" applyProtection="1">
      <alignment horizontal="center" vertical="center" wrapText="1"/>
      <protection hidden="1"/>
    </xf>
    <xf numFmtId="0" fontId="16" fillId="0" borderId="12" xfId="31" applyFont="1" applyBorder="1" applyAlignment="1" applyProtection="1">
      <alignment horizontal="justify" vertical="center" wrapText="1"/>
      <protection hidden="1"/>
    </xf>
    <xf numFmtId="0" fontId="15" fillId="7" borderId="14" xfId="31" applyFont="1" applyFill="1" applyBorder="1" applyAlignment="1" applyProtection="1">
      <alignment horizontal="left" vertical="center" wrapText="1"/>
      <protection hidden="1"/>
    </xf>
    <xf numFmtId="0" fontId="15" fillId="7" borderId="3" xfId="31" applyFont="1" applyFill="1" applyBorder="1" applyAlignment="1" applyProtection="1">
      <alignment horizontal="left" vertical="center" wrapText="1"/>
      <protection hidden="1"/>
    </xf>
    <xf numFmtId="2" fontId="15" fillId="0" borderId="12" xfId="31" applyNumberFormat="1" applyFont="1" applyBorder="1" applyAlignment="1" applyProtection="1">
      <alignment horizontal="center" vertical="center" wrapText="1"/>
      <protection locked="0"/>
    </xf>
    <xf numFmtId="0" fontId="15" fillId="0" borderId="0" xfId="31" applyFont="1" applyAlignment="1" applyProtection="1">
      <alignment horizontal="center" vertical="center" wrapText="1"/>
      <protection hidden="1"/>
    </xf>
    <xf numFmtId="0" fontId="15" fillId="4" borderId="29" xfId="31" applyFont="1" applyFill="1" applyBorder="1" applyAlignment="1" applyProtection="1">
      <alignment horizontal="center" vertical="center" wrapText="1"/>
      <protection locked="0"/>
    </xf>
    <xf numFmtId="0" fontId="15" fillId="4" borderId="32" xfId="31" applyFont="1" applyFill="1" applyBorder="1" applyAlignment="1" applyProtection="1">
      <alignment horizontal="center" vertical="center" wrapText="1"/>
      <protection locked="0"/>
    </xf>
    <xf numFmtId="0" fontId="15" fillId="4" borderId="5" xfId="31" applyFont="1" applyFill="1" applyBorder="1" applyAlignment="1" applyProtection="1">
      <alignment horizontal="center" vertical="center" wrapText="1"/>
      <protection locked="0"/>
    </xf>
    <xf numFmtId="0" fontId="15" fillId="4" borderId="6" xfId="31" applyFont="1" applyFill="1" applyBorder="1" applyAlignment="1" applyProtection="1">
      <alignment horizontal="center" vertical="center" wrapText="1"/>
      <protection locked="0"/>
    </xf>
    <xf numFmtId="0" fontId="15" fillId="4" borderId="7" xfId="31" applyFont="1" applyFill="1" applyBorder="1" applyAlignment="1" applyProtection="1">
      <alignment horizontal="center" vertical="center" wrapText="1"/>
      <protection locked="0"/>
    </xf>
    <xf numFmtId="0" fontId="15" fillId="4" borderId="8" xfId="31" applyFont="1" applyFill="1" applyBorder="1" applyAlignment="1" applyProtection="1">
      <alignment horizontal="center" vertical="center" wrapText="1"/>
      <protection locked="0"/>
    </xf>
    <xf numFmtId="9" fontId="15" fillId="4" borderId="12" xfId="31" applyNumberFormat="1" applyFont="1" applyFill="1" applyBorder="1" applyAlignment="1" applyProtection="1">
      <alignment horizontal="center" vertical="center" wrapText="1"/>
      <protection locked="0"/>
    </xf>
    <xf numFmtId="0" fontId="15" fillId="7" borderId="15" xfId="31" applyFont="1" applyFill="1" applyBorder="1" applyAlignment="1" applyProtection="1">
      <alignment horizontal="left" vertical="center" wrapText="1"/>
      <protection hidden="1"/>
    </xf>
    <xf numFmtId="2" fontId="15" fillId="7" borderId="12" xfId="31" applyNumberFormat="1" applyFont="1" applyFill="1" applyBorder="1" applyAlignment="1" applyProtection="1">
      <alignment horizontal="center" vertical="center" wrapText="1"/>
      <protection hidden="1"/>
    </xf>
    <xf numFmtId="0" fontId="0" fillId="0" borderId="12" xfId="31" applyFont="1" applyBorder="1" applyAlignment="1" applyProtection="1">
      <alignment horizontal="justify" vertical="center" wrapText="1"/>
      <protection hidden="1"/>
    </xf>
    <xf numFmtId="0" fontId="15" fillId="4" borderId="12" xfId="31" applyFont="1" applyFill="1" applyBorder="1" applyAlignment="1" applyProtection="1">
      <alignment horizontal="center" vertical="center" wrapText="1"/>
      <protection locked="0"/>
    </xf>
    <xf numFmtId="0" fontId="16" fillId="0" borderId="12" xfId="31" applyFont="1" applyBorder="1" applyAlignment="1" applyProtection="1">
      <alignment horizontal="center" vertical="center"/>
      <protection hidden="1"/>
    </xf>
    <xf numFmtId="0" fontId="15" fillId="7" borderId="29" xfId="31" applyFont="1" applyFill="1" applyBorder="1" applyAlignment="1" applyProtection="1">
      <alignment horizontal="left" vertical="center" wrapText="1"/>
      <protection hidden="1"/>
    </xf>
    <xf numFmtId="0" fontId="15" fillId="7" borderId="32" xfId="31" applyFont="1" applyFill="1" applyBorder="1" applyAlignment="1" applyProtection="1">
      <alignment horizontal="left" vertical="center" wrapText="1"/>
      <protection hidden="1"/>
    </xf>
    <xf numFmtId="2" fontId="15" fillId="7" borderId="10" xfId="31" applyNumberFormat="1" applyFont="1" applyFill="1" applyBorder="1" applyAlignment="1" applyProtection="1">
      <alignment horizontal="center" vertical="center"/>
      <protection hidden="1"/>
    </xf>
    <xf numFmtId="0" fontId="40" fillId="7" borderId="7" xfId="31" applyFont="1" applyFill="1" applyBorder="1" applyAlignment="1" applyProtection="1">
      <alignment horizontal="justify" vertical="center" wrapText="1"/>
      <protection hidden="1"/>
    </xf>
    <xf numFmtId="0" fontId="40" fillId="7" borderId="8" xfId="31" applyFont="1" applyFill="1" applyBorder="1" applyAlignment="1" applyProtection="1">
      <alignment horizontal="justify" vertical="center" wrapText="1"/>
      <protection hidden="1"/>
    </xf>
    <xf numFmtId="0" fontId="15" fillId="7" borderId="7" xfId="31" applyFont="1" applyFill="1" applyBorder="1" applyAlignment="1" applyProtection="1">
      <alignment horizontal="justify" vertical="center" wrapText="1"/>
      <protection hidden="1"/>
    </xf>
    <xf numFmtId="0" fontId="15" fillId="7" borderId="8" xfId="31" applyFont="1" applyFill="1" applyBorder="1" applyAlignment="1" applyProtection="1">
      <alignment horizontal="justify" vertical="center" wrapText="1"/>
      <protection hidden="1"/>
    </xf>
    <xf numFmtId="0" fontId="16" fillId="0" borderId="0" xfId="31" applyFont="1" applyAlignment="1" applyProtection="1">
      <alignment horizontal="justify" vertical="center" wrapText="1"/>
      <protection hidden="1"/>
    </xf>
    <xf numFmtId="0" fontId="16" fillId="0" borderId="14" xfId="31" applyFont="1" applyBorder="1" applyAlignment="1" applyProtection="1">
      <alignment horizontal="justify" vertical="center" wrapText="1"/>
      <protection hidden="1"/>
    </xf>
    <xf numFmtId="0" fontId="16" fillId="0" borderId="15" xfId="31" applyFont="1" applyBorder="1" applyAlignment="1" applyProtection="1">
      <alignment horizontal="justify" vertical="center" wrapText="1"/>
      <protection hidden="1"/>
    </xf>
    <xf numFmtId="0" fontId="0" fillId="0" borderId="0" xfId="31" applyFont="1" applyAlignment="1" applyProtection="1">
      <alignment horizontal="left" vertical="top"/>
      <protection hidden="1"/>
    </xf>
    <xf numFmtId="0" fontId="15" fillId="7" borderId="22" xfId="31" applyFont="1" applyFill="1" applyBorder="1" applyAlignment="1" applyProtection="1">
      <alignment horizontal="left" vertical="center" wrapText="1"/>
      <protection hidden="1"/>
    </xf>
    <xf numFmtId="0" fontId="15" fillId="0" borderId="0" xfId="28" applyNumberFormat="1" applyFont="1" applyFill="1" applyBorder="1" applyAlignment="1" applyProtection="1">
      <alignment horizontal="justify" vertical="center" wrapText="1"/>
      <protection hidden="1"/>
    </xf>
    <xf numFmtId="0" fontId="0" fillId="0" borderId="25" xfId="31" applyFont="1" applyBorder="1" applyAlignment="1" applyProtection="1">
      <alignment horizontal="justify" vertical="center" wrapText="1"/>
      <protection hidden="1"/>
    </xf>
    <xf numFmtId="0" fontId="0" fillId="0" borderId="27" xfId="31" applyFont="1" applyBorder="1" applyAlignment="1" applyProtection="1">
      <alignment horizontal="justify" vertical="center" wrapText="1"/>
      <protection hidden="1"/>
    </xf>
    <xf numFmtId="0" fontId="15" fillId="7" borderId="10" xfId="31" applyFont="1" applyFill="1" applyBorder="1" applyAlignment="1" applyProtection="1">
      <alignment horizontal="left" vertical="center" wrapText="1"/>
      <protection hidden="1"/>
    </xf>
    <xf numFmtId="0" fontId="15" fillId="0" borderId="7" xfId="31" applyFont="1" applyBorder="1" applyAlignment="1" applyProtection="1">
      <alignment horizontal="justify" vertical="center" wrapText="1"/>
      <protection hidden="1"/>
    </xf>
    <xf numFmtId="0" fontId="15" fillId="0" borderId="8" xfId="31" applyFont="1" applyBorder="1" applyAlignment="1" applyProtection="1">
      <alignment horizontal="justify" vertical="center" wrapText="1"/>
      <protection hidden="1"/>
    </xf>
    <xf numFmtId="0" fontId="0" fillId="0" borderId="12" xfId="31" applyFont="1" applyBorder="1" applyAlignment="1" applyProtection="1">
      <alignment horizontal="center" vertical="center"/>
      <protection hidden="1"/>
    </xf>
    <xf numFmtId="0" fontId="6" fillId="12" borderId="0" xfId="31" applyFont="1" applyFill="1" applyAlignment="1" applyProtection="1">
      <alignment horizontal="center" vertical="top" wrapText="1"/>
      <protection hidden="1"/>
    </xf>
    <xf numFmtId="0" fontId="16" fillId="0" borderId="25" xfId="31" applyFont="1" applyBorder="1" applyAlignment="1" applyProtection="1">
      <alignment horizontal="justify" vertical="center" wrapText="1"/>
      <protection hidden="1"/>
    </xf>
    <xf numFmtId="0" fontId="16" fillId="0" borderId="27" xfId="31" applyFont="1" applyBorder="1" applyAlignment="1" applyProtection="1">
      <alignment horizontal="justify" vertical="center" wrapText="1"/>
      <protection hidden="1"/>
    </xf>
    <xf numFmtId="0" fontId="15" fillId="7" borderId="12" xfId="31" applyFont="1" applyFill="1" applyBorder="1" applyAlignment="1" applyProtection="1">
      <alignment horizontal="left" vertical="center" wrapText="1"/>
      <protection hidden="1"/>
    </xf>
    <xf numFmtId="0" fontId="15" fillId="0" borderId="14" xfId="30" applyFont="1" applyBorder="1" applyAlignment="1" applyProtection="1">
      <alignment horizontal="justify" vertical="top"/>
      <protection hidden="1"/>
    </xf>
    <xf numFmtId="0" fontId="16" fillId="0" borderId="3" xfId="30" applyFont="1" applyBorder="1" applyAlignment="1" applyProtection="1">
      <alignment horizontal="justify" vertical="top"/>
      <protection hidden="1"/>
    </xf>
    <xf numFmtId="0" fontId="16" fillId="0" borderId="15" xfId="30" applyFont="1" applyBorder="1" applyAlignment="1" applyProtection="1">
      <alignment horizontal="justify" vertical="top"/>
      <protection hidden="1"/>
    </xf>
    <xf numFmtId="0" fontId="15" fillId="0" borderId="0" xfId="24" applyFont="1" applyAlignment="1" applyProtection="1">
      <alignment horizontal="left" vertical="center" indent="2"/>
      <protection hidden="1"/>
    </xf>
    <xf numFmtId="0" fontId="15" fillId="0" borderId="16" xfId="30" applyFont="1" applyBorder="1" applyAlignment="1" applyProtection="1">
      <alignment horizontal="justify" vertical="top"/>
      <protection hidden="1"/>
    </xf>
    <xf numFmtId="0" fontId="16" fillId="0" borderId="30" xfId="30" applyFont="1" applyBorder="1" applyAlignment="1" applyProtection="1">
      <alignment horizontal="justify" vertical="top"/>
      <protection hidden="1"/>
    </xf>
    <xf numFmtId="0" fontId="16" fillId="0" borderId="17" xfId="30" applyFont="1" applyBorder="1" applyAlignment="1" applyProtection="1">
      <alignment horizontal="justify" vertical="top"/>
      <protection hidden="1"/>
    </xf>
    <xf numFmtId="0" fontId="15" fillId="0" borderId="16" xfId="30" applyFont="1" applyBorder="1" applyAlignment="1" applyProtection="1">
      <alignment horizontal="justify" vertical="center"/>
      <protection hidden="1"/>
    </xf>
    <xf numFmtId="0" fontId="16" fillId="0" borderId="30" xfId="30" applyFont="1" applyBorder="1" applyAlignment="1" applyProtection="1">
      <alignment horizontal="justify" vertical="center"/>
      <protection hidden="1"/>
    </xf>
    <xf numFmtId="0" fontId="16" fillId="0" borderId="17" xfId="30" applyFont="1" applyBorder="1" applyAlignment="1" applyProtection="1">
      <alignment horizontal="justify" vertical="center"/>
      <protection hidden="1"/>
    </xf>
    <xf numFmtId="0" fontId="0" fillId="0" borderId="9" xfId="30" applyFont="1" applyBorder="1" applyAlignment="1" applyProtection="1">
      <alignment horizontal="justify" vertical="center"/>
      <protection hidden="1"/>
    </xf>
    <xf numFmtId="0" fontId="16" fillId="0" borderId="9" xfId="30" applyFont="1" applyBorder="1" applyAlignment="1" applyProtection="1">
      <alignment horizontal="justify" vertical="center"/>
      <protection hidden="1"/>
    </xf>
    <xf numFmtId="0" fontId="0" fillId="11" borderId="9" xfId="30" applyFont="1" applyFill="1" applyBorder="1" applyAlignment="1" applyProtection="1">
      <alignment horizontal="justify" vertical="center"/>
      <protection hidden="1"/>
    </xf>
    <xf numFmtId="0" fontId="16" fillId="11" borderId="9" xfId="30" applyFont="1" applyFill="1" applyBorder="1" applyAlignment="1" applyProtection="1">
      <alignment horizontal="justify" vertical="center"/>
      <protection hidden="1"/>
    </xf>
    <xf numFmtId="10" fontId="0" fillId="0" borderId="14" xfId="30" applyNumberFormat="1" applyFont="1" applyFill="1" applyBorder="1" applyAlignment="1" applyProtection="1">
      <alignment horizontal="right" vertical="center" wrapText="1"/>
      <protection locked="0"/>
    </xf>
    <xf numFmtId="10" fontId="16" fillId="0" borderId="3" xfId="30" applyNumberFormat="1" applyFont="1" applyFill="1" applyBorder="1" applyAlignment="1" applyProtection="1">
      <alignment horizontal="right" vertical="center" wrapText="1"/>
      <protection locked="0"/>
    </xf>
    <xf numFmtId="10" fontId="16" fillId="0" borderId="15" xfId="30" applyNumberFormat="1" applyFont="1" applyFill="1" applyBorder="1" applyAlignment="1" applyProtection="1">
      <alignment horizontal="right" vertical="center" wrapText="1"/>
      <protection locked="0"/>
    </xf>
    <xf numFmtId="0" fontId="15" fillId="8" borderId="0" xfId="30" applyNumberFormat="1" applyFont="1" applyFill="1" applyBorder="1" applyAlignment="1" applyProtection="1">
      <alignment horizontal="center" vertical="center" wrapText="1"/>
      <protection hidden="1"/>
    </xf>
    <xf numFmtId="0" fontId="6" fillId="12" borderId="0" xfId="0" applyFont="1" applyFill="1" applyAlignment="1" applyProtection="1">
      <alignment horizontal="justify" vertical="top" wrapText="1"/>
      <protection hidden="1"/>
    </xf>
    <xf numFmtId="0" fontId="16" fillId="0" borderId="0" xfId="30" applyFont="1" applyAlignment="1" applyProtection="1">
      <alignment horizontal="justify" vertical="center"/>
      <protection hidden="1"/>
    </xf>
    <xf numFmtId="0" fontId="56" fillId="0" borderId="0" xfId="30" applyNumberFormat="1" applyFont="1" applyFill="1" applyBorder="1" applyAlignment="1" applyProtection="1">
      <alignment horizontal="center" vertical="top" wrapText="1"/>
      <protection hidden="1"/>
    </xf>
    <xf numFmtId="0" fontId="29" fillId="6" borderId="0" xfId="0" applyFont="1" applyFill="1" applyAlignment="1" applyProtection="1">
      <alignment horizontal="center" vertical="center" wrapText="1"/>
      <protection hidden="1"/>
    </xf>
    <xf numFmtId="0" fontId="29" fillId="6" borderId="6" xfId="0" applyFont="1" applyFill="1" applyBorder="1" applyAlignment="1" applyProtection="1">
      <alignment horizontal="center" vertical="center" wrapText="1"/>
      <protection hidden="1"/>
    </xf>
    <xf numFmtId="0" fontId="48" fillId="0" borderId="31" xfId="0" applyFont="1" applyBorder="1" applyAlignment="1">
      <alignment horizontal="left" vertical="center" indent="2"/>
    </xf>
    <xf numFmtId="0" fontId="48" fillId="0" borderId="33" xfId="0" applyFont="1" applyBorder="1" applyAlignment="1">
      <alignment horizontal="left" vertical="center" indent="2"/>
    </xf>
    <xf numFmtId="0" fontId="48" fillId="0" borderId="0" xfId="0" applyFont="1" applyAlignment="1">
      <alignment horizontal="left" vertical="center" indent="2"/>
    </xf>
    <xf numFmtId="0" fontId="48" fillId="4" borderId="23" xfId="0" applyFont="1" applyFill="1" applyBorder="1" applyAlignment="1" applyProtection="1">
      <alignment horizontal="left" vertical="center"/>
      <protection locked="0"/>
    </xf>
    <xf numFmtId="0" fontId="48" fillId="0" borderId="23" xfId="0" applyFont="1" applyBorder="1" applyAlignment="1">
      <alignment horizontal="left" vertical="center" indent="2"/>
    </xf>
    <xf numFmtId="0" fontId="0" fillId="0" borderId="0" xfId="23" applyFont="1" applyAlignment="1">
      <alignment horizontal="center" vertical="top"/>
    </xf>
    <xf numFmtId="0" fontId="48" fillId="0" borderId="0" xfId="23" applyFont="1" applyAlignment="1">
      <alignment horizontal="center" vertical="top"/>
    </xf>
    <xf numFmtId="0" fontId="48" fillId="0" borderId="0" xfId="0" applyFont="1" applyAlignment="1">
      <alignment horizontal="left" vertical="center" wrapText="1" indent="2"/>
    </xf>
    <xf numFmtId="177" fontId="15" fillId="0" borderId="0" xfId="23" applyNumberFormat="1" applyFont="1" applyAlignment="1">
      <alignment horizontal="left" vertical="center" indent="1"/>
    </xf>
    <xf numFmtId="0" fontId="48" fillId="0" borderId="0" xfId="23" applyFont="1" applyAlignment="1">
      <alignment horizontal="justify" vertical="top"/>
    </xf>
    <xf numFmtId="0" fontId="16" fillId="0" borderId="0" xfId="23" applyFont="1" applyAlignment="1">
      <alignment horizontal="left" vertical="top" wrapText="1"/>
    </xf>
    <xf numFmtId="0" fontId="39" fillId="0" borderId="0" xfId="23" quotePrefix="1" applyFont="1" applyAlignment="1">
      <alignment horizontal="center" vertical="center"/>
    </xf>
    <xf numFmtId="0" fontId="16" fillId="0" borderId="0" xfId="23" applyFont="1" applyAlignment="1">
      <alignment horizontal="justify" vertical="top"/>
    </xf>
    <xf numFmtId="0" fontId="0" fillId="0" borderId="0" xfId="23" applyFont="1" applyAlignment="1">
      <alignment horizontal="justify" vertical="top"/>
    </xf>
    <xf numFmtId="0" fontId="48" fillId="0" borderId="33" xfId="0" applyFont="1" applyBorder="1" applyAlignment="1">
      <alignment horizontal="justify" vertical="center" wrapText="1"/>
    </xf>
    <xf numFmtId="0" fontId="15" fillId="0" borderId="0" xfId="23" applyFont="1" applyAlignment="1">
      <alignment horizontal="center" vertical="center"/>
    </xf>
    <xf numFmtId="0" fontId="48" fillId="4" borderId="0" xfId="23" applyFont="1" applyFill="1" applyAlignment="1" applyProtection="1">
      <alignment horizontal="left" vertical="center"/>
      <protection locked="0"/>
    </xf>
    <xf numFmtId="177" fontId="48" fillId="0" borderId="0" xfId="23" applyNumberFormat="1" applyFont="1" applyAlignment="1">
      <alignment horizontal="left" vertical="center"/>
    </xf>
    <xf numFmtId="0" fontId="15" fillId="12" borderId="0" xfId="23" applyFont="1" applyFill="1" applyAlignment="1">
      <alignment horizontal="justify" vertical="top"/>
    </xf>
    <xf numFmtId="0" fontId="15" fillId="0" borderId="0" xfId="23" applyFont="1" applyAlignment="1">
      <alignment horizontal="justify" vertical="center"/>
    </xf>
    <xf numFmtId="0" fontId="48" fillId="0" borderId="0" xfId="23" applyFont="1" applyAlignment="1">
      <alignment horizontal="justify" vertical="center"/>
    </xf>
    <xf numFmtId="0" fontId="16" fillId="0" borderId="9" xfId="35" applyFont="1" applyBorder="1" applyAlignment="1" applyProtection="1">
      <alignment horizontal="left" vertical="center" wrapText="1"/>
      <protection hidden="1"/>
    </xf>
    <xf numFmtId="0" fontId="16" fillId="0" borderId="32" xfId="35" applyFont="1" applyBorder="1" applyAlignment="1" applyProtection="1">
      <alignment horizontal="left" vertical="center" wrapText="1"/>
      <protection hidden="1"/>
    </xf>
    <xf numFmtId="0" fontId="16" fillId="0" borderId="0" xfId="35" applyFont="1" applyAlignment="1" applyProtection="1">
      <alignment horizontal="left" vertical="center" wrapText="1"/>
      <protection hidden="1"/>
    </xf>
    <xf numFmtId="1" fontId="16" fillId="0" borderId="0" xfId="35" applyNumberFormat="1" applyFont="1" applyAlignment="1" applyProtection="1">
      <alignment horizontal="justify" vertical="top" wrapText="1"/>
      <protection hidden="1"/>
    </xf>
    <xf numFmtId="0" fontId="16" fillId="0" borderId="0" xfId="35" applyFont="1" applyAlignment="1" applyProtection="1">
      <alignment horizontal="justify" vertical="top" wrapText="1"/>
      <protection hidden="1"/>
    </xf>
    <xf numFmtId="0" fontId="16" fillId="0" borderId="6" xfId="35" applyFont="1" applyBorder="1" applyAlignment="1" applyProtection="1">
      <alignment horizontal="justify" vertical="top" wrapText="1"/>
      <protection hidden="1"/>
    </xf>
    <xf numFmtId="1" fontId="23" fillId="0" borderId="12" xfId="35" applyNumberFormat="1" applyFont="1" applyBorder="1" applyAlignment="1" applyProtection="1">
      <alignment horizontal="justify"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3" xfId="35" applyNumberFormat="1" applyFont="1" applyBorder="1" applyAlignment="1" applyProtection="1">
      <alignment horizontal="center" vertical="center" wrapText="1"/>
      <protection hidden="1"/>
    </xf>
    <xf numFmtId="1" fontId="15" fillId="0" borderId="0" xfId="35" applyNumberFormat="1" applyFont="1" applyAlignment="1" applyProtection="1">
      <alignment horizontal="center" vertical="center" wrapText="1"/>
      <protection hidden="1"/>
    </xf>
    <xf numFmtId="0" fontId="15" fillId="0" borderId="0" xfId="35" applyFont="1" applyAlignment="1" applyProtection="1">
      <alignment horizontal="center" vertical="center" wrapText="1"/>
      <protection hidden="1"/>
    </xf>
    <xf numFmtId="4" fontId="15" fillId="0" borderId="0" xfId="35" applyNumberFormat="1" applyFont="1" applyAlignment="1" applyProtection="1">
      <alignment horizontal="right" vertical="center" wrapText="1"/>
      <protection hidden="1"/>
    </xf>
    <xf numFmtId="4" fontId="15" fillId="0" borderId="12" xfId="35" applyNumberFormat="1" applyFont="1" applyBorder="1" applyAlignment="1" applyProtection="1">
      <alignment horizontal="center"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1" fontId="15" fillId="0" borderId="14" xfId="35" applyNumberFormat="1" applyFont="1" applyBorder="1" applyAlignment="1" applyProtection="1">
      <alignment horizontal="center" vertical="center" wrapText="1"/>
      <protection hidden="1"/>
    </xf>
    <xf numFmtId="1" fontId="15" fillId="0" borderId="15"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horizontal="center" vertical="center" wrapText="1"/>
      <protection hidden="1"/>
    </xf>
    <xf numFmtId="2" fontId="33" fillId="0" borderId="0" xfId="27" applyNumberFormat="1" applyFont="1" applyAlignment="1" applyProtection="1">
      <alignment horizontal="left" vertical="center"/>
      <protection hidden="1"/>
    </xf>
  </cellXfs>
  <cellStyles count="42">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Formula" xfId="16" xr:uid="{00000000-0005-0000-0000-00000F000000}"/>
    <cellStyle name="Header1" xfId="17" xr:uid="{00000000-0005-0000-0000-000010000000}"/>
    <cellStyle name="Header2" xfId="18" xr:uid="{00000000-0005-0000-0000-000011000000}"/>
    <cellStyle name="Hyperlink" xfId="19" builtinId="8"/>
    <cellStyle name="Hypertextový odkaz" xfId="20" xr:uid="{00000000-0005-0000-0000-000013000000}"/>
    <cellStyle name="no dec" xfId="21" xr:uid="{00000000-0005-0000-0000-000014000000}"/>
    <cellStyle name="Normal" xfId="0" builtinId="0"/>
    <cellStyle name="Normal - Style1" xfId="22" xr:uid="{00000000-0005-0000-0000-000016000000}"/>
    <cellStyle name="Normal_Annexures TW 04" xfId="23" xr:uid="{00000000-0005-0000-0000-000017000000}"/>
    <cellStyle name="Normal_Annexures TW 04 2" xfId="24" xr:uid="{00000000-0005-0000-0000-000018000000}"/>
    <cellStyle name="Normal_Attach 3(JV)" xfId="25" xr:uid="{00000000-0005-0000-0000-000019000000}"/>
    <cellStyle name="Normal_Attacments TW 04" xfId="26" xr:uid="{00000000-0005-0000-0000-00001A000000}"/>
    <cellStyle name="Normal_Entertainment Form" xfId="27" xr:uid="{00000000-0005-0000-0000-00001B000000}"/>
    <cellStyle name="Normal_pgcil-tivim-pricesched" xfId="28" xr:uid="{00000000-0005-0000-0000-00001C000000}"/>
    <cellStyle name="Normal_PRICE SCHEDULE-4 to 6-A4" xfId="29" xr:uid="{00000000-0005-0000-0000-00001D000000}"/>
    <cellStyle name="Normal_PRICE SCHEDULE-4 to 6-A4 2" xfId="30" xr:uid="{00000000-0005-0000-0000-00001E000000}"/>
    <cellStyle name="Normal_Price_Schedules for Insulator Package Rev-01" xfId="31" xr:uid="{00000000-0005-0000-0000-00001F000000}"/>
    <cellStyle name="Normal_PRICE-SCHE Bihar-Rev-2-corrections" xfId="32" xr:uid="{00000000-0005-0000-0000-000020000000}"/>
    <cellStyle name="Normal_PRICE-SCHE Bihar-Rev-2-corrections_Annexures TW 04" xfId="33" xr:uid="{00000000-0005-0000-0000-000021000000}"/>
    <cellStyle name="Normal_PRICE-SCHE Bihar-Rev-2-corrections_Price_Schedules for Insulator Package Rev-01" xfId="34" xr:uid="{00000000-0005-0000-0000-000022000000}"/>
    <cellStyle name="Normal_QUOTED CORRECTED" xfId="35" xr:uid="{00000000-0005-0000-0000-000023000000}"/>
    <cellStyle name="Normal_Sch-1" xfId="36" xr:uid="{00000000-0005-0000-0000-000024000000}"/>
    <cellStyle name="Normal_Sheet1" xfId="37" xr:uid="{00000000-0005-0000-0000-000025000000}"/>
    <cellStyle name="Percent" xfId="41" builtinId="5"/>
    <cellStyle name="Popis" xfId="38" xr:uid="{00000000-0005-0000-0000-000027000000}"/>
    <cellStyle name="Sledovaný hypertextový odkaz" xfId="39" xr:uid="{00000000-0005-0000-0000-000028000000}"/>
    <cellStyle name="Standard_BS14" xfId="40" xr:uid="{00000000-0005-0000-0000-000029000000}"/>
  </cellStyles>
  <dxfs count="21">
    <dxf>
      <font>
        <condense val="0"/>
        <extend val="0"/>
        <color indexed="9"/>
      </font>
      <fill>
        <patternFill patternType="none">
          <bgColor indexed="65"/>
        </patternFill>
      </fill>
    </dxf>
    <dxf>
      <fill>
        <patternFill patternType="none">
          <bgColor indexed="65"/>
        </patternFill>
      </fill>
    </dxf>
    <dxf>
      <font>
        <strike/>
      </font>
    </dxf>
    <dxf>
      <font>
        <b val="0"/>
        <condense val="0"/>
        <extend val="0"/>
        <color indexed="10"/>
      </font>
    </dxf>
    <dxf>
      <fill>
        <patternFill patternType="none">
          <bgColor indexed="65"/>
        </patternFill>
      </fill>
    </dxf>
    <dxf>
      <font>
        <condense val="0"/>
        <extend val="0"/>
        <color indexed="10"/>
      </font>
    </dxf>
    <dxf>
      <fill>
        <patternFill>
          <bgColor rgb="FFCCFFCC"/>
        </patternFill>
      </fill>
    </dxf>
    <dxf>
      <font>
        <b val="0"/>
        <condense val="0"/>
        <extend val="0"/>
        <color indexed="10"/>
      </font>
    </dxf>
    <dxf>
      <fill>
        <patternFill patternType="none">
          <bgColor indexed="65"/>
        </patternFill>
      </fill>
    </dxf>
    <dxf>
      <fill>
        <patternFill patternType="none">
          <bgColor indexed="65"/>
        </patternFill>
      </fill>
    </dxf>
    <dxf>
      <font>
        <condense val="0"/>
        <extend val="0"/>
        <color indexed="10"/>
      </font>
    </dxf>
    <dxf>
      <fill>
        <patternFill>
          <bgColor rgb="FFCCFFCC"/>
        </patternFill>
      </fill>
    </dxf>
    <dxf>
      <font>
        <condense val="0"/>
        <extend val="0"/>
        <color indexed="10"/>
      </font>
    </dxf>
    <dxf>
      <font>
        <condense val="0"/>
        <extend val="0"/>
        <color indexed="10"/>
      </font>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2'!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580696" name="AutoShape 6">
          <a:extLst>
            <a:ext uri="{FF2B5EF4-FFF2-40B4-BE49-F238E27FC236}">
              <a16:creationId xmlns:a16="http://schemas.microsoft.com/office/drawing/2014/main" id="{00000000-0008-0000-0100-0000981E18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580697" name="AutoShape 7">
          <a:extLst>
            <a:ext uri="{FF2B5EF4-FFF2-40B4-BE49-F238E27FC236}">
              <a16:creationId xmlns:a16="http://schemas.microsoft.com/office/drawing/2014/main" id="{00000000-0008-0000-0100-0000991E1800}"/>
            </a:ext>
          </a:extLst>
        </xdr:cNvPr>
        <xdr:cNvSpPr>
          <a:spLocks noChangeArrowheads="1"/>
        </xdr:cNvSpPr>
      </xdr:nvSpPr>
      <xdr:spPr bwMode="auto">
        <a:xfrm>
          <a:off x="8362950"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580698" name="AutoShape 8">
          <a:extLst>
            <a:ext uri="{FF2B5EF4-FFF2-40B4-BE49-F238E27FC236}">
              <a16:creationId xmlns:a16="http://schemas.microsoft.com/office/drawing/2014/main" id="{00000000-0008-0000-0100-00009A1E1800}"/>
            </a:ext>
          </a:extLst>
        </xdr:cNvPr>
        <xdr:cNvSpPr>
          <a:spLocks noChangeArrowheads="1"/>
        </xdr:cNvSpPr>
      </xdr:nvSpPr>
      <xdr:spPr bwMode="auto">
        <a:xfrm>
          <a:off x="104775"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580699" name="AutoShape 9">
          <a:extLst>
            <a:ext uri="{FF2B5EF4-FFF2-40B4-BE49-F238E27FC236}">
              <a16:creationId xmlns:a16="http://schemas.microsoft.com/office/drawing/2014/main" id="{00000000-0008-0000-0100-00009B1E18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Sch-2</a:t>
          </a:r>
        </a:p>
      </xdr:txBody>
    </xdr:sp>
    <xdr:clientData/>
  </xdr:twoCellAnchor>
  <xdr:twoCellAnchor>
    <xdr:from>
      <xdr:col>1</xdr:col>
      <xdr:colOff>420413</xdr:colOff>
      <xdr:row>10</xdr:row>
      <xdr:rowOff>32846</xdr:rowOff>
    </xdr:from>
    <xdr:to>
      <xdr:col>4</xdr:col>
      <xdr:colOff>282137</xdr:colOff>
      <xdr:row>13</xdr:row>
      <xdr:rowOff>170794</xdr:rowOff>
    </xdr:to>
    <xdr:pic>
      <xdr:nvPicPr>
        <xdr:cNvPr id="2" name="Picture 3" descr="header">
          <a:extLst>
            <a:ext uri="{FF2B5EF4-FFF2-40B4-BE49-F238E27FC236}">
              <a16:creationId xmlns:a16="http://schemas.microsoft.com/office/drawing/2014/main" id="{323E0FEF-30DF-B6D0-4217-CDA1402288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7310" y="3461846"/>
          <a:ext cx="6594913" cy="939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0D00-000002000000}"/>
            </a:ext>
          </a:extLst>
        </xdr:cNvPr>
        <xdr:cNvSpPr txBox="1">
          <a:spLocks noChangeArrowheads="1"/>
        </xdr:cNvSpPr>
      </xdr:nvSpPr>
      <xdr:spPr bwMode="auto">
        <a:xfrm>
          <a:off x="7096125" y="228600"/>
          <a:ext cx="952500"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448318" name="Group 10">
          <a:hlinkClick xmlns:r="http://schemas.openxmlformats.org/officeDocument/2006/relationships" r:id="rId1" tooltip="Back to Cover Page"/>
          <a:extLst>
            <a:ext uri="{FF2B5EF4-FFF2-40B4-BE49-F238E27FC236}">
              <a16:creationId xmlns:a16="http://schemas.microsoft.com/office/drawing/2014/main" id="{00000000-0008-0000-0E00-00007E191600}"/>
            </a:ext>
          </a:extLst>
        </xdr:cNvPr>
        <xdr:cNvGrpSpPr>
          <a:grpSpLocks/>
        </xdr:cNvGrpSpPr>
      </xdr:nvGrpSpPr>
      <xdr:grpSpPr bwMode="auto">
        <a:xfrm>
          <a:off x="7319341" y="104775"/>
          <a:ext cx="1130576" cy="731768"/>
          <a:chOff x="744" y="11"/>
          <a:chExt cx="113" cy="74"/>
        </a:xfrm>
      </xdr:grpSpPr>
      <xdr:sp macro="" textlink="">
        <xdr:nvSpPr>
          <xdr:cNvPr id="1448319" name="AutoShape 7">
            <a:extLst>
              <a:ext uri="{FF2B5EF4-FFF2-40B4-BE49-F238E27FC236}">
                <a16:creationId xmlns:a16="http://schemas.microsoft.com/office/drawing/2014/main" id="{00000000-0008-0000-0E00-00007F1916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0E00-000008400000}"/>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405489" name="Group 1">
          <a:hlinkClick xmlns:r="http://schemas.openxmlformats.org/officeDocument/2006/relationships" r:id="rId1" tooltip="Click to Proceed"/>
          <a:extLst>
            <a:ext uri="{FF2B5EF4-FFF2-40B4-BE49-F238E27FC236}">
              <a16:creationId xmlns:a16="http://schemas.microsoft.com/office/drawing/2014/main" id="{00000000-0008-0000-0200-000031721500}"/>
            </a:ext>
          </a:extLst>
        </xdr:cNvPr>
        <xdr:cNvGrpSpPr>
          <a:grpSpLocks/>
        </xdr:cNvGrpSpPr>
      </xdr:nvGrpSpPr>
      <xdr:grpSpPr bwMode="auto">
        <a:xfrm>
          <a:off x="7105650" y="57150"/>
          <a:ext cx="1209675" cy="771525"/>
          <a:chOff x="804" y="5"/>
          <a:chExt cx="116" cy="73"/>
        </a:xfrm>
      </xdr:grpSpPr>
      <xdr:sp macro="" textlink="">
        <xdr:nvSpPr>
          <xdr:cNvPr id="1405491" name="AutoShape 2">
            <a:extLst>
              <a:ext uri="{FF2B5EF4-FFF2-40B4-BE49-F238E27FC236}">
                <a16:creationId xmlns:a16="http://schemas.microsoft.com/office/drawing/2014/main" id="{00000000-0008-0000-0200-00003372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1405490" name="Picture 4">
          <a:extLst>
            <a:ext uri="{FF2B5EF4-FFF2-40B4-BE49-F238E27FC236}">
              <a16:creationId xmlns:a16="http://schemas.microsoft.com/office/drawing/2014/main" id="{00000000-0008-0000-0200-000032721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051560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600075</xdr:colOff>
      <xdr:row>0</xdr:row>
      <xdr:rowOff>666750</xdr:rowOff>
    </xdr:to>
    <xdr:grpSp>
      <xdr:nvGrpSpPr>
        <xdr:cNvPr id="1414560" name="Group 6">
          <a:hlinkClick xmlns:r="http://schemas.openxmlformats.org/officeDocument/2006/relationships" r:id="rId1" tooltip="Click for Sch-1"/>
          <a:extLst>
            <a:ext uri="{FF2B5EF4-FFF2-40B4-BE49-F238E27FC236}">
              <a16:creationId xmlns:a16="http://schemas.microsoft.com/office/drawing/2014/main" id="{00000000-0008-0000-0300-0000A0951500}"/>
            </a:ext>
          </a:extLst>
        </xdr:cNvPr>
        <xdr:cNvGrpSpPr>
          <a:grpSpLocks/>
        </xdr:cNvGrpSpPr>
      </xdr:nvGrpSpPr>
      <xdr:grpSpPr bwMode="auto">
        <a:xfrm>
          <a:off x="7572375" y="47625"/>
          <a:ext cx="1295400" cy="619125"/>
          <a:chOff x="804" y="5"/>
          <a:chExt cx="116" cy="73"/>
        </a:xfrm>
      </xdr:grpSpPr>
      <xdr:sp macro="" textlink="">
        <xdr:nvSpPr>
          <xdr:cNvPr id="1414561" name="AutoShape 2">
            <a:extLst>
              <a:ext uri="{FF2B5EF4-FFF2-40B4-BE49-F238E27FC236}">
                <a16:creationId xmlns:a16="http://schemas.microsoft.com/office/drawing/2014/main" id="{00000000-0008-0000-0300-0000A195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247650</xdr:colOff>
      <xdr:row>0</xdr:row>
      <xdr:rowOff>28575</xdr:rowOff>
    </xdr:from>
    <xdr:to>
      <xdr:col>17</xdr:col>
      <xdr:colOff>1647825</xdr:colOff>
      <xdr:row>2</xdr:row>
      <xdr:rowOff>266700</xdr:rowOff>
    </xdr:to>
    <xdr:grpSp>
      <xdr:nvGrpSpPr>
        <xdr:cNvPr id="1328641" name="Group 38">
          <a:hlinkClick xmlns:r="http://schemas.openxmlformats.org/officeDocument/2006/relationships" r:id="rId1" tooltip="Click for Sch-2"/>
          <a:extLst>
            <a:ext uri="{FF2B5EF4-FFF2-40B4-BE49-F238E27FC236}">
              <a16:creationId xmlns:a16="http://schemas.microsoft.com/office/drawing/2014/main" id="{00000000-0008-0000-0400-000001461400}"/>
            </a:ext>
          </a:extLst>
        </xdr:cNvPr>
        <xdr:cNvGrpSpPr>
          <a:grpSpLocks/>
        </xdr:cNvGrpSpPr>
      </xdr:nvGrpSpPr>
      <xdr:grpSpPr bwMode="auto">
        <a:xfrm>
          <a:off x="26368375" y="28575"/>
          <a:ext cx="0" cy="793750"/>
          <a:chOff x="804" y="5"/>
          <a:chExt cx="190" cy="73"/>
        </a:xfrm>
      </xdr:grpSpPr>
      <xdr:sp macro="" textlink="">
        <xdr:nvSpPr>
          <xdr:cNvPr id="1328642" name="AutoShape 39">
            <a:extLst>
              <a:ext uri="{FF2B5EF4-FFF2-40B4-BE49-F238E27FC236}">
                <a16:creationId xmlns:a16="http://schemas.microsoft.com/office/drawing/2014/main" id="{00000000-0008-0000-0400-0000024614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00000000-0008-0000-0400-0000280C0000}"/>
              </a:ext>
            </a:extLst>
          </xdr:cNvPr>
          <xdr:cNvSpPr txBox="1">
            <a:spLocks noChangeArrowheads="1"/>
          </xdr:cNvSpPr>
        </xdr:nvSpPr>
        <xdr:spPr bwMode="auto">
          <a:xfrm>
            <a:off x="10706100" y="14582124471055"/>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247650</xdr:colOff>
      <xdr:row>0</xdr:row>
      <xdr:rowOff>28575</xdr:rowOff>
    </xdr:from>
    <xdr:to>
      <xdr:col>7</xdr:col>
      <xdr:colOff>0</xdr:colOff>
      <xdr:row>2</xdr:row>
      <xdr:rowOff>266700</xdr:rowOff>
    </xdr:to>
    <xdr:grpSp>
      <xdr:nvGrpSpPr>
        <xdr:cNvPr id="1605831" name="Group 38">
          <a:hlinkClick xmlns:r="http://schemas.openxmlformats.org/officeDocument/2006/relationships" r:id="rId1" tooltip="Click for Sch-2"/>
          <a:extLst>
            <a:ext uri="{FF2B5EF4-FFF2-40B4-BE49-F238E27FC236}">
              <a16:creationId xmlns:a16="http://schemas.microsoft.com/office/drawing/2014/main" id="{00000000-0008-0000-0500-0000C7801800}"/>
            </a:ext>
          </a:extLst>
        </xdr:cNvPr>
        <xdr:cNvGrpSpPr>
          <a:grpSpLocks/>
        </xdr:cNvGrpSpPr>
      </xdr:nvGrpSpPr>
      <xdr:grpSpPr bwMode="auto">
        <a:xfrm>
          <a:off x="10949268" y="28575"/>
          <a:ext cx="1197908" cy="630331"/>
          <a:chOff x="804" y="5"/>
          <a:chExt cx="190" cy="73"/>
        </a:xfrm>
      </xdr:grpSpPr>
      <xdr:sp macro="" textlink="">
        <xdr:nvSpPr>
          <xdr:cNvPr id="1605832" name="AutoShape 39">
            <a:extLst>
              <a:ext uri="{FF2B5EF4-FFF2-40B4-BE49-F238E27FC236}">
                <a16:creationId xmlns:a16="http://schemas.microsoft.com/office/drawing/2014/main" id="{00000000-0008-0000-0500-0000C880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500-000004000000}"/>
              </a:ext>
            </a:extLst>
          </xdr:cNvPr>
          <xdr:cNvSpPr txBox="1">
            <a:spLocks noChangeArrowheads="1"/>
          </xdr:cNvSpPr>
        </xdr:nvSpPr>
        <xdr:spPr bwMode="auto">
          <a:xfrm>
            <a:off x="821" y="24"/>
            <a:ext cx="173"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603803" name="Group 25">
          <a:hlinkClick xmlns:r="http://schemas.openxmlformats.org/officeDocument/2006/relationships" r:id="rId1" tooltip="Click for Sch-6"/>
          <a:extLst>
            <a:ext uri="{FF2B5EF4-FFF2-40B4-BE49-F238E27FC236}">
              <a16:creationId xmlns:a16="http://schemas.microsoft.com/office/drawing/2014/main" id="{00000000-0008-0000-0700-0000DB781800}"/>
            </a:ext>
          </a:extLst>
        </xdr:cNvPr>
        <xdr:cNvGrpSpPr>
          <a:grpSpLocks/>
        </xdr:cNvGrpSpPr>
      </xdr:nvGrpSpPr>
      <xdr:grpSpPr bwMode="auto">
        <a:xfrm>
          <a:off x="8538633" y="47625"/>
          <a:ext cx="1104900" cy="604308"/>
          <a:chOff x="804" y="5"/>
          <a:chExt cx="116" cy="73"/>
        </a:xfrm>
      </xdr:grpSpPr>
      <xdr:sp macro="" textlink="">
        <xdr:nvSpPr>
          <xdr:cNvPr id="1603804" name="AutoShape 26">
            <a:extLst>
              <a:ext uri="{FF2B5EF4-FFF2-40B4-BE49-F238E27FC236}">
                <a16:creationId xmlns:a16="http://schemas.microsoft.com/office/drawing/2014/main" id="{00000000-0008-0000-0700-0000DC78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700-000004000000}"/>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8</xdr:col>
      <xdr:colOff>76200</xdr:colOff>
      <xdr:row>1</xdr:row>
      <xdr:rowOff>209550</xdr:rowOff>
    </xdr:to>
    <xdr:grpSp>
      <xdr:nvGrpSpPr>
        <xdr:cNvPr id="1573122" name="Group 4">
          <a:hlinkClick xmlns:r="http://schemas.openxmlformats.org/officeDocument/2006/relationships" r:id="rId1" tooltip="Click for Bid Form"/>
          <a:extLst>
            <a:ext uri="{FF2B5EF4-FFF2-40B4-BE49-F238E27FC236}">
              <a16:creationId xmlns:a16="http://schemas.microsoft.com/office/drawing/2014/main" id="{00000000-0008-0000-0A00-000002011800}"/>
            </a:ext>
          </a:extLst>
        </xdr:cNvPr>
        <xdr:cNvGrpSpPr>
          <a:grpSpLocks/>
        </xdr:cNvGrpSpPr>
      </xdr:nvGrpSpPr>
      <xdr:grpSpPr bwMode="auto">
        <a:xfrm>
          <a:off x="7715250" y="19050"/>
          <a:ext cx="847725" cy="695325"/>
          <a:chOff x="784" y="2"/>
          <a:chExt cx="116" cy="73"/>
        </a:xfrm>
      </xdr:grpSpPr>
      <xdr:sp macro="" textlink="">
        <xdr:nvSpPr>
          <xdr:cNvPr id="1573123" name="AutoShape 2">
            <a:extLst>
              <a:ext uri="{FF2B5EF4-FFF2-40B4-BE49-F238E27FC236}">
                <a16:creationId xmlns:a16="http://schemas.microsoft.com/office/drawing/2014/main" id="{00000000-0008-0000-0A00-0000030118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796" y="18"/>
            <a:ext cx="86"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B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227994</xdr:colOff>
      <xdr:row>2</xdr:row>
      <xdr:rowOff>100071</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0C00-000002000000}"/>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29.bin"/><Relationship Id="rId13" Type="http://schemas.openxmlformats.org/officeDocument/2006/relationships/printerSettings" Target="../printerSettings/printerSettings234.bin"/><Relationship Id="rId18" Type="http://schemas.openxmlformats.org/officeDocument/2006/relationships/printerSettings" Target="../printerSettings/printerSettings239.bin"/><Relationship Id="rId3" Type="http://schemas.openxmlformats.org/officeDocument/2006/relationships/printerSettings" Target="../printerSettings/printerSettings224.bin"/><Relationship Id="rId21" Type="http://schemas.openxmlformats.org/officeDocument/2006/relationships/printerSettings" Target="../printerSettings/printerSettings242.bin"/><Relationship Id="rId7" Type="http://schemas.openxmlformats.org/officeDocument/2006/relationships/printerSettings" Target="../printerSettings/printerSettings228.bin"/><Relationship Id="rId12" Type="http://schemas.openxmlformats.org/officeDocument/2006/relationships/printerSettings" Target="../printerSettings/printerSettings233.bin"/><Relationship Id="rId17" Type="http://schemas.openxmlformats.org/officeDocument/2006/relationships/printerSettings" Target="../printerSettings/printerSettings238.bin"/><Relationship Id="rId2" Type="http://schemas.openxmlformats.org/officeDocument/2006/relationships/printerSettings" Target="../printerSettings/printerSettings223.bin"/><Relationship Id="rId16" Type="http://schemas.openxmlformats.org/officeDocument/2006/relationships/printerSettings" Target="../printerSettings/printerSettings237.bin"/><Relationship Id="rId20" Type="http://schemas.openxmlformats.org/officeDocument/2006/relationships/printerSettings" Target="../printerSettings/printerSettings241.bin"/><Relationship Id="rId1" Type="http://schemas.openxmlformats.org/officeDocument/2006/relationships/printerSettings" Target="../printerSettings/printerSettings222.bin"/><Relationship Id="rId6" Type="http://schemas.openxmlformats.org/officeDocument/2006/relationships/printerSettings" Target="../printerSettings/printerSettings227.bin"/><Relationship Id="rId11" Type="http://schemas.openxmlformats.org/officeDocument/2006/relationships/printerSettings" Target="../printerSettings/printerSettings232.bin"/><Relationship Id="rId24" Type="http://schemas.openxmlformats.org/officeDocument/2006/relationships/printerSettings" Target="../printerSettings/printerSettings245.bin"/><Relationship Id="rId5" Type="http://schemas.openxmlformats.org/officeDocument/2006/relationships/printerSettings" Target="../printerSettings/printerSettings226.bin"/><Relationship Id="rId15" Type="http://schemas.openxmlformats.org/officeDocument/2006/relationships/printerSettings" Target="../printerSettings/printerSettings236.bin"/><Relationship Id="rId23" Type="http://schemas.openxmlformats.org/officeDocument/2006/relationships/printerSettings" Target="../printerSettings/printerSettings244.bin"/><Relationship Id="rId10" Type="http://schemas.openxmlformats.org/officeDocument/2006/relationships/printerSettings" Target="../printerSettings/printerSettings231.bin"/><Relationship Id="rId19" Type="http://schemas.openxmlformats.org/officeDocument/2006/relationships/printerSettings" Target="../printerSettings/printerSettings240.bin"/><Relationship Id="rId4" Type="http://schemas.openxmlformats.org/officeDocument/2006/relationships/printerSettings" Target="../printerSettings/printerSettings225.bin"/><Relationship Id="rId9" Type="http://schemas.openxmlformats.org/officeDocument/2006/relationships/printerSettings" Target="../printerSettings/printerSettings230.bin"/><Relationship Id="rId14" Type="http://schemas.openxmlformats.org/officeDocument/2006/relationships/printerSettings" Target="../printerSettings/printerSettings235.bin"/><Relationship Id="rId22" Type="http://schemas.openxmlformats.org/officeDocument/2006/relationships/printerSettings" Target="../printerSettings/printerSettings24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53.bin"/><Relationship Id="rId13" Type="http://schemas.openxmlformats.org/officeDocument/2006/relationships/printerSettings" Target="../printerSettings/printerSettings258.bin"/><Relationship Id="rId18" Type="http://schemas.openxmlformats.org/officeDocument/2006/relationships/printerSettings" Target="../printerSettings/printerSettings263.bin"/><Relationship Id="rId3" Type="http://schemas.openxmlformats.org/officeDocument/2006/relationships/printerSettings" Target="../printerSettings/printerSettings248.bin"/><Relationship Id="rId21" Type="http://schemas.openxmlformats.org/officeDocument/2006/relationships/printerSettings" Target="../printerSettings/printerSettings266.bin"/><Relationship Id="rId7" Type="http://schemas.openxmlformats.org/officeDocument/2006/relationships/printerSettings" Target="../printerSettings/printerSettings252.bin"/><Relationship Id="rId12" Type="http://schemas.openxmlformats.org/officeDocument/2006/relationships/printerSettings" Target="../printerSettings/printerSettings257.bin"/><Relationship Id="rId17" Type="http://schemas.openxmlformats.org/officeDocument/2006/relationships/printerSettings" Target="../printerSettings/printerSettings262.bin"/><Relationship Id="rId25" Type="http://schemas.openxmlformats.org/officeDocument/2006/relationships/drawing" Target="../drawings/drawing7.xml"/><Relationship Id="rId2" Type="http://schemas.openxmlformats.org/officeDocument/2006/relationships/printerSettings" Target="../printerSettings/printerSettings247.bin"/><Relationship Id="rId16" Type="http://schemas.openxmlformats.org/officeDocument/2006/relationships/printerSettings" Target="../printerSettings/printerSettings261.bin"/><Relationship Id="rId20" Type="http://schemas.openxmlformats.org/officeDocument/2006/relationships/printerSettings" Target="../printerSettings/printerSettings265.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11" Type="http://schemas.openxmlformats.org/officeDocument/2006/relationships/printerSettings" Target="../printerSettings/printerSettings256.bin"/><Relationship Id="rId24" Type="http://schemas.openxmlformats.org/officeDocument/2006/relationships/printerSettings" Target="../printerSettings/printerSettings269.bin"/><Relationship Id="rId5" Type="http://schemas.openxmlformats.org/officeDocument/2006/relationships/printerSettings" Target="../printerSettings/printerSettings250.bin"/><Relationship Id="rId15" Type="http://schemas.openxmlformats.org/officeDocument/2006/relationships/printerSettings" Target="../printerSettings/printerSettings260.bin"/><Relationship Id="rId23" Type="http://schemas.openxmlformats.org/officeDocument/2006/relationships/printerSettings" Target="../printerSettings/printerSettings268.bin"/><Relationship Id="rId10" Type="http://schemas.openxmlformats.org/officeDocument/2006/relationships/printerSettings" Target="../printerSettings/printerSettings255.bin"/><Relationship Id="rId19" Type="http://schemas.openxmlformats.org/officeDocument/2006/relationships/printerSettings" Target="../printerSettings/printerSettings264.bin"/><Relationship Id="rId4" Type="http://schemas.openxmlformats.org/officeDocument/2006/relationships/printerSettings" Target="../printerSettings/printerSettings249.bin"/><Relationship Id="rId9" Type="http://schemas.openxmlformats.org/officeDocument/2006/relationships/printerSettings" Target="../printerSettings/printerSettings254.bin"/><Relationship Id="rId14" Type="http://schemas.openxmlformats.org/officeDocument/2006/relationships/printerSettings" Target="../printerSettings/printerSettings259.bin"/><Relationship Id="rId22" Type="http://schemas.openxmlformats.org/officeDocument/2006/relationships/printerSettings" Target="../printerSettings/printerSettings26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77.bin"/><Relationship Id="rId13" Type="http://schemas.openxmlformats.org/officeDocument/2006/relationships/printerSettings" Target="../printerSettings/printerSettings282.bin"/><Relationship Id="rId18" Type="http://schemas.openxmlformats.org/officeDocument/2006/relationships/printerSettings" Target="../printerSettings/printerSettings287.bin"/><Relationship Id="rId3" Type="http://schemas.openxmlformats.org/officeDocument/2006/relationships/printerSettings" Target="../printerSettings/printerSettings272.bin"/><Relationship Id="rId21" Type="http://schemas.openxmlformats.org/officeDocument/2006/relationships/printerSettings" Target="../printerSettings/printerSettings290.bin"/><Relationship Id="rId7" Type="http://schemas.openxmlformats.org/officeDocument/2006/relationships/printerSettings" Target="../printerSettings/printerSettings276.bin"/><Relationship Id="rId12" Type="http://schemas.openxmlformats.org/officeDocument/2006/relationships/printerSettings" Target="../printerSettings/printerSettings281.bin"/><Relationship Id="rId17" Type="http://schemas.openxmlformats.org/officeDocument/2006/relationships/printerSettings" Target="../printerSettings/printerSettings286.bin"/><Relationship Id="rId25" Type="http://schemas.openxmlformats.org/officeDocument/2006/relationships/drawing" Target="../drawings/drawing8.xml"/><Relationship Id="rId2" Type="http://schemas.openxmlformats.org/officeDocument/2006/relationships/printerSettings" Target="../printerSettings/printerSettings271.bin"/><Relationship Id="rId16" Type="http://schemas.openxmlformats.org/officeDocument/2006/relationships/printerSettings" Target="../printerSettings/printerSettings285.bin"/><Relationship Id="rId20" Type="http://schemas.openxmlformats.org/officeDocument/2006/relationships/printerSettings" Target="../printerSettings/printerSettings289.bin"/><Relationship Id="rId1" Type="http://schemas.openxmlformats.org/officeDocument/2006/relationships/printerSettings" Target="../printerSettings/printerSettings270.bin"/><Relationship Id="rId6" Type="http://schemas.openxmlformats.org/officeDocument/2006/relationships/printerSettings" Target="../printerSettings/printerSettings275.bin"/><Relationship Id="rId11" Type="http://schemas.openxmlformats.org/officeDocument/2006/relationships/printerSettings" Target="../printerSettings/printerSettings280.bin"/><Relationship Id="rId24" Type="http://schemas.openxmlformats.org/officeDocument/2006/relationships/printerSettings" Target="../printerSettings/printerSettings293.bin"/><Relationship Id="rId5" Type="http://schemas.openxmlformats.org/officeDocument/2006/relationships/printerSettings" Target="../printerSettings/printerSettings274.bin"/><Relationship Id="rId15" Type="http://schemas.openxmlformats.org/officeDocument/2006/relationships/printerSettings" Target="../printerSettings/printerSettings284.bin"/><Relationship Id="rId23" Type="http://schemas.openxmlformats.org/officeDocument/2006/relationships/printerSettings" Target="../printerSettings/printerSettings292.bin"/><Relationship Id="rId10" Type="http://schemas.openxmlformats.org/officeDocument/2006/relationships/printerSettings" Target="../printerSettings/printerSettings279.bin"/><Relationship Id="rId19" Type="http://schemas.openxmlformats.org/officeDocument/2006/relationships/printerSettings" Target="../printerSettings/printerSettings288.bin"/><Relationship Id="rId4" Type="http://schemas.openxmlformats.org/officeDocument/2006/relationships/printerSettings" Target="../printerSettings/printerSettings273.bin"/><Relationship Id="rId9" Type="http://schemas.openxmlformats.org/officeDocument/2006/relationships/printerSettings" Target="../printerSettings/printerSettings278.bin"/><Relationship Id="rId14" Type="http://schemas.openxmlformats.org/officeDocument/2006/relationships/printerSettings" Target="../printerSettings/printerSettings283.bin"/><Relationship Id="rId22" Type="http://schemas.openxmlformats.org/officeDocument/2006/relationships/printerSettings" Target="../printerSettings/printerSettings29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301.bin"/><Relationship Id="rId13" Type="http://schemas.openxmlformats.org/officeDocument/2006/relationships/printerSettings" Target="../printerSettings/printerSettings306.bin"/><Relationship Id="rId18" Type="http://schemas.openxmlformats.org/officeDocument/2006/relationships/printerSettings" Target="../printerSettings/printerSettings311.bin"/><Relationship Id="rId3" Type="http://schemas.openxmlformats.org/officeDocument/2006/relationships/printerSettings" Target="../printerSettings/printerSettings296.bin"/><Relationship Id="rId21" Type="http://schemas.openxmlformats.org/officeDocument/2006/relationships/printerSettings" Target="../printerSettings/printerSettings314.bin"/><Relationship Id="rId7" Type="http://schemas.openxmlformats.org/officeDocument/2006/relationships/printerSettings" Target="../printerSettings/printerSettings300.bin"/><Relationship Id="rId12" Type="http://schemas.openxmlformats.org/officeDocument/2006/relationships/printerSettings" Target="../printerSettings/printerSettings305.bin"/><Relationship Id="rId17" Type="http://schemas.openxmlformats.org/officeDocument/2006/relationships/printerSettings" Target="../printerSettings/printerSettings310.bin"/><Relationship Id="rId25" Type="http://schemas.openxmlformats.org/officeDocument/2006/relationships/drawing" Target="../drawings/drawing9.xml"/><Relationship Id="rId2" Type="http://schemas.openxmlformats.org/officeDocument/2006/relationships/printerSettings" Target="../printerSettings/printerSettings295.bin"/><Relationship Id="rId16" Type="http://schemas.openxmlformats.org/officeDocument/2006/relationships/printerSettings" Target="../printerSettings/printerSettings309.bin"/><Relationship Id="rId20" Type="http://schemas.openxmlformats.org/officeDocument/2006/relationships/printerSettings" Target="../printerSettings/printerSettings313.bin"/><Relationship Id="rId1" Type="http://schemas.openxmlformats.org/officeDocument/2006/relationships/printerSettings" Target="../printerSettings/printerSettings294.bin"/><Relationship Id="rId6" Type="http://schemas.openxmlformats.org/officeDocument/2006/relationships/printerSettings" Target="../printerSettings/printerSettings299.bin"/><Relationship Id="rId11" Type="http://schemas.openxmlformats.org/officeDocument/2006/relationships/printerSettings" Target="../printerSettings/printerSettings304.bin"/><Relationship Id="rId24" Type="http://schemas.openxmlformats.org/officeDocument/2006/relationships/printerSettings" Target="../printerSettings/printerSettings317.bin"/><Relationship Id="rId5" Type="http://schemas.openxmlformats.org/officeDocument/2006/relationships/printerSettings" Target="../printerSettings/printerSettings298.bin"/><Relationship Id="rId15" Type="http://schemas.openxmlformats.org/officeDocument/2006/relationships/printerSettings" Target="../printerSettings/printerSettings308.bin"/><Relationship Id="rId23" Type="http://schemas.openxmlformats.org/officeDocument/2006/relationships/printerSettings" Target="../printerSettings/printerSettings316.bin"/><Relationship Id="rId10" Type="http://schemas.openxmlformats.org/officeDocument/2006/relationships/printerSettings" Target="../printerSettings/printerSettings303.bin"/><Relationship Id="rId19" Type="http://schemas.openxmlformats.org/officeDocument/2006/relationships/printerSettings" Target="../printerSettings/printerSettings312.bin"/><Relationship Id="rId4" Type="http://schemas.openxmlformats.org/officeDocument/2006/relationships/printerSettings" Target="../printerSettings/printerSettings297.bin"/><Relationship Id="rId9" Type="http://schemas.openxmlformats.org/officeDocument/2006/relationships/printerSettings" Target="../printerSettings/printerSettings302.bin"/><Relationship Id="rId14" Type="http://schemas.openxmlformats.org/officeDocument/2006/relationships/printerSettings" Target="../printerSettings/printerSettings307.bin"/><Relationship Id="rId22" Type="http://schemas.openxmlformats.org/officeDocument/2006/relationships/printerSettings" Target="../printerSettings/printerSettings31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325.bin"/><Relationship Id="rId13" Type="http://schemas.openxmlformats.org/officeDocument/2006/relationships/printerSettings" Target="../printerSettings/printerSettings330.bin"/><Relationship Id="rId18" Type="http://schemas.openxmlformats.org/officeDocument/2006/relationships/printerSettings" Target="../printerSettings/printerSettings335.bin"/><Relationship Id="rId3" Type="http://schemas.openxmlformats.org/officeDocument/2006/relationships/printerSettings" Target="../printerSettings/printerSettings320.bin"/><Relationship Id="rId21" Type="http://schemas.openxmlformats.org/officeDocument/2006/relationships/printerSettings" Target="../printerSettings/printerSettings338.bin"/><Relationship Id="rId7" Type="http://schemas.openxmlformats.org/officeDocument/2006/relationships/printerSettings" Target="../printerSettings/printerSettings324.bin"/><Relationship Id="rId12" Type="http://schemas.openxmlformats.org/officeDocument/2006/relationships/printerSettings" Target="../printerSettings/printerSettings329.bin"/><Relationship Id="rId17" Type="http://schemas.openxmlformats.org/officeDocument/2006/relationships/printerSettings" Target="../printerSettings/printerSettings334.bin"/><Relationship Id="rId25" Type="http://schemas.openxmlformats.org/officeDocument/2006/relationships/drawing" Target="../drawings/drawing10.xml"/><Relationship Id="rId2" Type="http://schemas.openxmlformats.org/officeDocument/2006/relationships/printerSettings" Target="../printerSettings/printerSettings319.bin"/><Relationship Id="rId16" Type="http://schemas.openxmlformats.org/officeDocument/2006/relationships/printerSettings" Target="../printerSettings/printerSettings333.bin"/><Relationship Id="rId20" Type="http://schemas.openxmlformats.org/officeDocument/2006/relationships/printerSettings" Target="../printerSettings/printerSettings337.bin"/><Relationship Id="rId1" Type="http://schemas.openxmlformats.org/officeDocument/2006/relationships/printerSettings" Target="../printerSettings/printerSettings318.bin"/><Relationship Id="rId6" Type="http://schemas.openxmlformats.org/officeDocument/2006/relationships/printerSettings" Target="../printerSettings/printerSettings323.bin"/><Relationship Id="rId11" Type="http://schemas.openxmlformats.org/officeDocument/2006/relationships/printerSettings" Target="../printerSettings/printerSettings328.bin"/><Relationship Id="rId24" Type="http://schemas.openxmlformats.org/officeDocument/2006/relationships/printerSettings" Target="../printerSettings/printerSettings341.bin"/><Relationship Id="rId5" Type="http://schemas.openxmlformats.org/officeDocument/2006/relationships/printerSettings" Target="../printerSettings/printerSettings322.bin"/><Relationship Id="rId15" Type="http://schemas.openxmlformats.org/officeDocument/2006/relationships/printerSettings" Target="../printerSettings/printerSettings332.bin"/><Relationship Id="rId23" Type="http://schemas.openxmlformats.org/officeDocument/2006/relationships/printerSettings" Target="../printerSettings/printerSettings340.bin"/><Relationship Id="rId10" Type="http://schemas.openxmlformats.org/officeDocument/2006/relationships/printerSettings" Target="../printerSettings/printerSettings327.bin"/><Relationship Id="rId19" Type="http://schemas.openxmlformats.org/officeDocument/2006/relationships/printerSettings" Target="../printerSettings/printerSettings336.bin"/><Relationship Id="rId4" Type="http://schemas.openxmlformats.org/officeDocument/2006/relationships/printerSettings" Target="../printerSettings/printerSettings321.bin"/><Relationship Id="rId9" Type="http://schemas.openxmlformats.org/officeDocument/2006/relationships/printerSettings" Target="../printerSettings/printerSettings326.bin"/><Relationship Id="rId14" Type="http://schemas.openxmlformats.org/officeDocument/2006/relationships/printerSettings" Target="../printerSettings/printerSettings331.bin"/><Relationship Id="rId22" Type="http://schemas.openxmlformats.org/officeDocument/2006/relationships/printerSettings" Target="../printerSettings/printerSettings339.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349.bin"/><Relationship Id="rId13" Type="http://schemas.openxmlformats.org/officeDocument/2006/relationships/printerSettings" Target="../printerSettings/printerSettings354.bin"/><Relationship Id="rId18" Type="http://schemas.openxmlformats.org/officeDocument/2006/relationships/printerSettings" Target="../printerSettings/printerSettings359.bin"/><Relationship Id="rId26" Type="http://schemas.openxmlformats.org/officeDocument/2006/relationships/printerSettings" Target="../printerSettings/printerSettings367.bin"/><Relationship Id="rId3" Type="http://schemas.openxmlformats.org/officeDocument/2006/relationships/printerSettings" Target="../printerSettings/printerSettings344.bin"/><Relationship Id="rId21" Type="http://schemas.openxmlformats.org/officeDocument/2006/relationships/printerSettings" Target="../printerSettings/printerSettings362.bin"/><Relationship Id="rId7" Type="http://schemas.openxmlformats.org/officeDocument/2006/relationships/printerSettings" Target="../printerSettings/printerSettings348.bin"/><Relationship Id="rId12" Type="http://schemas.openxmlformats.org/officeDocument/2006/relationships/printerSettings" Target="../printerSettings/printerSettings353.bin"/><Relationship Id="rId17" Type="http://schemas.openxmlformats.org/officeDocument/2006/relationships/printerSettings" Target="../printerSettings/printerSettings358.bin"/><Relationship Id="rId25" Type="http://schemas.openxmlformats.org/officeDocument/2006/relationships/printerSettings" Target="../printerSettings/printerSettings366.bin"/><Relationship Id="rId2" Type="http://schemas.openxmlformats.org/officeDocument/2006/relationships/printerSettings" Target="../printerSettings/printerSettings343.bin"/><Relationship Id="rId16" Type="http://schemas.openxmlformats.org/officeDocument/2006/relationships/printerSettings" Target="../printerSettings/printerSettings357.bin"/><Relationship Id="rId20" Type="http://schemas.openxmlformats.org/officeDocument/2006/relationships/printerSettings" Target="../printerSettings/printerSettings361.bin"/><Relationship Id="rId1" Type="http://schemas.openxmlformats.org/officeDocument/2006/relationships/printerSettings" Target="../printerSettings/printerSettings342.bin"/><Relationship Id="rId6" Type="http://schemas.openxmlformats.org/officeDocument/2006/relationships/printerSettings" Target="../printerSettings/printerSettings347.bin"/><Relationship Id="rId11" Type="http://schemas.openxmlformats.org/officeDocument/2006/relationships/printerSettings" Target="../printerSettings/printerSettings352.bin"/><Relationship Id="rId24" Type="http://schemas.openxmlformats.org/officeDocument/2006/relationships/printerSettings" Target="../printerSettings/printerSettings365.bin"/><Relationship Id="rId5" Type="http://schemas.openxmlformats.org/officeDocument/2006/relationships/printerSettings" Target="../printerSettings/printerSettings346.bin"/><Relationship Id="rId15" Type="http://schemas.openxmlformats.org/officeDocument/2006/relationships/printerSettings" Target="../printerSettings/printerSettings356.bin"/><Relationship Id="rId23" Type="http://schemas.openxmlformats.org/officeDocument/2006/relationships/printerSettings" Target="../printerSettings/printerSettings364.bin"/><Relationship Id="rId28" Type="http://schemas.openxmlformats.org/officeDocument/2006/relationships/drawing" Target="../drawings/drawing11.xml"/><Relationship Id="rId10" Type="http://schemas.openxmlformats.org/officeDocument/2006/relationships/printerSettings" Target="../printerSettings/printerSettings351.bin"/><Relationship Id="rId19" Type="http://schemas.openxmlformats.org/officeDocument/2006/relationships/printerSettings" Target="../printerSettings/printerSettings360.bin"/><Relationship Id="rId4" Type="http://schemas.openxmlformats.org/officeDocument/2006/relationships/printerSettings" Target="../printerSettings/printerSettings345.bin"/><Relationship Id="rId9" Type="http://schemas.openxmlformats.org/officeDocument/2006/relationships/printerSettings" Target="../printerSettings/printerSettings350.bin"/><Relationship Id="rId14" Type="http://schemas.openxmlformats.org/officeDocument/2006/relationships/printerSettings" Target="../printerSettings/printerSettings355.bin"/><Relationship Id="rId22" Type="http://schemas.openxmlformats.org/officeDocument/2006/relationships/printerSettings" Target="../printerSettings/printerSettings363.bin"/><Relationship Id="rId27" Type="http://schemas.openxmlformats.org/officeDocument/2006/relationships/printerSettings" Target="../printerSettings/printerSettings36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76.bin"/><Relationship Id="rId13" Type="http://schemas.openxmlformats.org/officeDocument/2006/relationships/printerSettings" Target="../printerSettings/printerSettings381.bin"/><Relationship Id="rId18" Type="http://schemas.openxmlformats.org/officeDocument/2006/relationships/printerSettings" Target="../printerSettings/printerSettings386.bin"/><Relationship Id="rId26" Type="http://schemas.openxmlformats.org/officeDocument/2006/relationships/printerSettings" Target="../printerSettings/printerSettings394.bin"/><Relationship Id="rId3" Type="http://schemas.openxmlformats.org/officeDocument/2006/relationships/printerSettings" Target="../printerSettings/printerSettings371.bin"/><Relationship Id="rId21" Type="http://schemas.openxmlformats.org/officeDocument/2006/relationships/printerSettings" Target="../printerSettings/printerSettings389.bin"/><Relationship Id="rId7" Type="http://schemas.openxmlformats.org/officeDocument/2006/relationships/printerSettings" Target="../printerSettings/printerSettings375.bin"/><Relationship Id="rId12" Type="http://schemas.openxmlformats.org/officeDocument/2006/relationships/printerSettings" Target="../printerSettings/printerSettings380.bin"/><Relationship Id="rId17" Type="http://schemas.openxmlformats.org/officeDocument/2006/relationships/printerSettings" Target="../printerSettings/printerSettings385.bin"/><Relationship Id="rId25" Type="http://schemas.openxmlformats.org/officeDocument/2006/relationships/printerSettings" Target="../printerSettings/printerSettings393.bin"/><Relationship Id="rId2" Type="http://schemas.openxmlformats.org/officeDocument/2006/relationships/printerSettings" Target="../printerSettings/printerSettings370.bin"/><Relationship Id="rId16" Type="http://schemas.openxmlformats.org/officeDocument/2006/relationships/printerSettings" Target="../printerSettings/printerSettings384.bin"/><Relationship Id="rId20" Type="http://schemas.openxmlformats.org/officeDocument/2006/relationships/printerSettings" Target="../printerSettings/printerSettings388.bin"/><Relationship Id="rId1" Type="http://schemas.openxmlformats.org/officeDocument/2006/relationships/printerSettings" Target="../printerSettings/printerSettings369.bin"/><Relationship Id="rId6" Type="http://schemas.openxmlformats.org/officeDocument/2006/relationships/printerSettings" Target="../printerSettings/printerSettings374.bin"/><Relationship Id="rId11" Type="http://schemas.openxmlformats.org/officeDocument/2006/relationships/printerSettings" Target="../printerSettings/printerSettings379.bin"/><Relationship Id="rId24" Type="http://schemas.openxmlformats.org/officeDocument/2006/relationships/printerSettings" Target="../printerSettings/printerSettings392.bin"/><Relationship Id="rId5" Type="http://schemas.openxmlformats.org/officeDocument/2006/relationships/printerSettings" Target="../printerSettings/printerSettings373.bin"/><Relationship Id="rId15" Type="http://schemas.openxmlformats.org/officeDocument/2006/relationships/printerSettings" Target="../printerSettings/printerSettings383.bin"/><Relationship Id="rId23" Type="http://schemas.openxmlformats.org/officeDocument/2006/relationships/printerSettings" Target="../printerSettings/printerSettings391.bin"/><Relationship Id="rId10" Type="http://schemas.openxmlformats.org/officeDocument/2006/relationships/printerSettings" Target="../printerSettings/printerSettings378.bin"/><Relationship Id="rId19" Type="http://schemas.openxmlformats.org/officeDocument/2006/relationships/printerSettings" Target="../printerSettings/printerSettings387.bin"/><Relationship Id="rId4" Type="http://schemas.openxmlformats.org/officeDocument/2006/relationships/printerSettings" Target="../printerSettings/printerSettings372.bin"/><Relationship Id="rId9" Type="http://schemas.openxmlformats.org/officeDocument/2006/relationships/printerSettings" Target="../printerSettings/printerSettings377.bin"/><Relationship Id="rId14" Type="http://schemas.openxmlformats.org/officeDocument/2006/relationships/printerSettings" Target="../printerSettings/printerSettings382.bin"/><Relationship Id="rId22" Type="http://schemas.openxmlformats.org/officeDocument/2006/relationships/printerSettings" Target="../printerSettings/printerSettings390.bin"/><Relationship Id="rId27" Type="http://schemas.openxmlformats.org/officeDocument/2006/relationships/printerSettings" Target="../printerSettings/printerSettings395.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403.bin"/><Relationship Id="rId13" Type="http://schemas.openxmlformats.org/officeDocument/2006/relationships/printerSettings" Target="../printerSettings/printerSettings408.bin"/><Relationship Id="rId18" Type="http://schemas.openxmlformats.org/officeDocument/2006/relationships/printerSettings" Target="../printerSettings/printerSettings413.bin"/><Relationship Id="rId26" Type="http://schemas.openxmlformats.org/officeDocument/2006/relationships/printerSettings" Target="../printerSettings/printerSettings421.bin"/><Relationship Id="rId3" Type="http://schemas.openxmlformats.org/officeDocument/2006/relationships/printerSettings" Target="../printerSettings/printerSettings398.bin"/><Relationship Id="rId21" Type="http://schemas.openxmlformats.org/officeDocument/2006/relationships/printerSettings" Target="../printerSettings/printerSettings416.bin"/><Relationship Id="rId7" Type="http://schemas.openxmlformats.org/officeDocument/2006/relationships/printerSettings" Target="../printerSettings/printerSettings402.bin"/><Relationship Id="rId12" Type="http://schemas.openxmlformats.org/officeDocument/2006/relationships/printerSettings" Target="../printerSettings/printerSettings407.bin"/><Relationship Id="rId17" Type="http://schemas.openxmlformats.org/officeDocument/2006/relationships/printerSettings" Target="../printerSettings/printerSettings412.bin"/><Relationship Id="rId25" Type="http://schemas.openxmlformats.org/officeDocument/2006/relationships/printerSettings" Target="../printerSettings/printerSettings420.bin"/><Relationship Id="rId2" Type="http://schemas.openxmlformats.org/officeDocument/2006/relationships/printerSettings" Target="../printerSettings/printerSettings397.bin"/><Relationship Id="rId16" Type="http://schemas.openxmlformats.org/officeDocument/2006/relationships/printerSettings" Target="../printerSettings/printerSettings411.bin"/><Relationship Id="rId20" Type="http://schemas.openxmlformats.org/officeDocument/2006/relationships/printerSettings" Target="../printerSettings/printerSettings415.bin"/><Relationship Id="rId1" Type="http://schemas.openxmlformats.org/officeDocument/2006/relationships/printerSettings" Target="../printerSettings/printerSettings396.bin"/><Relationship Id="rId6" Type="http://schemas.openxmlformats.org/officeDocument/2006/relationships/printerSettings" Target="../printerSettings/printerSettings401.bin"/><Relationship Id="rId11" Type="http://schemas.openxmlformats.org/officeDocument/2006/relationships/printerSettings" Target="../printerSettings/printerSettings406.bin"/><Relationship Id="rId24" Type="http://schemas.openxmlformats.org/officeDocument/2006/relationships/printerSettings" Target="../printerSettings/printerSettings419.bin"/><Relationship Id="rId5" Type="http://schemas.openxmlformats.org/officeDocument/2006/relationships/printerSettings" Target="../printerSettings/printerSettings400.bin"/><Relationship Id="rId15" Type="http://schemas.openxmlformats.org/officeDocument/2006/relationships/printerSettings" Target="../printerSettings/printerSettings410.bin"/><Relationship Id="rId23" Type="http://schemas.openxmlformats.org/officeDocument/2006/relationships/printerSettings" Target="../printerSettings/printerSettings418.bin"/><Relationship Id="rId10" Type="http://schemas.openxmlformats.org/officeDocument/2006/relationships/printerSettings" Target="../printerSettings/printerSettings405.bin"/><Relationship Id="rId19" Type="http://schemas.openxmlformats.org/officeDocument/2006/relationships/printerSettings" Target="../printerSettings/printerSettings414.bin"/><Relationship Id="rId4" Type="http://schemas.openxmlformats.org/officeDocument/2006/relationships/printerSettings" Target="../printerSettings/printerSettings399.bin"/><Relationship Id="rId9" Type="http://schemas.openxmlformats.org/officeDocument/2006/relationships/printerSettings" Target="../printerSettings/printerSettings404.bin"/><Relationship Id="rId14" Type="http://schemas.openxmlformats.org/officeDocument/2006/relationships/printerSettings" Target="../printerSettings/printerSettings409.bin"/><Relationship Id="rId22" Type="http://schemas.openxmlformats.org/officeDocument/2006/relationships/printerSettings" Target="../printerSettings/printerSettings417.bin"/><Relationship Id="rId27" Type="http://schemas.openxmlformats.org/officeDocument/2006/relationships/printerSettings" Target="../printerSettings/printerSettings4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6.bin"/><Relationship Id="rId13" Type="http://schemas.openxmlformats.org/officeDocument/2006/relationships/printerSettings" Target="../printerSettings/printerSettings31.bin"/><Relationship Id="rId18" Type="http://schemas.openxmlformats.org/officeDocument/2006/relationships/printerSettings" Target="../printerSettings/printerSettings36.bin"/><Relationship Id="rId26" Type="http://schemas.openxmlformats.org/officeDocument/2006/relationships/printerSettings" Target="../printerSettings/printerSettings44.bin"/><Relationship Id="rId3" Type="http://schemas.openxmlformats.org/officeDocument/2006/relationships/printerSettings" Target="../printerSettings/printerSettings21.bin"/><Relationship Id="rId21" Type="http://schemas.openxmlformats.org/officeDocument/2006/relationships/printerSettings" Target="../printerSettings/printerSettings39.bin"/><Relationship Id="rId7" Type="http://schemas.openxmlformats.org/officeDocument/2006/relationships/printerSettings" Target="../printerSettings/printerSettings25.bin"/><Relationship Id="rId12" Type="http://schemas.openxmlformats.org/officeDocument/2006/relationships/printerSettings" Target="../printerSettings/printerSettings30.bin"/><Relationship Id="rId17" Type="http://schemas.openxmlformats.org/officeDocument/2006/relationships/printerSettings" Target="../printerSettings/printerSettings35.bin"/><Relationship Id="rId25" Type="http://schemas.openxmlformats.org/officeDocument/2006/relationships/printerSettings" Target="../printerSettings/printerSettings43.bin"/><Relationship Id="rId2" Type="http://schemas.openxmlformats.org/officeDocument/2006/relationships/printerSettings" Target="../printerSettings/printerSettings20.bin"/><Relationship Id="rId16" Type="http://schemas.openxmlformats.org/officeDocument/2006/relationships/printerSettings" Target="../printerSettings/printerSettings34.bin"/><Relationship Id="rId20" Type="http://schemas.openxmlformats.org/officeDocument/2006/relationships/printerSettings" Target="../printerSettings/printerSettings38.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printerSettings" Target="../printerSettings/printerSettings29.bin"/><Relationship Id="rId24" Type="http://schemas.openxmlformats.org/officeDocument/2006/relationships/printerSettings" Target="../printerSettings/printerSettings42.bin"/><Relationship Id="rId5" Type="http://schemas.openxmlformats.org/officeDocument/2006/relationships/printerSettings" Target="../printerSettings/printerSettings23.bin"/><Relationship Id="rId15" Type="http://schemas.openxmlformats.org/officeDocument/2006/relationships/printerSettings" Target="../printerSettings/printerSettings33.bin"/><Relationship Id="rId23" Type="http://schemas.openxmlformats.org/officeDocument/2006/relationships/printerSettings" Target="../printerSettings/printerSettings41.bin"/><Relationship Id="rId28" Type="http://schemas.openxmlformats.org/officeDocument/2006/relationships/drawing" Target="../drawings/drawing1.xml"/><Relationship Id="rId10" Type="http://schemas.openxmlformats.org/officeDocument/2006/relationships/printerSettings" Target="../printerSettings/printerSettings28.bin"/><Relationship Id="rId19" Type="http://schemas.openxmlformats.org/officeDocument/2006/relationships/printerSettings" Target="../printerSettings/printerSettings37.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 Id="rId14" Type="http://schemas.openxmlformats.org/officeDocument/2006/relationships/printerSettings" Target="../printerSettings/printerSettings32.bin"/><Relationship Id="rId22" Type="http://schemas.openxmlformats.org/officeDocument/2006/relationships/printerSettings" Target="../printerSettings/printerSettings40.bin"/><Relationship Id="rId27" Type="http://schemas.openxmlformats.org/officeDocument/2006/relationships/printerSettings" Target="../printerSettings/printerSettings4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18" Type="http://schemas.openxmlformats.org/officeDocument/2006/relationships/printerSettings" Target="../printerSettings/printerSettings63.bin"/><Relationship Id="rId3" Type="http://schemas.openxmlformats.org/officeDocument/2006/relationships/printerSettings" Target="../printerSettings/printerSettings48.bin"/><Relationship Id="rId21" Type="http://schemas.openxmlformats.org/officeDocument/2006/relationships/printerSettings" Target="../printerSettings/printerSettings66.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17" Type="http://schemas.openxmlformats.org/officeDocument/2006/relationships/printerSettings" Target="../printerSettings/printerSettings62.bin"/><Relationship Id="rId25" Type="http://schemas.openxmlformats.org/officeDocument/2006/relationships/drawing" Target="../drawings/drawing2.xml"/><Relationship Id="rId2" Type="http://schemas.openxmlformats.org/officeDocument/2006/relationships/printerSettings" Target="../printerSettings/printerSettings47.bin"/><Relationship Id="rId16" Type="http://schemas.openxmlformats.org/officeDocument/2006/relationships/printerSettings" Target="../printerSettings/printerSettings61.bin"/><Relationship Id="rId20" Type="http://schemas.openxmlformats.org/officeDocument/2006/relationships/printerSettings" Target="../printerSettings/printerSettings65.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24" Type="http://schemas.openxmlformats.org/officeDocument/2006/relationships/printerSettings" Target="../printerSettings/printerSettings69.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23" Type="http://schemas.openxmlformats.org/officeDocument/2006/relationships/printerSettings" Target="../printerSettings/printerSettings68.bin"/><Relationship Id="rId10" Type="http://schemas.openxmlformats.org/officeDocument/2006/relationships/printerSettings" Target="../printerSettings/printerSettings55.bin"/><Relationship Id="rId19" Type="http://schemas.openxmlformats.org/officeDocument/2006/relationships/printerSettings" Target="../printerSettings/printerSettings64.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 Id="rId22" Type="http://schemas.openxmlformats.org/officeDocument/2006/relationships/printerSettings" Target="../printerSettings/printerSettings6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7.bin"/><Relationship Id="rId13" Type="http://schemas.openxmlformats.org/officeDocument/2006/relationships/printerSettings" Target="../printerSettings/printerSettings82.bin"/><Relationship Id="rId18" Type="http://schemas.openxmlformats.org/officeDocument/2006/relationships/printerSettings" Target="../printerSettings/printerSettings87.bin"/><Relationship Id="rId26" Type="http://schemas.openxmlformats.org/officeDocument/2006/relationships/printerSettings" Target="../printerSettings/printerSettings95.bin"/><Relationship Id="rId3" Type="http://schemas.openxmlformats.org/officeDocument/2006/relationships/printerSettings" Target="../printerSettings/printerSettings72.bin"/><Relationship Id="rId21" Type="http://schemas.openxmlformats.org/officeDocument/2006/relationships/printerSettings" Target="../printerSettings/printerSettings90.bin"/><Relationship Id="rId7" Type="http://schemas.openxmlformats.org/officeDocument/2006/relationships/printerSettings" Target="../printerSettings/printerSettings76.bin"/><Relationship Id="rId12" Type="http://schemas.openxmlformats.org/officeDocument/2006/relationships/printerSettings" Target="../printerSettings/printerSettings81.bin"/><Relationship Id="rId17" Type="http://schemas.openxmlformats.org/officeDocument/2006/relationships/printerSettings" Target="../printerSettings/printerSettings86.bin"/><Relationship Id="rId25" Type="http://schemas.openxmlformats.org/officeDocument/2006/relationships/printerSettings" Target="../printerSettings/printerSettings94.bin"/><Relationship Id="rId2" Type="http://schemas.openxmlformats.org/officeDocument/2006/relationships/printerSettings" Target="../printerSettings/printerSettings71.bin"/><Relationship Id="rId16" Type="http://schemas.openxmlformats.org/officeDocument/2006/relationships/printerSettings" Target="../printerSettings/printerSettings85.bin"/><Relationship Id="rId20" Type="http://schemas.openxmlformats.org/officeDocument/2006/relationships/printerSettings" Target="../printerSettings/printerSettings89.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printerSettings" Target="../printerSettings/printerSettings80.bin"/><Relationship Id="rId24" Type="http://schemas.openxmlformats.org/officeDocument/2006/relationships/printerSettings" Target="../printerSettings/printerSettings93.bin"/><Relationship Id="rId5" Type="http://schemas.openxmlformats.org/officeDocument/2006/relationships/printerSettings" Target="../printerSettings/printerSettings74.bin"/><Relationship Id="rId15" Type="http://schemas.openxmlformats.org/officeDocument/2006/relationships/printerSettings" Target="../printerSettings/printerSettings84.bin"/><Relationship Id="rId23" Type="http://schemas.openxmlformats.org/officeDocument/2006/relationships/printerSettings" Target="../printerSettings/printerSettings92.bin"/><Relationship Id="rId28" Type="http://schemas.openxmlformats.org/officeDocument/2006/relationships/drawing" Target="../drawings/drawing3.xml"/><Relationship Id="rId10" Type="http://schemas.openxmlformats.org/officeDocument/2006/relationships/printerSettings" Target="../printerSettings/printerSettings79.bin"/><Relationship Id="rId19" Type="http://schemas.openxmlformats.org/officeDocument/2006/relationships/printerSettings" Target="../printerSettings/printerSettings88.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 Id="rId14" Type="http://schemas.openxmlformats.org/officeDocument/2006/relationships/printerSettings" Target="../printerSettings/printerSettings83.bin"/><Relationship Id="rId22" Type="http://schemas.openxmlformats.org/officeDocument/2006/relationships/printerSettings" Target="../printerSettings/printerSettings91.bin"/><Relationship Id="rId27" Type="http://schemas.openxmlformats.org/officeDocument/2006/relationships/printerSettings" Target="../printerSettings/printerSettings9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18" Type="http://schemas.openxmlformats.org/officeDocument/2006/relationships/printerSettings" Target="../printerSettings/printerSettings114.bin"/><Relationship Id="rId26" Type="http://schemas.openxmlformats.org/officeDocument/2006/relationships/printerSettings" Target="../printerSettings/printerSettings122.bin"/><Relationship Id="rId3" Type="http://schemas.openxmlformats.org/officeDocument/2006/relationships/printerSettings" Target="../printerSettings/printerSettings99.bin"/><Relationship Id="rId21" Type="http://schemas.openxmlformats.org/officeDocument/2006/relationships/printerSettings" Target="../printerSettings/printerSettings117.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17" Type="http://schemas.openxmlformats.org/officeDocument/2006/relationships/printerSettings" Target="../printerSettings/printerSettings113.bin"/><Relationship Id="rId25" Type="http://schemas.openxmlformats.org/officeDocument/2006/relationships/printerSettings" Target="../printerSettings/printerSettings121.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20" Type="http://schemas.openxmlformats.org/officeDocument/2006/relationships/printerSettings" Target="../printerSettings/printerSettings116.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24" Type="http://schemas.openxmlformats.org/officeDocument/2006/relationships/printerSettings" Target="../printerSettings/printerSettings120.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23" Type="http://schemas.openxmlformats.org/officeDocument/2006/relationships/printerSettings" Target="../printerSettings/printerSettings119.bin"/><Relationship Id="rId28" Type="http://schemas.openxmlformats.org/officeDocument/2006/relationships/drawing" Target="../drawings/drawing4.xml"/><Relationship Id="rId10" Type="http://schemas.openxmlformats.org/officeDocument/2006/relationships/printerSettings" Target="../printerSettings/printerSettings106.bin"/><Relationship Id="rId19" Type="http://schemas.openxmlformats.org/officeDocument/2006/relationships/printerSettings" Target="../printerSettings/printerSettings115.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 Id="rId22" Type="http://schemas.openxmlformats.org/officeDocument/2006/relationships/printerSettings" Target="../printerSettings/printerSettings118.bin"/><Relationship Id="rId27" Type="http://schemas.openxmlformats.org/officeDocument/2006/relationships/printerSettings" Target="../printerSettings/printerSettings12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18" Type="http://schemas.openxmlformats.org/officeDocument/2006/relationships/printerSettings" Target="../printerSettings/printerSettings141.bin"/><Relationship Id="rId3" Type="http://schemas.openxmlformats.org/officeDocument/2006/relationships/printerSettings" Target="../printerSettings/printerSettings126.bin"/><Relationship Id="rId21" Type="http://schemas.openxmlformats.org/officeDocument/2006/relationships/drawing" Target="../drawings/drawing5.xml"/><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17" Type="http://schemas.openxmlformats.org/officeDocument/2006/relationships/printerSettings" Target="../printerSettings/printerSettings140.bin"/><Relationship Id="rId2" Type="http://schemas.openxmlformats.org/officeDocument/2006/relationships/printerSettings" Target="../printerSettings/printerSettings125.bin"/><Relationship Id="rId16" Type="http://schemas.openxmlformats.org/officeDocument/2006/relationships/printerSettings" Target="../printerSettings/printerSettings139.bin"/><Relationship Id="rId20" Type="http://schemas.openxmlformats.org/officeDocument/2006/relationships/printerSettings" Target="../printerSettings/printerSettings143.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5" Type="http://schemas.openxmlformats.org/officeDocument/2006/relationships/printerSettings" Target="../printerSettings/printerSettings128.bin"/><Relationship Id="rId15" Type="http://schemas.openxmlformats.org/officeDocument/2006/relationships/printerSettings" Target="../printerSettings/printerSettings138.bin"/><Relationship Id="rId10" Type="http://schemas.openxmlformats.org/officeDocument/2006/relationships/printerSettings" Target="../printerSettings/printerSettings133.bin"/><Relationship Id="rId19" Type="http://schemas.openxmlformats.org/officeDocument/2006/relationships/printerSettings" Target="../printerSettings/printerSettings142.bin"/><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51.bin"/><Relationship Id="rId13" Type="http://schemas.openxmlformats.org/officeDocument/2006/relationships/printerSettings" Target="../printerSettings/printerSettings156.bin"/><Relationship Id="rId18" Type="http://schemas.openxmlformats.org/officeDocument/2006/relationships/printerSettings" Target="../printerSettings/printerSettings161.bin"/><Relationship Id="rId26" Type="http://schemas.openxmlformats.org/officeDocument/2006/relationships/printerSettings" Target="../printerSettings/printerSettings169.bin"/><Relationship Id="rId3" Type="http://schemas.openxmlformats.org/officeDocument/2006/relationships/printerSettings" Target="../printerSettings/printerSettings146.bin"/><Relationship Id="rId21" Type="http://schemas.openxmlformats.org/officeDocument/2006/relationships/printerSettings" Target="../printerSettings/printerSettings164.bin"/><Relationship Id="rId7" Type="http://schemas.openxmlformats.org/officeDocument/2006/relationships/printerSettings" Target="../printerSettings/printerSettings150.bin"/><Relationship Id="rId12" Type="http://schemas.openxmlformats.org/officeDocument/2006/relationships/printerSettings" Target="../printerSettings/printerSettings155.bin"/><Relationship Id="rId17" Type="http://schemas.openxmlformats.org/officeDocument/2006/relationships/printerSettings" Target="../printerSettings/printerSettings160.bin"/><Relationship Id="rId25" Type="http://schemas.openxmlformats.org/officeDocument/2006/relationships/printerSettings" Target="../printerSettings/printerSettings168.bin"/><Relationship Id="rId2" Type="http://schemas.openxmlformats.org/officeDocument/2006/relationships/printerSettings" Target="../printerSettings/printerSettings145.bin"/><Relationship Id="rId16" Type="http://schemas.openxmlformats.org/officeDocument/2006/relationships/printerSettings" Target="../printerSettings/printerSettings159.bin"/><Relationship Id="rId20" Type="http://schemas.openxmlformats.org/officeDocument/2006/relationships/printerSettings" Target="../printerSettings/printerSettings163.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24" Type="http://schemas.openxmlformats.org/officeDocument/2006/relationships/printerSettings" Target="../printerSettings/printerSettings167.bin"/><Relationship Id="rId5" Type="http://schemas.openxmlformats.org/officeDocument/2006/relationships/printerSettings" Target="../printerSettings/printerSettings148.bin"/><Relationship Id="rId15" Type="http://schemas.openxmlformats.org/officeDocument/2006/relationships/printerSettings" Target="../printerSettings/printerSettings158.bin"/><Relationship Id="rId23" Type="http://schemas.openxmlformats.org/officeDocument/2006/relationships/printerSettings" Target="../printerSettings/printerSettings166.bin"/><Relationship Id="rId10" Type="http://schemas.openxmlformats.org/officeDocument/2006/relationships/printerSettings" Target="../printerSettings/printerSettings153.bin"/><Relationship Id="rId19" Type="http://schemas.openxmlformats.org/officeDocument/2006/relationships/printerSettings" Target="../printerSettings/printerSettings162.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 Id="rId14" Type="http://schemas.openxmlformats.org/officeDocument/2006/relationships/printerSettings" Target="../printerSettings/printerSettings157.bin"/><Relationship Id="rId22" Type="http://schemas.openxmlformats.org/officeDocument/2006/relationships/printerSettings" Target="../printerSettings/printerSettings165.bin"/><Relationship Id="rId27" Type="http://schemas.openxmlformats.org/officeDocument/2006/relationships/printerSettings" Target="../printerSettings/printerSettings17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78.bin"/><Relationship Id="rId13" Type="http://schemas.openxmlformats.org/officeDocument/2006/relationships/printerSettings" Target="../printerSettings/printerSettings183.bin"/><Relationship Id="rId18" Type="http://schemas.openxmlformats.org/officeDocument/2006/relationships/printerSettings" Target="../printerSettings/printerSettings188.bin"/><Relationship Id="rId3" Type="http://schemas.openxmlformats.org/officeDocument/2006/relationships/printerSettings" Target="../printerSettings/printerSettings173.bin"/><Relationship Id="rId21" Type="http://schemas.openxmlformats.org/officeDocument/2006/relationships/printerSettings" Target="../printerSettings/printerSettings191.bin"/><Relationship Id="rId7" Type="http://schemas.openxmlformats.org/officeDocument/2006/relationships/printerSettings" Target="../printerSettings/printerSettings177.bin"/><Relationship Id="rId12" Type="http://schemas.openxmlformats.org/officeDocument/2006/relationships/printerSettings" Target="../printerSettings/printerSettings182.bin"/><Relationship Id="rId17" Type="http://schemas.openxmlformats.org/officeDocument/2006/relationships/printerSettings" Target="../printerSettings/printerSettings187.bin"/><Relationship Id="rId25" Type="http://schemas.openxmlformats.org/officeDocument/2006/relationships/drawing" Target="../drawings/drawing6.xml"/><Relationship Id="rId2" Type="http://schemas.openxmlformats.org/officeDocument/2006/relationships/printerSettings" Target="../printerSettings/printerSettings172.bin"/><Relationship Id="rId16" Type="http://schemas.openxmlformats.org/officeDocument/2006/relationships/printerSettings" Target="../printerSettings/printerSettings186.bin"/><Relationship Id="rId20" Type="http://schemas.openxmlformats.org/officeDocument/2006/relationships/printerSettings" Target="../printerSettings/printerSettings190.bin"/><Relationship Id="rId1" Type="http://schemas.openxmlformats.org/officeDocument/2006/relationships/printerSettings" Target="../printerSettings/printerSettings171.bin"/><Relationship Id="rId6" Type="http://schemas.openxmlformats.org/officeDocument/2006/relationships/printerSettings" Target="../printerSettings/printerSettings176.bin"/><Relationship Id="rId11" Type="http://schemas.openxmlformats.org/officeDocument/2006/relationships/printerSettings" Target="../printerSettings/printerSettings181.bin"/><Relationship Id="rId24" Type="http://schemas.openxmlformats.org/officeDocument/2006/relationships/printerSettings" Target="../printerSettings/printerSettings194.bin"/><Relationship Id="rId5" Type="http://schemas.openxmlformats.org/officeDocument/2006/relationships/printerSettings" Target="../printerSettings/printerSettings175.bin"/><Relationship Id="rId15" Type="http://schemas.openxmlformats.org/officeDocument/2006/relationships/printerSettings" Target="../printerSettings/printerSettings185.bin"/><Relationship Id="rId23" Type="http://schemas.openxmlformats.org/officeDocument/2006/relationships/printerSettings" Target="../printerSettings/printerSettings193.bin"/><Relationship Id="rId10" Type="http://schemas.openxmlformats.org/officeDocument/2006/relationships/printerSettings" Target="../printerSettings/printerSettings180.bin"/><Relationship Id="rId19" Type="http://schemas.openxmlformats.org/officeDocument/2006/relationships/printerSettings" Target="../printerSettings/printerSettings189.bin"/><Relationship Id="rId4" Type="http://schemas.openxmlformats.org/officeDocument/2006/relationships/printerSettings" Target="../printerSettings/printerSettings174.bin"/><Relationship Id="rId9" Type="http://schemas.openxmlformats.org/officeDocument/2006/relationships/printerSettings" Target="../printerSettings/printerSettings179.bin"/><Relationship Id="rId14" Type="http://schemas.openxmlformats.org/officeDocument/2006/relationships/printerSettings" Target="../printerSettings/printerSettings184.bin"/><Relationship Id="rId22" Type="http://schemas.openxmlformats.org/officeDocument/2006/relationships/printerSettings" Target="../printerSettings/printerSettings19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18" Type="http://schemas.openxmlformats.org/officeDocument/2006/relationships/printerSettings" Target="../printerSettings/printerSettings212.bin"/><Relationship Id="rId26" Type="http://schemas.openxmlformats.org/officeDocument/2006/relationships/printerSettings" Target="../printerSettings/printerSettings220.bin"/><Relationship Id="rId3" Type="http://schemas.openxmlformats.org/officeDocument/2006/relationships/printerSettings" Target="../printerSettings/printerSettings197.bin"/><Relationship Id="rId21" Type="http://schemas.openxmlformats.org/officeDocument/2006/relationships/printerSettings" Target="../printerSettings/printerSettings215.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17" Type="http://schemas.openxmlformats.org/officeDocument/2006/relationships/printerSettings" Target="../printerSettings/printerSettings211.bin"/><Relationship Id="rId25" Type="http://schemas.openxmlformats.org/officeDocument/2006/relationships/printerSettings" Target="../printerSettings/printerSettings219.bin"/><Relationship Id="rId2" Type="http://schemas.openxmlformats.org/officeDocument/2006/relationships/printerSettings" Target="../printerSettings/printerSettings196.bin"/><Relationship Id="rId16" Type="http://schemas.openxmlformats.org/officeDocument/2006/relationships/printerSettings" Target="../printerSettings/printerSettings210.bin"/><Relationship Id="rId20" Type="http://schemas.openxmlformats.org/officeDocument/2006/relationships/printerSettings" Target="../printerSettings/printerSettings214.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24" Type="http://schemas.openxmlformats.org/officeDocument/2006/relationships/printerSettings" Target="../printerSettings/printerSettings218.bin"/><Relationship Id="rId5" Type="http://schemas.openxmlformats.org/officeDocument/2006/relationships/printerSettings" Target="../printerSettings/printerSettings199.bin"/><Relationship Id="rId15" Type="http://schemas.openxmlformats.org/officeDocument/2006/relationships/printerSettings" Target="../printerSettings/printerSettings209.bin"/><Relationship Id="rId23" Type="http://schemas.openxmlformats.org/officeDocument/2006/relationships/printerSettings" Target="../printerSettings/printerSettings217.bin"/><Relationship Id="rId10" Type="http://schemas.openxmlformats.org/officeDocument/2006/relationships/printerSettings" Target="../printerSettings/printerSettings204.bin"/><Relationship Id="rId19" Type="http://schemas.openxmlformats.org/officeDocument/2006/relationships/printerSettings" Target="../printerSettings/printerSettings213.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 Id="rId22" Type="http://schemas.openxmlformats.org/officeDocument/2006/relationships/printerSettings" Target="../printerSettings/printerSettings216.bin"/><Relationship Id="rId27" Type="http://schemas.openxmlformats.org/officeDocument/2006/relationships/printerSettings" Target="../printerSettings/printerSettings2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H5"/>
  <sheetViews>
    <sheetView workbookViewId="0">
      <selection activeCell="B6" sqref="B6"/>
    </sheetView>
  </sheetViews>
  <sheetFormatPr defaultRowHeight="16.5"/>
  <cols>
    <col min="1" max="1" width="18" customWidth="1"/>
    <col min="2" max="2" width="71.875" customWidth="1"/>
  </cols>
  <sheetData>
    <row r="1" spans="1:8" ht="36.75" customHeight="1">
      <c r="A1" s="535" t="s">
        <v>428</v>
      </c>
      <c r="B1" s="683" t="s">
        <v>459</v>
      </c>
      <c r="C1" s="683"/>
      <c r="D1" s="368"/>
      <c r="E1" s="368"/>
      <c r="F1" s="368"/>
      <c r="G1" s="368"/>
      <c r="H1" s="368"/>
    </row>
    <row r="2" spans="1:8">
      <c r="B2" s="536"/>
    </row>
    <row r="3" spans="1:8">
      <c r="A3" t="s">
        <v>291</v>
      </c>
      <c r="B3" t="s">
        <v>460</v>
      </c>
    </row>
    <row r="5" spans="1:8">
      <c r="A5" t="s">
        <v>292</v>
      </c>
      <c r="B5" t="s">
        <v>461</v>
      </c>
    </row>
  </sheetData>
  <sheetProtection algorithmName="SHA-512" hashValue="xblJh21cqtUSSBfiauL32joIX/rfuf3kc7+CAY0ddS/OJaC3W3ytkpm0BdYVkKs6WhtxzmIKY9NNg0yxn5AquA==" saltValue="/gM2pN/K/dIeMnr5/GDQCw==" spinCount="100000" sheet="1" selectLockedCells="1" selectUnlockedCells="1"/>
  <customSheetViews>
    <customSheetView guid="{FCAAE906-744B-4580-8002-466CC408DAC9}" state="hidden">
      <selection activeCell="B12" sqref="B12"/>
      <pageMargins left="0.75" right="0.75" top="1" bottom="1" header="0.5" footer="0.5"/>
      <pageSetup paperSize="9" orientation="portrait" r:id="rId1"/>
      <headerFooter alignWithMargins="0"/>
    </customSheetView>
    <customSheetView guid="{FC366365-2136-48B2-A9F6-DEB708B66B93}" state="hidden">
      <selection activeCell="B15" sqref="B15"/>
      <pageMargins left="0.75" right="0.75" top="1" bottom="1" header="0.5" footer="0.5"/>
      <pageSetup paperSize="9" orientation="portrait" r:id="rId2"/>
      <headerFooter alignWithMargins="0"/>
    </customSheetView>
    <customSheetView guid="{25F14B1D-FADD-4C44-AA48-5D402D65337D}" state="hidden">
      <selection activeCell="B10" sqref="B10"/>
      <pageMargins left="0.75" right="0.75" top="1" bottom="1" header="0.5" footer="0.5"/>
      <pageSetup paperSize="9" orientation="portrait" r:id="rId3"/>
      <headerFooter alignWithMargins="0"/>
    </customSheetView>
    <customSheetView guid="{2D068FA3-47E3-4516-81A6-894AA90F7864}" state="hidden">
      <selection activeCell="B6" sqref="B6"/>
      <pageMargins left="0.75" right="0.75" top="1" bottom="1" header="0.5" footer="0.5"/>
      <pageSetup paperSize="9" orientation="portrait" r:id="rId4"/>
      <headerFooter alignWithMargins="0"/>
    </customSheetView>
    <customSheetView guid="{97B2ED79-AE3F-4DF3-959D-96AE4A0B76A0}" state="hidden">
      <selection activeCell="B9" sqref="B9"/>
      <pageMargins left="0.75" right="0.75" top="1" bottom="1" header="0.5" footer="0.5"/>
      <pageSetup paperSize="9" orientation="portrait" r:id="rId5"/>
      <headerFooter alignWithMargins="0"/>
    </customSheetView>
    <customSheetView guid="{CB39F8EE-FAD8-4C4E-B5E9-5EC27AC08528}" state="hidden">
      <selection activeCell="B5" sqref="B5"/>
      <pageMargins left="0.75" right="0.75" top="1" bottom="1" header="0.5" footer="0.5"/>
      <pageSetup paperSize="9" orientation="portrait" r:id="rId6"/>
      <headerFooter alignWithMargins="0"/>
    </customSheetView>
    <customSheetView guid="{E8B8E0BD-9CB3-4C7D-9BC6-088FDFCB0B45}" state="hidden">
      <selection activeCell="A16" sqref="A16"/>
      <pageMargins left="0.75" right="0.75" top="1" bottom="1" header="0.5" footer="0.5"/>
      <headerFooter alignWithMargins="0"/>
    </customSheetView>
    <customSheetView guid="{E2E57CA5-082B-4C11-AB34-2A298199576B}" state="hidden">
      <selection activeCell="D5" sqref="D5"/>
      <pageMargins left="0.75" right="0.75" top="1" bottom="1" header="0.5" footer="0.5"/>
      <headerFooter alignWithMargins="0"/>
    </customSheetView>
    <customSheetView guid="{EEE4E2D7-4BFE-4C24-8B93-9FD441A50336}" state="hidden">
      <selection activeCell="B5" sqref="B5"/>
      <pageMargins left="0.75" right="0.75" top="1" bottom="1" header="0.5" footer="0.5"/>
      <headerFooter alignWithMargins="0"/>
    </customSheetView>
    <customSheetView guid="{091A6405-72DB-46E0-B81A-EC53A5C58396}" state="hidden">
      <selection activeCell="B2" sqref="B2"/>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27A45B7A-04F2-4516-B80B-5ED0825D4ED3}" fitToPage="1" state="hidden">
      <selection activeCell="B8" sqref="B8"/>
      <pageMargins left="0.75" right="0.75" top="1" bottom="1" header="0.5" footer="0.5"/>
      <pageSetup paperSize="9" scale="98" orientation="portrait" r:id="rId7"/>
      <headerFooter alignWithMargins="0"/>
    </customSheetView>
    <customSheetView guid="{1F4837C2-36FF-4422-95DC-EAAD1B4FAC2F}" state="hidden">
      <selection activeCell="E8" sqref="E8"/>
      <pageMargins left="0.75" right="0.75" top="1" bottom="1" header="0.5" footer="0.5"/>
      <pageSetup scale="90" orientation="portrait" r:id="rId8"/>
      <headerFooter alignWithMargins="0"/>
    </customSheetView>
    <customSheetView guid="{FD7F7BE1-8CB1-460B-98AB-D33E15FD14E6}" state="hidden">
      <selection activeCell="B8" sqref="B8"/>
      <pageMargins left="0.75" right="0.75" top="1" bottom="1" header="0.5" footer="0.5"/>
      <pageSetup scale="90" orientation="portrait" r:id="rId9"/>
      <headerFooter alignWithMargins="0"/>
    </customSheetView>
    <customSheetView guid="{8C0E2163-61BB-48DF-AFAF-5E75147ED450}" state="hidden">
      <selection activeCell="D17" sqref="D17"/>
      <pageMargins left="0.75" right="0.75" top="1" bottom="1" header="0.5" footer="0.5"/>
      <pageSetup scale="90" orientation="portrait" r:id="rId10"/>
      <headerFooter alignWithMargins="0"/>
    </customSheetView>
    <customSheetView guid="{3DA0B320-DAF7-4F4A-921A-9FCFD188E8C7}" state="hidden">
      <selection activeCell="B12" sqref="B12"/>
      <pageMargins left="0.75" right="0.75" top="1" bottom="1" header="0.5" footer="0.5"/>
      <pageSetup scale="90" orientation="portrait" r:id="rId11"/>
      <headerFooter alignWithMargins="0"/>
    </customSheetView>
    <customSheetView guid="{BE0CEA4D-1A4E-4C32-BF92-B8DA3D3423E5}" state="hidden">
      <selection activeCell="B9" sqref="B9"/>
      <pageMargins left="0.75" right="0.75" top="1" bottom="1" header="0.5" footer="0.5"/>
      <headerFooter alignWithMargins="0"/>
    </customSheetView>
    <customSheetView guid="{714760DF-5EB1-4543-9C04-C1A23AAE4384}" state="hidden">
      <selection activeCell="B9" sqref="B9"/>
      <pageMargins left="0.75" right="0.75" top="1" bottom="1" header="0.5" footer="0.5"/>
      <headerFooter alignWithMargins="0"/>
    </customSheetView>
    <customSheetView guid="{D4A148BB-8D25-43B9-8797-A9D3AE767B49}" state="hidden">
      <pageMargins left="0.75" right="0.75" top="1" bottom="1" header="0.5" footer="0.5"/>
      <pageSetup paperSize="9" orientation="portrait" r:id="rId12"/>
      <headerFooter alignWithMargins="0"/>
    </customSheetView>
    <customSheetView guid="{9658319F-66FC-48F8-AB8A-302F6F77BA10}" state="hidden">
      <selection activeCell="B9" sqref="B9"/>
      <pageMargins left="0.75" right="0.75" top="1" bottom="1" header="0.5" footer="0.5"/>
      <pageSetup paperSize="9" orientation="portrait" r:id="rId13"/>
      <headerFooter alignWithMargins="0"/>
    </customSheetView>
    <customSheetView guid="{EF8F60CB-82F3-477F-A7D3-94F4C70843DC}" state="hidden">
      <selection activeCell="B6" sqref="B6"/>
      <pageMargins left="0.75" right="0.75" top="1" bottom="1" header="0.5" footer="0.5"/>
      <pageSetup paperSize="9" orientation="portrait" r:id="rId14"/>
      <headerFooter alignWithMargins="0"/>
    </customSheetView>
    <customSheetView guid="{427AF4ED-2BDF-478F-9F0A-595838FA0EC8}" state="hidden">
      <selection activeCell="B15" sqref="B15"/>
      <pageMargins left="0.75" right="0.75" top="1" bottom="1" header="0.5" footer="0.5"/>
      <pageSetup paperSize="9" orientation="portrait" r:id="rId15"/>
      <headerFooter alignWithMargins="0"/>
    </customSheetView>
    <customSheetView guid="{D4DE57C7-E521-4428-80BD-545B19793C78}" state="hidden">
      <selection activeCell="B15" sqref="B15"/>
      <pageMargins left="0.75" right="0.75" top="1" bottom="1" header="0.5" footer="0.5"/>
      <pageSetup paperSize="9" orientation="portrait" r:id="rId16"/>
      <headerFooter alignWithMargins="0"/>
    </customSheetView>
    <customSheetView guid="{93F2FEDA-AB07-4652-9895-BE34975CD6CE}" state="hidden">
      <selection activeCell="B12" sqref="B12"/>
      <pageMargins left="0.75" right="0.75" top="1" bottom="1" header="0.5" footer="0.5"/>
      <pageSetup paperSize="9" orientation="portrait" r:id="rId17"/>
      <headerFooter alignWithMargins="0"/>
    </customSheetView>
  </customSheetViews>
  <mergeCells count="1">
    <mergeCell ref="B1:C1"/>
  </mergeCells>
  <phoneticPr fontId="28" type="noConversion"/>
  <pageMargins left="0.75" right="0.75" top="1" bottom="1" header="0.5" footer="0.5"/>
  <pageSetup paperSize="9" orientation="portrait" r:id="rId18"/>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FF0000"/>
  </sheetPr>
  <dimension ref="A1:F35"/>
  <sheetViews>
    <sheetView view="pageBreakPreview" zoomScaleNormal="100" zoomScaleSheetLayoutView="100" workbookViewId="0">
      <selection activeCell="I16" sqref="I16"/>
    </sheetView>
  </sheetViews>
  <sheetFormatPr defaultColWidth="10" defaultRowHeight="16.5"/>
  <cols>
    <col min="1" max="1" width="10.625" style="29" customWidth="1"/>
    <col min="2" max="2" width="27.5" style="29" customWidth="1"/>
    <col min="3" max="3" width="21" style="29" customWidth="1"/>
    <col min="4" max="4" width="34.375" style="29" customWidth="1"/>
    <col min="5" max="16384" width="10" style="26"/>
  </cols>
  <sheetData>
    <row r="1" spans="1:6" ht="18" customHeight="1">
      <c r="A1" s="63" t="str">
        <f>Cover!B3</f>
        <v>Specification No.: CC/NT/W-PILE/DOM/A10/24/14371</v>
      </c>
      <c r="B1" s="64"/>
      <c r="C1" s="66"/>
      <c r="D1" s="67" t="s">
        <v>431</v>
      </c>
    </row>
    <row r="2" spans="1:6" ht="18" customHeight="1">
      <c r="A2" s="55"/>
      <c r="B2" s="68"/>
      <c r="C2" s="70"/>
      <c r="D2" s="70"/>
    </row>
    <row r="3" spans="1:6" ht="46.5" customHeight="1">
      <c r="A3" s="818" t="str">
        <f>Cover!$B$2</f>
        <v>Pile Foundation Package PL1 for Construction of 400KV D/C (Twin ACSR Moose) Talcher (NTPC) – Pandiabili (POWERGRID) Transmission Line Associated with Consultancy Services to NTPC</v>
      </c>
      <c r="B3" s="818"/>
      <c r="C3" s="818"/>
      <c r="D3" s="818"/>
      <c r="E3" s="41"/>
      <c r="F3" s="41"/>
    </row>
    <row r="4" spans="1:6" ht="21.95" customHeight="1">
      <c r="A4" s="775" t="s">
        <v>389</v>
      </c>
      <c r="B4" s="775"/>
      <c r="C4" s="775"/>
      <c r="D4" s="775"/>
    </row>
    <row r="5" spans="1:6" ht="18" customHeight="1">
      <c r="A5" s="28"/>
    </row>
    <row r="6" spans="1:6" ht="18" customHeight="1">
      <c r="A6" s="23" t="str">
        <f>'Sch-1'!A6</f>
        <v>Bidder’s Name and Address (Sole Bidder) :</v>
      </c>
      <c r="D6" s="53" t="s">
        <v>341</v>
      </c>
    </row>
    <row r="7" spans="1:6" ht="36" customHeight="1">
      <c r="A7" s="811" t="str">
        <f>'Sch-1'!A7</f>
        <v/>
      </c>
      <c r="B7" s="811"/>
      <c r="C7" s="811"/>
      <c r="D7" s="54" t="str">
        <f>'Sch-1'!O7</f>
        <v>Contract Services</v>
      </c>
    </row>
    <row r="8" spans="1:6" ht="18" customHeight="1">
      <c r="A8" s="30" t="s">
        <v>351</v>
      </c>
      <c r="B8" s="774" t="str">
        <f>IF('Sch-1'!F8=0, "", 'Sch-1'!F8)</f>
        <v/>
      </c>
      <c r="C8" s="774"/>
      <c r="D8" s="54" t="str">
        <f>'Sch-1'!O8</f>
        <v>Power Grid Corporation of India Ltd.,</v>
      </c>
    </row>
    <row r="9" spans="1:6" ht="18" customHeight="1">
      <c r="A9" s="30" t="s">
        <v>352</v>
      </c>
      <c r="B9" s="774" t="str">
        <f>IF('Sch-1'!F9=0, "", 'Sch-1'!F9)</f>
        <v/>
      </c>
      <c r="C9" s="774"/>
      <c r="D9" s="54" t="str">
        <f>'Sch-1'!O9</f>
        <v>"Saudamini", Plot No.-2</v>
      </c>
    </row>
    <row r="10" spans="1:6" ht="18" customHeight="1">
      <c r="A10" s="31"/>
      <c r="B10" s="774" t="str">
        <f>IF('Sch-1'!F10=0, "", 'Sch-1'!F10)</f>
        <v/>
      </c>
      <c r="C10" s="774"/>
      <c r="D10" s="54" t="str">
        <f>'Sch-1'!O10</f>
        <v xml:space="preserve">Sector-29, </v>
      </c>
    </row>
    <row r="11" spans="1:6" ht="18" customHeight="1">
      <c r="A11" s="31"/>
      <c r="B11" s="774" t="str">
        <f>IF('Sch-1'!F11=0, "", 'Sch-1'!F11)</f>
        <v/>
      </c>
      <c r="C11" s="774"/>
      <c r="D11" s="54" t="str">
        <f>'Sch-1'!O11</f>
        <v>Gurugram (Haryana) - 122001</v>
      </c>
    </row>
    <row r="12" spans="1:6" ht="18" customHeight="1">
      <c r="A12" s="42"/>
      <c r="B12" s="42"/>
      <c r="C12" s="42"/>
      <c r="D12" s="53"/>
    </row>
    <row r="13" spans="1:6" ht="21.95" customHeight="1">
      <c r="A13" s="43" t="s">
        <v>324</v>
      </c>
      <c r="B13" s="772" t="s">
        <v>321</v>
      </c>
      <c r="C13" s="773"/>
      <c r="D13" s="44" t="s">
        <v>326</v>
      </c>
    </row>
    <row r="14" spans="1:6" ht="21.95" customHeight="1">
      <c r="A14" s="501" t="s">
        <v>327</v>
      </c>
      <c r="B14" s="821" t="s">
        <v>355</v>
      </c>
      <c r="C14" s="821"/>
      <c r="D14" s="529">
        <f>'Sch-1'!T49</f>
        <v>0</v>
      </c>
    </row>
    <row r="15" spans="1:6" ht="21.95" customHeight="1">
      <c r="A15" s="527" t="s">
        <v>329</v>
      </c>
      <c r="B15" s="530" t="s">
        <v>356</v>
      </c>
      <c r="C15" s="524" t="s">
        <v>429</v>
      </c>
      <c r="D15" s="526">
        <f>'Sch-1'!V49</f>
        <v>0</v>
      </c>
    </row>
    <row r="16" spans="1:6" ht="35.1" customHeight="1">
      <c r="A16" s="45"/>
      <c r="B16" s="815" t="s">
        <v>430</v>
      </c>
      <c r="C16" s="816"/>
      <c r="D16" s="525">
        <f>D14+D15</f>
        <v>0</v>
      </c>
    </row>
    <row r="17" spans="1:6" ht="21.95" hidden="1" customHeight="1">
      <c r="A17" s="33" t="s">
        <v>329</v>
      </c>
      <c r="B17" s="810" t="s">
        <v>356</v>
      </c>
      <c r="C17" s="810"/>
      <c r="D17" s="56" t="e">
        <f>#REF!</f>
        <v>#REF!</v>
      </c>
    </row>
    <row r="18" spans="1:6" ht="35.1" hidden="1" customHeight="1">
      <c r="A18" s="45"/>
      <c r="B18" s="819" t="s">
        <v>333</v>
      </c>
      <c r="C18" s="820"/>
      <c r="D18" s="36"/>
    </row>
    <row r="19" spans="1:6" ht="21.95" hidden="1" customHeight="1">
      <c r="A19" s="33" t="s">
        <v>330</v>
      </c>
      <c r="B19" s="810" t="s">
        <v>357</v>
      </c>
      <c r="C19" s="810"/>
      <c r="D19" s="56" t="e">
        <f>#REF!</f>
        <v>#REF!</v>
      </c>
    </row>
    <row r="20" spans="1:6" ht="30" hidden="1" customHeight="1">
      <c r="A20" s="45"/>
      <c r="B20" s="819" t="s">
        <v>334</v>
      </c>
      <c r="C20" s="820"/>
      <c r="D20" s="36"/>
    </row>
    <row r="21" spans="1:6" ht="21.95" hidden="1" customHeight="1">
      <c r="A21" s="33" t="s">
        <v>331</v>
      </c>
      <c r="B21" s="810" t="s">
        <v>358</v>
      </c>
      <c r="C21" s="810"/>
      <c r="D21" s="188" t="s">
        <v>366</v>
      </c>
    </row>
    <row r="22" spans="1:6" ht="30" hidden="1" customHeight="1">
      <c r="A22" s="45"/>
      <c r="B22" s="819" t="s">
        <v>335</v>
      </c>
      <c r="C22" s="820"/>
      <c r="D22" s="36"/>
    </row>
    <row r="23" spans="1:6" ht="30" hidden="1" customHeight="1">
      <c r="A23" s="33">
        <v>5</v>
      </c>
      <c r="B23" s="810" t="s">
        <v>364</v>
      </c>
      <c r="C23" s="810"/>
      <c r="D23" s="56" t="e">
        <f>'Sch-5 Dis'!D36:E36</f>
        <v>#REF!</v>
      </c>
    </row>
    <row r="24" spans="1:6" ht="51" hidden="1" customHeight="1">
      <c r="A24" s="45"/>
      <c r="B24" s="819" t="s">
        <v>337</v>
      </c>
      <c r="C24" s="820"/>
      <c r="D24" s="187" t="s">
        <v>265</v>
      </c>
    </row>
    <row r="25" spans="1:6" ht="21.95" hidden="1" customHeight="1">
      <c r="A25" s="33" t="s">
        <v>338</v>
      </c>
      <c r="B25" s="810" t="s">
        <v>365</v>
      </c>
      <c r="C25" s="810"/>
      <c r="D25" s="188" t="e">
        <f>#REF!</f>
        <v>#REF!</v>
      </c>
    </row>
    <row r="26" spans="1:6" ht="35.1" hidden="1" customHeight="1">
      <c r="A26" s="45"/>
      <c r="B26" s="819" t="s">
        <v>52</v>
      </c>
      <c r="C26" s="820"/>
      <c r="D26" s="36"/>
    </row>
    <row r="27" spans="1:6" ht="28.5" hidden="1" customHeight="1">
      <c r="A27" s="798"/>
      <c r="B27" s="778" t="s">
        <v>339</v>
      </c>
      <c r="C27" s="778"/>
      <c r="D27" s="57" t="e">
        <f>SUM(D14,D17,D19,D21,D23)</f>
        <v>#REF!</v>
      </c>
    </row>
    <row r="28" spans="1:6" ht="60.75" hidden="1" customHeight="1">
      <c r="A28" s="798"/>
      <c r="B28" s="778"/>
      <c r="C28" s="778"/>
      <c r="D28" s="153" t="str">
        <f>D24</f>
        <v>Plus Octroi, Entry Tax , Other Taxes &amp; Duties quoted by bidder at Sl. No. 4,5 &amp; 6 of Sch-5</v>
      </c>
    </row>
    <row r="29" spans="1:6" ht="18.75" customHeight="1">
      <c r="A29" s="60"/>
      <c r="B29" s="61"/>
      <c r="C29" s="61"/>
      <c r="D29" s="62"/>
    </row>
    <row r="30" spans="1:6" ht="27.95" customHeight="1">
      <c r="A30" s="60"/>
      <c r="B30" s="61"/>
      <c r="C30" s="72"/>
      <c r="D30" s="62"/>
    </row>
    <row r="31" spans="1:6" ht="27.95" customHeight="1">
      <c r="A31" s="71" t="s">
        <v>347</v>
      </c>
      <c r="B31" s="78" t="str">
        <f>IF('Sch-1'!D53=0,"", 'Sch-1'!D53)</f>
        <v>--</v>
      </c>
      <c r="C31" s="72" t="s">
        <v>349</v>
      </c>
      <c r="D31" s="76" t="str">
        <f>IF('Sch-1'!O54=0,"",'Sch-1'!O54)</f>
        <v/>
      </c>
      <c r="F31" s="73"/>
    </row>
    <row r="32" spans="1:6" ht="27.95" customHeight="1">
      <c r="A32" s="71" t="s">
        <v>348</v>
      </c>
      <c r="B32" s="78" t="str">
        <f>IF('Sch-1'!D54=0,"", 'Sch-1'!D54)</f>
        <v/>
      </c>
      <c r="C32" s="72" t="s">
        <v>350</v>
      </c>
      <c r="D32" s="76" t="str">
        <f>IF('Sch-1'!O55=0,"",'Sch-1'!O55)</f>
        <v/>
      </c>
      <c r="F32" s="55"/>
    </row>
    <row r="33" spans="1:6" ht="27.95" customHeight="1">
      <c r="A33" s="69"/>
      <c r="B33" s="68"/>
      <c r="C33" s="72"/>
      <c r="F33" s="55"/>
    </row>
    <row r="34" spans="1:6" ht="30" customHeight="1">
      <c r="A34" s="69"/>
      <c r="B34" s="68"/>
      <c r="C34" s="72"/>
      <c r="D34" s="69"/>
      <c r="F34" s="73"/>
    </row>
    <row r="35" spans="1:6" ht="30" customHeight="1">
      <c r="A35" s="40"/>
      <c r="B35" s="40"/>
      <c r="C35" s="46"/>
      <c r="E35" s="47"/>
    </row>
  </sheetData>
  <sheetProtection algorithmName="SHA-512" hashValue="6SCWHAXcPLmBkevwUmQct7a+WUKNMiNDbFwyies8KBReNhZJ728O/IHzREVBNRL2hknr1sBtpPNal7IW9650Yg==" saltValue="6SiobvM2oYNak6FZF77k3Q==" spinCount="100000" sheet="1" formatColumns="0" formatRows="0" selectLockedCells="1"/>
  <customSheetViews>
    <customSheetView guid="{FCAAE906-744B-4580-8002-466CC408DAC9}" showPageBreaks="1" printArea="1" hiddenRows="1" view="pageBreakPreview">
      <selection activeCell="B31" sqref="B31"/>
      <pageMargins left="0.5" right="0.38" top="0.56999999999999995" bottom="0.48" header="0.38" footer="0.24"/>
      <printOptions horizontalCentered="1"/>
      <pageSetup paperSize="9" scale="85" fitToHeight="0" orientation="portrait" r:id="rId1"/>
      <headerFooter alignWithMargins="0">
        <oddFooter>&amp;R&amp;"Book Antiqua,Bold"&amp;10Schedule-6/ Page &amp;P of &amp;N</oddFooter>
      </headerFooter>
    </customSheetView>
    <customSheetView guid="{FC366365-2136-48B2-A9F6-DEB708B66B93}" showPageBreaks="1" printArea="1" hiddenRows="1" view="pageBreakPreview">
      <selection activeCell="D15" sqref="D15"/>
      <pageMargins left="0.5" right="0.38" top="0.56999999999999995" bottom="0.48" header="0.38" footer="0.24"/>
      <printOptions horizontalCentered="1"/>
      <pageSetup paperSize="9" scale="85" fitToHeight="0" orientation="portrait" r:id="rId2"/>
      <headerFooter alignWithMargins="0">
        <oddFooter>&amp;R&amp;"Book Antiqua,Bold"&amp;10Schedule-6/ Page &amp;P of &amp;N</oddFooter>
      </headerFooter>
    </customSheetView>
    <customSheetView guid="{25F14B1D-FADD-4C44-AA48-5D402D65337D}" showPageBreaks="1" printArea="1" hiddenRows="1" view="pageBreakPreview">
      <selection activeCell="D15" sqref="D15"/>
      <pageMargins left="0.5" right="0.38" top="0.56999999999999995" bottom="0.48" header="0.38" footer="0.24"/>
      <printOptions horizontalCentered="1"/>
      <pageSetup paperSize="9" scale="85" fitToHeight="0" orientation="portrait" r:id="rId3"/>
      <headerFooter alignWithMargins="0">
        <oddFooter>&amp;R&amp;"Book Antiqua,Bold"&amp;10Schedule-6/ Page &amp;P of &amp;N</oddFooter>
      </headerFooter>
    </customSheetView>
    <customSheetView guid="{2D068FA3-47E3-4516-81A6-894AA90F7864}"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4"/>
      <headerFooter alignWithMargins="0">
        <oddFooter>&amp;R&amp;"Book Antiqua,Bold"&amp;10Schedule-6/ Page &amp;P of &amp;N</oddFooter>
      </headerFooter>
    </customSheetView>
    <customSheetView guid="{97B2ED79-AE3F-4DF3-959D-96AE4A0B76A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5"/>
      <headerFooter alignWithMargins="0">
        <oddFooter>&amp;R&amp;"Book Antiqua,Bold"&amp;10Schedule-6/ Page &amp;P of &amp;N</oddFooter>
      </headerFooter>
    </customSheetView>
    <customSheetView guid="{CB39F8EE-FAD8-4C4E-B5E9-5EC27AC08528}" hiddenRows="1">
      <selection activeCell="D29" sqref="D29"/>
      <pageMargins left="0.5" right="0.38" top="0.56999999999999995" bottom="0.48" header="0.38" footer="0.24"/>
      <printOptions horizontalCentered="1"/>
      <pageSetup paperSize="9" scale="85" fitToHeight="0" orientation="portrait" r:id="rId6"/>
      <headerFooter alignWithMargins="0">
        <oddFooter>&amp;R&amp;"Book Antiqua,Bold"&amp;10Schedule-6/ Page &amp;P of &amp;N</oddFooter>
      </headerFooter>
    </customSheetView>
    <customSheetView guid="{E8B8E0BD-9CB3-4C7D-9BC6-088FDFCB0B45}" hiddenRows="1">
      <selection activeCell="D29" sqref="D29"/>
      <pageMargins left="0.5" right="0.38" top="0.56999999999999995" bottom="0.48" header="0.38" footer="0.24"/>
      <printOptions horizontalCentered="1"/>
      <pageSetup paperSize="9" scale="85" fitToHeight="0" orientation="portrait" r:id="rId7"/>
      <headerFooter alignWithMargins="0">
        <oddFooter>&amp;R&amp;"Book Antiqua,Bold"&amp;10Schedule-6/ Page &amp;P of &amp;N</oddFooter>
      </headerFooter>
    </customSheetView>
    <customSheetView guid="{E2E57CA5-082B-4C11-AB34-2A298199576B}" topLeftCell="A13">
      <selection activeCell="D24" sqref="D24"/>
      <pageMargins left="0.5" right="0.38" top="0.56999999999999995" bottom="0.48" header="0.38" footer="0.24"/>
      <printOptions horizontalCentered="1"/>
      <pageSetup paperSize="9" scale="85" fitToHeight="0" orientation="portrait" r:id="rId8"/>
      <headerFooter alignWithMargins="0">
        <oddFooter>&amp;R&amp;"Book Antiqua,Bold"&amp;10Schedule-6/ Page &amp;P of &amp;N</oddFooter>
      </headerFooter>
    </customSheetView>
    <customSheetView guid="{EEE4E2D7-4BFE-4C24-8B93-9FD441A50336}" topLeftCell="A8">
      <selection activeCell="E13" sqref="E13"/>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091A6405-72DB-46E0-B81A-EC53A5C58396}">
      <selection activeCell="D17" sqref="D17"/>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27A45B7A-04F2-4516-B80B-5ED0825D4ED3}" topLeftCell="A28">
      <selection activeCell="E13" sqref="E13"/>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1F4837C2-36FF-4422-95DC-EAAD1B4FAC2F}" hiddenRows="1" topLeftCell="A4">
      <selection activeCell="D14" sqref="D14"/>
      <pageMargins left="0.5" right="0.38" top="0.56999999999999995" bottom="0.48" header="0.38" footer="0.24"/>
      <printOptions horizontalCentered="1"/>
      <pageSetup paperSize="9" scale="85" fitToHeight="0" orientation="portrait" r:id="rId12"/>
      <headerFooter alignWithMargins="0">
        <oddFooter>&amp;R&amp;"Book Antiqua,Bold"&amp;10Schedule-6/ Page &amp;P of &amp;N</oddFooter>
      </headerFooter>
    </customSheetView>
    <customSheetView guid="{FD7F7BE1-8CB1-460B-98AB-D33E15FD14E6}" hiddenRows="1" topLeftCell="A9">
      <selection activeCell="D14" sqref="D14"/>
      <pageMargins left="0.5" right="0.38" top="0.56999999999999995" bottom="0.48" header="0.38" footer="0.24"/>
      <printOptions horizontalCentered="1"/>
      <pageSetup paperSize="9" scale="85" fitToHeight="0" orientation="portrait" r:id="rId13"/>
      <headerFooter alignWithMargins="0">
        <oddFooter>&amp;R&amp;"Book Antiqua,Bold"&amp;10Schedule-6/ Page &amp;P of &amp;N</oddFooter>
      </headerFooter>
    </customSheetView>
    <customSheetView guid="{8C0E2163-61BB-48DF-AFAF-5E75147ED450}" hiddenRows="1" topLeftCell="A4">
      <selection activeCell="D29" sqref="D29"/>
      <pageMargins left="0.5" right="0.38" top="0.56999999999999995" bottom="0.48" header="0.38" footer="0.24"/>
      <printOptions horizontalCentered="1"/>
      <pageSetup paperSize="9" scale="85" fitToHeight="0" orientation="portrait" r:id="rId14"/>
      <headerFooter alignWithMargins="0">
        <oddFooter>&amp;R&amp;"Book Antiqua,Bold"&amp;10Schedule-6/ Page &amp;P of &amp;N</oddFooter>
      </headerFooter>
    </customSheetView>
    <customSheetView guid="{3DA0B320-DAF7-4F4A-921A-9FCFD188E8C7}" hiddenRows="1" topLeftCell="A6">
      <selection activeCell="D29" sqref="D29"/>
      <pageMargins left="0.5" right="0.38" top="0.56999999999999995" bottom="0.48" header="0.38" footer="0.24"/>
      <printOptions horizontalCentered="1"/>
      <pageSetup paperSize="9" scale="85" fitToHeight="0" orientation="portrait" r:id="rId15"/>
      <headerFooter alignWithMargins="0">
        <oddFooter>&amp;R&amp;"Book Antiqua,Bold"&amp;10Schedule-6/ Page &amp;P of &amp;N</oddFooter>
      </headerFooter>
    </customSheetView>
    <customSheetView guid="{BE0CEA4D-1A4E-4C32-BF92-B8DA3D3423E5}" hiddenRows="1" topLeftCell="A7">
      <selection activeCell="D29" sqref="D29"/>
      <pageMargins left="0.5" right="0.38" top="0.56999999999999995" bottom="0.48" header="0.38" footer="0.24"/>
      <printOptions horizontalCentered="1"/>
      <pageSetup paperSize="9" scale="85" fitToHeight="0" orientation="portrait" r:id="rId16"/>
      <headerFooter alignWithMargins="0">
        <oddFooter>&amp;R&amp;"Book Antiqua,Bold"&amp;10Schedule-6/ Page &amp;P of &amp;N</oddFooter>
      </headerFooter>
    </customSheetView>
    <customSheetView guid="{714760DF-5EB1-4543-9C04-C1A23AAE4384}" hiddenRows="1" topLeftCell="A13">
      <selection activeCell="D29" sqref="D29"/>
      <pageMargins left="0.5" right="0.38" top="0.56999999999999995" bottom="0.48" header="0.38" footer="0.24"/>
      <printOptions horizontalCentered="1"/>
      <pageSetup paperSize="9" scale="85" fitToHeight="0" orientation="portrait" r:id="rId17"/>
      <headerFooter alignWithMargins="0">
        <oddFooter>&amp;R&amp;"Book Antiqua,Bold"&amp;10Schedule-6/ Page &amp;P of &amp;N</oddFooter>
      </headerFooter>
    </customSheetView>
    <customSheetView guid="{D4A148BB-8D25-43B9-8797-A9D3AE767B49}" hiddenRows="1">
      <selection activeCell="D2" sqref="D2"/>
      <pageMargins left="0.5" right="0.38" top="0.56999999999999995" bottom="0.48" header="0.38" footer="0.24"/>
      <printOptions horizontalCentered="1"/>
      <pageSetup paperSize="9" scale="85" fitToHeight="0" orientation="portrait" r:id="rId18"/>
      <headerFooter alignWithMargins="0">
        <oddFooter>&amp;R&amp;"Book Antiqua,Bold"&amp;10Schedule-6/ Page &amp;P of &amp;N</oddFooter>
      </headerFooter>
    </customSheetView>
    <customSheetView guid="{9658319F-66FC-48F8-AB8A-302F6F77BA1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19"/>
      <headerFooter alignWithMargins="0">
        <oddFooter>&amp;R&amp;"Book Antiqua,Bold"&amp;10Schedule-6/ Page &amp;P of &amp;N</oddFooter>
      </headerFooter>
    </customSheetView>
    <customSheetView guid="{EF8F60CB-82F3-477F-A7D3-94F4C70843DC}"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20"/>
      <headerFooter alignWithMargins="0">
        <oddFooter>&amp;R&amp;"Book Antiqua,Bold"&amp;10Schedule-6/ Page &amp;P of &amp;N</oddFooter>
      </headerFooter>
    </customSheetView>
    <customSheetView guid="{427AF4ED-2BDF-478F-9F0A-595838FA0EC8}" showPageBreaks="1" printArea="1" hiddenRows="1" view="pageBreakPreview">
      <selection activeCell="D15" sqref="D15"/>
      <pageMargins left="0.5" right="0.38" top="0.56999999999999995" bottom="0.48" header="0.38" footer="0.24"/>
      <printOptions horizontalCentered="1"/>
      <pageSetup paperSize="9" scale="85" fitToHeight="0" orientation="portrait" r:id="rId21"/>
      <headerFooter alignWithMargins="0">
        <oddFooter>&amp;R&amp;"Book Antiqua,Bold"&amp;10Schedule-6/ Page &amp;P of &amp;N</oddFooter>
      </headerFooter>
    </customSheetView>
    <customSheetView guid="{D4DE57C7-E521-4428-80BD-545B19793C78}" showPageBreaks="1" printArea="1" hiddenRows="1" view="pageBreakPreview">
      <selection activeCell="B31" sqref="B31"/>
      <pageMargins left="0.5" right="0.38" top="0.56999999999999995" bottom="0.48" header="0.38" footer="0.24"/>
      <printOptions horizontalCentered="1"/>
      <pageSetup paperSize="9" scale="85" fitToHeight="0" orientation="portrait" r:id="rId22"/>
      <headerFooter alignWithMargins="0">
        <oddFooter>&amp;R&amp;"Book Antiqua,Bold"&amp;10Schedule-6/ Page &amp;P of &amp;N</oddFooter>
      </headerFooter>
    </customSheetView>
    <customSheetView guid="{93F2FEDA-AB07-4652-9895-BE34975CD6CE}" showPageBreaks="1" printArea="1" hiddenRows="1" view="pageBreakPreview">
      <selection activeCell="B31" sqref="B31"/>
      <pageMargins left="0.5" right="0.38" top="0.56999999999999995" bottom="0.48" header="0.38" footer="0.24"/>
      <printOptions horizontalCentered="1"/>
      <pageSetup paperSize="9" scale="85" fitToHeight="0" orientation="portrait" r:id="rId23"/>
      <headerFooter alignWithMargins="0">
        <oddFooter>&amp;R&amp;"Book Antiqua,Bold"&amp;10Schedule-6/ Page &amp;P of &amp;N</oddFooter>
      </headerFooter>
    </customSheetView>
  </customSheetViews>
  <mergeCells count="22">
    <mergeCell ref="B25:C25"/>
    <mergeCell ref="B26:C26"/>
    <mergeCell ref="A27:A28"/>
    <mergeCell ref="B27:C28"/>
    <mergeCell ref="B23:C23"/>
    <mergeCell ref="B24:C24"/>
    <mergeCell ref="B22:C22"/>
    <mergeCell ref="B19:C19"/>
    <mergeCell ref="B20:C20"/>
    <mergeCell ref="B11:C11"/>
    <mergeCell ref="B13:C13"/>
    <mergeCell ref="B14:C14"/>
    <mergeCell ref="B16:C16"/>
    <mergeCell ref="B17:C17"/>
    <mergeCell ref="B18:C18"/>
    <mergeCell ref="B21:C21"/>
    <mergeCell ref="B9:C9"/>
    <mergeCell ref="B10:C10"/>
    <mergeCell ref="A3:D3"/>
    <mergeCell ref="A4:D4"/>
    <mergeCell ref="A7:C7"/>
    <mergeCell ref="B8:C8"/>
  </mergeCells>
  <phoneticPr fontId="28" type="noConversion"/>
  <printOptions horizontalCentered="1"/>
  <pageMargins left="0.5" right="0.38" top="0.56999999999999995" bottom="0.48" header="0.38" footer="0.24"/>
  <pageSetup paperSize="9" scale="85" fitToHeight="0" orientation="portrait" r:id="rId24"/>
  <headerFooter alignWithMargins="0">
    <oddFooter>&amp;R&amp;"Book Antiqua,Bold"&amp;10Schedule-6/ Page &amp;P of &amp;N</oddFooter>
  </headerFooter>
  <ignoredErrors>
    <ignoredError sqref="A14:A1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1"/>
  </sheetPr>
  <dimension ref="A1:W42"/>
  <sheetViews>
    <sheetView showZeros="0" view="pageBreakPreview" topLeftCell="A8" zoomScaleSheetLayoutView="100" workbookViewId="0">
      <selection activeCell="G16" sqref="G16"/>
    </sheetView>
  </sheetViews>
  <sheetFormatPr defaultColWidth="9" defaultRowHeight="16.5"/>
  <cols>
    <col min="1" max="2" width="6.625" style="308" customWidth="1"/>
    <col min="3" max="3" width="21.625" style="308" customWidth="1"/>
    <col min="4" max="4" width="13.375" style="308" customWidth="1"/>
    <col min="5" max="5" width="23.625" style="308" customWidth="1"/>
    <col min="6" max="6" width="11.875" style="308" customWidth="1"/>
    <col min="7" max="7" width="14.375" style="308" customWidth="1"/>
    <col min="8" max="8" width="14.25" style="300" customWidth="1"/>
    <col min="9" max="9" width="14.25" style="301" hidden="1" customWidth="1"/>
    <col min="10" max="10" width="20" style="302" hidden="1" customWidth="1"/>
    <col min="11" max="11" width="0.125" style="302" hidden="1" customWidth="1"/>
    <col min="12" max="13" width="14.25" style="302" hidden="1" customWidth="1"/>
    <col min="14" max="14" width="21.125" style="302" hidden="1" customWidth="1"/>
    <col min="15" max="15" width="21.25" style="302" customWidth="1"/>
    <col min="16" max="17" width="14.25" style="302" customWidth="1"/>
    <col min="18" max="19" width="9" style="302" customWidth="1"/>
    <col min="20" max="23" width="9" style="302"/>
    <col min="24" max="16384" width="9" style="303"/>
  </cols>
  <sheetData>
    <row r="1" spans="1:23" s="299" customFormat="1" ht="39.950000000000003" customHeight="1">
      <c r="A1" s="839" t="s">
        <v>0</v>
      </c>
      <c r="B1" s="839"/>
      <c r="C1" s="839"/>
      <c r="D1" s="839"/>
      <c r="E1" s="839"/>
      <c r="F1" s="839"/>
      <c r="G1" s="839"/>
      <c r="H1" s="296"/>
      <c r="I1" s="297"/>
      <c r="J1" s="298"/>
      <c r="K1" s="298"/>
      <c r="L1" s="298"/>
      <c r="M1" s="298"/>
      <c r="N1" s="298"/>
      <c r="O1" s="298"/>
      <c r="P1" s="298"/>
      <c r="Q1" s="298"/>
      <c r="R1" s="298"/>
      <c r="S1" s="298"/>
      <c r="T1" s="298"/>
      <c r="U1" s="298"/>
      <c r="V1" s="298"/>
      <c r="W1" s="298"/>
    </row>
    <row r="2" spans="1:23" ht="18" customHeight="1">
      <c r="A2" s="63" t="str">
        <f>Cover!B3</f>
        <v>Specification No.: CC/NT/W-PILE/DOM/A10/24/14371</v>
      </c>
      <c r="B2" s="63"/>
      <c r="C2" s="64"/>
      <c r="D2" s="65"/>
      <c r="E2" s="65"/>
      <c r="F2" s="65"/>
      <c r="G2" s="67" t="s">
        <v>1</v>
      </c>
    </row>
    <row r="3" spans="1:23" ht="10.5" customHeight="1">
      <c r="A3" s="55"/>
      <c r="B3" s="55"/>
      <c r="C3" s="68"/>
      <c r="D3" s="69"/>
      <c r="E3" s="69"/>
      <c r="F3" s="69"/>
      <c r="G3" s="70"/>
    </row>
    <row r="4" spans="1:23" ht="15">
      <c r="A4" s="762" t="s">
        <v>2</v>
      </c>
      <c r="B4" s="762"/>
      <c r="C4" s="762"/>
      <c r="D4" s="762"/>
      <c r="E4" s="762"/>
      <c r="F4" s="762"/>
      <c r="G4" s="762"/>
    </row>
    <row r="5" spans="1:23">
      <c r="A5" s="52" t="s">
        <v>341</v>
      </c>
      <c r="B5" s="52"/>
      <c r="C5" s="155"/>
      <c r="D5" s="155"/>
      <c r="E5" s="155"/>
      <c r="F5" s="155"/>
      <c r="G5" s="155"/>
    </row>
    <row r="6" spans="1:23">
      <c r="A6" s="51" t="s">
        <v>342</v>
      </c>
      <c r="B6" s="51"/>
      <c r="C6" s="155"/>
      <c r="D6" s="155"/>
      <c r="E6" s="155"/>
      <c r="F6" s="155"/>
      <c r="G6" s="155"/>
    </row>
    <row r="7" spans="1:23">
      <c r="A7" s="51" t="s">
        <v>343</v>
      </c>
      <c r="B7" s="51"/>
      <c r="C7" s="155"/>
      <c r="D7" s="155"/>
      <c r="E7" s="155"/>
      <c r="F7" s="155"/>
      <c r="G7" s="155"/>
    </row>
    <row r="8" spans="1:23">
      <c r="A8" s="51" t="s">
        <v>344</v>
      </c>
      <c r="B8" s="51"/>
      <c r="C8" s="155"/>
      <c r="D8" s="155"/>
      <c r="E8" s="155"/>
      <c r="F8" s="155"/>
      <c r="G8" s="155"/>
    </row>
    <row r="9" spans="1:23">
      <c r="A9" s="51" t="s">
        <v>3</v>
      </c>
      <c r="B9" s="51"/>
      <c r="C9" s="155"/>
      <c r="D9" s="155"/>
      <c r="E9" s="155"/>
      <c r="F9" s="155"/>
      <c r="G9" s="155"/>
    </row>
    <row r="10" spans="1:23">
      <c r="A10" s="401" t="s">
        <v>450</v>
      </c>
      <c r="B10" s="51"/>
      <c r="C10" s="155"/>
      <c r="D10" s="155"/>
      <c r="E10" s="155"/>
      <c r="F10" s="155"/>
      <c r="G10" s="155"/>
    </row>
    <row r="11" spans="1:23" ht="15">
      <c r="A11" s="155"/>
      <c r="B11" s="155"/>
      <c r="C11" s="155"/>
      <c r="D11" s="155"/>
      <c r="E11" s="155"/>
      <c r="F11" s="155"/>
      <c r="G11" s="155"/>
    </row>
    <row r="12" spans="1:23" ht="51" customHeight="1">
      <c r="A12" s="304" t="s">
        <v>4</v>
      </c>
      <c r="B12" s="304"/>
      <c r="C12" s="840" t="str">
        <f>Cover!$B$2</f>
        <v>Pile Foundation Package PL1 for Construction of 400KV D/C (Twin ACSR Moose) Talcher (NTPC) – Pandiabili (POWERGRID) Transmission Line Associated with Consultancy Services to NTPC</v>
      </c>
      <c r="D12" s="840"/>
      <c r="E12" s="840"/>
      <c r="F12" s="840"/>
      <c r="G12" s="840"/>
    </row>
    <row r="13" spans="1:23" ht="23.25" customHeight="1">
      <c r="A13" s="305" t="s">
        <v>5</v>
      </c>
      <c r="B13" s="305"/>
      <c r="C13" s="306"/>
      <c r="D13" s="305"/>
      <c r="E13" s="305"/>
      <c r="F13" s="305"/>
      <c r="G13" s="305"/>
    </row>
    <row r="14" spans="1:23" ht="41.25" customHeight="1">
      <c r="A14" s="841" t="s">
        <v>6</v>
      </c>
      <c r="B14" s="841"/>
      <c r="C14" s="841"/>
      <c r="D14" s="841"/>
      <c r="E14" s="841"/>
      <c r="F14" s="841"/>
      <c r="G14" s="841"/>
      <c r="J14" s="842" t="s">
        <v>7</v>
      </c>
      <c r="K14" s="842"/>
      <c r="L14" s="842"/>
      <c r="M14" s="842"/>
      <c r="N14" s="307" t="s">
        <v>8</v>
      </c>
    </row>
    <row r="15" spans="1:23" ht="31.5" customHeight="1">
      <c r="B15" s="309">
        <v>1</v>
      </c>
      <c r="C15" s="822" t="s">
        <v>413</v>
      </c>
      <c r="D15" s="823"/>
      <c r="E15" s="823"/>
      <c r="F15" s="824"/>
      <c r="G15" s="310"/>
      <c r="I15" s="311">
        <f>'Sch-1'!P49</f>
        <v>0</v>
      </c>
      <c r="J15" s="312">
        <f>IF(I15=0,0,G15/I15)</f>
        <v>0</v>
      </c>
      <c r="N15" s="502">
        <f>J15+J16</f>
        <v>0</v>
      </c>
    </row>
    <row r="16" spans="1:23" ht="34.15" customHeight="1">
      <c r="B16" s="309">
        <v>2</v>
      </c>
      <c r="C16" s="822" t="s">
        <v>412</v>
      </c>
      <c r="D16" s="823"/>
      <c r="E16" s="823"/>
      <c r="F16" s="824"/>
      <c r="G16" s="313"/>
      <c r="I16" s="311">
        <f>'Sch-1'!P49</f>
        <v>0</v>
      </c>
      <c r="J16" s="314">
        <f>G16</f>
        <v>0</v>
      </c>
    </row>
    <row r="17" spans="1:23" s="315" customFormat="1" ht="54.95" hidden="1" customHeight="1">
      <c r="B17" s="316">
        <v>3</v>
      </c>
      <c r="C17" s="826" t="s">
        <v>9</v>
      </c>
      <c r="D17" s="827"/>
      <c r="E17" s="827"/>
      <c r="F17" s="828"/>
      <c r="G17" s="317"/>
      <c r="H17" s="300"/>
      <c r="I17" s="300"/>
      <c r="J17" s="318"/>
      <c r="K17" s="318"/>
      <c r="L17" s="318"/>
      <c r="M17" s="318"/>
      <c r="N17" s="318"/>
      <c r="O17" s="318"/>
      <c r="P17" s="318"/>
      <c r="Q17" s="318"/>
      <c r="R17" s="318"/>
      <c r="S17" s="318"/>
      <c r="T17" s="318"/>
      <c r="U17" s="318"/>
      <c r="V17" s="318"/>
      <c r="W17" s="318"/>
    </row>
    <row r="18" spans="1:23" s="315" customFormat="1" ht="21" hidden="1" customHeight="1">
      <c r="B18" s="319"/>
      <c r="C18" s="320" t="s">
        <v>10</v>
      </c>
      <c r="D18" s="321"/>
      <c r="E18" s="322"/>
      <c r="F18" s="323" t="s">
        <v>11</v>
      </c>
      <c r="G18" s="324"/>
      <c r="H18" s="300"/>
      <c r="I18" s="325">
        <f>'Sch-1'!P49</f>
        <v>0</v>
      </c>
      <c r="J18" s="326">
        <f>IF(I18=0,0,G18/I18)</f>
        <v>0</v>
      </c>
      <c r="K18" s="318"/>
      <c r="L18" s="318"/>
      <c r="M18" s="318"/>
      <c r="N18" s="327" t="s">
        <v>12</v>
      </c>
      <c r="O18" s="326" t="e">
        <f>J15+J16+J18+J24+J29+J30</f>
        <v>#REF!</v>
      </c>
      <c r="P18" s="318"/>
      <c r="Q18" s="318"/>
      <c r="R18" s="318"/>
      <c r="S18" s="318"/>
      <c r="T18" s="318"/>
      <c r="U18" s="318"/>
      <c r="V18" s="318"/>
      <c r="W18" s="318"/>
    </row>
    <row r="19" spans="1:23" s="315" customFormat="1" ht="21" hidden="1" customHeight="1">
      <c r="B19" s="319"/>
      <c r="C19" s="320" t="s">
        <v>13</v>
      </c>
      <c r="D19" s="321"/>
      <c r="E19" s="322"/>
      <c r="F19" s="323" t="s">
        <v>11</v>
      </c>
      <c r="G19" s="324"/>
      <c r="H19" s="300"/>
      <c r="I19" s="325" t="e">
        <f>'Sch-1'!#REF!</f>
        <v>#REF!</v>
      </c>
      <c r="J19" s="326" t="e">
        <f>IF(I19=0,0,G19/I19)</f>
        <v>#REF!</v>
      </c>
      <c r="K19" s="318"/>
      <c r="L19" s="318"/>
      <c r="M19" s="318"/>
      <c r="N19" s="327" t="s">
        <v>14</v>
      </c>
      <c r="O19" s="326" t="e">
        <f>J15+J16+J19+J25+J29+J30</f>
        <v>#REF!</v>
      </c>
      <c r="P19" s="318"/>
      <c r="Q19" s="318"/>
      <c r="R19" s="318"/>
      <c r="S19" s="318"/>
      <c r="T19" s="318"/>
      <c r="U19" s="318"/>
      <c r="V19" s="318"/>
      <c r="W19" s="318"/>
    </row>
    <row r="20" spans="1:23" s="315" customFormat="1" ht="21" hidden="1" customHeight="1">
      <c r="B20" s="319"/>
      <c r="C20" s="320" t="s">
        <v>15</v>
      </c>
      <c r="D20" s="321"/>
      <c r="E20" s="322"/>
      <c r="F20" s="323" t="s">
        <v>11</v>
      </c>
      <c r="G20" s="324"/>
      <c r="H20" s="300"/>
      <c r="I20" s="325" t="e">
        <f>#REF!</f>
        <v>#REF!</v>
      </c>
      <c r="J20" s="326" t="e">
        <f>IF(I20=0,0,G20/I20)</f>
        <v>#REF!</v>
      </c>
      <c r="K20" s="318"/>
      <c r="L20" s="318"/>
      <c r="M20" s="318"/>
      <c r="N20" s="320" t="s">
        <v>15</v>
      </c>
      <c r="O20" s="326" t="e">
        <f>J15+J16+J20+J26+J29+J30</f>
        <v>#REF!</v>
      </c>
      <c r="P20" s="318"/>
      <c r="Q20" s="318"/>
      <c r="R20" s="318"/>
      <c r="S20" s="318"/>
      <c r="T20" s="318"/>
      <c r="U20" s="318"/>
      <c r="V20" s="318"/>
      <c r="W20" s="318"/>
    </row>
    <row r="21" spans="1:23" s="315" customFormat="1" ht="21" hidden="1" customHeight="1">
      <c r="B21" s="319"/>
      <c r="C21" s="320" t="s">
        <v>16</v>
      </c>
      <c r="D21" s="321"/>
      <c r="E21" s="322"/>
      <c r="F21" s="323" t="s">
        <v>11</v>
      </c>
      <c r="G21" s="324"/>
      <c r="H21" s="300"/>
      <c r="I21" s="325" t="e">
        <f>#REF!</f>
        <v>#REF!</v>
      </c>
      <c r="J21" s="326" t="e">
        <f>IF(I21=0,0,G21/I21)</f>
        <v>#REF!</v>
      </c>
      <c r="K21" s="318"/>
      <c r="L21" s="318"/>
      <c r="M21" s="318"/>
      <c r="N21" s="320" t="s">
        <v>16</v>
      </c>
      <c r="O21" s="326" t="e">
        <f>J15+J16+J21+J27+J29+J30</f>
        <v>#REF!</v>
      </c>
      <c r="P21" s="318"/>
      <c r="Q21" s="318"/>
      <c r="R21" s="318"/>
      <c r="S21" s="318"/>
      <c r="T21" s="318"/>
      <c r="U21" s="318"/>
      <c r="V21" s="318"/>
      <c r="W21" s="318"/>
    </row>
    <row r="22" spans="1:23" s="315" customFormat="1" ht="21" hidden="1" customHeight="1">
      <c r="B22" s="328"/>
      <c r="C22" s="329" t="s">
        <v>48</v>
      </c>
      <c r="D22" s="330"/>
      <c r="E22" s="322"/>
      <c r="F22" s="331" t="s">
        <v>11</v>
      </c>
      <c r="G22" s="332"/>
      <c r="H22" s="300"/>
      <c r="I22" s="325" t="e">
        <f>#REF!</f>
        <v>#REF!</v>
      </c>
      <c r="J22" s="326" t="e">
        <f>IF(I22=0,0,G22/I22)</f>
        <v>#REF!</v>
      </c>
      <c r="K22" s="318"/>
      <c r="L22" s="318"/>
      <c r="M22" s="318"/>
      <c r="N22" s="329" t="s">
        <v>17</v>
      </c>
      <c r="O22" s="326" t="e">
        <f>J15+J16+J22+J28+J29+J30</f>
        <v>#REF!</v>
      </c>
      <c r="P22" s="318"/>
      <c r="Q22" s="318"/>
      <c r="R22" s="318"/>
      <c r="S22" s="318"/>
      <c r="T22" s="318"/>
      <c r="U22" s="318"/>
      <c r="V22" s="318"/>
      <c r="W22" s="318"/>
    </row>
    <row r="23" spans="1:23" s="315" customFormat="1" ht="54.95" hidden="1" customHeight="1">
      <c r="B23" s="316">
        <v>4</v>
      </c>
      <c r="C23" s="829" t="s">
        <v>18</v>
      </c>
      <c r="D23" s="830"/>
      <c r="E23" s="830"/>
      <c r="F23" s="831"/>
      <c r="G23" s="317"/>
      <c r="H23" s="300"/>
      <c r="I23" s="300"/>
      <c r="J23" s="318"/>
      <c r="K23" s="318"/>
      <c r="L23" s="318"/>
      <c r="M23" s="318"/>
      <c r="N23" s="318"/>
      <c r="O23" s="318"/>
      <c r="P23" s="318"/>
      <c r="Q23" s="318"/>
      <c r="R23" s="318"/>
      <c r="S23" s="318"/>
      <c r="T23" s="318"/>
      <c r="U23" s="318"/>
      <c r="V23" s="318"/>
      <c r="W23" s="318"/>
    </row>
    <row r="24" spans="1:23" s="315" customFormat="1" ht="21" hidden="1" customHeight="1">
      <c r="A24" s="333"/>
      <c r="B24" s="319"/>
      <c r="C24" s="320" t="s">
        <v>10</v>
      </c>
      <c r="D24" s="321"/>
      <c r="E24" s="334"/>
      <c r="F24" s="323" t="s">
        <v>19</v>
      </c>
      <c r="G24" s="335"/>
      <c r="H24" s="300"/>
      <c r="I24" s="325">
        <f>'Sch-1'!P49</f>
        <v>0</v>
      </c>
      <c r="J24" s="336">
        <f>G24</f>
        <v>0</v>
      </c>
      <c r="K24" s="318"/>
      <c r="L24" s="318"/>
      <c r="M24" s="318"/>
      <c r="N24" s="318"/>
      <c r="O24" s="318"/>
      <c r="P24" s="318"/>
      <c r="Q24" s="318"/>
      <c r="R24" s="318"/>
      <c r="S24" s="318"/>
      <c r="T24" s="318"/>
      <c r="U24" s="318"/>
      <c r="V24" s="318"/>
      <c r="W24" s="318"/>
    </row>
    <row r="25" spans="1:23" s="315" customFormat="1" ht="21" hidden="1" customHeight="1">
      <c r="A25" s="333"/>
      <c r="B25" s="319"/>
      <c r="C25" s="320" t="s">
        <v>13</v>
      </c>
      <c r="D25" s="321"/>
      <c r="E25" s="334"/>
      <c r="F25" s="323" t="s">
        <v>19</v>
      </c>
      <c r="G25" s="335"/>
      <c r="H25" s="300"/>
      <c r="I25" s="325" t="e">
        <f>'Sch-1'!#REF!</f>
        <v>#REF!</v>
      </c>
      <c r="J25" s="336">
        <f>G25</f>
        <v>0</v>
      </c>
      <c r="K25" s="318"/>
      <c r="L25" s="318"/>
      <c r="M25" s="318"/>
      <c r="N25" s="318"/>
      <c r="O25" s="318"/>
      <c r="P25" s="318"/>
      <c r="Q25" s="318"/>
      <c r="R25" s="318"/>
      <c r="S25" s="318"/>
      <c r="T25" s="318"/>
      <c r="U25" s="318"/>
      <c r="V25" s="318"/>
      <c r="W25" s="318"/>
    </row>
    <row r="26" spans="1:23" s="315" customFormat="1" ht="21" hidden="1" customHeight="1">
      <c r="A26" s="333"/>
      <c r="B26" s="319"/>
      <c r="C26" s="320" t="s">
        <v>15</v>
      </c>
      <c r="D26" s="321"/>
      <c r="E26" s="334"/>
      <c r="F26" s="323" t="s">
        <v>19</v>
      </c>
      <c r="G26" s="335"/>
      <c r="H26" s="300"/>
      <c r="I26" s="325" t="e">
        <f>#REF!</f>
        <v>#REF!</v>
      </c>
      <c r="J26" s="336">
        <f>G26</f>
        <v>0</v>
      </c>
      <c r="K26" s="318"/>
      <c r="L26" s="318"/>
      <c r="M26" s="318"/>
      <c r="N26" s="318"/>
      <c r="O26" s="318"/>
      <c r="P26" s="318"/>
      <c r="Q26" s="318"/>
      <c r="R26" s="318"/>
      <c r="S26" s="318"/>
      <c r="T26" s="318"/>
      <c r="U26" s="318"/>
      <c r="V26" s="318"/>
      <c r="W26" s="318"/>
    </row>
    <row r="27" spans="1:23" s="315" customFormat="1" ht="21" hidden="1" customHeight="1">
      <c r="A27" s="333"/>
      <c r="B27" s="319"/>
      <c r="C27" s="320" t="s">
        <v>16</v>
      </c>
      <c r="D27" s="321"/>
      <c r="E27" s="334"/>
      <c r="F27" s="323" t="s">
        <v>19</v>
      </c>
      <c r="G27" s="335"/>
      <c r="H27" s="300"/>
      <c r="I27" s="325" t="e">
        <f>#REF!</f>
        <v>#REF!</v>
      </c>
      <c r="J27" s="336">
        <f>G27</f>
        <v>0</v>
      </c>
      <c r="K27" s="318"/>
      <c r="L27" s="318"/>
      <c r="M27" s="318"/>
      <c r="N27" s="318"/>
      <c r="O27" s="318"/>
      <c r="P27" s="318"/>
      <c r="Q27" s="318"/>
      <c r="R27" s="318"/>
      <c r="S27" s="318"/>
      <c r="T27" s="318"/>
      <c r="U27" s="318"/>
      <c r="V27" s="318"/>
      <c r="W27" s="318"/>
    </row>
    <row r="28" spans="1:23" s="315" customFormat="1" ht="21" hidden="1" customHeight="1">
      <c r="A28" s="333"/>
      <c r="B28" s="328"/>
      <c r="C28" s="329" t="s">
        <v>48</v>
      </c>
      <c r="D28" s="330"/>
      <c r="E28" s="337"/>
      <c r="F28" s="331" t="s">
        <v>19</v>
      </c>
      <c r="G28" s="338"/>
      <c r="H28" s="300"/>
      <c r="I28" s="325" t="e">
        <f>#REF!</f>
        <v>#REF!</v>
      </c>
      <c r="J28" s="336">
        <f>G28</f>
        <v>0</v>
      </c>
      <c r="K28" s="318"/>
      <c r="L28" s="318"/>
      <c r="M28" s="318"/>
      <c r="N28" s="318"/>
      <c r="O28" s="318"/>
      <c r="P28" s="318"/>
      <c r="Q28" s="318"/>
      <c r="R28" s="318"/>
      <c r="S28" s="318"/>
      <c r="T28" s="318"/>
      <c r="U28" s="318"/>
      <c r="V28" s="318"/>
      <c r="W28" s="318"/>
    </row>
    <row r="29" spans="1:23" s="315" customFormat="1" ht="99.75" hidden="1" customHeight="1">
      <c r="A29" s="333"/>
      <c r="B29" s="309">
        <v>5</v>
      </c>
      <c r="C29" s="822" t="s">
        <v>50</v>
      </c>
      <c r="D29" s="823"/>
      <c r="E29" s="823"/>
      <c r="F29" s="824"/>
      <c r="G29" s="310"/>
      <c r="H29" s="300"/>
      <c r="I29" s="325" t="e">
        <f>'Sch-1'!#REF!+#REF!+#REF!+#REF!</f>
        <v>#REF!</v>
      </c>
      <c r="J29" s="326" t="e">
        <f>IF(I29=0,0,G29/I29)</f>
        <v>#REF!</v>
      </c>
      <c r="K29" s="318"/>
      <c r="L29" s="318"/>
      <c r="M29" s="318"/>
      <c r="N29" s="318"/>
      <c r="O29" s="318"/>
      <c r="P29" s="318"/>
      <c r="Q29" s="318"/>
      <c r="R29" s="318"/>
      <c r="S29" s="318"/>
      <c r="T29" s="318"/>
      <c r="U29" s="318"/>
      <c r="V29" s="318"/>
      <c r="W29" s="318"/>
    </row>
    <row r="30" spans="1:23" s="315" customFormat="1" ht="99.75" hidden="1" customHeight="1">
      <c r="A30" s="333"/>
      <c r="B30" s="309">
        <v>3</v>
      </c>
      <c r="C30" s="822" t="s">
        <v>49</v>
      </c>
      <c r="D30" s="823"/>
      <c r="E30" s="823"/>
      <c r="F30" s="824"/>
      <c r="G30" s="313"/>
      <c r="H30" s="300"/>
      <c r="I30" s="325" t="e">
        <f>'Sch-1'!#REF!+#REF!+#REF!+#REF!</f>
        <v>#REF!</v>
      </c>
      <c r="J30" s="336">
        <f>G30</f>
        <v>0</v>
      </c>
      <c r="K30" s="318"/>
      <c r="L30" s="318"/>
      <c r="M30" s="318"/>
      <c r="N30" s="318"/>
      <c r="O30" s="318"/>
      <c r="P30" s="318"/>
      <c r="Q30" s="318"/>
      <c r="R30" s="318"/>
      <c r="S30" s="318"/>
      <c r="T30" s="318"/>
      <c r="U30" s="318"/>
      <c r="V30" s="318"/>
      <c r="W30" s="318"/>
    </row>
    <row r="31" spans="1:23" s="315" customFormat="1" ht="36.75" customHeight="1">
      <c r="A31" s="333"/>
      <c r="B31" s="339"/>
      <c r="C31" s="832" t="s">
        <v>401</v>
      </c>
      <c r="D31" s="833"/>
      <c r="E31" s="833"/>
      <c r="F31" s="833"/>
      <c r="G31" s="833"/>
      <c r="H31" s="300"/>
      <c r="I31" s="300"/>
      <c r="J31" s="318"/>
      <c r="K31" s="318"/>
      <c r="L31" s="318"/>
      <c r="M31" s="318"/>
      <c r="N31" s="318"/>
      <c r="O31" s="318"/>
      <c r="P31" s="318"/>
      <c r="Q31" s="318"/>
      <c r="R31" s="318"/>
      <c r="S31" s="318"/>
      <c r="T31" s="318"/>
      <c r="U31" s="318"/>
      <c r="V31" s="318"/>
      <c r="W31" s="318"/>
    </row>
    <row r="32" spans="1:23" s="521" customFormat="1" ht="37.5" hidden="1" customHeight="1">
      <c r="A32" s="517"/>
      <c r="B32" s="518"/>
      <c r="C32" s="834"/>
      <c r="D32" s="835"/>
      <c r="E32" s="835"/>
      <c r="F32" s="835"/>
      <c r="G32" s="835"/>
      <c r="H32" s="519"/>
      <c r="I32" s="519"/>
      <c r="J32" s="520"/>
      <c r="K32" s="520"/>
      <c r="L32" s="520"/>
      <c r="M32" s="520"/>
      <c r="N32" s="520"/>
      <c r="O32" s="520"/>
      <c r="P32" s="520"/>
      <c r="Q32" s="520"/>
      <c r="R32" s="520"/>
      <c r="S32" s="520"/>
      <c r="T32" s="520"/>
      <c r="U32" s="520"/>
      <c r="V32" s="520"/>
      <c r="W32" s="520"/>
    </row>
    <row r="33" spans="1:23" s="521" customFormat="1" ht="10.5" customHeight="1">
      <c r="A33" s="531"/>
      <c r="B33" s="532"/>
      <c r="C33" s="836"/>
      <c r="D33" s="837"/>
      <c r="E33" s="837"/>
      <c r="F33" s="837"/>
      <c r="G33" s="838"/>
      <c r="H33" s="519"/>
      <c r="I33" s="519"/>
      <c r="J33" s="520"/>
      <c r="K33" s="520"/>
      <c r="L33" s="520"/>
      <c r="M33" s="520"/>
      <c r="N33" s="520"/>
      <c r="O33" s="520"/>
      <c r="P33" s="520"/>
      <c r="Q33" s="520"/>
      <c r="R33" s="520"/>
      <c r="S33" s="520"/>
      <c r="T33" s="520"/>
      <c r="U33" s="520"/>
      <c r="V33" s="520"/>
      <c r="W33" s="520"/>
    </row>
    <row r="34" spans="1:23" s="315" customFormat="1">
      <c r="A34" s="305" t="s">
        <v>20</v>
      </c>
      <c r="B34" s="340"/>
      <c r="C34" s="341"/>
      <c r="E34" s="342"/>
      <c r="F34" s="342"/>
      <c r="G34" s="343"/>
      <c r="H34" s="300"/>
      <c r="I34" s="300"/>
      <c r="J34" s="318"/>
      <c r="K34" s="318"/>
      <c r="L34" s="318"/>
      <c r="M34" s="318"/>
      <c r="N34" s="318"/>
      <c r="O34" s="318"/>
      <c r="P34" s="318"/>
      <c r="Q34" s="318"/>
      <c r="R34" s="318"/>
      <c r="S34" s="318"/>
      <c r="T34" s="318"/>
      <c r="U34" s="318"/>
      <c r="V34" s="318"/>
      <c r="W34" s="318"/>
    </row>
    <row r="35" spans="1:23" s="315" customFormat="1">
      <c r="A35" s="70" t="s">
        <v>68</v>
      </c>
      <c r="B35" s="340"/>
      <c r="C35" s="341"/>
      <c r="E35" s="342"/>
      <c r="F35" s="342"/>
      <c r="G35" s="343"/>
      <c r="H35" s="300"/>
      <c r="I35" s="300"/>
      <c r="J35" s="318"/>
      <c r="K35" s="318"/>
      <c r="L35" s="318"/>
      <c r="M35" s="318"/>
      <c r="N35" s="318"/>
      <c r="O35" s="318"/>
      <c r="P35" s="318"/>
      <c r="Q35" s="318"/>
      <c r="R35" s="318"/>
      <c r="S35" s="318"/>
      <c r="T35" s="318"/>
      <c r="U35" s="318"/>
      <c r="V35" s="318"/>
      <c r="W35" s="318"/>
    </row>
    <row r="36" spans="1:23" s="315" customFormat="1" ht="15" customHeight="1">
      <c r="B36" s="70"/>
      <c r="D36" s="215"/>
      <c r="E36" s="68"/>
      <c r="F36" s="68"/>
      <c r="G36" s="68"/>
      <c r="H36" s="344"/>
      <c r="I36" s="300"/>
      <c r="J36" s="318"/>
      <c r="K36" s="318"/>
      <c r="L36" s="318"/>
      <c r="M36" s="318"/>
      <c r="N36" s="318"/>
      <c r="O36" s="318"/>
      <c r="P36" s="318"/>
      <c r="Q36" s="318"/>
      <c r="R36" s="318"/>
      <c r="S36" s="318"/>
      <c r="T36" s="318"/>
      <c r="U36" s="318"/>
      <c r="V36" s="318"/>
      <c r="W36" s="318"/>
    </row>
    <row r="37" spans="1:23">
      <c r="A37" s="345"/>
      <c r="B37" s="345"/>
      <c r="C37" s="346"/>
      <c r="D37" s="68"/>
      <c r="E37" s="70"/>
      <c r="F37" s="70"/>
      <c r="G37" s="73" t="s">
        <v>69</v>
      </c>
      <c r="H37" s="302"/>
    </row>
    <row r="38" spans="1:23">
      <c r="A38" s="345"/>
      <c r="B38" s="345"/>
      <c r="C38" s="346"/>
      <c r="D38" s="68"/>
      <c r="E38" s="70"/>
      <c r="F38" s="70"/>
      <c r="G38" s="73" t="str">
        <f>"For and on behalf of " &amp; 'Sch-1'!F8</f>
        <v xml:space="preserve">For and on behalf of </v>
      </c>
      <c r="H38" s="302"/>
    </row>
    <row r="39" spans="1:23" ht="7.5" customHeight="1">
      <c r="A39" s="347"/>
      <c r="B39" s="347"/>
      <c r="C39" s="347"/>
      <c r="D39" s="348"/>
      <c r="E39" s="349"/>
      <c r="F39" s="349"/>
      <c r="G39" s="303"/>
      <c r="H39" s="350"/>
    </row>
    <row r="40" spans="1:23" ht="15">
      <c r="A40" s="351" t="s">
        <v>235</v>
      </c>
      <c r="B40" s="351"/>
      <c r="C40" s="348" t="str">
        <f>IF('Sch-1'!D53=0,"", 'Sch-1'!D53)</f>
        <v>--</v>
      </c>
      <c r="D40" s="348"/>
      <c r="E40" s="349" t="s">
        <v>70</v>
      </c>
      <c r="F40" s="825" t="str">
        <f>'Sch-1'!O54</f>
        <v/>
      </c>
      <c r="G40" s="825"/>
      <c r="H40" s="302"/>
    </row>
    <row r="41" spans="1:23">
      <c r="A41" s="351" t="s">
        <v>236</v>
      </c>
      <c r="B41" s="351"/>
      <c r="C41" s="348" t="str">
        <f>IF('Sch-1'!D54=0,"", 'Sch-1'!D54)</f>
        <v/>
      </c>
      <c r="D41" s="352"/>
      <c r="E41" s="349" t="s">
        <v>71</v>
      </c>
      <c r="F41" s="825" t="str">
        <f>'Sch-1'!O55</f>
        <v/>
      </c>
      <c r="G41" s="825"/>
      <c r="H41" s="302"/>
    </row>
    <row r="42" spans="1:23">
      <c r="A42" s="345"/>
      <c r="B42" s="345"/>
      <c r="C42" s="345"/>
      <c r="D42" s="345"/>
      <c r="E42" s="349"/>
      <c r="F42" s="349"/>
      <c r="G42" s="303"/>
      <c r="H42" s="353"/>
    </row>
  </sheetData>
  <sheetProtection algorithmName="SHA-512" hashValue="zABIvNldTw9cBu8+T0KWjs5vH78VSsZPv7de7A8ePOrLH6bdDdgWw3jdCFTkg+Zd9SnRibB4uvBaZDrl3V2ERw==" saltValue="IDFDb326niIBQGqCpbgNjw==" spinCount="100000" sheet="1" formatColumns="0" formatRows="0" selectLockedCells="1"/>
  <customSheetViews>
    <customSheetView guid="{FCAAE906-744B-4580-8002-466CC408DAC9}" showPageBreaks="1" zeroValues="0" printArea="1" hiddenRows="1" hiddenColumns="1" view="pageBreakPreview">
      <selection activeCell="G15" sqref="G15"/>
      <pageMargins left="0.72" right="0.49" top="0.62" bottom="0.52" header="0.32" footer="0.27"/>
      <pageSetup scale="93" orientation="portrait" r:id="rId1"/>
      <headerFooter alignWithMargins="0">
        <oddFooter>&amp;R&amp;"Book Antiqua,Bold"&amp;10Letter of Discount  / Page &amp;P of &amp;N</oddFooter>
      </headerFooter>
    </customSheetView>
    <customSheetView guid="{FC366365-2136-48B2-A9F6-DEB708B66B93}" showPageBreaks="1" zeroValues="0" printArea="1" hiddenRows="1" hiddenColumns="1" view="pageBreakPreview">
      <selection activeCell="G15" sqref="G15"/>
      <pageMargins left="0.72" right="0.49" top="0.62" bottom="0.52" header="0.32" footer="0.27"/>
      <pageSetup scale="93" orientation="portrait" r:id="rId2"/>
      <headerFooter alignWithMargins="0">
        <oddFooter>&amp;R&amp;"Book Antiqua,Bold"&amp;10Letter of Discount  / Page &amp;P of &amp;N</oddFooter>
      </headerFooter>
    </customSheetView>
    <customSheetView guid="{25F14B1D-FADD-4C44-AA48-5D402D65337D}" showPageBreaks="1" zeroValues="0" printArea="1" hiddenRows="1" hiddenColumns="1" view="pageBreakPreview">
      <selection activeCell="G15" sqref="G15"/>
      <pageMargins left="0.72" right="0.49" top="0.62" bottom="0.52" header="0.32" footer="0.27"/>
      <pageSetup scale="93" orientation="portrait" r:id="rId3"/>
      <headerFooter alignWithMargins="0">
        <oddFooter>&amp;R&amp;"Book Antiqua,Bold"&amp;10Letter of Discount  / Page &amp;P of &amp;N</oddFooter>
      </headerFooter>
    </customSheetView>
    <customSheetView guid="{2D068FA3-47E3-4516-81A6-894AA90F7864}" showPageBreaks="1" zeroValues="0" printArea="1" hiddenRows="1" hiddenColumns="1" view="pageBreakPreview" topLeftCell="A7">
      <selection activeCell="G15" sqref="G15:G16"/>
      <pageMargins left="0.72" right="0.49" top="0.62" bottom="0.52" header="0.32" footer="0.27"/>
      <pageSetup scale="93" orientation="portrait" r:id="rId4"/>
      <headerFooter alignWithMargins="0">
        <oddFooter>&amp;R&amp;"Book Antiqua,Bold"&amp;10Letter of Discount  / Page &amp;P of &amp;N</oddFooter>
      </headerFooter>
    </customSheetView>
    <customSheetView guid="{97B2ED79-AE3F-4DF3-959D-96AE4A0B76A0}" showPageBreaks="1" zeroValues="0" printArea="1" hiddenRows="1" hiddenColumns="1" view="pageBreakPreview" topLeftCell="A4">
      <selection activeCell="G15" sqref="G15"/>
      <pageMargins left="0.72" right="0.49" top="0.62" bottom="0.52" header="0.32" footer="0.27"/>
      <pageSetup scale="93" orientation="portrait" r:id="rId5"/>
      <headerFooter alignWithMargins="0">
        <oddFooter>&amp;R&amp;"Book Antiqua,Bold"&amp;10Letter of Discount  / Page &amp;P of &amp;N</oddFooter>
      </headerFooter>
    </customSheetView>
    <customSheetView guid="{CB39F8EE-FAD8-4C4E-B5E9-5EC27AC08528}" showPageBreaks="1" zeroValues="0" printArea="1" hiddenRows="1" view="pageBreakPreview">
      <selection activeCell="G15" sqref="G15"/>
      <pageMargins left="0.72" right="0.49" top="0.62" bottom="0.52" header="0.32" footer="0.27"/>
      <pageSetup scale="93" orientation="portrait" r:id="rId6"/>
      <headerFooter alignWithMargins="0">
        <oddFooter>&amp;R&amp;"Book Antiqua,Bold"&amp;10Letter of Discount  / Page &amp;P of &amp;N</oddFooter>
      </headerFooter>
    </customSheetView>
    <customSheetView guid="{E8B8E0BD-9CB3-4C7D-9BC6-088FDFCB0B45}" showPageBreaks="1" zeroValues="0" printArea="1" hiddenRows="1" view="pageBreakPreview">
      <selection activeCell="G15" sqref="G15"/>
      <pageMargins left="0.72" right="0.49" top="0.62" bottom="0.52" header="0.32" footer="0.27"/>
      <pageSetup scale="93" orientation="portrait" r:id="rId7"/>
      <headerFooter alignWithMargins="0">
        <oddFooter>&amp;R&amp;"Book Antiqua,Bold"&amp;10Letter of Discount  / Page &amp;P of &amp;N</oddFooter>
      </headerFooter>
    </customSheetView>
    <customSheetView guid="{E2E57CA5-082B-4C11-AB34-2A298199576B}" showPageBreaks="1" zeroValues="0" printArea="1" hiddenRows="1" hiddenColumns="1" view="pageBreakPreview" topLeftCell="A21">
      <selection activeCell="G16" sqref="G16"/>
      <pageMargins left="0.72" right="0.49" top="0.62" bottom="0.52" header="0.32" footer="0.27"/>
      <pageSetup scale="93" orientation="portrait" r:id="rId8"/>
      <headerFooter alignWithMargins="0">
        <oddFooter>&amp;R&amp;"Book Antiqua,Bold"&amp;10Letter of Discount  / Page &amp;P of &amp;N</oddFooter>
      </headerFooter>
    </customSheetView>
    <customSheetView guid="{EEE4E2D7-4BFE-4C24-8B93-9FD441A50336}" zeroValues="0" printArea="1" hiddenRows="1" hiddenColumns="1" topLeftCell="A10">
      <selection activeCell="G24" sqref="G24:G27"/>
      <pageMargins left="0.72" right="0.49" top="0.62" bottom="0.52" header="0.32" footer="0.27"/>
      <pageSetup scale="96" orientation="portrait" r:id="rId9"/>
      <headerFooter alignWithMargins="0">
        <oddFooter>&amp;R&amp;"Book Antiqua,Bold"&amp;10Letter of Discount  / Page &amp;P of &amp;N</oddFooter>
      </headerFooter>
    </customSheetView>
    <customSheetView guid="{091A6405-72DB-46E0-B81A-EC53A5C58396}" scale="70" zeroValues="0" hiddenRows="1" hiddenColumns="1">
      <selection activeCell="G15" sqref="G15"/>
      <pageMargins left="0.72" right="0.49" top="0.62" bottom="0.52" header="0.32" footer="0.27"/>
      <pageSetup scale="96" orientation="portrait" r:id="rId10"/>
      <headerFooter alignWithMargins="0">
        <oddFooter>&amp;R&amp;"Book Antiqua,Bold"&amp;10Letter of Discount  / Page &amp;P of &amp;N</oddFooter>
      </headerFooter>
    </customSheetView>
    <customSheetView guid="{27A45B7A-04F2-4516-B80B-5ED0825D4ED3}" zeroValues="0" hiddenRows="1" hiddenColumns="1" topLeftCell="A19">
      <selection activeCell="G28" sqref="G28"/>
      <pageMargins left="0.72" right="0.49" top="0.62" bottom="0.52" header="0.32" footer="0.27"/>
      <pageSetup scale="96" orientation="portrait" r:id="rId11"/>
      <headerFooter alignWithMargins="0">
        <oddFooter>&amp;R&amp;"Book Antiqua,Bold"&amp;10Letter of Discount  / Page &amp;P of &amp;N</oddFooter>
      </headerFooter>
    </customSheetView>
    <customSheetView guid="{1F4837C2-36FF-4422-95DC-EAAD1B4FAC2F}" showPageBreaks="1" zeroValues="0" printArea="1" hiddenRows="1" hiddenColumns="1" view="pageBreakPreview" topLeftCell="A16">
      <selection activeCell="G16" sqref="G16"/>
      <pageMargins left="0.72" right="0.49" top="0.62" bottom="0.52" header="0.32" footer="0.27"/>
      <pageSetup scale="93" orientation="portrait" r:id="rId12"/>
      <headerFooter alignWithMargins="0">
        <oddFooter>&amp;R&amp;"Book Antiqua,Bold"&amp;10Letter of Discount  / Page &amp;P of &amp;N</oddFooter>
      </headerFooter>
    </customSheetView>
    <customSheetView guid="{FD7F7BE1-8CB1-460B-98AB-D33E15FD14E6}" showPageBreaks="1" zeroValues="0" printArea="1" hiddenRows="1" hiddenColumns="1" view="pageBreakPreview" topLeftCell="A16">
      <selection activeCell="G16" sqref="G16"/>
      <pageMargins left="0.72" right="0.49" top="0.62" bottom="0.52" header="0.32" footer="0.27"/>
      <pageSetup scale="93" orientation="portrait" r:id="rId13"/>
      <headerFooter alignWithMargins="0">
        <oddFooter>&amp;R&amp;"Book Antiqua,Bold"&amp;10Letter of Discount  / Page &amp;P of &amp;N</oddFooter>
      </headerFooter>
    </customSheetView>
    <customSheetView guid="{8C0E2163-61BB-48DF-AFAF-5E75147ED450}" showPageBreaks="1" zeroValues="0" printArea="1" hiddenRows="1" view="pageBreakPreview" topLeftCell="D10">
      <selection activeCell="G15" sqref="G15"/>
      <pageMargins left="0.72" right="0.49" top="0.62" bottom="0.52" header="0.32" footer="0.27"/>
      <pageSetup scale="93" orientation="portrait" r:id="rId14"/>
      <headerFooter alignWithMargins="0">
        <oddFooter>&amp;R&amp;"Book Antiqua,Bold"&amp;10Letter of Discount  / Page &amp;P of &amp;N</oddFooter>
      </headerFooter>
    </customSheetView>
    <customSheetView guid="{3DA0B320-DAF7-4F4A-921A-9FCFD188E8C7}" showPageBreaks="1" zeroValues="0" printArea="1" hiddenRows="1" view="pageBreakPreview" topLeftCell="A10">
      <selection activeCell="G15" sqref="G15"/>
      <pageMargins left="0.72" right="0.49" top="0.62" bottom="0.52" header="0.32" footer="0.27"/>
      <pageSetup scale="93" orientation="portrait" r:id="rId15"/>
      <headerFooter alignWithMargins="0">
        <oddFooter>&amp;R&amp;"Book Antiqua,Bold"&amp;10Letter of Discount  / Page &amp;P of &amp;N</oddFooter>
      </headerFooter>
    </customSheetView>
    <customSheetView guid="{BE0CEA4D-1A4E-4C32-BF92-B8DA3D3423E5}" showPageBreaks="1" zeroValues="0" printArea="1" hiddenRows="1" view="pageBreakPreview" topLeftCell="A13">
      <selection activeCell="G15" sqref="G15"/>
      <pageMargins left="0.72" right="0.49" top="0.62" bottom="0.52" header="0.32" footer="0.27"/>
      <pageSetup scale="93" orientation="portrait" r:id="rId16"/>
      <headerFooter alignWithMargins="0">
        <oddFooter>&amp;R&amp;"Book Antiqua,Bold"&amp;10Letter of Discount  / Page &amp;P of &amp;N</oddFooter>
      </headerFooter>
    </customSheetView>
    <customSheetView guid="{714760DF-5EB1-4543-9C04-C1A23AAE4384}" showPageBreaks="1" zeroValues="0" printArea="1" hiddenRows="1" view="pageBreakPreview" topLeftCell="A13">
      <selection activeCell="G15" sqref="G15"/>
      <pageMargins left="0.72" right="0.49" top="0.62" bottom="0.52" header="0.32" footer="0.27"/>
      <pageSetup scale="93" orientation="portrait" r:id="rId17"/>
      <headerFooter alignWithMargins="0">
        <oddFooter>&amp;R&amp;"Book Antiqua,Bold"&amp;10Letter of Discount  / Page &amp;P of &amp;N</oddFooter>
      </headerFooter>
    </customSheetView>
    <customSheetView guid="{D4A148BB-8D25-43B9-8797-A9D3AE767B49}" showPageBreaks="1" zeroValues="0" printArea="1" hiddenRows="1" view="pageBreakPreview" topLeftCell="A13">
      <selection activeCell="G15" sqref="G15"/>
      <pageMargins left="0.72" right="0.49" top="0.62" bottom="0.52" header="0.32" footer="0.27"/>
      <pageSetup scale="93" orientation="portrait" r:id="rId18"/>
      <headerFooter alignWithMargins="0">
        <oddFooter>&amp;R&amp;"Book Antiqua,Bold"&amp;10Letter of Discount  / Page &amp;P of &amp;N</oddFooter>
      </headerFooter>
    </customSheetView>
    <customSheetView guid="{9658319F-66FC-48F8-AB8A-302F6F77BA10}" showPageBreaks="1" zeroValues="0" printArea="1" hiddenRows="1" hiddenColumns="1" view="pageBreakPreview">
      <selection activeCell="G15" sqref="G15"/>
      <pageMargins left="0.72" right="0.49" top="0.62" bottom="0.52" header="0.32" footer="0.27"/>
      <pageSetup scale="93" orientation="portrait" r:id="rId19"/>
      <headerFooter alignWithMargins="0">
        <oddFooter>&amp;R&amp;"Book Antiqua,Bold"&amp;10Letter of Discount  / Page &amp;P of &amp;N</oddFooter>
      </headerFooter>
    </customSheetView>
    <customSheetView guid="{EF8F60CB-82F3-477F-A7D3-94F4C70843DC}" showPageBreaks="1" zeroValues="0" printArea="1" hiddenRows="1" hiddenColumns="1" view="pageBreakPreview" topLeftCell="A7">
      <selection activeCell="G15" sqref="G15:G16"/>
      <pageMargins left="0.72" right="0.49" top="0.62" bottom="0.52" header="0.32" footer="0.27"/>
      <pageSetup scale="93" orientation="portrait" r:id="rId20"/>
      <headerFooter alignWithMargins="0">
        <oddFooter>&amp;R&amp;"Book Antiqua,Bold"&amp;10Letter of Discount  / Page &amp;P of &amp;N</oddFooter>
      </headerFooter>
    </customSheetView>
    <customSheetView guid="{427AF4ED-2BDF-478F-9F0A-595838FA0EC8}" showPageBreaks="1" zeroValues="0" printArea="1" hiddenRows="1" hiddenColumns="1" view="pageBreakPreview">
      <selection activeCell="G15" sqref="G15"/>
      <pageMargins left="0.72" right="0.49" top="0.62" bottom="0.52" header="0.32" footer="0.27"/>
      <pageSetup scale="93" orientation="portrait" r:id="rId21"/>
      <headerFooter alignWithMargins="0">
        <oddFooter>&amp;R&amp;"Book Antiqua,Bold"&amp;10Letter of Discount  / Page &amp;P of &amp;N</oddFooter>
      </headerFooter>
    </customSheetView>
    <customSheetView guid="{D4DE57C7-E521-4428-80BD-545B19793C78}" showPageBreaks="1" zeroValues="0" printArea="1" hiddenRows="1" hiddenColumns="1" view="pageBreakPreview">
      <selection activeCell="G15" sqref="G15"/>
      <pageMargins left="0.72" right="0.49" top="0.62" bottom="0.52" header="0.32" footer="0.27"/>
      <pageSetup scale="93" orientation="portrait" r:id="rId22"/>
      <headerFooter alignWithMargins="0">
        <oddFooter>&amp;R&amp;"Book Antiqua,Bold"&amp;10Letter of Discount  / Page &amp;P of &amp;N</oddFooter>
      </headerFooter>
    </customSheetView>
    <customSheetView guid="{93F2FEDA-AB07-4652-9895-BE34975CD6CE}" showPageBreaks="1" zeroValues="0" printArea="1" hiddenRows="1" hiddenColumns="1" view="pageBreakPreview">
      <selection activeCell="G15" sqref="G15"/>
      <pageMargins left="0.72" right="0.49" top="0.62" bottom="0.52" header="0.32" footer="0.27"/>
      <pageSetup scale="93" orientation="portrait" r:id="rId23"/>
      <headerFooter alignWithMargins="0">
        <oddFooter>&amp;R&amp;"Book Antiqua,Bold"&amp;10Letter of Discount  / Page &amp;P of &amp;N</oddFooter>
      </headerFooter>
    </customSheetView>
  </customSheetViews>
  <mergeCells count="16">
    <mergeCell ref="A1:G1"/>
    <mergeCell ref="A4:G4"/>
    <mergeCell ref="C12:G12"/>
    <mergeCell ref="A14:G14"/>
    <mergeCell ref="J14:M14"/>
    <mergeCell ref="C15:F15"/>
    <mergeCell ref="F40:G40"/>
    <mergeCell ref="F41:G41"/>
    <mergeCell ref="C16:F16"/>
    <mergeCell ref="C17:F17"/>
    <mergeCell ref="C23:F23"/>
    <mergeCell ref="C29:F29"/>
    <mergeCell ref="C30:F30"/>
    <mergeCell ref="C31:G31"/>
    <mergeCell ref="C32:G32"/>
    <mergeCell ref="C33:G33"/>
  </mergeCells>
  <phoneticPr fontId="28" type="noConversion"/>
  <dataValidations count="5">
    <dataValidation type="whole" operator="greaterThanOrEqual" allowBlank="1" showInputMessage="1" showErrorMessage="1" error="Enter numeric figure without decimal only" sqref="G15" xr:uid="{00000000-0002-0000-0A00-000000000000}">
      <formula1>0</formula1>
    </dataValidation>
    <dataValidation type="decimal" allowBlank="1" showInputMessage="1" showErrorMessage="1" error="Enter in percent only." sqref="G24:G28 G16" xr:uid="{00000000-0002-0000-0A00-000001000000}">
      <formula1>0</formula1>
      <formula2>1</formula2>
    </dataValidation>
    <dataValidation type="whole" operator="greaterThanOrEqual" allowBlank="1" showInputMessage="1" showErrorMessage="1" error="Enter numeric figure only." sqref="G29" xr:uid="{00000000-0002-0000-0A00-000002000000}">
      <formula1>0</formula1>
    </dataValidation>
    <dataValidation type="whole" operator="greaterThanOrEqual" allowBlank="1" showInputMessage="1" showErrorMessage="1" error="Enter numeric figures only." sqref="G18:G22" xr:uid="{00000000-0002-0000-0A00-000003000000}">
      <formula1>0</formula1>
    </dataValidation>
    <dataValidation type="decimal" allowBlank="1" showInputMessage="1" showErrorMessage="1" error="Enter in percent only" sqref="G30" xr:uid="{00000000-0002-0000-0A00-000004000000}">
      <formula1>0</formula1>
      <formula2>1</formula2>
    </dataValidation>
  </dataValidations>
  <pageMargins left="0.72" right="0.49" top="0.62" bottom="0.52" header="0.32" footer="0.27"/>
  <pageSetup scale="93" orientation="portrait" r:id="rId24"/>
  <headerFooter alignWithMargins="0">
    <oddFooter>&amp;R&amp;"Book Antiqua,Bold"&amp;10Letter of Discount  / Page &amp;P of &amp;N</oddFooter>
  </headerFooter>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35"/>
  </sheetPr>
  <dimension ref="A1:F21"/>
  <sheetViews>
    <sheetView zoomScale="70" zoomScaleNormal="70" zoomScaleSheetLayoutView="100" workbookViewId="0">
      <selection sqref="A1:E16"/>
    </sheetView>
  </sheetViews>
  <sheetFormatPr defaultColWidth="9" defaultRowHeight="16.5"/>
  <cols>
    <col min="1" max="1" width="9" style="367"/>
    <col min="2" max="2" width="26.875" style="368" customWidth="1"/>
    <col min="3" max="3" width="22.875" style="368" customWidth="1"/>
    <col min="4" max="5" width="15.625" style="368" customWidth="1"/>
    <col min="6" max="16384" width="9" style="215"/>
  </cols>
  <sheetData>
    <row r="1" spans="1:6">
      <c r="A1" s="354"/>
      <c r="B1" s="355"/>
      <c r="C1" s="355"/>
      <c r="D1" s="355"/>
      <c r="E1" s="355"/>
    </row>
    <row r="2" spans="1:6" ht="21.95" customHeight="1">
      <c r="A2" s="843" t="s">
        <v>21</v>
      </c>
      <c r="B2" s="843"/>
      <c r="C2" s="843"/>
      <c r="D2" s="843"/>
      <c r="E2" s="215"/>
    </row>
    <row r="3" spans="1:6">
      <c r="A3" s="354"/>
      <c r="B3" s="355"/>
      <c r="C3" s="355"/>
      <c r="D3" s="355"/>
      <c r="E3" s="355"/>
    </row>
    <row r="4" spans="1:6" ht="30">
      <c r="A4" s="356" t="s">
        <v>22</v>
      </c>
      <c r="B4" s="357" t="s">
        <v>23</v>
      </c>
      <c r="C4" s="356" t="s">
        <v>61</v>
      </c>
      <c r="D4" s="356" t="s">
        <v>24</v>
      </c>
      <c r="E4" s="356" t="s">
        <v>25</v>
      </c>
    </row>
    <row r="5" spans="1:6" ht="18" customHeight="1">
      <c r="A5" s="358" t="s">
        <v>26</v>
      </c>
      <c r="B5" s="358" t="s">
        <v>27</v>
      </c>
      <c r="C5" s="358" t="s">
        <v>28</v>
      </c>
      <c r="D5" s="358" t="s">
        <v>29</v>
      </c>
      <c r="E5" s="358" t="s">
        <v>30</v>
      </c>
    </row>
    <row r="6" spans="1:6" ht="45" customHeight="1">
      <c r="A6" s="359">
        <v>1</v>
      </c>
      <c r="B6" s="360"/>
      <c r="C6" s="361"/>
      <c r="D6" s="362"/>
      <c r="E6" s="363">
        <f t="shared" ref="E6:E15" si="0">C6*D6</f>
        <v>0</v>
      </c>
    </row>
    <row r="7" spans="1:6" ht="45" customHeight="1">
      <c r="A7" s="359">
        <v>2</v>
      </c>
      <c r="B7" s="360"/>
      <c r="C7" s="361"/>
      <c r="D7" s="362"/>
      <c r="E7" s="363">
        <f t="shared" si="0"/>
        <v>0</v>
      </c>
    </row>
    <row r="8" spans="1:6" ht="45" customHeight="1">
      <c r="A8" s="359">
        <v>3</v>
      </c>
      <c r="B8" s="360"/>
      <c r="C8" s="361"/>
      <c r="D8" s="362"/>
      <c r="E8" s="363">
        <f t="shared" si="0"/>
        <v>0</v>
      </c>
    </row>
    <row r="9" spans="1:6" ht="45" customHeight="1">
      <c r="A9" s="359">
        <v>4</v>
      </c>
      <c r="B9" s="360"/>
      <c r="C9" s="361"/>
      <c r="D9" s="362"/>
      <c r="E9" s="363">
        <f t="shared" si="0"/>
        <v>0</v>
      </c>
    </row>
    <row r="10" spans="1:6" ht="45" customHeight="1">
      <c r="A10" s="359">
        <v>5</v>
      </c>
      <c r="B10" s="360"/>
      <c r="C10" s="361"/>
      <c r="D10" s="362"/>
      <c r="E10" s="363">
        <f t="shared" si="0"/>
        <v>0</v>
      </c>
    </row>
    <row r="11" spans="1:6" ht="45" customHeight="1">
      <c r="A11" s="359">
        <v>6</v>
      </c>
      <c r="B11" s="360"/>
      <c r="C11" s="361"/>
      <c r="D11" s="362"/>
      <c r="E11" s="363">
        <f t="shared" si="0"/>
        <v>0</v>
      </c>
    </row>
    <row r="12" spans="1:6" ht="45" customHeight="1">
      <c r="A12" s="359">
        <v>7</v>
      </c>
      <c r="B12" s="360"/>
      <c r="C12" s="361"/>
      <c r="D12" s="362"/>
      <c r="E12" s="363">
        <f t="shared" si="0"/>
        <v>0</v>
      </c>
    </row>
    <row r="13" spans="1:6" ht="45" customHeight="1">
      <c r="A13" s="359">
        <v>8</v>
      </c>
      <c r="B13" s="360"/>
      <c r="C13" s="361"/>
      <c r="D13" s="362"/>
      <c r="E13" s="363">
        <f t="shared" si="0"/>
        <v>0</v>
      </c>
    </row>
    <row r="14" spans="1:6" ht="45" customHeight="1">
      <c r="A14" s="359">
        <v>9</v>
      </c>
      <c r="B14" s="360"/>
      <c r="C14" s="361"/>
      <c r="D14" s="362"/>
      <c r="E14" s="363">
        <f t="shared" si="0"/>
        <v>0</v>
      </c>
    </row>
    <row r="15" spans="1:6" ht="45" customHeight="1">
      <c r="A15" s="359">
        <v>10</v>
      </c>
      <c r="B15" s="360"/>
      <c r="C15" s="361"/>
      <c r="D15" s="362"/>
      <c r="E15" s="363">
        <f t="shared" si="0"/>
        <v>0</v>
      </c>
    </row>
    <row r="16" spans="1:6" ht="45" customHeight="1">
      <c r="A16" s="364"/>
      <c r="B16" s="365" t="s">
        <v>31</v>
      </c>
      <c r="C16" s="365"/>
      <c r="D16" s="365"/>
      <c r="E16" s="365">
        <f>SUM(E6:E15)</f>
        <v>0</v>
      </c>
      <c r="F16" s="366"/>
    </row>
    <row r="17" ht="30" customHeight="1"/>
    <row r="18" ht="30" customHeight="1"/>
    <row r="19" ht="30" customHeight="1"/>
    <row r="20" ht="30" customHeight="1"/>
    <row r="21" ht="30" customHeight="1"/>
  </sheetData>
  <sheetProtection formatColumns="0" formatRows="0" selectLockedCells="1"/>
  <customSheetViews>
    <customSheetView guid="{FCAAE906-744B-4580-8002-466CC408DAC9}" scale="70" state="hidden">
      <selection sqref="A1:E16"/>
      <pageMargins left="0.75" right="0.75" top="0.65" bottom="1" header="0.5" footer="0.5"/>
      <pageSetup orientation="portrait" r:id="rId1"/>
      <headerFooter alignWithMargins="0"/>
    </customSheetView>
    <customSheetView guid="{FC366365-2136-48B2-A9F6-DEB708B66B93}" scale="70" state="hidden">
      <selection sqref="A1:E16"/>
      <pageMargins left="0.75" right="0.75" top="0.65" bottom="1" header="0.5" footer="0.5"/>
      <pageSetup orientation="portrait" r:id="rId2"/>
      <headerFooter alignWithMargins="0"/>
    </customSheetView>
    <customSheetView guid="{25F14B1D-FADD-4C44-AA48-5D402D65337D}" scale="70" state="hidden">
      <selection sqref="A1:E16"/>
      <pageMargins left="0.75" right="0.75" top="0.65" bottom="1" header="0.5" footer="0.5"/>
      <pageSetup orientation="portrait" r:id="rId3"/>
      <headerFooter alignWithMargins="0"/>
    </customSheetView>
    <customSheetView guid="{2D068FA3-47E3-4516-81A6-894AA90F7864}" scale="70" state="hidden">
      <selection sqref="A1:E16"/>
      <pageMargins left="0.75" right="0.75" top="0.65" bottom="1" header="0.5" footer="0.5"/>
      <pageSetup orientation="portrait" r:id="rId4"/>
      <headerFooter alignWithMargins="0"/>
    </customSheetView>
    <customSheetView guid="{97B2ED79-AE3F-4DF3-959D-96AE4A0B76A0}" scale="70" state="hidden">
      <selection sqref="A1:E16"/>
      <pageMargins left="0.75" right="0.75" top="0.65" bottom="1" header="0.5" footer="0.5"/>
      <pageSetup orientation="portrait" r:id="rId5"/>
      <headerFooter alignWithMargins="0"/>
    </customSheetView>
    <customSheetView guid="{CB39F8EE-FAD8-4C4E-B5E9-5EC27AC08528}" scale="70" state="hidden">
      <selection sqref="A1:E16"/>
      <pageMargins left="0.75" right="0.75" top="0.65" bottom="1" header="0.5" footer="0.5"/>
      <pageSetup orientation="portrait" r:id="rId6"/>
      <headerFooter alignWithMargins="0"/>
    </customSheetView>
    <customSheetView guid="{E8B8E0BD-9CB3-4C7D-9BC6-088FDFCB0B45}" scale="70" state="hidden">
      <selection sqref="A1:E16"/>
      <pageMargins left="0.75" right="0.75" top="0.65" bottom="1" header="0.5" footer="0.5"/>
      <pageSetup orientation="portrait" r:id="rId7"/>
      <headerFooter alignWithMargins="0"/>
    </customSheetView>
    <customSheetView guid="{E2E57CA5-082B-4C11-AB34-2A298199576B}" scale="70">
      <selection activeCell="C11" sqref="C11"/>
      <pageMargins left="0.75" right="0.75" top="0.65" bottom="1" header="0.5" footer="0.5"/>
      <pageSetup orientation="portrait" r:id="rId8"/>
      <headerFooter alignWithMargins="0"/>
    </customSheetView>
    <customSheetView guid="{EEE4E2D7-4BFE-4C24-8B93-9FD441A50336}" scale="70">
      <selection activeCell="C6" sqref="C6"/>
      <pageMargins left="0.75" right="0.75" top="0.65" bottom="1" header="0.5" footer="0.5"/>
      <pageSetup orientation="portrait" r:id="rId9"/>
      <headerFooter alignWithMargins="0"/>
    </customSheetView>
    <customSheetView guid="{091A6405-72DB-46E0-B81A-EC53A5C58396}" scale="70">
      <selection activeCell="D6" sqref="D6"/>
      <pageMargins left="0.75" right="0.75" top="0.65" bottom="1" header="0.5" footer="0.5"/>
      <pageSetup orientation="portrait" r:id="rId10"/>
      <headerFooter alignWithMargins="0"/>
    </customSheetView>
    <customSheetView guid="{27A45B7A-04F2-4516-B80B-5ED0825D4ED3}" scale="70">
      <selection activeCell="C6" sqref="C6"/>
      <pageMargins left="0.75" right="0.75" top="0.65" bottom="1" header="0.5" footer="0.5"/>
      <pageSetup orientation="portrait" r:id="rId11"/>
      <headerFooter alignWithMargins="0"/>
    </customSheetView>
    <customSheetView guid="{1F4837C2-36FF-4422-95DC-EAAD1B4FAC2F}" scale="70" state="hidden">
      <selection sqref="A1:E16"/>
      <pageMargins left="0.75" right="0.75" top="0.65" bottom="1" header="0.5" footer="0.5"/>
      <pageSetup orientation="portrait" r:id="rId12"/>
      <headerFooter alignWithMargins="0"/>
    </customSheetView>
    <customSheetView guid="{FD7F7BE1-8CB1-460B-98AB-D33E15FD14E6}" scale="70" state="hidden">
      <selection sqref="A1:E16"/>
      <pageMargins left="0.75" right="0.75" top="0.65" bottom="1" header="0.5" footer="0.5"/>
      <pageSetup orientation="portrait" r:id="rId13"/>
      <headerFooter alignWithMargins="0"/>
    </customSheetView>
    <customSheetView guid="{8C0E2163-61BB-48DF-AFAF-5E75147ED450}" scale="70" state="hidden">
      <selection sqref="A1:E16"/>
      <pageMargins left="0.75" right="0.75" top="0.65" bottom="1" header="0.5" footer="0.5"/>
      <pageSetup orientation="portrait" r:id="rId14"/>
      <headerFooter alignWithMargins="0"/>
    </customSheetView>
    <customSheetView guid="{3DA0B320-DAF7-4F4A-921A-9FCFD188E8C7}" scale="70" state="hidden">
      <selection sqref="A1:E16"/>
      <pageMargins left="0.75" right="0.75" top="0.65" bottom="1" header="0.5" footer="0.5"/>
      <pageSetup orientation="portrait" r:id="rId15"/>
      <headerFooter alignWithMargins="0"/>
    </customSheetView>
    <customSheetView guid="{BE0CEA4D-1A4E-4C32-BF92-B8DA3D3423E5}" scale="70" state="hidden">
      <selection sqref="A1:E16"/>
      <pageMargins left="0.75" right="0.75" top="0.65" bottom="1" header="0.5" footer="0.5"/>
      <pageSetup orientation="portrait" r:id="rId16"/>
      <headerFooter alignWithMargins="0"/>
    </customSheetView>
    <customSheetView guid="{714760DF-5EB1-4543-9C04-C1A23AAE4384}" scale="70" state="hidden">
      <selection sqref="A1:E16"/>
      <pageMargins left="0.75" right="0.75" top="0.65" bottom="1" header="0.5" footer="0.5"/>
      <pageSetup orientation="portrait" r:id="rId17"/>
      <headerFooter alignWithMargins="0"/>
    </customSheetView>
    <customSheetView guid="{D4A148BB-8D25-43B9-8797-A9D3AE767B49}" scale="70" state="hidden">
      <selection sqref="A1:E16"/>
      <pageMargins left="0.75" right="0.75" top="0.65" bottom="1" header="0.5" footer="0.5"/>
      <pageSetup orientation="portrait" r:id="rId18"/>
      <headerFooter alignWithMargins="0"/>
    </customSheetView>
    <customSheetView guid="{9658319F-66FC-48F8-AB8A-302F6F77BA10}" scale="70" state="hidden">
      <selection sqref="A1:E16"/>
      <pageMargins left="0.75" right="0.75" top="0.65" bottom="1" header="0.5" footer="0.5"/>
      <pageSetup orientation="portrait" r:id="rId19"/>
      <headerFooter alignWithMargins="0"/>
    </customSheetView>
    <customSheetView guid="{EF8F60CB-82F3-477F-A7D3-94F4C70843DC}" scale="70" state="hidden">
      <selection sqref="A1:E16"/>
      <pageMargins left="0.75" right="0.75" top="0.65" bottom="1" header="0.5" footer="0.5"/>
      <pageSetup orientation="portrait" r:id="rId20"/>
      <headerFooter alignWithMargins="0"/>
    </customSheetView>
    <customSheetView guid="{427AF4ED-2BDF-478F-9F0A-595838FA0EC8}" scale="70" state="hidden">
      <selection sqref="A1:E16"/>
      <pageMargins left="0.75" right="0.75" top="0.65" bottom="1" header="0.5" footer="0.5"/>
      <pageSetup orientation="portrait" r:id="rId21"/>
      <headerFooter alignWithMargins="0"/>
    </customSheetView>
    <customSheetView guid="{D4DE57C7-E521-4428-80BD-545B19793C78}" scale="70" state="hidden">
      <selection sqref="A1:E16"/>
      <pageMargins left="0.75" right="0.75" top="0.65" bottom="1" header="0.5" footer="0.5"/>
      <pageSetup orientation="portrait" r:id="rId22"/>
      <headerFooter alignWithMargins="0"/>
    </customSheetView>
    <customSheetView guid="{93F2FEDA-AB07-4652-9895-BE34975CD6CE}" scale="70" state="hidden">
      <selection sqref="A1:E16"/>
      <pageMargins left="0.75" right="0.75" top="0.65" bottom="1" header="0.5" footer="0.5"/>
      <pageSetup orientation="portrait" r:id="rId23"/>
      <headerFooter alignWithMargins="0"/>
    </customSheetView>
  </customSheetViews>
  <mergeCells count="1">
    <mergeCell ref="A2:D2"/>
  </mergeCells>
  <phoneticPr fontId="28" type="noConversion"/>
  <pageMargins left="0.75" right="0.75" top="0.65" bottom="1" header="0.5" footer="0.5"/>
  <pageSetup orientation="portrait"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7"/>
  </sheetPr>
  <dimension ref="A1:F21"/>
  <sheetViews>
    <sheetView zoomScale="90" zoomScaleNormal="90" workbookViewId="0">
      <selection activeCell="F8" sqref="F8"/>
    </sheetView>
  </sheetViews>
  <sheetFormatPr defaultColWidth="9" defaultRowHeight="16.5"/>
  <cols>
    <col min="1" max="1" width="9" style="367"/>
    <col min="2" max="2" width="26.875" style="368" customWidth="1"/>
    <col min="3" max="3" width="22.875" style="368" customWidth="1"/>
    <col min="4" max="5" width="15.625" style="368" customWidth="1"/>
    <col min="6" max="16384" width="9" style="215"/>
  </cols>
  <sheetData>
    <row r="1" spans="1:6">
      <c r="A1" s="354"/>
      <c r="B1" s="355"/>
      <c r="C1" s="355"/>
      <c r="D1" s="355"/>
      <c r="E1" s="355"/>
    </row>
    <row r="2" spans="1:6" ht="21.95" customHeight="1">
      <c r="A2" s="843" t="s">
        <v>32</v>
      </c>
      <c r="B2" s="843"/>
      <c r="C2" s="843"/>
      <c r="D2" s="844"/>
      <c r="E2"/>
    </row>
    <row r="3" spans="1:6">
      <c r="A3" s="354"/>
      <c r="B3" s="355"/>
      <c r="C3" s="355"/>
      <c r="D3" s="355"/>
      <c r="E3" s="355"/>
    </row>
    <row r="4" spans="1:6" ht="30">
      <c r="A4" s="356" t="s">
        <v>22</v>
      </c>
      <c r="B4" s="357" t="s">
        <v>23</v>
      </c>
      <c r="C4" s="356" t="s">
        <v>33</v>
      </c>
      <c r="D4" s="356" t="s">
        <v>34</v>
      </c>
      <c r="E4" s="356" t="s">
        <v>35</v>
      </c>
    </row>
    <row r="5" spans="1:6" ht="18" customHeight="1">
      <c r="A5" s="358" t="s">
        <v>26</v>
      </c>
      <c r="B5" s="358" t="s">
        <v>27</v>
      </c>
      <c r="C5" s="358" t="s">
        <v>28</v>
      </c>
      <c r="D5" s="358" t="s">
        <v>29</v>
      </c>
      <c r="E5" s="358" t="s">
        <v>30</v>
      </c>
    </row>
    <row r="6" spans="1:6" ht="45" customHeight="1">
      <c r="A6" s="359">
        <v>1</v>
      </c>
      <c r="B6" s="360"/>
      <c r="C6" s="361"/>
      <c r="D6" s="362"/>
      <c r="E6" s="363">
        <f>C6*D6</f>
        <v>0</v>
      </c>
    </row>
    <row r="7" spans="1:6" ht="45" customHeight="1">
      <c r="A7" s="359">
        <v>2</v>
      </c>
      <c r="B7" s="360"/>
      <c r="C7" s="361"/>
      <c r="D7" s="362"/>
      <c r="E7" s="363">
        <f t="shared" ref="E7:E15" si="0">C7*D7</f>
        <v>0</v>
      </c>
    </row>
    <row r="8" spans="1:6" ht="45" customHeight="1">
      <c r="A8" s="359">
        <v>3</v>
      </c>
      <c r="B8" s="360"/>
      <c r="C8" s="361"/>
      <c r="D8" s="362"/>
      <c r="E8" s="363">
        <f t="shared" si="0"/>
        <v>0</v>
      </c>
    </row>
    <row r="9" spans="1:6" ht="45" customHeight="1">
      <c r="A9" s="359">
        <v>4</v>
      </c>
      <c r="B9" s="360"/>
      <c r="C9" s="361"/>
      <c r="D9" s="362"/>
      <c r="E9" s="363">
        <f t="shared" si="0"/>
        <v>0</v>
      </c>
    </row>
    <row r="10" spans="1:6" ht="45" customHeight="1">
      <c r="A10" s="359">
        <v>5</v>
      </c>
      <c r="B10" s="360"/>
      <c r="C10" s="361"/>
      <c r="D10" s="362"/>
      <c r="E10" s="363">
        <f t="shared" si="0"/>
        <v>0</v>
      </c>
    </row>
    <row r="11" spans="1:6" ht="45" customHeight="1">
      <c r="A11" s="359">
        <v>6</v>
      </c>
      <c r="B11" s="360"/>
      <c r="C11" s="361"/>
      <c r="D11" s="362"/>
      <c r="E11" s="363">
        <f t="shared" si="0"/>
        <v>0</v>
      </c>
    </row>
    <row r="12" spans="1:6" ht="45" customHeight="1">
      <c r="A12" s="359">
        <v>7</v>
      </c>
      <c r="B12" s="360"/>
      <c r="C12" s="361"/>
      <c r="D12" s="362"/>
      <c r="E12" s="363">
        <f t="shared" si="0"/>
        <v>0</v>
      </c>
    </row>
    <row r="13" spans="1:6" ht="45" customHeight="1">
      <c r="A13" s="359">
        <v>8</v>
      </c>
      <c r="B13" s="360"/>
      <c r="C13" s="361"/>
      <c r="D13" s="362"/>
      <c r="E13" s="363">
        <f t="shared" si="0"/>
        <v>0</v>
      </c>
    </row>
    <row r="14" spans="1:6" ht="45" customHeight="1">
      <c r="A14" s="359">
        <v>9</v>
      </c>
      <c r="B14" s="360"/>
      <c r="C14" s="361"/>
      <c r="D14" s="362"/>
      <c r="E14" s="363">
        <f t="shared" si="0"/>
        <v>0</v>
      </c>
    </row>
    <row r="15" spans="1:6" ht="45" customHeight="1">
      <c r="A15" s="359">
        <v>10</v>
      </c>
      <c r="B15" s="360"/>
      <c r="C15" s="361"/>
      <c r="D15" s="362"/>
      <c r="E15" s="363">
        <f t="shared" si="0"/>
        <v>0</v>
      </c>
    </row>
    <row r="16" spans="1:6" ht="45" customHeight="1">
      <c r="A16" s="364"/>
      <c r="B16" s="365" t="s">
        <v>31</v>
      </c>
      <c r="C16" s="365"/>
      <c r="D16" s="365"/>
      <c r="E16" s="365">
        <f>SUM(E6:E15)</f>
        <v>0</v>
      </c>
      <c r="F16" s="366"/>
    </row>
    <row r="17" ht="30" customHeight="1"/>
    <row r="18" ht="30" customHeight="1"/>
    <row r="19" ht="30" customHeight="1"/>
    <row r="20" ht="30" customHeight="1"/>
    <row r="21" ht="30" customHeight="1"/>
  </sheetData>
  <sheetProtection formatColumns="0" formatRows="0" selectLockedCells="1"/>
  <customSheetViews>
    <customSheetView guid="{FCAAE906-744B-4580-8002-466CC408DAC9}" scale="90" state="hidden">
      <selection activeCell="F8" sqref="F8"/>
      <pageMargins left="0.75" right="0.75" top="0.65" bottom="1" header="0.5" footer="0.5"/>
      <pageSetup orientation="portrait" r:id="rId1"/>
      <headerFooter alignWithMargins="0"/>
    </customSheetView>
    <customSheetView guid="{FC366365-2136-48B2-A9F6-DEB708B66B93}" scale="90" state="hidden">
      <selection activeCell="F8" sqref="F8"/>
      <pageMargins left="0.75" right="0.75" top="0.65" bottom="1" header="0.5" footer="0.5"/>
      <pageSetup orientation="portrait" r:id="rId2"/>
      <headerFooter alignWithMargins="0"/>
    </customSheetView>
    <customSheetView guid="{25F14B1D-FADD-4C44-AA48-5D402D65337D}" scale="90" state="hidden">
      <selection activeCell="F8" sqref="F8"/>
      <pageMargins left="0.75" right="0.75" top="0.65" bottom="1" header="0.5" footer="0.5"/>
      <pageSetup orientation="portrait" r:id="rId3"/>
      <headerFooter alignWithMargins="0"/>
    </customSheetView>
    <customSheetView guid="{2D068FA3-47E3-4516-81A6-894AA90F7864}" scale="90" state="hidden">
      <selection activeCell="F8" sqref="F8"/>
      <pageMargins left="0.75" right="0.75" top="0.65" bottom="1" header="0.5" footer="0.5"/>
      <pageSetup orientation="portrait" r:id="rId4"/>
      <headerFooter alignWithMargins="0"/>
    </customSheetView>
    <customSheetView guid="{97B2ED79-AE3F-4DF3-959D-96AE4A0B76A0}" scale="90" state="hidden">
      <selection activeCell="F8" sqref="F8"/>
      <pageMargins left="0.75" right="0.75" top="0.65" bottom="1" header="0.5" footer="0.5"/>
      <pageSetup orientation="portrait" r:id="rId5"/>
      <headerFooter alignWithMargins="0"/>
    </customSheetView>
    <customSheetView guid="{CB39F8EE-FAD8-4C4E-B5E9-5EC27AC08528}" scale="90" state="hidden">
      <selection activeCell="F8" sqref="F8"/>
      <pageMargins left="0.75" right="0.75" top="0.65" bottom="1" header="0.5" footer="0.5"/>
      <pageSetup orientation="portrait" r:id="rId6"/>
      <headerFooter alignWithMargins="0"/>
    </customSheetView>
    <customSheetView guid="{E8B8E0BD-9CB3-4C7D-9BC6-088FDFCB0B45}" scale="90" state="hidden">
      <selection activeCell="F8" sqref="F8"/>
      <pageMargins left="0.75" right="0.75" top="0.65" bottom="1" header="0.5" footer="0.5"/>
      <pageSetup orientation="portrait" r:id="rId7"/>
      <headerFooter alignWithMargins="0"/>
    </customSheetView>
    <customSheetView guid="{E2E57CA5-082B-4C11-AB34-2A298199576B}" scale="90">
      <selection activeCell="C6" sqref="C6"/>
      <pageMargins left="0.75" right="0.75" top="0.65" bottom="1" header="0.5" footer="0.5"/>
      <pageSetup orientation="portrait" r:id="rId8"/>
      <headerFooter alignWithMargins="0"/>
    </customSheetView>
    <customSheetView guid="{EEE4E2D7-4BFE-4C24-8B93-9FD441A50336}" scale="90" topLeftCell="A4">
      <selection activeCell="D6" sqref="D6"/>
      <pageMargins left="0.75" right="0.75" top="0.65" bottom="1" header="0.5" footer="0.5"/>
      <pageSetup orientation="portrait" r:id="rId9"/>
      <headerFooter alignWithMargins="0"/>
    </customSheetView>
    <customSheetView guid="{091A6405-72DB-46E0-B81A-EC53A5C58396}" scale="90">
      <selection activeCell="D6" sqref="D6"/>
      <pageMargins left="0.75" right="0.75" top="0.65" bottom="1" header="0.5" footer="0.5"/>
      <pageSetup orientation="portrait" r:id="rId10"/>
      <headerFooter alignWithMargins="0"/>
    </customSheetView>
    <customSheetView guid="{27A45B7A-04F2-4516-B80B-5ED0825D4ED3}" scale="90" topLeftCell="A4">
      <selection activeCell="D6" sqref="D6"/>
      <pageMargins left="0.75" right="0.75" top="0.65" bottom="1" header="0.5" footer="0.5"/>
      <pageSetup orientation="portrait" r:id="rId11"/>
      <headerFooter alignWithMargins="0"/>
    </customSheetView>
    <customSheetView guid="{1F4837C2-36FF-4422-95DC-EAAD1B4FAC2F}" scale="90" state="hidden">
      <selection activeCell="F8" sqref="F8"/>
      <pageMargins left="0.75" right="0.75" top="0.65" bottom="1" header="0.5" footer="0.5"/>
      <pageSetup orientation="portrait" r:id="rId12"/>
      <headerFooter alignWithMargins="0"/>
    </customSheetView>
    <customSheetView guid="{FD7F7BE1-8CB1-460B-98AB-D33E15FD14E6}" scale="90" state="hidden">
      <selection activeCell="F8" sqref="F8"/>
      <pageMargins left="0.75" right="0.75" top="0.65" bottom="1" header="0.5" footer="0.5"/>
      <pageSetup orientation="portrait" r:id="rId13"/>
      <headerFooter alignWithMargins="0"/>
    </customSheetView>
    <customSheetView guid="{8C0E2163-61BB-48DF-AFAF-5E75147ED450}" scale="90" state="hidden">
      <selection activeCell="F8" sqref="F8"/>
      <pageMargins left="0.75" right="0.75" top="0.65" bottom="1" header="0.5" footer="0.5"/>
      <pageSetup orientation="portrait" r:id="rId14"/>
      <headerFooter alignWithMargins="0"/>
    </customSheetView>
    <customSheetView guid="{3DA0B320-DAF7-4F4A-921A-9FCFD188E8C7}" scale="90" state="hidden">
      <selection activeCell="F8" sqref="F8"/>
      <pageMargins left="0.75" right="0.75" top="0.65" bottom="1" header="0.5" footer="0.5"/>
      <pageSetup orientation="portrait" r:id="rId15"/>
      <headerFooter alignWithMargins="0"/>
    </customSheetView>
    <customSheetView guid="{BE0CEA4D-1A4E-4C32-BF92-B8DA3D3423E5}" scale="90" state="hidden">
      <selection activeCell="F8" sqref="F8"/>
      <pageMargins left="0.75" right="0.75" top="0.65" bottom="1" header="0.5" footer="0.5"/>
      <pageSetup orientation="portrait" r:id="rId16"/>
      <headerFooter alignWithMargins="0"/>
    </customSheetView>
    <customSheetView guid="{714760DF-5EB1-4543-9C04-C1A23AAE4384}" scale="90" state="hidden">
      <selection activeCell="F8" sqref="F8"/>
      <pageMargins left="0.75" right="0.75" top="0.65" bottom="1" header="0.5" footer="0.5"/>
      <pageSetup orientation="portrait" r:id="rId17"/>
      <headerFooter alignWithMargins="0"/>
    </customSheetView>
    <customSheetView guid="{D4A148BB-8D25-43B9-8797-A9D3AE767B49}" scale="90" state="hidden">
      <selection activeCell="F8" sqref="F8"/>
      <pageMargins left="0.75" right="0.75" top="0.65" bottom="1" header="0.5" footer="0.5"/>
      <pageSetup orientation="portrait" r:id="rId18"/>
      <headerFooter alignWithMargins="0"/>
    </customSheetView>
    <customSheetView guid="{9658319F-66FC-48F8-AB8A-302F6F77BA10}" scale="90" state="hidden">
      <selection activeCell="F8" sqref="F8"/>
      <pageMargins left="0.75" right="0.75" top="0.65" bottom="1" header="0.5" footer="0.5"/>
      <pageSetup orientation="portrait" r:id="rId19"/>
      <headerFooter alignWithMargins="0"/>
    </customSheetView>
    <customSheetView guid="{EF8F60CB-82F3-477F-A7D3-94F4C70843DC}" scale="90" state="hidden">
      <selection activeCell="F8" sqref="F8"/>
      <pageMargins left="0.75" right="0.75" top="0.65" bottom="1" header="0.5" footer="0.5"/>
      <pageSetup orientation="portrait" r:id="rId20"/>
      <headerFooter alignWithMargins="0"/>
    </customSheetView>
    <customSheetView guid="{427AF4ED-2BDF-478F-9F0A-595838FA0EC8}" scale="90" state="hidden">
      <selection activeCell="F8" sqref="F8"/>
      <pageMargins left="0.75" right="0.75" top="0.65" bottom="1" header="0.5" footer="0.5"/>
      <pageSetup orientation="portrait" r:id="rId21"/>
      <headerFooter alignWithMargins="0"/>
    </customSheetView>
    <customSheetView guid="{D4DE57C7-E521-4428-80BD-545B19793C78}" scale="90" state="hidden">
      <selection activeCell="F8" sqref="F8"/>
      <pageMargins left="0.75" right="0.75" top="0.65" bottom="1" header="0.5" footer="0.5"/>
      <pageSetup orientation="portrait" r:id="rId22"/>
      <headerFooter alignWithMargins="0"/>
    </customSheetView>
    <customSheetView guid="{93F2FEDA-AB07-4652-9895-BE34975CD6CE}" scale="90" state="hidden">
      <selection activeCell="F8" sqref="F8"/>
      <pageMargins left="0.75" right="0.75" top="0.65" bottom="1" header="0.5" footer="0.5"/>
      <pageSetup orientation="portrait" r:id="rId23"/>
      <headerFooter alignWithMargins="0"/>
    </customSheetView>
  </customSheetViews>
  <mergeCells count="1">
    <mergeCell ref="A2:D2"/>
  </mergeCells>
  <phoneticPr fontId="28" type="noConversion"/>
  <pageMargins left="0.75" right="0.75" top="0.65" bottom="1" header="0.5" footer="0.5"/>
  <pageSetup orientation="portrait" r:id="rId24"/>
  <headerFooter alignWithMargins="0"/>
  <drawing r:id="rId2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61"/>
  </sheetPr>
  <dimension ref="A1:G21"/>
  <sheetViews>
    <sheetView zoomScaleSheetLayoutView="100" workbookViewId="0">
      <selection activeCell="J7" sqref="J7"/>
    </sheetView>
  </sheetViews>
  <sheetFormatPr defaultColWidth="9" defaultRowHeight="16.5"/>
  <cols>
    <col min="1" max="1" width="7.625" style="367" customWidth="1"/>
    <col min="2" max="4" width="20.625" style="368" customWidth="1"/>
    <col min="5" max="5" width="9.625" style="368" customWidth="1"/>
    <col min="6" max="6" width="12.625" style="368" customWidth="1"/>
    <col min="7" max="16384" width="9" style="215"/>
  </cols>
  <sheetData>
    <row r="1" spans="1:7">
      <c r="A1" s="354"/>
      <c r="B1" s="355"/>
      <c r="C1" s="355"/>
      <c r="D1" s="355"/>
      <c r="E1" s="355"/>
      <c r="F1" s="355"/>
    </row>
    <row r="2" spans="1:7" ht="21.95" customHeight="1">
      <c r="A2" s="843" t="s">
        <v>36</v>
      </c>
      <c r="B2" s="843"/>
      <c r="C2" s="843"/>
      <c r="D2" s="843"/>
      <c r="E2" s="844"/>
      <c r="F2" s="215"/>
    </row>
    <row r="3" spans="1:7">
      <c r="A3" s="354"/>
      <c r="B3" s="355"/>
      <c r="C3" s="355"/>
      <c r="D3" s="355"/>
      <c r="E3" s="355"/>
      <c r="F3" s="355"/>
    </row>
    <row r="4" spans="1:7" ht="45">
      <c r="A4" s="356" t="s">
        <v>22</v>
      </c>
      <c r="B4" s="357" t="s">
        <v>23</v>
      </c>
      <c r="C4" s="356" t="s">
        <v>37</v>
      </c>
      <c r="D4" s="356" t="s">
        <v>38</v>
      </c>
      <c r="E4" s="356" t="s">
        <v>39</v>
      </c>
      <c r="F4" s="356" t="s">
        <v>40</v>
      </c>
    </row>
    <row r="5" spans="1:7" ht="18" customHeight="1">
      <c r="A5" s="358" t="s">
        <v>26</v>
      </c>
      <c r="B5" s="358" t="s">
        <v>27</v>
      </c>
      <c r="C5" s="358" t="s">
        <v>28</v>
      </c>
      <c r="D5" s="358" t="s">
        <v>29</v>
      </c>
      <c r="E5" s="369" t="s">
        <v>41</v>
      </c>
      <c r="F5" s="358" t="s">
        <v>390</v>
      </c>
    </row>
    <row r="6" spans="1:7" ht="45" customHeight="1">
      <c r="A6" s="359">
        <v>1</v>
      </c>
      <c r="B6" s="360"/>
      <c r="C6" s="361"/>
      <c r="D6" s="361"/>
      <c r="E6" s="362"/>
      <c r="F6" s="363">
        <f>C6*E6</f>
        <v>0</v>
      </c>
    </row>
    <row r="7" spans="1:7" ht="45" customHeight="1">
      <c r="A7" s="359">
        <v>2</v>
      </c>
      <c r="B7" s="360"/>
      <c r="C7" s="361"/>
      <c r="D7" s="361"/>
      <c r="E7" s="362"/>
      <c r="F7" s="363">
        <f t="shared" ref="F7:F15" si="0">C7*E7</f>
        <v>0</v>
      </c>
    </row>
    <row r="8" spans="1:7" ht="45" customHeight="1">
      <c r="A8" s="359">
        <v>3</v>
      </c>
      <c r="B8" s="360"/>
      <c r="C8" s="361"/>
      <c r="D8" s="361"/>
      <c r="E8" s="362"/>
      <c r="F8" s="363">
        <f t="shared" si="0"/>
        <v>0</v>
      </c>
    </row>
    <row r="9" spans="1:7" ht="45" customHeight="1">
      <c r="A9" s="359">
        <v>4</v>
      </c>
      <c r="B9" s="360"/>
      <c r="C9" s="361"/>
      <c r="D9" s="361"/>
      <c r="E9" s="362"/>
      <c r="F9" s="363">
        <f t="shared" si="0"/>
        <v>0</v>
      </c>
    </row>
    <row r="10" spans="1:7" ht="45" customHeight="1">
      <c r="A10" s="359">
        <v>5</v>
      </c>
      <c r="B10" s="360"/>
      <c r="C10" s="361"/>
      <c r="D10" s="361"/>
      <c r="E10" s="362"/>
      <c r="F10" s="363">
        <f t="shared" si="0"/>
        <v>0</v>
      </c>
    </row>
    <row r="11" spans="1:7" ht="45" customHeight="1">
      <c r="A11" s="359">
        <v>6</v>
      </c>
      <c r="B11" s="360"/>
      <c r="C11" s="361"/>
      <c r="D11" s="361"/>
      <c r="E11" s="362"/>
      <c r="F11" s="363">
        <f t="shared" si="0"/>
        <v>0</v>
      </c>
    </row>
    <row r="12" spans="1:7" ht="45" customHeight="1">
      <c r="A12" s="359">
        <v>7</v>
      </c>
      <c r="B12" s="360"/>
      <c r="C12" s="361"/>
      <c r="D12" s="361"/>
      <c r="E12" s="362"/>
      <c r="F12" s="363">
        <f t="shared" si="0"/>
        <v>0</v>
      </c>
    </row>
    <row r="13" spans="1:7" ht="45" customHeight="1">
      <c r="A13" s="359">
        <v>8</v>
      </c>
      <c r="B13" s="360"/>
      <c r="C13" s="361"/>
      <c r="D13" s="361"/>
      <c r="E13" s="362"/>
      <c r="F13" s="363">
        <f t="shared" si="0"/>
        <v>0</v>
      </c>
    </row>
    <row r="14" spans="1:7" ht="45" customHeight="1">
      <c r="A14" s="359">
        <v>9</v>
      </c>
      <c r="B14" s="360"/>
      <c r="C14" s="361"/>
      <c r="D14" s="361"/>
      <c r="E14" s="362"/>
      <c r="F14" s="363">
        <f t="shared" si="0"/>
        <v>0</v>
      </c>
    </row>
    <row r="15" spans="1:7" ht="45" customHeight="1">
      <c r="A15" s="359">
        <v>10</v>
      </c>
      <c r="B15" s="360"/>
      <c r="C15" s="361"/>
      <c r="D15" s="361"/>
      <c r="E15" s="362"/>
      <c r="F15" s="363">
        <f t="shared" si="0"/>
        <v>0</v>
      </c>
    </row>
    <row r="16" spans="1:7" ht="45" customHeight="1">
      <c r="A16" s="364"/>
      <c r="B16" s="365" t="s">
        <v>31</v>
      </c>
      <c r="C16" s="365"/>
      <c r="D16" s="365"/>
      <c r="E16" s="365"/>
      <c r="F16" s="365">
        <f>SUM(F6:F15)</f>
        <v>0</v>
      </c>
      <c r="G16" s="366"/>
    </row>
    <row r="17" ht="30" customHeight="1"/>
    <row r="18" ht="30" customHeight="1"/>
    <row r="19" ht="30" customHeight="1"/>
    <row r="20" ht="30" customHeight="1"/>
    <row r="21" ht="30" customHeight="1"/>
  </sheetData>
  <sheetProtection formatColumns="0" formatRows="0" selectLockedCells="1"/>
  <customSheetViews>
    <customSheetView guid="{FCAAE906-744B-4580-8002-466CC408DAC9}" state="hidden">
      <selection activeCell="J7" sqref="J7"/>
      <pageMargins left="0.75" right="0.62" top="0.65" bottom="1" header="0.5" footer="0.5"/>
      <pageSetup orientation="portrait" r:id="rId1"/>
      <headerFooter alignWithMargins="0"/>
    </customSheetView>
    <customSheetView guid="{FC366365-2136-48B2-A9F6-DEB708B66B93}" state="hidden">
      <selection activeCell="J7" sqref="J7"/>
      <pageMargins left="0.75" right="0.62" top="0.65" bottom="1" header="0.5" footer="0.5"/>
      <pageSetup orientation="portrait" r:id="rId2"/>
      <headerFooter alignWithMargins="0"/>
    </customSheetView>
    <customSheetView guid="{25F14B1D-FADD-4C44-AA48-5D402D65337D}" state="hidden">
      <selection activeCell="J7" sqref="J7"/>
      <pageMargins left="0.75" right="0.62" top="0.65" bottom="1" header="0.5" footer="0.5"/>
      <pageSetup orientation="portrait" r:id="rId3"/>
      <headerFooter alignWithMargins="0"/>
    </customSheetView>
    <customSheetView guid="{2D068FA3-47E3-4516-81A6-894AA90F7864}" state="hidden">
      <selection activeCell="J7" sqref="J7"/>
      <pageMargins left="0.75" right="0.62" top="0.65" bottom="1" header="0.5" footer="0.5"/>
      <pageSetup orientation="portrait" r:id="rId4"/>
      <headerFooter alignWithMargins="0"/>
    </customSheetView>
    <customSheetView guid="{97B2ED79-AE3F-4DF3-959D-96AE4A0B76A0}" state="hidden">
      <selection activeCell="J7" sqref="J7"/>
      <pageMargins left="0.75" right="0.62" top="0.65" bottom="1" header="0.5" footer="0.5"/>
      <pageSetup orientation="portrait" r:id="rId5"/>
      <headerFooter alignWithMargins="0"/>
    </customSheetView>
    <customSheetView guid="{CB39F8EE-FAD8-4C4E-B5E9-5EC27AC08528}" state="hidden">
      <selection activeCell="J7" sqref="J7"/>
      <pageMargins left="0.75" right="0.62" top="0.65" bottom="1" header="0.5" footer="0.5"/>
      <pageSetup orientation="portrait" r:id="rId6"/>
      <headerFooter alignWithMargins="0"/>
    </customSheetView>
    <customSheetView guid="{E8B8E0BD-9CB3-4C7D-9BC6-088FDFCB0B45}" state="hidden">
      <selection activeCell="J7" sqref="J7"/>
      <pageMargins left="0.75" right="0.62" top="0.65" bottom="1" header="0.5" footer="0.5"/>
      <pageSetup orientation="portrait" r:id="rId7"/>
      <headerFooter alignWithMargins="0"/>
    </customSheetView>
    <customSheetView guid="{E2E57CA5-082B-4C11-AB34-2A298199576B}">
      <selection activeCell="B6" sqref="B6"/>
      <pageMargins left="0.75" right="0.62" top="0.65" bottom="1" header="0.5" footer="0.5"/>
      <pageSetup orientation="portrait" r:id="rId8"/>
      <headerFooter alignWithMargins="0"/>
    </customSheetView>
    <customSheetView guid="{EEE4E2D7-4BFE-4C24-8B93-9FD441A50336}">
      <selection activeCell="C6" sqref="C6"/>
      <pageMargins left="0.75" right="0.62" top="0.65" bottom="1" header="0.5" footer="0.5"/>
      <pageSetup orientation="portrait" r:id="rId9"/>
      <headerFooter alignWithMargins="0"/>
    </customSheetView>
    <customSheetView guid="{091A6405-72DB-46E0-B81A-EC53A5C58396}">
      <selection activeCell="E6" sqref="E6"/>
      <pageMargins left="0.75" right="0.62" top="0.65" bottom="1" header="0.5" footer="0.5"/>
      <pageSetup orientation="portrait" r:id="rId10"/>
      <headerFooter alignWithMargins="0"/>
    </customSheetView>
    <customSheetView guid="{27A45B7A-04F2-4516-B80B-5ED0825D4ED3}">
      <selection activeCell="C6" sqref="C6"/>
      <pageMargins left="0.75" right="0.62" top="0.65" bottom="1" header="0.5" footer="0.5"/>
      <pageSetup orientation="portrait" r:id="rId11"/>
      <headerFooter alignWithMargins="0"/>
    </customSheetView>
    <customSheetView guid="{1F4837C2-36FF-4422-95DC-EAAD1B4FAC2F}" state="hidden">
      <selection activeCell="J7" sqref="J7"/>
      <pageMargins left="0.75" right="0.62" top="0.65" bottom="1" header="0.5" footer="0.5"/>
      <pageSetup orientation="portrait" r:id="rId12"/>
      <headerFooter alignWithMargins="0"/>
    </customSheetView>
    <customSheetView guid="{FD7F7BE1-8CB1-460B-98AB-D33E15FD14E6}" state="hidden">
      <selection activeCell="J7" sqref="J7"/>
      <pageMargins left="0.75" right="0.62" top="0.65" bottom="1" header="0.5" footer="0.5"/>
      <pageSetup orientation="portrait" r:id="rId13"/>
      <headerFooter alignWithMargins="0"/>
    </customSheetView>
    <customSheetView guid="{8C0E2163-61BB-48DF-AFAF-5E75147ED450}" state="hidden">
      <selection activeCell="J7" sqref="J7"/>
      <pageMargins left="0.75" right="0.62" top="0.65" bottom="1" header="0.5" footer="0.5"/>
      <pageSetup orientation="portrait" r:id="rId14"/>
      <headerFooter alignWithMargins="0"/>
    </customSheetView>
    <customSheetView guid="{3DA0B320-DAF7-4F4A-921A-9FCFD188E8C7}" state="hidden">
      <selection activeCell="J7" sqref="J7"/>
      <pageMargins left="0.75" right="0.62" top="0.65" bottom="1" header="0.5" footer="0.5"/>
      <pageSetup orientation="portrait" r:id="rId15"/>
      <headerFooter alignWithMargins="0"/>
    </customSheetView>
    <customSheetView guid="{BE0CEA4D-1A4E-4C32-BF92-B8DA3D3423E5}" state="hidden">
      <selection activeCell="J7" sqref="J7"/>
      <pageMargins left="0.75" right="0.62" top="0.65" bottom="1" header="0.5" footer="0.5"/>
      <pageSetup orientation="portrait" r:id="rId16"/>
      <headerFooter alignWithMargins="0"/>
    </customSheetView>
    <customSheetView guid="{714760DF-5EB1-4543-9C04-C1A23AAE4384}" state="hidden">
      <selection activeCell="J7" sqref="J7"/>
      <pageMargins left="0.75" right="0.62" top="0.65" bottom="1" header="0.5" footer="0.5"/>
      <pageSetup orientation="portrait" r:id="rId17"/>
      <headerFooter alignWithMargins="0"/>
    </customSheetView>
    <customSheetView guid="{D4A148BB-8D25-43B9-8797-A9D3AE767B49}" state="hidden">
      <selection activeCell="J7" sqref="J7"/>
      <pageMargins left="0.75" right="0.62" top="0.65" bottom="1" header="0.5" footer="0.5"/>
      <pageSetup orientation="portrait" r:id="rId18"/>
      <headerFooter alignWithMargins="0"/>
    </customSheetView>
    <customSheetView guid="{9658319F-66FC-48F8-AB8A-302F6F77BA10}" state="hidden">
      <selection activeCell="J7" sqref="J7"/>
      <pageMargins left="0.75" right="0.62" top="0.65" bottom="1" header="0.5" footer="0.5"/>
      <pageSetup orientation="portrait" r:id="rId19"/>
      <headerFooter alignWithMargins="0"/>
    </customSheetView>
    <customSheetView guid="{EF8F60CB-82F3-477F-A7D3-94F4C70843DC}" state="hidden">
      <selection activeCell="J7" sqref="J7"/>
      <pageMargins left="0.75" right="0.62" top="0.65" bottom="1" header="0.5" footer="0.5"/>
      <pageSetup orientation="portrait" r:id="rId20"/>
      <headerFooter alignWithMargins="0"/>
    </customSheetView>
    <customSheetView guid="{427AF4ED-2BDF-478F-9F0A-595838FA0EC8}" state="hidden">
      <selection activeCell="J7" sqref="J7"/>
      <pageMargins left="0.75" right="0.62" top="0.65" bottom="1" header="0.5" footer="0.5"/>
      <pageSetup orientation="portrait" r:id="rId21"/>
      <headerFooter alignWithMargins="0"/>
    </customSheetView>
    <customSheetView guid="{D4DE57C7-E521-4428-80BD-545B19793C78}" state="hidden">
      <selection activeCell="J7" sqref="J7"/>
      <pageMargins left="0.75" right="0.62" top="0.65" bottom="1" header="0.5" footer="0.5"/>
      <pageSetup orientation="portrait" r:id="rId22"/>
      <headerFooter alignWithMargins="0"/>
    </customSheetView>
    <customSheetView guid="{93F2FEDA-AB07-4652-9895-BE34975CD6CE}" state="hidden">
      <selection activeCell="J7" sqref="J7"/>
      <pageMargins left="0.75" right="0.62" top="0.65" bottom="1" header="0.5" footer="0.5"/>
      <pageSetup orientation="portrait" r:id="rId23"/>
      <headerFooter alignWithMargins="0"/>
    </customSheetView>
  </customSheetViews>
  <mergeCells count="1">
    <mergeCell ref="A2:E2"/>
  </mergeCells>
  <phoneticPr fontId="28" type="noConversion"/>
  <pageMargins left="0.75" right="0.62" top="0.65" bottom="1" header="0.5" footer="0.5"/>
  <pageSetup orientation="portrait" r:id="rId24"/>
  <headerFooter alignWithMargins="0"/>
  <drawing r:id="rId2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O73"/>
  <sheetViews>
    <sheetView showGridLines="0" showZeros="0" tabSelected="1" view="pageBreakPreview" topLeftCell="A28" zoomScale="115" zoomScaleNormal="100" zoomScaleSheetLayoutView="115" workbookViewId="0">
      <selection activeCell="C5" sqref="C5:F5"/>
    </sheetView>
  </sheetViews>
  <sheetFormatPr defaultColWidth="8" defaultRowHeight="16.5"/>
  <cols>
    <col min="1" max="1" width="9.375" style="261" customWidth="1"/>
    <col min="2" max="2" width="12.5" style="263" customWidth="1"/>
    <col min="3" max="3" width="12.875" style="261" customWidth="1"/>
    <col min="4" max="4" width="18.125" style="261" customWidth="1"/>
    <col min="5" max="5" width="11.125" style="261" customWidth="1"/>
    <col min="6" max="6" width="29.875" style="261" customWidth="1"/>
    <col min="7" max="8" width="8" style="261" customWidth="1"/>
    <col min="9" max="24" width="8" style="260" customWidth="1"/>
    <col min="25" max="27" width="8" style="260" hidden="1" customWidth="1"/>
    <col min="28" max="28" width="17.5" style="260" hidden="1" customWidth="1"/>
    <col min="29" max="29" width="12.125" style="260" hidden="1" customWidth="1"/>
    <col min="30" max="30" width="8" style="258" hidden="1" customWidth="1"/>
    <col min="31" max="31" width="8" style="259" hidden="1" customWidth="1"/>
    <col min="32" max="32" width="12" style="259" hidden="1" customWidth="1"/>
    <col min="33" max="35" width="8" style="258" hidden="1" customWidth="1"/>
    <col min="36" max="36" width="9.125" style="258" hidden="1" customWidth="1"/>
    <col min="37" max="40" width="8" style="258" hidden="1" customWidth="1"/>
    <col min="41" max="41" width="8" style="258" customWidth="1"/>
    <col min="42" max="16384" width="8" style="260"/>
  </cols>
  <sheetData>
    <row r="1" spans="1:36" ht="17.25">
      <c r="A1" s="253" t="str">
        <f>Basic!B5</f>
        <v>Specification No.: CC/NT/W-PILE/DOM/A10/24/14371</v>
      </c>
      <c r="B1" s="253"/>
      <c r="C1" s="254"/>
      <c r="D1" s="254"/>
      <c r="E1" s="254"/>
      <c r="F1" s="255" t="s">
        <v>290</v>
      </c>
      <c r="G1" s="256"/>
      <c r="H1" s="256"/>
      <c r="I1" s="257"/>
      <c r="J1" s="257"/>
      <c r="K1" s="257"/>
      <c r="L1" s="257"/>
      <c r="M1" s="257"/>
      <c r="N1" s="257"/>
      <c r="O1" s="257"/>
      <c r="P1" s="257"/>
      <c r="Q1" s="257"/>
      <c r="R1" s="257"/>
      <c r="S1" s="257"/>
      <c r="T1" s="257"/>
      <c r="U1" s="257"/>
      <c r="V1" s="257"/>
      <c r="W1" s="257"/>
      <c r="X1" s="257"/>
      <c r="Y1" s="257"/>
      <c r="Z1" s="257" t="str">
        <f>'Names of Bidder'!D6</f>
        <v>Sole Bidder</v>
      </c>
      <c r="AA1" s="257"/>
      <c r="AB1" s="257"/>
      <c r="AC1" s="257"/>
      <c r="AE1" s="259">
        <v>1</v>
      </c>
      <c r="AF1" s="259" t="s">
        <v>79</v>
      </c>
      <c r="AI1" s="259">
        <v>1</v>
      </c>
      <c r="AJ1" s="258" t="s">
        <v>83</v>
      </c>
    </row>
    <row r="2" spans="1:36">
      <c r="B2" s="261"/>
      <c r="Z2" s="260">
        <f>'Names of Bidder'!AA6</f>
        <v>0</v>
      </c>
      <c r="AE2" s="259">
        <v>2</v>
      </c>
      <c r="AF2" s="259" t="s">
        <v>80</v>
      </c>
      <c r="AI2" s="259">
        <v>2</v>
      </c>
      <c r="AJ2" s="258" t="s">
        <v>84</v>
      </c>
    </row>
    <row r="3" spans="1:36">
      <c r="A3" s="860" t="s">
        <v>233</v>
      </c>
      <c r="B3" s="860"/>
      <c r="C3" s="860"/>
      <c r="D3" s="860"/>
      <c r="E3" s="860"/>
      <c r="F3" s="860"/>
      <c r="G3" s="256"/>
      <c r="H3" s="256"/>
      <c r="I3" s="257"/>
      <c r="J3" s="257"/>
      <c r="K3" s="257"/>
      <c r="L3" s="257"/>
      <c r="M3" s="257"/>
      <c r="N3" s="257"/>
      <c r="O3" s="257"/>
      <c r="P3" s="257"/>
      <c r="Q3" s="257"/>
      <c r="R3" s="257"/>
      <c r="S3" s="257"/>
      <c r="T3" s="257"/>
      <c r="U3" s="257"/>
      <c r="V3" s="257"/>
      <c r="W3" s="257"/>
      <c r="X3" s="257"/>
      <c r="Y3" s="257"/>
      <c r="Z3" s="257"/>
      <c r="AA3" s="257"/>
      <c r="AB3" s="257"/>
      <c r="AC3" s="257"/>
      <c r="AE3" s="259">
        <v>3</v>
      </c>
      <c r="AF3" s="259" t="s">
        <v>81</v>
      </c>
      <c r="AI3" s="259">
        <v>3</v>
      </c>
      <c r="AJ3" s="258" t="s">
        <v>85</v>
      </c>
    </row>
    <row r="4" spans="1:36">
      <c r="A4" s="262"/>
      <c r="B4" s="262"/>
      <c r="C4" s="262"/>
      <c r="D4" s="262"/>
      <c r="E4" s="262"/>
      <c r="F4" s="262"/>
      <c r="G4" s="256"/>
      <c r="H4" s="256"/>
      <c r="I4" s="257"/>
      <c r="J4" s="257"/>
      <c r="K4" s="257"/>
      <c r="L4" s="257"/>
      <c r="M4" s="257"/>
      <c r="N4" s="257"/>
      <c r="O4" s="257"/>
      <c r="P4" s="257"/>
      <c r="Q4" s="257"/>
      <c r="R4" s="257"/>
      <c r="S4" s="257"/>
      <c r="T4" s="257"/>
      <c r="U4" s="257"/>
      <c r="V4" s="257"/>
      <c r="W4" s="257"/>
      <c r="X4" s="257"/>
      <c r="Y4" s="257"/>
      <c r="Z4" s="257"/>
      <c r="AA4" s="257"/>
      <c r="AB4" s="257"/>
      <c r="AC4" s="257"/>
      <c r="AE4" s="259">
        <v>4</v>
      </c>
      <c r="AF4" s="259" t="s">
        <v>82</v>
      </c>
      <c r="AI4" s="259">
        <v>4</v>
      </c>
      <c r="AJ4" s="258" t="s">
        <v>86</v>
      </c>
    </row>
    <row r="5" spans="1:36">
      <c r="A5" s="263" t="s">
        <v>72</v>
      </c>
      <c r="C5" s="861"/>
      <c r="D5" s="861"/>
      <c r="E5" s="861"/>
      <c r="F5" s="861"/>
      <c r="AE5" s="259">
        <v>5</v>
      </c>
      <c r="AF5" s="259" t="s">
        <v>82</v>
      </c>
      <c r="AI5" s="259">
        <v>5</v>
      </c>
      <c r="AJ5" s="258" t="s">
        <v>87</v>
      </c>
    </row>
    <row r="6" spans="1:36">
      <c r="A6" s="263" t="s">
        <v>63</v>
      </c>
      <c r="B6" s="862" t="str">
        <f>'Sch-1'!D53</f>
        <v>--</v>
      </c>
      <c r="C6" s="862"/>
      <c r="AE6" s="259">
        <v>6</v>
      </c>
      <c r="AF6" s="259" t="s">
        <v>82</v>
      </c>
      <c r="AG6" s="265" t="e">
        <f>DAY(B6)</f>
        <v>#VALUE!</v>
      </c>
      <c r="AI6" s="259">
        <v>6</v>
      </c>
      <c r="AJ6" s="258" t="s">
        <v>88</v>
      </c>
    </row>
    <row r="7" spans="1:36">
      <c r="A7" s="263"/>
      <c r="B7" s="264"/>
      <c r="C7" s="264"/>
      <c r="AE7" s="259">
        <v>7</v>
      </c>
      <c r="AF7" s="259" t="s">
        <v>82</v>
      </c>
      <c r="AG7" s="265" t="e">
        <f>MONTH(B6)</f>
        <v>#VALUE!</v>
      </c>
      <c r="AI7" s="259">
        <v>7</v>
      </c>
      <c r="AJ7" s="258" t="s">
        <v>89</v>
      </c>
    </row>
    <row r="8" spans="1:36">
      <c r="A8" s="266" t="s">
        <v>341</v>
      </c>
      <c r="B8" s="267"/>
      <c r="C8" s="256"/>
      <c r="D8" s="256"/>
      <c r="E8" s="256"/>
      <c r="F8" s="268"/>
      <c r="G8" s="256"/>
      <c r="H8" s="256"/>
      <c r="I8" s="257"/>
      <c r="J8" s="257"/>
      <c r="K8" s="257"/>
      <c r="L8" s="257"/>
      <c r="M8" s="257"/>
      <c r="N8" s="257"/>
      <c r="O8" s="257"/>
      <c r="P8" s="257"/>
      <c r="Q8" s="257"/>
      <c r="R8" s="257"/>
      <c r="S8" s="257"/>
      <c r="T8" s="257"/>
      <c r="U8" s="257"/>
      <c r="V8" s="257"/>
      <c r="W8" s="257"/>
      <c r="X8" s="257"/>
      <c r="Y8" s="257"/>
      <c r="Z8" s="257"/>
      <c r="AA8" s="257"/>
      <c r="AB8" s="257"/>
      <c r="AC8" s="257"/>
      <c r="AE8" s="259">
        <v>8</v>
      </c>
      <c r="AF8" s="259" t="s">
        <v>82</v>
      </c>
      <c r="AG8" s="265" t="e">
        <f>LOOKUP(AG7,AI1:AI12,AJ1:AJ12)</f>
        <v>#VALUE!</v>
      </c>
      <c r="AI8" s="259">
        <v>8</v>
      </c>
      <c r="AJ8" s="258" t="s">
        <v>90</v>
      </c>
    </row>
    <row r="9" spans="1:36">
      <c r="A9" s="269" t="str">
        <f>'Sch-1'!O7</f>
        <v>Contract Services</v>
      </c>
      <c r="B9" s="269"/>
      <c r="F9" s="270"/>
      <c r="AE9" s="259">
        <v>9</v>
      </c>
      <c r="AF9" s="259" t="s">
        <v>82</v>
      </c>
      <c r="AG9" s="265" t="e">
        <f>YEAR(B6)</f>
        <v>#VALUE!</v>
      </c>
      <c r="AI9" s="259">
        <v>9</v>
      </c>
      <c r="AJ9" s="258" t="s">
        <v>91</v>
      </c>
    </row>
    <row r="10" spans="1:36">
      <c r="A10" s="269" t="str">
        <f>'Sch-1'!O8</f>
        <v>Power Grid Corporation of India Ltd.,</v>
      </c>
      <c r="B10" s="269"/>
      <c r="F10" s="270"/>
      <c r="AE10" s="259">
        <v>10</v>
      </c>
      <c r="AF10" s="259" t="s">
        <v>82</v>
      </c>
      <c r="AI10" s="259">
        <v>10</v>
      </c>
      <c r="AJ10" s="258" t="s">
        <v>92</v>
      </c>
    </row>
    <row r="11" spans="1:36">
      <c r="A11" s="269" t="str">
        <f>'Sch-1'!O9</f>
        <v>"Saudamini", Plot No.-2</v>
      </c>
      <c r="B11" s="269"/>
      <c r="F11" s="270"/>
      <c r="AE11" s="259">
        <v>11</v>
      </c>
      <c r="AF11" s="259" t="s">
        <v>82</v>
      </c>
      <c r="AI11" s="259">
        <v>11</v>
      </c>
      <c r="AJ11" s="258" t="s">
        <v>93</v>
      </c>
    </row>
    <row r="12" spans="1:36">
      <c r="A12" s="269" t="str">
        <f>'Sch-1'!O10</f>
        <v xml:space="preserve">Sector-29, </v>
      </c>
      <c r="B12" s="269"/>
      <c r="F12" s="270"/>
      <c r="AE12" s="259">
        <v>12</v>
      </c>
      <c r="AF12" s="259" t="s">
        <v>82</v>
      </c>
      <c r="AI12" s="259">
        <v>12</v>
      </c>
      <c r="AJ12" s="258" t="s">
        <v>94</v>
      </c>
    </row>
    <row r="13" spans="1:36">
      <c r="A13" s="269" t="str">
        <f>'Sch-1'!O11</f>
        <v>Gurugram (Haryana) - 122001</v>
      </c>
      <c r="B13" s="269"/>
      <c r="F13" s="270"/>
      <c r="AE13" s="259">
        <v>13</v>
      </c>
      <c r="AF13" s="259" t="s">
        <v>82</v>
      </c>
    </row>
    <row r="14" spans="1:36" ht="22.5" customHeight="1">
      <c r="A14" s="263"/>
      <c r="F14" s="270"/>
      <c r="AE14" s="259">
        <v>14</v>
      </c>
      <c r="AF14" s="259" t="s">
        <v>82</v>
      </c>
    </row>
    <row r="15" spans="1:36" ht="54.75" customHeight="1">
      <c r="A15" s="271" t="s">
        <v>73</v>
      </c>
      <c r="B15" s="272"/>
      <c r="C15" s="863" t="str">
        <f>Cover!B2</f>
        <v>Pile Foundation Package PL1 for Construction of 400KV D/C (Twin ACSR Moose) Talcher (NTPC) – Pandiabili (POWERGRID) Transmission Line Associated with Consultancy Services to NTPC</v>
      </c>
      <c r="D15" s="863"/>
      <c r="E15" s="863"/>
      <c r="F15" s="863"/>
      <c r="AE15" s="259">
        <v>15</v>
      </c>
      <c r="AF15" s="259" t="s">
        <v>82</v>
      </c>
    </row>
    <row r="16" spans="1:36" ht="27.75" customHeight="1">
      <c r="A16" s="261" t="s">
        <v>64</v>
      </c>
      <c r="B16" s="261"/>
      <c r="C16" s="270"/>
      <c r="D16" s="270"/>
      <c r="E16" s="270"/>
      <c r="F16" s="270"/>
      <c r="AE16" s="259">
        <v>16</v>
      </c>
      <c r="AF16" s="259" t="s">
        <v>82</v>
      </c>
    </row>
    <row r="17" spans="1:41" ht="125.25" customHeight="1">
      <c r="A17" s="272">
        <v>1</v>
      </c>
      <c r="B17" s="854"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execute Pile foundation, Civil and other allied works associated with the above-named package in full conformity with the said Bidding Documents for the sum of Rs. 0 (Rs. Zero Only ) or such other sums as may be determined in accordance with the terms and conditions of the Bidding Documents.</v>
      </c>
      <c r="C17" s="854"/>
      <c r="D17" s="854"/>
      <c r="E17" s="854"/>
      <c r="F17" s="854"/>
      <c r="Z17" s="505" t="s">
        <v>407</v>
      </c>
      <c r="AA17" s="505" t="s">
        <v>443</v>
      </c>
      <c r="AB17" s="273">
        <f>'Sch-3 After Discount'!D14</f>
        <v>0</v>
      </c>
      <c r="AC17" s="274" t="str">
        <f>" (" &amp; 'N to W'!A4 &amp; ")"</f>
        <v xml:space="preserve"> (Rs. Zero Only )</v>
      </c>
      <c r="AE17" s="259">
        <v>17</v>
      </c>
      <c r="AF17" s="259" t="s">
        <v>82</v>
      </c>
    </row>
    <row r="18" spans="1:41" ht="39" customHeight="1">
      <c r="B18" s="865" t="s">
        <v>65</v>
      </c>
      <c r="C18" s="865"/>
      <c r="D18" s="865"/>
      <c r="E18" s="865"/>
      <c r="F18" s="865"/>
      <c r="AE18" s="259">
        <v>18</v>
      </c>
      <c r="AF18" s="259" t="s">
        <v>82</v>
      </c>
    </row>
    <row r="19" spans="1:41" s="261" customFormat="1" ht="27.75" customHeight="1">
      <c r="A19" s="275">
        <v>2</v>
      </c>
      <c r="B19" s="864" t="s">
        <v>66</v>
      </c>
      <c r="C19" s="864"/>
      <c r="D19" s="864"/>
      <c r="E19" s="864"/>
      <c r="F19" s="864"/>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76"/>
      <c r="AE19" s="259">
        <v>19</v>
      </c>
      <c r="AF19" s="259" t="s">
        <v>82</v>
      </c>
      <c r="AG19" s="276"/>
      <c r="AH19" s="276"/>
      <c r="AI19" s="276"/>
      <c r="AJ19" s="276"/>
      <c r="AK19" s="276"/>
      <c r="AL19" s="276"/>
      <c r="AM19" s="276"/>
      <c r="AN19" s="276"/>
      <c r="AO19" s="276"/>
    </row>
    <row r="20" spans="1:41" ht="39.75" customHeight="1">
      <c r="A20" s="272">
        <v>2.1</v>
      </c>
      <c r="B20" s="854" t="s">
        <v>67</v>
      </c>
      <c r="C20" s="854"/>
      <c r="D20" s="854"/>
      <c r="E20" s="854"/>
      <c r="F20" s="854"/>
      <c r="AE20" s="259">
        <v>20</v>
      </c>
      <c r="AF20" s="259" t="s">
        <v>82</v>
      </c>
    </row>
    <row r="21" spans="1:41" ht="36.75" customHeight="1">
      <c r="B21" s="851" t="s">
        <v>372</v>
      </c>
      <c r="C21" s="851"/>
      <c r="D21" s="858" t="s">
        <v>404</v>
      </c>
      <c r="E21" s="854"/>
      <c r="F21" s="854"/>
      <c r="AE21" s="259">
        <v>21</v>
      </c>
      <c r="AF21" s="259" t="s">
        <v>79</v>
      </c>
    </row>
    <row r="22" spans="1:41" ht="36.75" customHeight="1">
      <c r="B22" s="850" t="s">
        <v>373</v>
      </c>
      <c r="C22" s="850"/>
      <c r="D22" s="504" t="s">
        <v>445</v>
      </c>
      <c r="E22" s="523"/>
      <c r="F22" s="523"/>
    </row>
    <row r="23" spans="1:41" ht="27.95" customHeight="1">
      <c r="B23" s="850" t="s">
        <v>444</v>
      </c>
      <c r="C23" s="851"/>
      <c r="D23" s="504" t="s">
        <v>410</v>
      </c>
      <c r="E23" s="271"/>
      <c r="F23" s="271"/>
      <c r="AE23" s="259">
        <v>26</v>
      </c>
      <c r="AF23" s="259" t="s">
        <v>82</v>
      </c>
    </row>
    <row r="24" spans="1:41" ht="5.25" customHeight="1">
      <c r="B24" s="851"/>
      <c r="C24" s="851"/>
      <c r="D24" s="271"/>
      <c r="E24" s="271"/>
      <c r="F24" s="271"/>
    </row>
    <row r="25" spans="1:41" ht="92.25" customHeight="1">
      <c r="A25" s="277">
        <v>2.2000000000000002</v>
      </c>
      <c r="B25" s="854" t="s">
        <v>74</v>
      </c>
      <c r="C25" s="854"/>
      <c r="D25" s="854"/>
      <c r="E25" s="854"/>
      <c r="F25" s="854"/>
      <c r="AE25" s="259">
        <v>28</v>
      </c>
      <c r="AF25" s="259" t="s">
        <v>82</v>
      </c>
    </row>
    <row r="26" spans="1:41" ht="62.25" customHeight="1">
      <c r="A26" s="277">
        <v>2.2999999999999998</v>
      </c>
      <c r="B26" s="857" t="s">
        <v>448</v>
      </c>
      <c r="C26" s="857"/>
      <c r="D26" s="857"/>
      <c r="E26" s="857"/>
      <c r="F26" s="857"/>
      <c r="AE26" s="259">
        <v>29</v>
      </c>
      <c r="AF26" s="259" t="s">
        <v>82</v>
      </c>
    </row>
    <row r="27" spans="1:41" ht="129.75" customHeight="1">
      <c r="A27" s="277">
        <v>2.4</v>
      </c>
      <c r="B27" s="858" t="s">
        <v>75</v>
      </c>
      <c r="C27" s="854"/>
      <c r="D27" s="854"/>
      <c r="E27" s="854"/>
      <c r="F27" s="854"/>
      <c r="AE27" s="259">
        <v>30</v>
      </c>
      <c r="AF27" s="259" t="s">
        <v>82</v>
      </c>
    </row>
    <row r="28" spans="1:41" ht="72.75" customHeight="1">
      <c r="A28" s="277">
        <v>2.5</v>
      </c>
      <c r="B28" s="858" t="s">
        <v>76</v>
      </c>
      <c r="C28" s="854"/>
      <c r="D28" s="854"/>
      <c r="E28" s="854"/>
      <c r="F28" s="854"/>
      <c r="AE28" s="259">
        <v>31</v>
      </c>
      <c r="AF28" s="259" t="s">
        <v>79</v>
      </c>
    </row>
    <row r="29" spans="1:41" ht="76.150000000000006" customHeight="1">
      <c r="A29" s="272">
        <v>3</v>
      </c>
      <c r="B29" s="858" t="s">
        <v>408</v>
      </c>
      <c r="C29" s="854"/>
      <c r="D29" s="854"/>
      <c r="E29" s="854"/>
      <c r="F29" s="854"/>
    </row>
    <row r="30" spans="1:41" ht="66" customHeight="1">
      <c r="A30" s="277">
        <v>3.1</v>
      </c>
      <c r="B30" s="857" t="s">
        <v>446</v>
      </c>
      <c r="C30" s="857"/>
      <c r="D30" s="857"/>
      <c r="E30" s="857"/>
      <c r="F30" s="857"/>
    </row>
    <row r="31" spans="1:41" ht="63.75" customHeight="1">
      <c r="A31" s="277">
        <v>3.2</v>
      </c>
      <c r="B31" s="855" t="s">
        <v>447</v>
      </c>
      <c r="C31" s="855"/>
      <c r="D31" s="855"/>
      <c r="E31" s="855"/>
      <c r="F31" s="855"/>
    </row>
    <row r="32" spans="1:41" ht="78" customHeight="1">
      <c r="A32" s="272">
        <v>4</v>
      </c>
      <c r="B32" s="854" t="s">
        <v>77</v>
      </c>
      <c r="C32" s="854"/>
      <c r="D32" s="854"/>
      <c r="E32" s="854"/>
      <c r="F32" s="854"/>
    </row>
    <row r="33" spans="1:41" ht="83.45" customHeight="1">
      <c r="A33" s="272">
        <v>5</v>
      </c>
      <c r="B33" s="858" t="s">
        <v>78</v>
      </c>
      <c r="C33" s="854"/>
      <c r="D33" s="854"/>
      <c r="E33" s="854"/>
      <c r="F33" s="854"/>
    </row>
    <row r="34" spans="1:41" ht="30" customHeight="1">
      <c r="B34" s="278" t="str">
        <f>IF(ISERROR("Dated this " &amp; AG6 &amp; LOOKUP(AG6,AE1:AE28,AF1:AF28) &amp; " day of " &amp; AG8 &amp; " " &amp;AG9), "", "Dated this " &amp; AG6 &amp; LOOKUP(AG6,AE1:AE28,AF1:AF28) &amp; " day of " &amp; AG8 &amp; " " &amp;AG9)</f>
        <v/>
      </c>
      <c r="C34" s="278"/>
      <c r="D34" s="278"/>
      <c r="E34" s="279"/>
      <c r="F34" s="279"/>
    </row>
    <row r="35" spans="1:41" ht="30" customHeight="1">
      <c r="B35" s="278" t="s">
        <v>68</v>
      </c>
      <c r="C35" s="280"/>
      <c r="D35" s="281"/>
      <c r="E35" s="281"/>
      <c r="F35" s="281"/>
    </row>
    <row r="36" spans="1:41" ht="30" customHeight="1">
      <c r="B36" s="282"/>
      <c r="C36" s="281"/>
      <c r="D36" s="281"/>
      <c r="E36" s="278"/>
      <c r="F36" s="283" t="s">
        <v>69</v>
      </c>
    </row>
    <row r="37" spans="1:41" ht="30" customHeight="1">
      <c r="B37" s="282"/>
      <c r="C37" s="281"/>
      <c r="D37" s="278"/>
      <c r="E37" s="278"/>
      <c r="F37" s="283" t="str">
        <f>"For and on behalf of " &amp; 'Sch-1'!F8</f>
        <v xml:space="preserve">For and on behalf of </v>
      </c>
    </row>
    <row r="38" spans="1:41" ht="30" customHeight="1">
      <c r="A38" s="260"/>
      <c r="B38" s="260"/>
      <c r="C38" s="284"/>
      <c r="D38" s="257"/>
      <c r="E38" s="285"/>
      <c r="F38" s="286"/>
      <c r="G38" s="256"/>
      <c r="H38" s="256"/>
      <c r="I38" s="257"/>
      <c r="J38" s="257"/>
      <c r="K38" s="257"/>
      <c r="L38" s="257"/>
      <c r="M38" s="257"/>
      <c r="N38" s="257"/>
      <c r="O38" s="257"/>
      <c r="P38" s="257"/>
      <c r="Q38" s="257"/>
      <c r="R38" s="257"/>
      <c r="S38" s="257"/>
      <c r="T38" s="257"/>
      <c r="U38" s="257"/>
      <c r="V38" s="257"/>
      <c r="W38" s="257"/>
      <c r="X38" s="257"/>
      <c r="Y38" s="257"/>
      <c r="Z38" s="257"/>
      <c r="AA38" s="257"/>
      <c r="AB38" s="257"/>
      <c r="AC38" s="257"/>
    </row>
    <row r="39" spans="1:41" ht="30" customHeight="1">
      <c r="A39" s="287" t="s">
        <v>235</v>
      </c>
      <c r="B39" s="853" t="str">
        <f>'Sch-1'!D53</f>
        <v>--</v>
      </c>
      <c r="C39" s="853"/>
      <c r="D39" s="257"/>
      <c r="E39" s="285" t="s">
        <v>70</v>
      </c>
      <c r="F39" s="288" t="str">
        <f>'Sch-1'!O54</f>
        <v/>
      </c>
      <c r="G39" s="256"/>
      <c r="H39" s="256"/>
      <c r="I39" s="257"/>
      <c r="J39" s="257"/>
      <c r="K39" s="257"/>
      <c r="L39" s="257"/>
      <c r="M39" s="257"/>
      <c r="N39" s="257"/>
      <c r="O39" s="257"/>
      <c r="P39" s="257"/>
      <c r="Q39" s="257"/>
      <c r="R39" s="257"/>
      <c r="S39" s="257"/>
      <c r="T39" s="257"/>
      <c r="U39" s="257"/>
      <c r="V39" s="257"/>
      <c r="W39" s="257"/>
      <c r="X39" s="257"/>
      <c r="Y39" s="257"/>
      <c r="Z39" s="257"/>
      <c r="AA39" s="257"/>
      <c r="AB39" s="257"/>
      <c r="AC39" s="257"/>
    </row>
    <row r="40" spans="1:41" ht="30" customHeight="1">
      <c r="A40" s="287" t="s">
        <v>236</v>
      </c>
      <c r="B40" s="288" t="str">
        <f>'Sch-1'!D54</f>
        <v/>
      </c>
      <c r="C40" s="289"/>
      <c r="D40" s="257"/>
      <c r="E40" s="285" t="s">
        <v>71</v>
      </c>
      <c r="F40" s="288" t="str">
        <f>'Sch-1'!O55</f>
        <v/>
      </c>
      <c r="G40" s="256"/>
      <c r="H40" s="256"/>
      <c r="I40" s="257"/>
      <c r="J40" s="257"/>
      <c r="K40" s="257"/>
      <c r="L40" s="257"/>
      <c r="M40" s="257"/>
      <c r="N40" s="257"/>
      <c r="O40" s="257"/>
      <c r="P40" s="257"/>
      <c r="Q40" s="257"/>
      <c r="R40" s="257"/>
      <c r="S40" s="257"/>
      <c r="T40" s="257"/>
      <c r="U40" s="257"/>
      <c r="V40" s="257"/>
      <c r="W40" s="257"/>
      <c r="X40" s="257"/>
      <c r="Y40" s="257"/>
      <c r="Z40" s="257"/>
      <c r="AA40" s="257"/>
      <c r="AB40" s="257"/>
      <c r="AC40" s="257"/>
    </row>
    <row r="41" spans="1:41" ht="30" customHeight="1">
      <c r="B41" s="261"/>
      <c r="D41" s="260"/>
      <c r="E41" s="285"/>
      <c r="F41" s="256"/>
      <c r="G41" s="256"/>
      <c r="H41" s="256"/>
      <c r="I41" s="257"/>
      <c r="J41" s="257"/>
      <c r="K41" s="257"/>
      <c r="L41" s="257"/>
      <c r="M41" s="257"/>
      <c r="N41" s="257"/>
      <c r="O41" s="257"/>
      <c r="P41" s="257"/>
      <c r="Q41" s="257"/>
      <c r="R41" s="257"/>
      <c r="S41" s="257"/>
      <c r="T41" s="257"/>
      <c r="U41" s="257"/>
      <c r="V41" s="257"/>
      <c r="W41" s="257"/>
      <c r="X41" s="257"/>
      <c r="Y41" s="257"/>
      <c r="Z41" s="257"/>
      <c r="AA41" s="257"/>
      <c r="AB41" s="257"/>
      <c r="AC41" s="257"/>
    </row>
    <row r="42" spans="1:41" ht="43.5" customHeight="1">
      <c r="A42" s="852" t="str">
        <f>IF('Names of Bidder'!D6="Sole Bidder", "", "In case of bid from a Joint Venture, name &amp; designation of representative of JV partner is to be provided and Bid Form is also to be signed by him.")</f>
        <v/>
      </c>
      <c r="B42" s="852"/>
      <c r="C42" s="852"/>
      <c r="D42" s="852"/>
      <c r="E42" s="852"/>
      <c r="F42" s="852"/>
    </row>
    <row r="43" spans="1:41" ht="30" customHeight="1">
      <c r="A43" s="290"/>
      <c r="B43" s="290"/>
      <c r="C43" s="278" t="str">
        <f>IF(Z2="2 or More", "Other Partner-2", "")</f>
        <v/>
      </c>
      <c r="D43" s="290"/>
      <c r="E43" s="291"/>
      <c r="F43" s="291" t="str">
        <f>IF(Z2=1,"Other Partner",IF(Z2="2 or More","Other Partner-1",""))</f>
        <v/>
      </c>
    </row>
    <row r="44" spans="1:41" ht="30" customHeight="1">
      <c r="A44" s="278"/>
      <c r="B44" s="283"/>
      <c r="C44" s="77"/>
      <c r="D44" s="1"/>
      <c r="E44" s="292"/>
      <c r="F44" s="1"/>
      <c r="G44" s="256"/>
      <c r="H44" s="256"/>
      <c r="I44" s="257"/>
      <c r="J44" s="257"/>
      <c r="K44" s="257"/>
      <c r="L44" s="257"/>
      <c r="M44" s="257"/>
      <c r="N44" s="257"/>
      <c r="O44" s="257"/>
      <c r="P44" s="257"/>
      <c r="Q44" s="257"/>
      <c r="R44" s="257"/>
      <c r="S44" s="257"/>
      <c r="T44" s="257"/>
      <c r="U44" s="257"/>
      <c r="V44" s="257"/>
      <c r="W44" s="257"/>
      <c r="X44" s="257"/>
      <c r="Y44" s="257"/>
      <c r="Z44" s="257"/>
      <c r="AA44" s="257"/>
      <c r="AB44" s="257"/>
      <c r="AC44" s="257"/>
    </row>
    <row r="45" spans="1:41" s="261" customFormat="1" ht="30" customHeight="1">
      <c r="A45" s="278"/>
      <c r="B45" s="283" t="str">
        <f>IF(Z2="2 or More", "Printed Name :", "")</f>
        <v/>
      </c>
      <c r="C45" s="376"/>
      <c r="D45" s="278"/>
      <c r="E45" s="283" t="str">
        <f>IF(Z1="Sole Bidder", "", "Printed Name :")</f>
        <v/>
      </c>
      <c r="F45" s="376"/>
      <c r="H45" s="263"/>
      <c r="AD45" s="276"/>
      <c r="AE45" s="259"/>
      <c r="AF45" s="259"/>
      <c r="AG45" s="276"/>
      <c r="AH45" s="276"/>
      <c r="AI45" s="276"/>
      <c r="AJ45" s="276"/>
      <c r="AK45" s="276"/>
      <c r="AL45" s="276"/>
      <c r="AM45" s="276"/>
      <c r="AN45" s="276"/>
      <c r="AO45" s="276"/>
    </row>
    <row r="46" spans="1:41" s="261" customFormat="1" ht="30" customHeight="1">
      <c r="A46" s="278"/>
      <c r="B46" s="283" t="str">
        <f>IF(Z2="2 or More", "Designation :", "")</f>
        <v/>
      </c>
      <c r="C46" s="376"/>
      <c r="D46" s="278"/>
      <c r="E46" s="283" t="str">
        <f>IF(Z1="Sole Bidder", "", "Designation :")</f>
        <v/>
      </c>
      <c r="F46" s="376"/>
      <c r="H46" s="263"/>
      <c r="AD46" s="276"/>
      <c r="AE46" s="259"/>
      <c r="AF46" s="259"/>
      <c r="AG46" s="276"/>
      <c r="AH46" s="276"/>
      <c r="AI46" s="276"/>
      <c r="AJ46" s="276"/>
      <c r="AK46" s="276"/>
      <c r="AL46" s="276"/>
      <c r="AM46" s="276"/>
      <c r="AN46" s="276"/>
      <c r="AO46" s="276"/>
    </row>
    <row r="47" spans="1:41" s="261" customFormat="1" ht="30" customHeight="1">
      <c r="A47" s="278"/>
      <c r="B47" s="283" t="str">
        <f>IF(Z2=2, "Common Seal :", "")</f>
        <v/>
      </c>
      <c r="C47" s="77"/>
      <c r="D47" s="1"/>
      <c r="E47" s="292"/>
      <c r="F47" s="1"/>
      <c r="G47" s="256"/>
      <c r="H47" s="286"/>
      <c r="I47" s="256"/>
      <c r="J47" s="256"/>
      <c r="K47" s="256"/>
      <c r="L47" s="256"/>
      <c r="M47" s="256"/>
      <c r="N47" s="256"/>
      <c r="O47" s="256"/>
      <c r="P47" s="256"/>
      <c r="Q47" s="256"/>
      <c r="R47" s="256"/>
      <c r="S47" s="256"/>
      <c r="T47" s="256"/>
      <c r="U47" s="256"/>
      <c r="V47" s="256"/>
      <c r="W47" s="256"/>
      <c r="X47" s="256"/>
      <c r="Y47" s="256"/>
      <c r="Z47" s="256"/>
      <c r="AA47" s="256"/>
      <c r="AB47" s="256"/>
      <c r="AC47" s="256"/>
      <c r="AD47" s="276"/>
      <c r="AE47" s="259"/>
      <c r="AF47" s="259"/>
      <c r="AG47" s="276"/>
      <c r="AH47" s="276"/>
      <c r="AI47" s="276"/>
      <c r="AJ47" s="276"/>
      <c r="AK47" s="276"/>
      <c r="AL47" s="276"/>
      <c r="AM47" s="276"/>
      <c r="AN47" s="276"/>
      <c r="AO47" s="276"/>
    </row>
    <row r="48" spans="1:41" s="261" customFormat="1" ht="33" customHeight="1">
      <c r="A48" s="293" t="s">
        <v>234</v>
      </c>
      <c r="B48" s="294"/>
      <c r="C48" s="77"/>
      <c r="D48" s="1"/>
      <c r="E48" s="292"/>
      <c r="F48" s="1"/>
      <c r="G48" s="256"/>
      <c r="H48" s="286"/>
      <c r="I48" s="256"/>
      <c r="J48" s="256"/>
      <c r="K48" s="256"/>
      <c r="L48" s="256"/>
      <c r="M48" s="256"/>
      <c r="N48" s="256"/>
      <c r="O48" s="256"/>
      <c r="P48" s="256"/>
      <c r="Q48" s="256"/>
      <c r="R48" s="256"/>
      <c r="S48" s="256"/>
      <c r="T48" s="256"/>
      <c r="U48" s="256"/>
      <c r="V48" s="256"/>
      <c r="W48" s="256"/>
      <c r="X48" s="256"/>
      <c r="Y48" s="256"/>
      <c r="Z48" s="256"/>
      <c r="AA48" s="256"/>
      <c r="AB48" s="256"/>
      <c r="AC48" s="256"/>
      <c r="AD48" s="276"/>
      <c r="AE48" s="259"/>
      <c r="AF48" s="259"/>
      <c r="AG48" s="276"/>
      <c r="AH48" s="276"/>
      <c r="AI48" s="276"/>
      <c r="AJ48" s="276"/>
      <c r="AK48" s="276"/>
      <c r="AL48" s="276"/>
      <c r="AM48" s="276"/>
      <c r="AN48" s="276"/>
      <c r="AO48" s="276"/>
    </row>
    <row r="49" spans="1:41" s="261" customFormat="1" ht="33" customHeight="1">
      <c r="A49" s="846" t="s">
        <v>253</v>
      </c>
      <c r="B49" s="846"/>
      <c r="C49" s="846"/>
      <c r="D49" s="848"/>
      <c r="E49" s="848"/>
      <c r="F49" s="848"/>
      <c r="H49" s="263"/>
      <c r="AD49" s="276"/>
      <c r="AE49" s="259"/>
      <c r="AF49" s="259"/>
      <c r="AG49" s="276"/>
      <c r="AH49" s="276"/>
      <c r="AI49" s="276"/>
      <c r="AJ49" s="276"/>
      <c r="AK49" s="276"/>
      <c r="AL49" s="276"/>
      <c r="AM49" s="276"/>
      <c r="AN49" s="276"/>
      <c r="AO49" s="276"/>
    </row>
    <row r="50" spans="1:41" s="261" customFormat="1" ht="33" customHeight="1">
      <c r="A50" s="847"/>
      <c r="B50" s="847"/>
      <c r="C50" s="847"/>
      <c r="D50" s="848"/>
      <c r="E50" s="848"/>
      <c r="F50" s="848"/>
      <c r="H50" s="263"/>
      <c r="AD50" s="276"/>
      <c r="AE50" s="259"/>
      <c r="AF50" s="259"/>
      <c r="AG50" s="276"/>
      <c r="AH50" s="276"/>
      <c r="AI50" s="276"/>
      <c r="AJ50" s="276"/>
      <c r="AK50" s="276"/>
      <c r="AL50" s="276"/>
      <c r="AM50" s="276"/>
      <c r="AN50" s="276"/>
      <c r="AO50" s="276"/>
    </row>
    <row r="51" spans="1:41" s="261" customFormat="1" ht="33" customHeight="1">
      <c r="A51" s="845"/>
      <c r="B51" s="845"/>
      <c r="C51" s="845"/>
      <c r="D51" s="848"/>
      <c r="E51" s="848"/>
      <c r="F51" s="848"/>
      <c r="H51" s="263"/>
      <c r="AD51" s="276"/>
      <c r="AE51" s="259"/>
      <c r="AF51" s="259"/>
      <c r="AG51" s="276"/>
      <c r="AH51" s="276"/>
      <c r="AI51" s="276"/>
      <c r="AJ51" s="276"/>
      <c r="AK51" s="276"/>
      <c r="AL51" s="276"/>
      <c r="AM51" s="276"/>
      <c r="AN51" s="276"/>
      <c r="AO51" s="276"/>
    </row>
    <row r="52" spans="1:41" s="261" customFormat="1" ht="33" customHeight="1">
      <c r="A52" s="849" t="s">
        <v>254</v>
      </c>
      <c r="B52" s="849"/>
      <c r="C52" s="849"/>
      <c r="D52" s="848"/>
      <c r="E52" s="848"/>
      <c r="F52" s="848"/>
      <c r="H52" s="263"/>
      <c r="AD52" s="276"/>
      <c r="AE52" s="259"/>
      <c r="AF52" s="259"/>
      <c r="AG52" s="276"/>
      <c r="AH52" s="276"/>
      <c r="AI52" s="276"/>
      <c r="AJ52" s="276"/>
      <c r="AK52" s="276"/>
      <c r="AL52" s="276"/>
      <c r="AM52" s="276"/>
      <c r="AN52" s="276"/>
      <c r="AO52" s="276"/>
    </row>
    <row r="53" spans="1:41" s="261" customFormat="1" ht="33" customHeight="1">
      <c r="A53" s="849" t="s">
        <v>252</v>
      </c>
      <c r="B53" s="849"/>
      <c r="C53" s="849"/>
      <c r="D53" s="848"/>
      <c r="E53" s="848"/>
      <c r="F53" s="848"/>
      <c r="H53" s="263"/>
      <c r="AD53" s="276"/>
      <c r="AE53" s="259"/>
      <c r="AF53" s="259"/>
      <c r="AG53" s="276"/>
      <c r="AH53" s="276"/>
      <c r="AI53" s="276"/>
      <c r="AJ53" s="276"/>
      <c r="AK53" s="276"/>
      <c r="AL53" s="276"/>
      <c r="AM53" s="276"/>
      <c r="AN53" s="276"/>
      <c r="AO53" s="276"/>
    </row>
    <row r="54" spans="1:41" s="261" customFormat="1" ht="33" customHeight="1">
      <c r="A54" s="849" t="s">
        <v>255</v>
      </c>
      <c r="B54" s="849"/>
      <c r="C54" s="849"/>
      <c r="D54" s="848"/>
      <c r="E54" s="848"/>
      <c r="F54" s="848"/>
      <c r="H54" s="263"/>
      <c r="AD54" s="276"/>
      <c r="AE54" s="259"/>
      <c r="AF54" s="259"/>
      <c r="AG54" s="276"/>
      <c r="AH54" s="276"/>
      <c r="AI54" s="276"/>
      <c r="AJ54" s="276"/>
      <c r="AK54" s="276"/>
      <c r="AL54" s="276"/>
      <c r="AM54" s="276"/>
      <c r="AN54" s="276"/>
      <c r="AO54" s="276"/>
    </row>
    <row r="55" spans="1:41" s="261" customFormat="1" ht="33" customHeight="1">
      <c r="A55" s="846" t="s">
        <v>256</v>
      </c>
      <c r="B55" s="846"/>
      <c r="C55" s="846"/>
      <c r="D55" s="848"/>
      <c r="E55" s="848"/>
      <c r="F55" s="848"/>
      <c r="H55" s="263"/>
      <c r="AD55" s="276"/>
      <c r="AE55" s="259"/>
      <c r="AF55" s="259"/>
      <c r="AG55" s="276"/>
      <c r="AH55" s="276"/>
      <c r="AI55" s="276"/>
      <c r="AJ55" s="276"/>
      <c r="AK55" s="276"/>
      <c r="AL55" s="276"/>
      <c r="AM55" s="276"/>
      <c r="AN55" s="276"/>
      <c r="AO55" s="276"/>
    </row>
    <row r="56" spans="1:41" s="261" customFormat="1" ht="33" customHeight="1">
      <c r="A56" s="847"/>
      <c r="B56" s="847"/>
      <c r="C56" s="847"/>
      <c r="D56" s="848"/>
      <c r="E56" s="848"/>
      <c r="F56" s="848"/>
      <c r="H56" s="263"/>
      <c r="AD56" s="276"/>
      <c r="AE56" s="259"/>
      <c r="AF56" s="259"/>
      <c r="AG56" s="276"/>
      <c r="AH56" s="276"/>
      <c r="AI56" s="276"/>
      <c r="AJ56" s="276"/>
      <c r="AK56" s="276"/>
      <c r="AL56" s="276"/>
      <c r="AM56" s="276"/>
      <c r="AN56" s="276"/>
      <c r="AO56" s="276"/>
    </row>
    <row r="57" spans="1:41" s="261" customFormat="1" ht="33" customHeight="1">
      <c r="A57" s="845"/>
      <c r="B57" s="845"/>
      <c r="C57" s="845"/>
      <c r="D57" s="848"/>
      <c r="E57" s="848"/>
      <c r="F57" s="848"/>
      <c r="H57" s="263"/>
      <c r="AD57" s="276"/>
      <c r="AE57" s="259"/>
      <c r="AF57" s="259"/>
      <c r="AG57" s="276"/>
      <c r="AH57" s="276"/>
      <c r="AI57" s="276"/>
      <c r="AJ57" s="276"/>
      <c r="AK57" s="276"/>
      <c r="AL57" s="276"/>
      <c r="AM57" s="276"/>
      <c r="AN57" s="276"/>
      <c r="AO57" s="276"/>
    </row>
    <row r="58" spans="1:41" s="261" customFormat="1" ht="12.75" customHeight="1">
      <c r="A58" s="859"/>
      <c r="B58" s="859"/>
      <c r="C58" s="859"/>
      <c r="D58" s="859"/>
      <c r="E58" s="859"/>
      <c r="F58" s="859"/>
      <c r="H58" s="263"/>
      <c r="AD58" s="276"/>
      <c r="AE58" s="259"/>
      <c r="AF58" s="259"/>
      <c r="AG58" s="276"/>
      <c r="AH58" s="276"/>
      <c r="AI58" s="276"/>
      <c r="AJ58" s="276"/>
      <c r="AK58" s="276"/>
      <c r="AL58" s="276"/>
      <c r="AM58" s="276"/>
      <c r="AN58" s="276"/>
      <c r="AO58" s="276"/>
    </row>
    <row r="59" spans="1:41" s="261" customFormat="1" ht="24.75" customHeight="1">
      <c r="A59" s="856" t="s">
        <v>122</v>
      </c>
      <c r="B59" s="856"/>
      <c r="C59" s="856"/>
      <c r="D59" s="856"/>
      <c r="E59" s="856"/>
      <c r="F59" s="856"/>
      <c r="H59" s="263"/>
      <c r="AD59" s="276"/>
      <c r="AE59" s="259"/>
      <c r="AF59" s="259"/>
      <c r="AG59" s="276"/>
      <c r="AH59" s="276"/>
      <c r="AI59" s="276"/>
      <c r="AJ59" s="276"/>
      <c r="AK59" s="276"/>
      <c r="AL59" s="276"/>
      <c r="AM59" s="276"/>
      <c r="AN59" s="276"/>
      <c r="AO59" s="276"/>
    </row>
    <row r="60" spans="1:41" s="261" customFormat="1" ht="33" customHeight="1">
      <c r="A60" s="263"/>
      <c r="B60" s="263"/>
      <c r="H60" s="263"/>
      <c r="AD60" s="276"/>
      <c r="AE60" s="259"/>
      <c r="AF60" s="259"/>
      <c r="AG60" s="276"/>
      <c r="AH60" s="276"/>
      <c r="AI60" s="276"/>
      <c r="AJ60" s="276"/>
      <c r="AK60" s="276"/>
      <c r="AL60" s="276"/>
      <c r="AM60" s="276"/>
      <c r="AN60" s="276"/>
      <c r="AO60" s="276"/>
    </row>
    <row r="61" spans="1:41" s="261" customFormat="1" ht="33" customHeight="1">
      <c r="A61" s="263"/>
      <c r="B61" s="263"/>
      <c r="H61" s="263"/>
      <c r="AD61" s="276"/>
      <c r="AE61" s="259"/>
      <c r="AF61" s="259"/>
      <c r="AG61" s="276"/>
      <c r="AH61" s="276"/>
      <c r="AI61" s="276"/>
      <c r="AJ61" s="276"/>
      <c r="AK61" s="276"/>
      <c r="AL61" s="276"/>
      <c r="AM61" s="276"/>
      <c r="AN61" s="276"/>
      <c r="AO61" s="276"/>
    </row>
    <row r="62" spans="1:41">
      <c r="A62" s="263"/>
    </row>
    <row r="63" spans="1:41">
      <c r="A63" s="263"/>
    </row>
    <row r="64" spans="1:41">
      <c r="A64" s="263"/>
    </row>
    <row r="65" spans="1:1">
      <c r="A65" s="263"/>
    </row>
    <row r="66" spans="1:1">
      <c r="A66" s="263"/>
    </row>
    <row r="67" spans="1:1">
      <c r="A67" s="263"/>
    </row>
    <row r="68" spans="1:1">
      <c r="A68" s="263"/>
    </row>
    <row r="69" spans="1:1">
      <c r="A69" s="263"/>
    </row>
    <row r="70" spans="1:1">
      <c r="A70" s="263"/>
    </row>
    <row r="71" spans="1:1">
      <c r="A71" s="263"/>
    </row>
    <row r="72" spans="1:1">
      <c r="A72" s="263"/>
    </row>
    <row r="73" spans="1:1">
      <c r="A73" s="263"/>
    </row>
  </sheetData>
  <sheetProtection algorithmName="SHA-512" hashValue="Gi+qY+MDmzUnZwgYUUnd0qDbb4zpdhFB61jgociqDys4c9mBpk9/oUNPASPjixtv2fSE+X94j4+PJa6WpH1gvw==" saltValue="L/lCMDzrzYlInpDAU4PNNw==" spinCount="100000" sheet="1" formatColumns="0" formatRows="0" selectLockedCells="1"/>
  <customSheetViews>
    <customSheetView guid="{FCAAE906-744B-4580-8002-466CC408DAC9}" scale="145" showPageBreaks="1" showGridLines="0" zeroValues="0" fitToPage="1" printArea="1" hiddenColumns="1" view="pageBreakPreview" topLeftCell="A40">
      <selection activeCell="C45" sqref="C45"/>
      <rowBreaks count="1" manualBreakCount="1">
        <brk id="42" max="5" man="1"/>
      </rowBreaks>
      <pageMargins left="0.75" right="0.77" top="0.62" bottom="0.61" header="0.39" footer="0.32"/>
      <pageSetup paperSize="9" scale="93" fitToHeight="0" orientation="portrait" r:id="rId1"/>
      <headerFooter alignWithMargins="0">
        <oddFooter>&amp;R&amp;"Book Antiqua,Bold"&amp;8Bid Form (1st Envelope)  / Page &amp;P of &amp;N</oddFooter>
      </headerFooter>
    </customSheetView>
    <customSheetView guid="{FC366365-2136-48B2-A9F6-DEB708B66B93}"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2"/>
      <headerFooter alignWithMargins="0">
        <oddFooter>&amp;R&amp;"Book Antiqua,Bold"&amp;8Bid Form (1st Envelope)  / Page &amp;P of &amp;N</oddFooter>
      </headerFooter>
    </customSheetView>
    <customSheetView guid="{25F14B1D-FADD-4C44-AA48-5D402D65337D}"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3"/>
      <headerFooter alignWithMargins="0">
        <oddFooter>&amp;R&amp;"Book Antiqua,Bold"&amp;8Bid Form (1st Envelope)  / Page &amp;P of &amp;N</oddFooter>
      </headerFooter>
    </customSheetView>
    <customSheetView guid="{2D068FA3-47E3-4516-81A6-894AA90F7864}"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4"/>
      <headerFooter alignWithMargins="0">
        <oddFooter>&amp;R&amp;"Book Antiqua,Bold"&amp;8Bid Form (1st Envelope)  / Page &amp;P of &amp;N</oddFooter>
      </headerFooter>
    </customSheetView>
    <customSheetView guid="{97B2ED79-AE3F-4DF3-959D-96AE4A0B76A0}" showPageBreaks="1" showGridLines="0" zeroValues="0" fitToPage="1" printArea="1" hiddenColumns="1" view="pageBreakPreview" topLeftCell="A10">
      <selection activeCell="C5" sqref="C5:F5"/>
      <rowBreaks count="1" manualBreakCount="1">
        <brk id="42" max="5" man="1"/>
      </rowBreaks>
      <pageMargins left="0.75" right="0.77" top="0.62" bottom="0.61" header="0.39" footer="0.32"/>
      <pageSetup paperSize="9" scale="93" fitToHeight="0" orientation="portrait" r:id="rId5"/>
      <headerFooter alignWithMargins="0">
        <oddFooter>&amp;R&amp;"Book Antiqua,Bold"&amp;8Bid Form (1st Envelope)  / Page &amp;P of &amp;N</oddFooter>
      </headerFooter>
    </customSheetView>
    <customSheetView guid="{CB39F8EE-FAD8-4C4E-B5E9-5EC27AC08528}"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6"/>
      <headerFooter alignWithMargins="0">
        <oddFooter>&amp;R&amp;"Book Antiqua,Bold"&amp;8Bid Form (1st Envelope)  / Page &amp;P of &amp;N</oddFooter>
      </headerFooter>
    </customSheetView>
    <customSheetView guid="{E8B8E0BD-9CB3-4C7D-9BC6-088FDFCB0B45}"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7"/>
      <headerFooter alignWithMargins="0">
        <oddFooter>&amp;R&amp;"Book Antiqua,Bold"&amp;8Bid Form (1st Envelope)  / Page &amp;P of &amp;N</oddFooter>
      </headerFooter>
    </customSheetView>
    <customSheetView guid="{E2E57CA5-082B-4C11-AB34-2A298199576B}" showGridLines="0" zeroValues="0" fitToPage="1" topLeftCell="A13">
      <selection activeCell="C5" sqref="C5:F5"/>
      <rowBreaks count="1" manualBreakCount="1">
        <brk id="52" max="5" man="1"/>
      </rowBreaks>
      <pageMargins left="0.75" right="0.77" top="0.62" bottom="0.61" header="0.39" footer="0.32"/>
      <pageSetup paperSize="9" scale="96" fitToHeight="0" orientation="portrait" r:id="rId8"/>
      <headerFooter alignWithMargins="0">
        <oddFooter>&amp;R&amp;"Book Antiqua,Bold"&amp;8Bid Form (1st Envelope)  / Page &amp;P of &amp;N</oddFooter>
      </headerFooter>
    </customSheetView>
    <customSheetView guid="{EEE4E2D7-4BFE-4C24-8B93-9FD441A50336}"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9"/>
      <headerFooter alignWithMargins="0">
        <oddFooter>&amp;R&amp;"Book Antiqua,Bold"&amp;8Bid Form (1st Envelope)  / Page &amp;P of &amp;N</oddFooter>
      </headerFooter>
    </customSheetView>
    <customSheetView guid="{091A6405-72DB-46E0-B81A-EC53A5C58396}" showGridLines="0" zeroValues="0">
      <selection activeCell="D62" sqref="D62:F62"/>
      <rowBreaks count="1" manualBreakCount="1">
        <brk id="52" max="5" man="1"/>
      </rowBreaks>
      <pageMargins left="0.75" right="0.77" top="0.62" bottom="0.61" header="0.39" footer="0.32"/>
      <pageSetup orientation="portrait" r:id="rId10"/>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11"/>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12"/>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13"/>
      <headerFooter alignWithMargins="0">
        <oddFooter>&amp;R&amp;"Book Antiqua,Bold"&amp;8Bid Form (1st Envelope)  / Page &amp;P of &amp;N</oddFooter>
      </headerFooter>
    </customSheetView>
    <customSheetView guid="{27A45B7A-04F2-4516-B80B-5ED0825D4ED3}"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14"/>
      <headerFooter alignWithMargins="0">
        <oddFooter>&amp;R&amp;"Book Antiqua,Bold"&amp;8Bid Form (1st Envelope)  / Page &amp;P of &amp;N</oddFooter>
      </headerFooter>
    </customSheetView>
    <customSheetView guid="{1F4837C2-36FF-4422-95DC-EAAD1B4FAC2F}" showGridLines="0" zeroValues="0" fitToPage="1" printArea="1" hiddenColumns="1">
      <selection activeCell="D47" sqref="D47:F55"/>
      <rowBreaks count="1" manualBreakCount="1">
        <brk id="45" max="5" man="1"/>
      </rowBreaks>
      <pageMargins left="0.75" right="0.77" top="0.62" bottom="0.61" header="0.39" footer="0.32"/>
      <pageSetup paperSize="9" scale="93" fitToHeight="0" orientation="portrait" r:id="rId15"/>
      <headerFooter alignWithMargins="0">
        <oddFooter>&amp;R&amp;"Book Antiqua,Bold"&amp;8Bid Form (1st Envelope)  / Page &amp;P of &amp;N</oddFooter>
      </headerFooter>
    </customSheetView>
    <customSheetView guid="{FD7F7BE1-8CB1-460B-98AB-D33E15FD14E6}" showGridLines="0" zeroValues="0" fitToPage="1" hiddenColumns="1" topLeftCell="A36">
      <selection activeCell="C43" sqref="C43"/>
      <rowBreaks count="1" manualBreakCount="1">
        <brk id="45" max="5" man="1"/>
      </rowBreaks>
      <pageMargins left="0.75" right="0.77" top="0.62" bottom="0.61" header="0.39" footer="0.32"/>
      <pageSetup paperSize="9" scale="93" fitToHeight="0" orientation="portrait" r:id="rId16"/>
      <headerFooter alignWithMargins="0">
        <oddFooter>&amp;R&amp;"Book Antiqua,Bold"&amp;8Bid Form (1st Envelope)  / Page &amp;P of &amp;N</oddFooter>
      </headerFooter>
    </customSheetView>
    <customSheetView guid="{8C0E2163-61BB-48DF-AFAF-5E75147ED450}"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17"/>
      <headerFooter alignWithMargins="0">
        <oddFooter>&amp;R&amp;"Book Antiqua,Bold"&amp;8Bid Form (1st Envelope)  / Page &amp;P of &amp;N</oddFooter>
      </headerFooter>
    </customSheetView>
    <customSheetView guid="{3DA0B320-DAF7-4F4A-921A-9FCFD188E8C7}"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18"/>
      <headerFooter alignWithMargins="0">
        <oddFooter>&amp;R&amp;"Book Antiqua,Bold"&amp;8Bid Form (1st Envelope)  / Page &amp;P of &amp;N</oddFooter>
      </headerFooter>
    </customSheetView>
    <customSheetView guid="{BE0CEA4D-1A4E-4C32-BF92-B8DA3D3423E5}" showGridLines="0" zeroValues="0" fitToPage="1" hiddenColumns="1" topLeftCell="A52">
      <selection activeCell="D48" sqref="D48:F48"/>
      <rowBreaks count="1" manualBreakCount="1">
        <brk id="45" max="5" man="1"/>
      </rowBreaks>
      <pageMargins left="0.75" right="0.77" top="0.62" bottom="0.61" header="0.39" footer="0.32"/>
      <pageSetup paperSize="9" scale="93" fitToHeight="0" orientation="portrait" r:id="rId19"/>
      <headerFooter alignWithMargins="0">
        <oddFooter>&amp;R&amp;"Book Antiqua,Bold"&amp;8Bid Form (1st Envelope)  / Page &amp;P of &amp;N</oddFooter>
      </headerFooter>
    </customSheetView>
    <customSheetView guid="{714760DF-5EB1-4543-9C04-C1A23AAE4384}" showGridLines="0" zeroValues="0" fitToPage="1" printArea="1" hiddenColumns="1" topLeftCell="A4">
      <selection activeCell="D48" sqref="D48:F48"/>
      <rowBreaks count="1" manualBreakCount="1">
        <brk id="45" max="5" man="1"/>
      </rowBreaks>
      <pageMargins left="0.75" right="0.77" top="0.62" bottom="0.61" header="0.39" footer="0.32"/>
      <pageSetup paperSize="9" scale="93" fitToHeight="0" orientation="portrait" r:id="rId20"/>
      <headerFooter alignWithMargins="0">
        <oddFooter>&amp;R&amp;"Book Antiqua,Bold"&amp;8Bid Form (1st Envelope)  / Page &amp;P of &amp;N</oddFooter>
      </headerFooter>
    </customSheetView>
    <customSheetView guid="{D4A148BB-8D25-43B9-8797-A9D3AE767B49}"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21"/>
      <headerFooter alignWithMargins="0">
        <oddFooter>&amp;R&amp;"Book Antiqua,Bold"&amp;8Bid Form (1st Envelope)  / Page &amp;P of &amp;N</oddFooter>
      </headerFooter>
    </customSheetView>
    <customSheetView guid="{9658319F-66FC-48F8-AB8A-302F6F77BA10}" showPageBreaks="1" showGridLines="0" zeroValues="0" fitToPage="1" printArea="1" hiddenColumns="1" view="pageBreakPreview">
      <selection activeCell="C5" sqref="C5:F5"/>
      <rowBreaks count="1" manualBreakCount="1">
        <brk id="42" max="5" man="1"/>
      </rowBreaks>
      <pageMargins left="0.75" right="0.77" top="0.62" bottom="0.61" header="0.39" footer="0.32"/>
      <pageSetup paperSize="9" scale="93" fitToHeight="0" orientation="portrait" r:id="rId22"/>
      <headerFooter alignWithMargins="0">
        <oddFooter>&amp;R&amp;"Book Antiqua,Bold"&amp;8Bid Form (1st Envelope)  / Page &amp;P of &amp;N</oddFooter>
      </headerFooter>
    </customSheetView>
    <customSheetView guid="{EF8F60CB-82F3-477F-A7D3-94F4C70843DC}"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23"/>
      <headerFooter alignWithMargins="0">
        <oddFooter>&amp;R&amp;"Book Antiqua,Bold"&amp;8Bid Form (1st Envelope)  / Page &amp;P of &amp;N</oddFooter>
      </headerFooter>
    </customSheetView>
    <customSheetView guid="{427AF4ED-2BDF-478F-9F0A-595838FA0EC8}"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4" fitToHeight="0" orientation="portrait" r:id="rId24"/>
      <headerFooter alignWithMargins="0">
        <oddFooter>&amp;R&amp;"Book Antiqua,Bold"&amp;8Bid Form (1st Envelope)  / Page &amp;P of &amp;N</oddFooter>
      </headerFooter>
    </customSheetView>
    <customSheetView guid="{D4DE57C7-E521-4428-80BD-545B19793C78}" scale="145" showPageBreaks="1" showGridLines="0" zeroValues="0" fitToPage="1" printArea="1" hiddenColumns="1" view="pageBreakPreview" topLeftCell="A34">
      <selection activeCell="C45" sqref="C45"/>
      <rowBreaks count="1" manualBreakCount="1">
        <brk id="42" max="5" man="1"/>
      </rowBreaks>
      <pageMargins left="0.75" right="0.77" top="0.62" bottom="0.61" header="0.39" footer="0.32"/>
      <pageSetup paperSize="9" scale="93" fitToHeight="0" orientation="portrait" r:id="rId25"/>
      <headerFooter alignWithMargins="0">
        <oddFooter>&amp;R&amp;"Book Antiqua,Bold"&amp;8Bid Form (1st Envelope)  / Page &amp;P of &amp;N</oddFooter>
      </headerFooter>
    </customSheetView>
    <customSheetView guid="{93F2FEDA-AB07-4652-9895-BE34975CD6CE}" scale="145" showPageBreaks="1" showGridLines="0" zeroValues="0" fitToPage="1" printArea="1" hiddenColumns="1" view="pageBreakPreview">
      <selection activeCell="C45" sqref="C45"/>
      <rowBreaks count="1" manualBreakCount="1">
        <brk id="42" max="5" man="1"/>
      </rowBreaks>
      <pageMargins left="0.75" right="0.77" top="0.62" bottom="0.61" header="0.39" footer="0.32"/>
      <pageSetup paperSize="9" scale="93" fitToHeight="0" orientation="portrait" r:id="rId26"/>
      <headerFooter alignWithMargins="0">
        <oddFooter>&amp;R&amp;"Book Antiqua,Bold"&amp;8Bid Form (1st Envelope)  / Page &amp;P of &amp;N</oddFooter>
      </headerFooter>
    </customSheetView>
  </customSheetViews>
  <mergeCells count="44">
    <mergeCell ref="B20:F20"/>
    <mergeCell ref="D21:F21"/>
    <mergeCell ref="A3:F3"/>
    <mergeCell ref="C5:F5"/>
    <mergeCell ref="B6:C6"/>
    <mergeCell ref="C15:F15"/>
    <mergeCell ref="B19:F19"/>
    <mergeCell ref="B17:F17"/>
    <mergeCell ref="B18:F18"/>
    <mergeCell ref="A59:F59"/>
    <mergeCell ref="B26:F26"/>
    <mergeCell ref="B27:F27"/>
    <mergeCell ref="B28:F28"/>
    <mergeCell ref="D55:F55"/>
    <mergeCell ref="A58:F58"/>
    <mergeCell ref="A53:C53"/>
    <mergeCell ref="A51:C51"/>
    <mergeCell ref="B32:F32"/>
    <mergeCell ref="B33:F33"/>
    <mergeCell ref="D54:F54"/>
    <mergeCell ref="A55:C55"/>
    <mergeCell ref="B29:F29"/>
    <mergeCell ref="B30:F30"/>
    <mergeCell ref="D56:F56"/>
    <mergeCell ref="D57:F57"/>
    <mergeCell ref="B23:C23"/>
    <mergeCell ref="B24:C24"/>
    <mergeCell ref="D51:F51"/>
    <mergeCell ref="B21:C21"/>
    <mergeCell ref="D52:F52"/>
    <mergeCell ref="A42:F42"/>
    <mergeCell ref="D49:F49"/>
    <mergeCell ref="A50:C50"/>
    <mergeCell ref="D50:F50"/>
    <mergeCell ref="B39:C39"/>
    <mergeCell ref="B25:F25"/>
    <mergeCell ref="B22:C22"/>
    <mergeCell ref="B31:F31"/>
    <mergeCell ref="A57:C57"/>
    <mergeCell ref="A49:C49"/>
    <mergeCell ref="A56:C56"/>
    <mergeCell ref="D53:F53"/>
    <mergeCell ref="A54:C54"/>
    <mergeCell ref="A52:C52"/>
  </mergeCells>
  <phoneticPr fontId="32" type="noConversion"/>
  <conditionalFormatting sqref="B32:F32">
    <cfRule type="expression" dxfId="2" priority="1">
      <formula>$Z$1="Sole Bidder"</formula>
    </cfRule>
  </conditionalFormatting>
  <conditionalFormatting sqref="C45:C46">
    <cfRule type="expression" dxfId="1" priority="3" stopIfTrue="1">
      <formula>$B$45=""</formula>
    </cfRule>
  </conditionalFormatting>
  <conditionalFormatting sqref="F45:F46">
    <cfRule type="expression" dxfId="0" priority="2" stopIfTrue="1">
      <formula>$E$45=""</formula>
    </cfRule>
  </conditionalFormatting>
  <pageMargins left="0.75" right="0.77" top="0.62" bottom="0.61" header="0.39" footer="0.32"/>
  <pageSetup paperSize="9" scale="93" fitToHeight="0" orientation="portrait" r:id="rId27"/>
  <headerFooter alignWithMargins="0">
    <oddFooter>&amp;R&amp;"Book Antiqua,Bold"&amp;8Bid Form (1st Envelope)  / Page &amp;P of &amp;N</oddFooter>
  </headerFooter>
  <rowBreaks count="1" manualBreakCount="1">
    <brk id="42" max="5" man="1"/>
  </rowBreaks>
  <drawing r:id="rId2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P41"/>
  <sheetViews>
    <sheetView zoomScaleSheetLayoutView="100" workbookViewId="0">
      <selection activeCell="F34" sqref="F34"/>
    </sheetView>
  </sheetViews>
  <sheetFormatPr defaultColWidth="8" defaultRowHeight="16.5"/>
  <cols>
    <col min="1" max="1" width="7.5" style="83" customWidth="1"/>
    <col min="2" max="2" width="46.875" style="83" customWidth="1"/>
    <col min="3" max="3" width="2.25" style="83" customWidth="1"/>
    <col min="4" max="4" width="17.625" style="121" customWidth="1"/>
    <col min="5" max="5" width="4.125" style="121" customWidth="1"/>
    <col min="6" max="6" width="17.625" style="121" customWidth="1"/>
    <col min="7" max="7" width="21.625" style="86" customWidth="1"/>
    <col min="8" max="8" width="15.25" style="203" customWidth="1"/>
    <col min="9" max="10" width="13.75" style="203" customWidth="1"/>
    <col min="11" max="11" width="14.875" style="203" customWidth="1"/>
    <col min="12" max="12" width="13.75" style="203" customWidth="1"/>
    <col min="13" max="16" width="8" style="203" customWidth="1"/>
    <col min="17" max="16384" width="8" style="86"/>
  </cols>
  <sheetData>
    <row r="1" spans="1:16" ht="15.95" customHeight="1">
      <c r="B1" s="875" t="s">
        <v>199</v>
      </c>
      <c r="C1" s="876"/>
      <c r="D1" s="876"/>
      <c r="E1" s="876"/>
      <c r="F1" s="876"/>
    </row>
    <row r="2" spans="1:16" ht="15.95" customHeight="1">
      <c r="B2" s="84"/>
      <c r="C2" s="85"/>
      <c r="D2" s="87"/>
      <c r="E2" s="87"/>
      <c r="F2" s="87"/>
    </row>
    <row r="3" spans="1:16" s="88" customFormat="1" ht="15.95" customHeight="1">
      <c r="A3" s="83"/>
      <c r="B3" s="83"/>
      <c r="C3" s="83"/>
      <c r="D3" s="877" t="s">
        <v>200</v>
      </c>
      <c r="E3" s="877"/>
      <c r="F3" s="877"/>
      <c r="H3" s="204"/>
      <c r="I3" s="204"/>
      <c r="J3" s="204"/>
      <c r="K3" s="204"/>
      <c r="L3" s="204"/>
      <c r="M3" s="204"/>
      <c r="N3" s="204"/>
      <c r="O3" s="204"/>
      <c r="P3" s="204"/>
    </row>
    <row r="4" spans="1:16" s="88" customFormat="1" ht="20.25" customHeight="1">
      <c r="A4" s="883" t="s">
        <v>201</v>
      </c>
      <c r="B4" s="883"/>
      <c r="C4" s="883"/>
      <c r="D4" s="878" t="str">
        <f>'Sch-1'!F8</f>
        <v/>
      </c>
      <c r="E4" s="878"/>
      <c r="F4" s="878"/>
      <c r="H4" s="204"/>
      <c r="I4" s="204"/>
      <c r="J4" s="204"/>
      <c r="K4" s="204"/>
      <c r="L4" s="204"/>
      <c r="M4" s="204"/>
      <c r="N4" s="204"/>
      <c r="O4" s="204"/>
      <c r="P4" s="204"/>
    </row>
    <row r="5" spans="1:16" s="94" customFormat="1" ht="21" customHeight="1">
      <c r="A5" s="90" t="s">
        <v>324</v>
      </c>
      <c r="B5" s="881" t="s">
        <v>202</v>
      </c>
      <c r="C5" s="882"/>
      <c r="D5" s="91" t="s">
        <v>203</v>
      </c>
      <c r="E5" s="879" t="s">
        <v>204</v>
      </c>
      <c r="F5" s="880"/>
      <c r="H5" s="205"/>
      <c r="I5" s="205"/>
      <c r="J5" s="205"/>
      <c r="K5" s="205"/>
      <c r="L5" s="205"/>
      <c r="M5" s="205"/>
      <c r="N5" s="205"/>
      <c r="O5" s="205"/>
      <c r="P5" s="205"/>
    </row>
    <row r="6" spans="1:16" s="88" customFormat="1" ht="36" customHeight="1">
      <c r="A6" s="95">
        <v>1</v>
      </c>
      <c r="B6" s="96" t="s">
        <v>226</v>
      </c>
      <c r="C6" s="97"/>
      <c r="D6" s="98">
        <f>'Sch-3'!D14</f>
        <v>0</v>
      </c>
      <c r="E6" s="99" t="s">
        <v>310</v>
      </c>
      <c r="F6" s="100">
        <f>D6</f>
        <v>0</v>
      </c>
      <c r="G6" s="101"/>
      <c r="H6" s="204"/>
      <c r="I6" s="204"/>
      <c r="J6" s="204"/>
      <c r="K6" s="204"/>
      <c r="L6" s="204"/>
      <c r="M6" s="204"/>
      <c r="N6" s="204"/>
      <c r="O6" s="204"/>
      <c r="P6" s="204"/>
    </row>
    <row r="7" spans="1:16" s="88" customFormat="1" ht="34.5" customHeight="1">
      <c r="A7" s="95">
        <v>2</v>
      </c>
      <c r="B7" s="96" t="s">
        <v>227</v>
      </c>
      <c r="C7" s="97"/>
      <c r="D7" s="98" t="e">
        <f>'Sch-3'!D17</f>
        <v>#REF!</v>
      </c>
      <c r="E7" s="99"/>
      <c r="F7" s="100" t="e">
        <f>D7</f>
        <v>#REF!</v>
      </c>
      <c r="G7" s="101"/>
      <c r="H7" s="204"/>
      <c r="I7" s="204"/>
      <c r="J7" s="204"/>
      <c r="K7" s="204"/>
      <c r="L7" s="204"/>
      <c r="M7" s="204"/>
      <c r="N7" s="204"/>
      <c r="O7" s="204"/>
      <c r="P7" s="204"/>
    </row>
    <row r="8" spans="1:16" s="88" customFormat="1" ht="21" customHeight="1">
      <c r="A8" s="95">
        <v>3</v>
      </c>
      <c r="B8" s="96" t="s">
        <v>228</v>
      </c>
      <c r="C8" s="97"/>
      <c r="D8" s="98" t="e">
        <f>'Sch-3'!D19</f>
        <v>#REF!</v>
      </c>
      <c r="E8" s="99"/>
      <c r="F8" s="100" t="e">
        <f>D8</f>
        <v>#REF!</v>
      </c>
      <c r="G8" s="101"/>
      <c r="H8" s="204"/>
      <c r="I8" s="204"/>
      <c r="J8" s="204"/>
      <c r="K8" s="204"/>
      <c r="L8" s="204"/>
      <c r="M8" s="204"/>
      <c r="N8" s="204"/>
      <c r="O8" s="204"/>
      <c r="P8" s="204"/>
    </row>
    <row r="9" spans="1:16" s="88" customFormat="1" ht="21" customHeight="1">
      <c r="A9" s="95">
        <v>4</v>
      </c>
      <c r="B9" s="96" t="s">
        <v>229</v>
      </c>
      <c r="C9" s="97"/>
      <c r="D9" s="102" t="s">
        <v>366</v>
      </c>
      <c r="E9" s="99"/>
      <c r="F9" s="93" t="str">
        <f>D9</f>
        <v>Not Applicable</v>
      </c>
      <c r="H9" s="204"/>
      <c r="I9" s="204"/>
      <c r="J9" s="204"/>
      <c r="K9" s="204"/>
      <c r="L9" s="204"/>
      <c r="M9" s="204"/>
      <c r="N9" s="204"/>
      <c r="O9" s="204"/>
      <c r="P9" s="204"/>
    </row>
    <row r="10" spans="1:16" s="88" customFormat="1" ht="21" customHeight="1">
      <c r="A10" s="95">
        <v>5</v>
      </c>
      <c r="B10" s="96" t="s">
        <v>230</v>
      </c>
      <c r="C10" s="97"/>
      <c r="D10" s="103" t="e">
        <f>SUM(D6,D7,D8)</f>
        <v>#REF!</v>
      </c>
      <c r="E10" s="99"/>
      <c r="F10" s="104" t="e">
        <f>F6+F7+F8</f>
        <v>#REF!</v>
      </c>
      <c r="H10" s="204"/>
      <c r="I10" s="204"/>
      <c r="J10" s="204"/>
      <c r="K10" s="204"/>
      <c r="L10" s="204"/>
      <c r="M10" s="204"/>
      <c r="N10" s="204"/>
      <c r="O10" s="204"/>
      <c r="P10" s="204"/>
    </row>
    <row r="11" spans="1:16" s="88" customFormat="1" ht="21" customHeight="1">
      <c r="A11" s="95">
        <v>6</v>
      </c>
      <c r="B11" s="105" t="s">
        <v>205</v>
      </c>
      <c r="C11" s="106" t="s">
        <v>310</v>
      </c>
      <c r="D11" s="98" t="e">
        <f>'Sch-1'!#REF!+#REF!+#REF!+#REF!</f>
        <v>#REF!</v>
      </c>
      <c r="E11" s="107" t="s">
        <v>310</v>
      </c>
      <c r="F11" s="100" t="e">
        <f>D11</f>
        <v>#REF!</v>
      </c>
      <c r="H11" s="204"/>
      <c r="I11" s="204"/>
      <c r="J11" s="204"/>
      <c r="K11" s="204"/>
      <c r="L11" s="204"/>
      <c r="M11" s="204"/>
      <c r="N11" s="204"/>
      <c r="O11" s="204"/>
      <c r="P11" s="204"/>
    </row>
    <row r="12" spans="1:16" s="88" customFormat="1" ht="21.95" customHeight="1">
      <c r="A12" s="95">
        <v>7</v>
      </c>
      <c r="B12" s="105" t="s">
        <v>231</v>
      </c>
      <c r="C12" s="97"/>
      <c r="D12" s="91" t="e">
        <f>D10-D11</f>
        <v>#REF!</v>
      </c>
      <c r="E12" s="99"/>
      <c r="F12" s="104" t="e">
        <f>F10-F11</f>
        <v>#REF!</v>
      </c>
      <c r="G12" s="108"/>
      <c r="H12" s="204"/>
      <c r="I12" s="204"/>
      <c r="J12" s="204"/>
      <c r="K12" s="204"/>
      <c r="L12" s="204"/>
      <c r="M12" s="204"/>
      <c r="N12" s="204"/>
      <c r="O12" s="204"/>
      <c r="P12" s="204"/>
    </row>
    <row r="13" spans="1:16" s="88" customFormat="1" ht="21.95" customHeight="1">
      <c r="A13" s="95">
        <v>8</v>
      </c>
      <c r="B13" s="96" t="s">
        <v>206</v>
      </c>
      <c r="C13" s="97"/>
      <c r="D13" s="98"/>
      <c r="E13" s="99"/>
      <c r="F13" s="100"/>
      <c r="H13" s="204"/>
      <c r="I13" s="204"/>
      <c r="J13" s="204"/>
      <c r="K13" s="204"/>
      <c r="L13" s="204"/>
      <c r="M13" s="204"/>
      <c r="N13" s="204"/>
      <c r="O13" s="204"/>
      <c r="P13" s="204"/>
    </row>
    <row r="14" spans="1:16" s="88" customFormat="1" ht="21.95" customHeight="1">
      <c r="A14" s="95" t="s">
        <v>310</v>
      </c>
      <c r="B14" s="96" t="s">
        <v>207</v>
      </c>
      <c r="C14" s="109"/>
      <c r="D14" s="102" t="e">
        <f>'Sch-2'!K14</f>
        <v>#REF!</v>
      </c>
      <c r="E14" s="110"/>
      <c r="F14" s="93">
        <f>F32</f>
        <v>0</v>
      </c>
      <c r="G14" s="101"/>
      <c r="H14" s="204"/>
      <c r="I14" s="204"/>
      <c r="J14" s="204"/>
      <c r="K14" s="204"/>
      <c r="L14" s="204"/>
      <c r="M14" s="204"/>
      <c r="N14" s="204"/>
      <c r="O14" s="204"/>
      <c r="P14" s="204"/>
    </row>
    <row r="15" spans="1:16" s="88" customFormat="1" ht="21.95" customHeight="1">
      <c r="A15" s="95"/>
      <c r="B15" s="96" t="s">
        <v>208</v>
      </c>
      <c r="C15" s="97"/>
      <c r="D15" s="102" t="e">
        <f>'Sch-2'!#REF!+'Sch-2'!#REF!</f>
        <v>#REF!</v>
      </c>
      <c r="E15" s="111"/>
      <c r="F15" s="93" t="e">
        <f>F33</f>
        <v>#REF!</v>
      </c>
      <c r="G15" s="101"/>
      <c r="H15" s="204"/>
      <c r="I15" s="204"/>
      <c r="J15" s="204"/>
      <c r="K15" s="204"/>
      <c r="L15" s="204"/>
      <c r="M15" s="204"/>
      <c r="N15" s="204"/>
      <c r="O15" s="204"/>
      <c r="P15" s="204"/>
    </row>
    <row r="16" spans="1:16" s="88" customFormat="1" ht="21.95" customHeight="1">
      <c r="A16" s="95"/>
      <c r="B16" s="96" t="s">
        <v>209</v>
      </c>
      <c r="C16" s="97"/>
      <c r="D16" s="102" t="e">
        <f>#REF!+#REF!</f>
        <v>#REF!</v>
      </c>
      <c r="E16" s="111"/>
      <c r="F16" s="93" t="e">
        <f>F36</f>
        <v>#REF!</v>
      </c>
      <c r="G16" s="101"/>
      <c r="H16" s="204"/>
      <c r="I16" s="204"/>
      <c r="J16" s="204"/>
      <c r="K16" s="204"/>
      <c r="L16" s="204"/>
      <c r="M16" s="204"/>
      <c r="N16" s="204"/>
      <c r="O16" s="204"/>
      <c r="P16" s="204"/>
    </row>
    <row r="17" spans="1:16" s="88" customFormat="1" ht="21.95" customHeight="1">
      <c r="A17" s="95"/>
      <c r="B17" s="96" t="s">
        <v>210</v>
      </c>
      <c r="C17" s="97"/>
      <c r="D17" s="102" t="e">
        <f>#REF!</f>
        <v>#REF!</v>
      </c>
      <c r="E17" s="92"/>
      <c r="F17" s="93">
        <f>F34</f>
        <v>0</v>
      </c>
      <c r="H17" s="204"/>
      <c r="I17" s="204"/>
      <c r="J17" s="204"/>
      <c r="K17" s="204"/>
      <c r="L17" s="204"/>
      <c r="M17" s="204"/>
      <c r="N17" s="204"/>
      <c r="O17" s="204"/>
      <c r="P17" s="204"/>
    </row>
    <row r="18" spans="1:16" s="88" customFormat="1" ht="27" customHeight="1">
      <c r="A18" s="95"/>
      <c r="B18" s="96" t="s">
        <v>211</v>
      </c>
      <c r="C18" s="112"/>
      <c r="D18" s="189" t="e">
        <f>D14+D15+D16+D17</f>
        <v>#REF!</v>
      </c>
      <c r="E18" s="113"/>
      <c r="F18" s="112" t="e">
        <f>SUM(F14:F17)</f>
        <v>#REF!</v>
      </c>
      <c r="G18" s="101"/>
      <c r="H18" s="204"/>
      <c r="I18" s="204"/>
      <c r="J18" s="204"/>
      <c r="K18" s="204"/>
      <c r="L18" s="204"/>
      <c r="M18" s="204"/>
      <c r="N18" s="204"/>
      <c r="O18" s="204"/>
      <c r="P18" s="204"/>
    </row>
    <row r="19" spans="1:16" s="88" customFormat="1" ht="33.75" customHeight="1">
      <c r="A19" s="95">
        <v>8</v>
      </c>
      <c r="B19" s="96" t="s">
        <v>212</v>
      </c>
      <c r="C19" s="97"/>
      <c r="D19" s="91" t="e">
        <f>D10+D18</f>
        <v>#REF!</v>
      </c>
      <c r="E19" s="114" t="s">
        <v>310</v>
      </c>
      <c r="F19" s="115" t="e">
        <f>F10+F18</f>
        <v>#REF!</v>
      </c>
      <c r="G19" s="101"/>
      <c r="H19" s="204"/>
      <c r="I19" s="204"/>
      <c r="J19" s="204"/>
      <c r="K19" s="204"/>
      <c r="L19" s="204"/>
      <c r="M19" s="204"/>
      <c r="N19" s="204"/>
      <c r="O19" s="204"/>
      <c r="P19" s="204"/>
    </row>
    <row r="20" spans="1:16" s="88" customFormat="1" ht="51" customHeight="1">
      <c r="A20" s="95">
        <v>9</v>
      </c>
      <c r="B20" s="96" t="s">
        <v>232</v>
      </c>
      <c r="C20" s="97"/>
      <c r="D20" s="98" t="e">
        <f>'Sch-1'!#REF!</f>
        <v>#REF!</v>
      </c>
      <c r="E20" s="99"/>
      <c r="F20" s="100" t="e">
        <f>D20</f>
        <v>#REF!</v>
      </c>
      <c r="H20" s="204"/>
      <c r="I20" s="204"/>
      <c r="J20" s="204"/>
      <c r="K20" s="204"/>
      <c r="L20" s="204"/>
      <c r="M20" s="204"/>
      <c r="N20" s="204"/>
      <c r="O20" s="204"/>
      <c r="P20" s="204"/>
    </row>
    <row r="21" spans="1:16" s="88" customFormat="1" ht="23.25" customHeight="1">
      <c r="A21" s="116" t="s">
        <v>213</v>
      </c>
      <c r="B21" s="866" t="s">
        <v>214</v>
      </c>
      <c r="C21" s="866"/>
      <c r="D21" s="866"/>
      <c r="E21" s="866"/>
      <c r="F21" s="867"/>
      <c r="H21" s="204"/>
      <c r="I21" s="204"/>
      <c r="J21" s="204"/>
      <c r="K21" s="204"/>
      <c r="L21" s="204"/>
      <c r="M21" s="204"/>
      <c r="N21" s="204"/>
      <c r="O21" s="204"/>
      <c r="P21" s="204"/>
    </row>
    <row r="22" spans="1:16" s="88" customFormat="1" ht="18.75" customHeight="1">
      <c r="A22" s="118" t="s">
        <v>314</v>
      </c>
      <c r="B22" s="868" t="s">
        <v>215</v>
      </c>
      <c r="C22" s="868"/>
      <c r="D22" s="868"/>
      <c r="E22" s="117" t="s">
        <v>216</v>
      </c>
      <c r="F22" s="120" t="e">
        <f>D14</f>
        <v>#REF!</v>
      </c>
      <c r="H22" s="204"/>
      <c r="I22" s="204"/>
      <c r="J22" s="204"/>
      <c r="K22" s="204"/>
      <c r="L22" s="204"/>
      <c r="M22" s="204"/>
      <c r="N22" s="204"/>
      <c r="O22" s="204"/>
      <c r="P22" s="204"/>
    </row>
    <row r="23" spans="1:16" s="88" customFormat="1" ht="19.5" customHeight="1">
      <c r="A23" s="118" t="s">
        <v>315</v>
      </c>
      <c r="B23" s="868" t="s">
        <v>217</v>
      </c>
      <c r="C23" s="868"/>
      <c r="D23" s="868"/>
      <c r="E23" s="117" t="s">
        <v>216</v>
      </c>
      <c r="F23" s="120" t="e">
        <f>D15</f>
        <v>#REF!</v>
      </c>
      <c r="H23" s="204"/>
      <c r="I23" s="204"/>
      <c r="J23" s="204"/>
      <c r="K23" s="204"/>
      <c r="L23" s="204"/>
      <c r="M23" s="204"/>
      <c r="N23" s="204"/>
      <c r="O23" s="204"/>
      <c r="P23" s="204"/>
    </row>
    <row r="24" spans="1:16" s="88" customFormat="1" ht="19.5" customHeight="1">
      <c r="A24" s="118" t="s">
        <v>316</v>
      </c>
      <c r="B24" s="868" t="s">
        <v>270</v>
      </c>
      <c r="C24" s="868"/>
      <c r="D24" s="868"/>
      <c r="E24" s="117" t="s">
        <v>216</v>
      </c>
      <c r="F24" s="120" t="e">
        <f>D16</f>
        <v>#REF!</v>
      </c>
      <c r="H24" s="204"/>
      <c r="I24" s="204"/>
      <c r="J24" s="204"/>
      <c r="K24" s="204"/>
      <c r="L24" s="204"/>
      <c r="M24" s="204"/>
      <c r="N24" s="204"/>
      <c r="O24" s="204"/>
      <c r="P24" s="204"/>
    </row>
    <row r="25" spans="1:16" s="88" customFormat="1" ht="19.5" customHeight="1">
      <c r="A25" s="118" t="s">
        <v>317</v>
      </c>
      <c r="B25" s="868" t="s">
        <v>218</v>
      </c>
      <c r="C25" s="868"/>
      <c r="D25" s="868"/>
      <c r="E25" s="117" t="s">
        <v>216</v>
      </c>
      <c r="F25" s="120" t="e">
        <f>D17</f>
        <v>#REF!</v>
      </c>
      <c r="H25" s="204"/>
      <c r="I25" s="204"/>
      <c r="J25" s="204"/>
      <c r="K25" s="204"/>
      <c r="L25" s="204"/>
      <c r="M25" s="204"/>
      <c r="N25" s="204"/>
      <c r="O25" s="204"/>
      <c r="P25" s="204"/>
    </row>
    <row r="26" spans="1:16" s="88" customFormat="1" ht="19.5" customHeight="1">
      <c r="A26" s="122" t="s">
        <v>219</v>
      </c>
      <c r="B26" s="866" t="s">
        <v>272</v>
      </c>
      <c r="C26" s="866"/>
      <c r="D26" s="866"/>
      <c r="E26" s="866"/>
      <c r="F26" s="867"/>
      <c r="H26" s="204"/>
      <c r="I26" s="204"/>
      <c r="J26" s="204"/>
      <c r="K26" s="204"/>
      <c r="L26" s="204"/>
      <c r="M26" s="204"/>
      <c r="N26" s="204"/>
      <c r="O26" s="204"/>
      <c r="P26" s="204"/>
    </row>
    <row r="27" spans="1:16" ht="19.5" customHeight="1">
      <c r="A27" s="190"/>
      <c r="B27" s="86"/>
      <c r="C27" s="86"/>
      <c r="D27" s="86"/>
      <c r="E27" s="86"/>
      <c r="F27" s="191"/>
    </row>
    <row r="28" spans="1:16" s="88" customFormat="1" ht="19.5" customHeight="1">
      <c r="A28" s="192"/>
      <c r="F28" s="193"/>
      <c r="H28" s="204"/>
      <c r="I28" s="204"/>
      <c r="J28" s="204"/>
      <c r="K28" s="204"/>
      <c r="L28" s="204"/>
      <c r="M28" s="204"/>
      <c r="N28" s="204"/>
      <c r="O28" s="204"/>
      <c r="P28" s="204"/>
    </row>
    <row r="29" spans="1:16" s="88" customFormat="1" ht="19.5" customHeight="1">
      <c r="A29" s="192"/>
      <c r="F29" s="193"/>
      <c r="H29" s="204"/>
      <c r="I29" s="204"/>
      <c r="J29" s="204"/>
      <c r="K29" s="204"/>
      <c r="L29" s="204"/>
      <c r="M29" s="204"/>
      <c r="N29" s="204"/>
      <c r="O29" s="204"/>
      <c r="P29" s="204"/>
    </row>
    <row r="30" spans="1:16" s="88" customFormat="1" ht="60" customHeight="1">
      <c r="A30" s="122" t="s">
        <v>271</v>
      </c>
      <c r="B30" s="869" t="s">
        <v>288</v>
      </c>
      <c r="C30" s="870"/>
      <c r="D30" s="870"/>
      <c r="E30" s="870"/>
      <c r="F30" s="871"/>
      <c r="H30" s="204" t="s">
        <v>273</v>
      </c>
      <c r="I30" s="204"/>
      <c r="J30" s="204"/>
      <c r="K30" s="204"/>
      <c r="L30" s="204"/>
      <c r="M30" s="204"/>
      <c r="N30" s="204"/>
      <c r="O30" s="204"/>
      <c r="P30" s="204"/>
    </row>
    <row r="31" spans="1:16" s="88" customFormat="1" ht="19.5" customHeight="1">
      <c r="A31" s="118" t="s">
        <v>314</v>
      </c>
      <c r="B31" s="868" t="s">
        <v>220</v>
      </c>
      <c r="C31" s="868"/>
      <c r="D31" s="868"/>
      <c r="E31" s="117" t="s">
        <v>216</v>
      </c>
      <c r="F31" s="119">
        <f>'Sch-1'!AD3</f>
        <v>0</v>
      </c>
      <c r="H31" s="205" t="s">
        <v>274</v>
      </c>
      <c r="I31" s="205" t="e">
        <f>#REF!</f>
        <v>#REF!</v>
      </c>
      <c r="J31" s="205" t="e">
        <f>IF(I31=0, "", I31)</f>
        <v>#REF!</v>
      </c>
      <c r="K31" s="206" t="e">
        <f>IF(I31=0, "", "Discount on lum-sum basis on total price quoted by us without Taxes &amp; Duties. In Rs. ")</f>
        <v>#REF!</v>
      </c>
      <c r="L31" s="205" t="s">
        <v>275</v>
      </c>
      <c r="M31" s="207" t="e">
        <f>#REF!</f>
        <v>#REF!</v>
      </c>
      <c r="N31" s="207" t="e">
        <f t="shared" ref="N31:N37" si="0">IF(M31=0, "", M31)</f>
        <v>#REF!</v>
      </c>
      <c r="O31" s="206" t="e">
        <f>IF(M31=0, "", " Discount on lum-sum basis on total price quoted by us without Taxes &amp; Duties. In Percent (%) .")</f>
        <v>#REF!</v>
      </c>
      <c r="P31" s="204"/>
    </row>
    <row r="32" spans="1:16" s="88" customFormat="1" ht="19.5" customHeight="1">
      <c r="A32" s="118" t="s">
        <v>315</v>
      </c>
      <c r="B32" s="868" t="s">
        <v>221</v>
      </c>
      <c r="C32" s="868"/>
      <c r="D32" s="868"/>
      <c r="E32" s="117" t="s">
        <v>216</v>
      </c>
      <c r="F32" s="119">
        <f>ROUND(0.103*F31,0)</f>
        <v>0</v>
      </c>
      <c r="H32" s="204"/>
      <c r="I32" s="204"/>
      <c r="J32" s="205"/>
      <c r="K32" s="206" t="e">
        <f>IF(SUM(I33:I37)=0, "", "Discount on lum-sum basis on the Schedules as given below , In Rs. :")</f>
        <v>#REF!</v>
      </c>
      <c r="L32" s="204"/>
      <c r="M32" s="204"/>
      <c r="N32" s="207"/>
      <c r="O32" s="206" t="e">
        <f>IF(SUM(M33:M37)=0, "", "Discount on lum-sum basis on the Schedules as given below , In Percent (%) :")</f>
        <v>#REF!</v>
      </c>
      <c r="P32" s="204"/>
    </row>
    <row r="33" spans="1:16" s="88" customFormat="1" ht="19.5" customHeight="1">
      <c r="A33" s="118" t="s">
        <v>316</v>
      </c>
      <c r="B33" s="868" t="s">
        <v>222</v>
      </c>
      <c r="C33" s="868"/>
      <c r="D33" s="868"/>
      <c r="E33" s="117" t="s">
        <v>216</v>
      </c>
      <c r="F33" s="119" t="e">
        <f>'Sch-2'!#REF!+'Sch-2'!#REF!</f>
        <v>#REF!</v>
      </c>
      <c r="H33" s="205" t="s">
        <v>276</v>
      </c>
      <c r="I33" s="205" t="e">
        <f>#REF!</f>
        <v>#REF!</v>
      </c>
      <c r="J33" s="205" t="e">
        <f>IF(I33=0, "", I33)</f>
        <v>#REF!</v>
      </c>
      <c r="K33" s="208" t="e">
        <f>IF(I33=0, "", "Schedule-1 : Ex works prices (Direct Only)")</f>
        <v>#REF!</v>
      </c>
      <c r="L33" s="205" t="s">
        <v>281</v>
      </c>
      <c r="M33" s="207" t="e">
        <f>#REF!</f>
        <v>#REF!</v>
      </c>
      <c r="N33" s="207" t="e">
        <f t="shared" si="0"/>
        <v>#REF!</v>
      </c>
      <c r="O33" s="208" t="e">
        <f>IF(M33=0, "", "Schedule-1 : Ex works prices (Direct Only)")</f>
        <v>#REF!</v>
      </c>
      <c r="P33" s="204"/>
    </row>
    <row r="34" spans="1:16" s="88" customFormat="1" ht="19.5" customHeight="1">
      <c r="A34" s="118" t="s">
        <v>317</v>
      </c>
      <c r="B34" s="868" t="s">
        <v>218</v>
      </c>
      <c r="C34" s="868"/>
      <c r="D34" s="868"/>
      <c r="E34" s="117" t="s">
        <v>216</v>
      </c>
      <c r="F34" s="210"/>
      <c r="H34" s="205" t="s">
        <v>277</v>
      </c>
      <c r="I34" s="205" t="e">
        <f>#REF!</f>
        <v>#REF!</v>
      </c>
      <c r="J34" s="205" t="e">
        <f>IF(I34=0, "", I34)</f>
        <v>#REF!</v>
      </c>
      <c r="K34" s="208" t="e">
        <f>IF(I34=0, "", "Schedule-1 : Ex works prices (Bought Out Only)")</f>
        <v>#REF!</v>
      </c>
      <c r="L34" s="205" t="s">
        <v>282</v>
      </c>
      <c r="M34" s="207" t="e">
        <f>#REF!</f>
        <v>#REF!</v>
      </c>
      <c r="N34" s="207" t="e">
        <f t="shared" si="0"/>
        <v>#REF!</v>
      </c>
      <c r="O34" s="208" t="e">
        <f>IF(M34=0, "", "Schedule-1 : Ex works prices (Bought Out Only)")</f>
        <v>#REF!</v>
      </c>
      <c r="P34" s="204"/>
    </row>
    <row r="35" spans="1:16" s="88" customFormat="1" ht="15" customHeight="1">
      <c r="A35" s="118" t="s">
        <v>318</v>
      </c>
      <c r="B35" s="868" t="s">
        <v>223</v>
      </c>
      <c r="C35" s="868"/>
      <c r="D35" s="868"/>
      <c r="E35" s="117" t="s">
        <v>216</v>
      </c>
      <c r="F35" s="120" t="e">
        <f>D6+D7+F32+F33+F34</f>
        <v>#REF!</v>
      </c>
      <c r="H35" s="205" t="s">
        <v>278</v>
      </c>
      <c r="I35" s="205" t="e">
        <f>#REF!</f>
        <v>#REF!</v>
      </c>
      <c r="J35" s="205" t="e">
        <f>IF(I35=0, "", I35)</f>
        <v>#REF!</v>
      </c>
      <c r="K35" s="208" t="e">
        <f>IF(I35=0, "", "Schedule-2 : Freight &amp; Insurance")</f>
        <v>#REF!</v>
      </c>
      <c r="L35" s="205" t="s">
        <v>283</v>
      </c>
      <c r="M35" s="207" t="e">
        <f>#REF!</f>
        <v>#REF!</v>
      </c>
      <c r="N35" s="207" t="e">
        <f t="shared" si="0"/>
        <v>#REF!</v>
      </c>
      <c r="O35" s="208" t="e">
        <f>IF(M35=0, "", "Schedule-2 : Freight &amp; Insurance")</f>
        <v>#REF!</v>
      </c>
      <c r="P35" s="204"/>
    </row>
    <row r="36" spans="1:16" s="88" customFormat="1" ht="15" customHeight="1">
      <c r="A36" s="118" t="s">
        <v>319</v>
      </c>
      <c r="B36" s="868" t="s">
        <v>289</v>
      </c>
      <c r="C36" s="868"/>
      <c r="D36" s="868"/>
      <c r="E36" s="117" t="s">
        <v>216</v>
      </c>
      <c r="F36" s="120" t="e">
        <f>ROUND(0.01*F35,0)</f>
        <v>#REF!</v>
      </c>
      <c r="H36" s="205" t="s">
        <v>279</v>
      </c>
      <c r="I36" s="205" t="e">
        <f>#REF!</f>
        <v>#REF!</v>
      </c>
      <c r="J36" s="205" t="e">
        <f>IF(I36=0, "", I36)</f>
        <v>#REF!</v>
      </c>
      <c r="K36" s="208" t="e">
        <f>IF(I36=0, "", "Schedule-3 : Erection Charges")</f>
        <v>#REF!</v>
      </c>
      <c r="L36" s="205" t="s">
        <v>284</v>
      </c>
      <c r="M36" s="207" t="e">
        <f>#REF!</f>
        <v>#REF!</v>
      </c>
      <c r="N36" s="207" t="e">
        <f t="shared" si="0"/>
        <v>#REF!</v>
      </c>
      <c r="O36" s="208" t="e">
        <f>IF(M36=0, "", "Schedule-3 : Erection Charges")</f>
        <v>#REF!</v>
      </c>
      <c r="P36" s="204"/>
    </row>
    <row r="37" spans="1:16" s="88" customFormat="1" ht="19.5" customHeight="1">
      <c r="A37" s="194"/>
      <c r="B37" s="195"/>
      <c r="C37" s="195"/>
      <c r="D37" s="195"/>
      <c r="E37" s="195"/>
      <c r="F37" s="196"/>
      <c r="H37" s="205" t="s">
        <v>280</v>
      </c>
      <c r="I37" s="205" t="e">
        <f>#REF!</f>
        <v>#REF!</v>
      </c>
      <c r="J37" s="205" t="e">
        <f>IF(I37=0, "", I37)</f>
        <v>#REF!</v>
      </c>
      <c r="K37" s="208" t="e">
        <f>IF(I37=0, "", "Schedule-7 : Type Test Charges")</f>
        <v>#REF!</v>
      </c>
      <c r="L37" s="205" t="s">
        <v>285</v>
      </c>
      <c r="M37" s="207" t="e">
        <f>#REF!</f>
        <v>#REF!</v>
      </c>
      <c r="N37" s="207" t="e">
        <f t="shared" si="0"/>
        <v>#REF!</v>
      </c>
      <c r="O37" s="208" t="e">
        <f>IF(M37=0, "", "Schedule-7 : Type Test Charges")</f>
        <v>#REF!</v>
      </c>
      <c r="P37" s="204"/>
    </row>
    <row r="38" spans="1:16" ht="49.5" customHeight="1">
      <c r="A38" s="872" t="str">
        <f>Cover!B2</f>
        <v>Pile Foundation Package PL1 for Construction of 400KV D/C (Twin ACSR Moose) Talcher (NTPC) – Pandiabili (POWERGRID) Transmission Line Associated with Consultancy Services to NTPC</v>
      </c>
      <c r="B38" s="872"/>
      <c r="C38" s="872"/>
      <c r="D38" s="873" t="s">
        <v>224</v>
      </c>
      <c r="E38" s="874"/>
      <c r="F38" s="89" t="s">
        <v>225</v>
      </c>
      <c r="H38" s="205" t="s">
        <v>286</v>
      </c>
      <c r="I38" s="205" t="e">
        <f>#REF!</f>
        <v>#REF!</v>
      </c>
      <c r="J38" s="205"/>
      <c r="K38" s="205"/>
      <c r="L38" s="205"/>
      <c r="M38" s="205"/>
      <c r="N38" s="205"/>
    </row>
    <row r="39" spans="1:16">
      <c r="H39" s="203" t="s">
        <v>287</v>
      </c>
      <c r="I39" s="209" t="e">
        <f>K31 &amp;J31 &amp;O31 &amp; N31</f>
        <v>#REF!</v>
      </c>
    </row>
    <row r="40" spans="1:16">
      <c r="I40" s="209" t="e">
        <f>K32 &amp; K33&amp;J33&amp;K34&amp;J34&amp;K35&amp;J35&amp;K36&amp;J36&amp;K37&amp;J37</f>
        <v>#REF!</v>
      </c>
    </row>
    <row r="41" spans="1:16">
      <c r="I41" s="209" t="e">
        <f>O32&amp;O33&amp;N33&amp;O34&amp;N34&amp;O35&amp;N35&amp;O36&amp;N36&amp;O37&amp;N37</f>
        <v>#REF!</v>
      </c>
    </row>
  </sheetData>
  <sheetProtection sheet="1" objects="1" scenarios="1" selectLockedCells="1"/>
  <customSheetViews>
    <customSheetView guid="{FCAAE906-744B-4580-8002-466CC408DAC9}" state="hidden">
      <selection activeCell="F34" sqref="F34"/>
      <pageMargins left="0.79" right="0.37" top="0.65" bottom="0.45" header="0.38" footer="0"/>
      <printOptions horizontalCentered="1"/>
      <pageSetup paperSize="9" scale="96" fitToHeight="0" orientation="portrait" horizontalDpi="1200" verticalDpi="1200" r:id="rId1"/>
      <headerFooter alignWithMargins="0">
        <oddFooter>&amp;R</oddFooter>
      </headerFooter>
    </customSheetView>
    <customSheetView guid="{FC366365-2136-48B2-A9F6-DEB708B66B93}" state="hidden">
      <selection activeCell="F34" sqref="F34"/>
      <pageMargins left="0.79" right="0.37" top="0.65" bottom="0.45" header="0.38" footer="0"/>
      <printOptions horizontalCentered="1"/>
      <pageSetup paperSize="9" scale="96" fitToHeight="0" orientation="portrait" horizontalDpi="1200" verticalDpi="1200" r:id="rId2"/>
      <headerFooter alignWithMargins="0">
        <oddFooter>&amp;R</oddFooter>
      </headerFooter>
    </customSheetView>
    <customSheetView guid="{25F14B1D-FADD-4C44-AA48-5D402D65337D}" state="hidden">
      <selection activeCell="F34" sqref="F34"/>
      <pageMargins left="0.79" right="0.37" top="0.65" bottom="0.45" header="0.38" footer="0"/>
      <printOptions horizontalCentered="1"/>
      <pageSetup paperSize="9" scale="96" fitToHeight="0" orientation="portrait" horizontalDpi="1200" verticalDpi="1200" r:id="rId3"/>
      <headerFooter alignWithMargins="0">
        <oddFooter>&amp;R</oddFooter>
      </headerFooter>
    </customSheetView>
    <customSheetView guid="{2D068FA3-47E3-4516-81A6-894AA90F7864}" state="hidden">
      <selection activeCell="F34" sqref="F34"/>
      <pageMargins left="0.79" right="0.37" top="0.65" bottom="0.45" header="0.38" footer="0"/>
      <printOptions horizontalCentered="1"/>
      <pageSetup paperSize="9" scale="96" fitToHeight="0" orientation="portrait" horizontalDpi="1200" verticalDpi="1200" r:id="rId4"/>
      <headerFooter alignWithMargins="0">
        <oddFooter>&amp;R</oddFooter>
      </headerFooter>
    </customSheetView>
    <customSheetView guid="{97B2ED79-AE3F-4DF3-959D-96AE4A0B76A0}" state="hidden">
      <selection activeCell="F34" sqref="F34"/>
      <pageMargins left="0.79" right="0.37" top="0.65" bottom="0.45" header="0.38" footer="0"/>
      <printOptions horizontalCentered="1"/>
      <pageSetup paperSize="9" scale="96" fitToHeight="0" orientation="portrait" horizontalDpi="1200" verticalDpi="1200" r:id="rId5"/>
      <headerFooter alignWithMargins="0">
        <oddFooter>&amp;R</oddFooter>
      </headerFooter>
    </customSheetView>
    <customSheetView guid="{CB39F8EE-FAD8-4C4E-B5E9-5EC27AC08528}" state="hidden">
      <selection activeCell="F34" sqref="F34"/>
      <pageMargins left="0.79" right="0.37" top="0.65" bottom="0.45" header="0.38" footer="0"/>
      <printOptions horizontalCentered="1"/>
      <pageSetup paperSize="9" scale="96" fitToHeight="0" orientation="portrait" horizontalDpi="1200" verticalDpi="1200" r:id="rId6"/>
      <headerFooter alignWithMargins="0">
        <oddFooter>&amp;R</oddFooter>
      </headerFooter>
    </customSheetView>
    <customSheetView guid="{E8B8E0BD-9CB3-4C7D-9BC6-088FDFCB0B45}" state="hidden">
      <selection activeCell="F34" sqref="F34"/>
      <pageMargins left="0.79" right="0.37" top="0.65" bottom="0.45" header="0.38" footer="0"/>
      <printOptions horizontalCentered="1"/>
      <pageSetup paperSize="9" scale="96" fitToHeight="0" orientation="portrait" horizontalDpi="1200" verticalDpi="1200" r:id="rId7"/>
      <headerFooter alignWithMargins="0">
        <oddFooter>&amp;R</oddFooter>
      </headerFooter>
    </customSheetView>
    <customSheetView guid="{E2E57CA5-082B-4C11-AB34-2A298199576B}" state="hidden">
      <selection activeCell="F34" sqref="F34"/>
      <pageMargins left="0.79" right="0.37" top="0.65" bottom="0.45" header="0.38" footer="0"/>
      <printOptions horizontalCentered="1"/>
      <pageSetup paperSize="9" scale="96" fitToHeight="0" orientation="portrait" horizontalDpi="1200" verticalDpi="1200" r:id="rId8"/>
      <headerFooter alignWithMargins="0">
        <oddFooter>&amp;R</oddFooter>
      </headerFooter>
    </customSheetView>
    <customSheetView guid="{EEE4E2D7-4BFE-4C24-8B93-9FD441A50336}" state="hidden">
      <selection activeCell="F34" sqref="F34"/>
      <pageMargins left="0.79" right="0.37" top="0.65" bottom="0.45" header="0.38" footer="0"/>
      <printOptions horizontalCentered="1"/>
      <pageSetup paperSize="9" scale="96" fitToHeight="0" orientation="portrait" horizontalDpi="1200" verticalDpi="1200" r:id="rId9"/>
      <headerFooter alignWithMargins="0">
        <oddFooter>&amp;R</oddFooter>
      </headerFooter>
    </customSheetView>
    <customSheetView guid="{091A6405-72DB-46E0-B81A-EC53A5C58396}" state="hidden">
      <selection activeCell="F34" sqref="F34"/>
      <pageMargins left="0.79" right="0.37" top="0.65" bottom="0.45" header="0.38" footer="0"/>
      <printOptions horizontalCentered="1"/>
      <pageSetup paperSize="9" scale="96" fitToHeight="0" orientation="portrait" horizontalDpi="1200" verticalDpi="1200" r:id="rId10"/>
      <headerFooter alignWithMargins="0">
        <oddFooter>&amp;R</oddFooter>
      </headerFooter>
    </customSheetView>
    <customSheetView guid="{4F65FF32-EC61-4022-A399-2986D7B6B8B3}" state="hidden" showRuler="0">
      <selection activeCell="F34" sqref="F34"/>
      <pageMargins left="0.79" right="0.37" top="0.65" bottom="0.45" header="0.38" footer="0"/>
      <printOptions horizontalCentered="1"/>
      <pageSetup paperSize="9" scale="96" fitToHeight="0" orientation="portrait" horizontalDpi="1200" verticalDpi="1200" r:id="rId11"/>
      <headerFooter alignWithMargins="0">
        <oddFooter>&amp;R</oddFooter>
      </headerFooter>
    </customSheetView>
    <customSheetView guid="{01ACF2E1-8E61-4459-ABC1-B6C183DEED61}" showPageBreaks="1" printArea="1" state="hidden" view="pageBreakPreview" showRuler="0">
      <selection activeCell="B6" sqref="B6"/>
      <pageMargins left="0.79" right="0.37" top="0.65" bottom="0.45" header="0.38" footer="0"/>
      <printOptions horizontalCentered="1"/>
      <pageSetup paperSize="9" scale="96" fitToHeight="0" orientation="portrait" horizontalDpi="1200" verticalDpi="1200" r:id="rId12"/>
      <headerFooter alignWithMargins="0">
        <oddFooter>&amp;R</oddFooter>
      </headerFooter>
    </customSheetView>
    <customSheetView guid="{14D7F02E-BCCA-4517-ABC7-537FF4AEB67A}" state="hidden">
      <selection activeCell="F34" sqref="F34"/>
      <pageMargins left="0.79" right="0.37" top="0.65" bottom="0.45" header="0.38" footer="0"/>
      <printOptions horizontalCentered="1"/>
      <pageSetup paperSize="9" scale="96" fitToHeight="0" orientation="portrait" horizontalDpi="1200" verticalDpi="1200" r:id="rId13"/>
      <headerFooter alignWithMargins="0">
        <oddFooter>&amp;R</oddFooter>
      </headerFooter>
    </customSheetView>
    <customSheetView guid="{27A45B7A-04F2-4516-B80B-5ED0825D4ED3}" state="hidden">
      <selection activeCell="F34" sqref="F34"/>
      <pageMargins left="0.79" right="0.37" top="0.65" bottom="0.45" header="0.38" footer="0"/>
      <printOptions horizontalCentered="1"/>
      <pageSetup paperSize="9" scale="96" fitToHeight="0" orientation="portrait" horizontalDpi="1200" verticalDpi="1200" r:id="rId14"/>
      <headerFooter alignWithMargins="0">
        <oddFooter>&amp;R</oddFooter>
      </headerFooter>
    </customSheetView>
    <customSheetView guid="{1F4837C2-36FF-4422-95DC-EAAD1B4FAC2F}" state="hidden">
      <selection activeCell="F34" sqref="F34"/>
      <pageMargins left="0.79" right="0.37" top="0.65" bottom="0.45" header="0.38" footer="0"/>
      <printOptions horizontalCentered="1"/>
      <pageSetup paperSize="9" scale="96" fitToHeight="0" orientation="portrait" horizontalDpi="1200" verticalDpi="1200" r:id="rId15"/>
      <headerFooter alignWithMargins="0">
        <oddFooter>&amp;R</oddFooter>
      </headerFooter>
    </customSheetView>
    <customSheetView guid="{FD7F7BE1-8CB1-460B-98AB-D33E15FD14E6}" state="hidden">
      <selection activeCell="F34" sqref="F34"/>
      <pageMargins left="0.79" right="0.37" top="0.65" bottom="0.45" header="0.38" footer="0"/>
      <printOptions horizontalCentered="1"/>
      <pageSetup paperSize="9" scale="96" fitToHeight="0" orientation="portrait" horizontalDpi="1200" verticalDpi="1200" r:id="rId16"/>
      <headerFooter alignWithMargins="0">
        <oddFooter>&amp;R</oddFooter>
      </headerFooter>
    </customSheetView>
    <customSheetView guid="{8C0E2163-61BB-48DF-AFAF-5E75147ED450}" state="hidden">
      <selection activeCell="F34" sqref="F34"/>
      <pageMargins left="0.79" right="0.37" top="0.65" bottom="0.45" header="0.38" footer="0"/>
      <printOptions horizontalCentered="1"/>
      <pageSetup paperSize="9" scale="96" fitToHeight="0" orientation="portrait" horizontalDpi="1200" verticalDpi="1200" r:id="rId17"/>
      <headerFooter alignWithMargins="0">
        <oddFooter>&amp;R</oddFooter>
      </headerFooter>
    </customSheetView>
    <customSheetView guid="{3DA0B320-DAF7-4F4A-921A-9FCFD188E8C7}" state="hidden">
      <selection activeCell="F34" sqref="F34"/>
      <pageMargins left="0.79" right="0.37" top="0.65" bottom="0.45" header="0.38" footer="0"/>
      <printOptions horizontalCentered="1"/>
      <pageSetup paperSize="9" scale="96" fitToHeight="0" orientation="portrait" horizontalDpi="1200" verticalDpi="1200" r:id="rId18"/>
      <headerFooter alignWithMargins="0">
        <oddFooter>&amp;R</oddFooter>
      </headerFooter>
    </customSheetView>
    <customSheetView guid="{BE0CEA4D-1A4E-4C32-BF92-B8DA3D3423E5}" state="hidden">
      <selection activeCell="F34" sqref="F34"/>
      <pageMargins left="0.79" right="0.37" top="0.65" bottom="0.45" header="0.38" footer="0"/>
      <printOptions horizontalCentered="1"/>
      <pageSetup paperSize="9" scale="96" fitToHeight="0" orientation="portrait" horizontalDpi="1200" verticalDpi="1200" r:id="rId19"/>
      <headerFooter alignWithMargins="0">
        <oddFooter>&amp;R</oddFooter>
      </headerFooter>
    </customSheetView>
    <customSheetView guid="{714760DF-5EB1-4543-9C04-C1A23AAE4384}" state="hidden">
      <selection activeCell="F34" sqref="F34"/>
      <pageMargins left="0.79" right="0.37" top="0.65" bottom="0.45" header="0.38" footer="0"/>
      <printOptions horizontalCentered="1"/>
      <pageSetup paperSize="9" scale="96" fitToHeight="0" orientation="portrait" horizontalDpi="1200" verticalDpi="1200" r:id="rId20"/>
      <headerFooter alignWithMargins="0">
        <oddFooter>&amp;R</oddFooter>
      </headerFooter>
    </customSheetView>
    <customSheetView guid="{D4A148BB-8D25-43B9-8797-A9D3AE767B49}" state="hidden">
      <selection activeCell="F34" sqref="F34"/>
      <pageMargins left="0.79" right="0.37" top="0.65" bottom="0.45" header="0.38" footer="0"/>
      <printOptions horizontalCentered="1"/>
      <pageSetup paperSize="9" scale="96" fitToHeight="0" orientation="portrait" horizontalDpi="1200" verticalDpi="1200" r:id="rId21"/>
      <headerFooter alignWithMargins="0">
        <oddFooter>&amp;R</oddFooter>
      </headerFooter>
    </customSheetView>
    <customSheetView guid="{9658319F-66FC-48F8-AB8A-302F6F77BA10}" state="hidden">
      <selection activeCell="F34" sqref="F34"/>
      <pageMargins left="0.79" right="0.37" top="0.65" bottom="0.45" header="0.38" footer="0"/>
      <printOptions horizontalCentered="1"/>
      <pageSetup paperSize="9" scale="96" fitToHeight="0" orientation="portrait" horizontalDpi="1200" verticalDpi="1200" r:id="rId22"/>
      <headerFooter alignWithMargins="0">
        <oddFooter>&amp;R</oddFooter>
      </headerFooter>
    </customSheetView>
    <customSheetView guid="{EF8F60CB-82F3-477F-A7D3-94F4C70843DC}" state="hidden">
      <selection activeCell="F34" sqref="F34"/>
      <pageMargins left="0.79" right="0.37" top="0.65" bottom="0.45" header="0.38" footer="0"/>
      <printOptions horizontalCentered="1"/>
      <pageSetup paperSize="9" scale="96" fitToHeight="0" orientation="portrait" horizontalDpi="1200" verticalDpi="1200" r:id="rId23"/>
      <headerFooter alignWithMargins="0">
        <oddFooter>&amp;R</oddFooter>
      </headerFooter>
    </customSheetView>
    <customSheetView guid="{427AF4ED-2BDF-478F-9F0A-595838FA0EC8}" state="hidden">
      <selection activeCell="F34" sqref="F34"/>
      <pageMargins left="0.79" right="0.37" top="0.65" bottom="0.45" header="0.38" footer="0"/>
      <printOptions horizontalCentered="1"/>
      <pageSetup paperSize="9" scale="96" fitToHeight="0" orientation="portrait" horizontalDpi="1200" verticalDpi="1200" r:id="rId24"/>
      <headerFooter alignWithMargins="0">
        <oddFooter>&amp;R</oddFooter>
      </headerFooter>
    </customSheetView>
    <customSheetView guid="{D4DE57C7-E521-4428-80BD-545B19793C78}" state="hidden">
      <selection activeCell="F34" sqref="F34"/>
      <pageMargins left="0.79" right="0.37" top="0.65" bottom="0.45" header="0.38" footer="0"/>
      <printOptions horizontalCentered="1"/>
      <pageSetup paperSize="9" scale="96" fitToHeight="0" orientation="portrait" horizontalDpi="1200" verticalDpi="1200" r:id="rId25"/>
      <headerFooter alignWithMargins="0">
        <oddFooter>&amp;R</oddFooter>
      </headerFooter>
    </customSheetView>
    <customSheetView guid="{93F2FEDA-AB07-4652-9895-BE34975CD6CE}" state="hidden">
      <selection activeCell="F34" sqref="F34"/>
      <pageMargins left="0.79" right="0.37" top="0.65" bottom="0.45" header="0.38" footer="0"/>
      <printOptions horizontalCentered="1"/>
      <pageSetup paperSize="9" scale="96" fitToHeight="0" orientation="portrait" horizontalDpi="1200" verticalDpi="1200" r:id="rId26"/>
      <headerFooter alignWithMargins="0">
        <oddFooter>&amp;R</oddFooter>
      </headerFooter>
    </customSheetView>
  </customSheetViews>
  <mergeCells count="21">
    <mergeCell ref="B1:F1"/>
    <mergeCell ref="D3:F3"/>
    <mergeCell ref="D4:F4"/>
    <mergeCell ref="E5:F5"/>
    <mergeCell ref="B5:C5"/>
    <mergeCell ref="A4:C4"/>
    <mergeCell ref="A38:C38"/>
    <mergeCell ref="D38:E38"/>
    <mergeCell ref="B31:D31"/>
    <mergeCell ref="B33:D33"/>
    <mergeCell ref="B34:D34"/>
    <mergeCell ref="B26:F26"/>
    <mergeCell ref="B30:F30"/>
    <mergeCell ref="B35:D35"/>
    <mergeCell ref="B36:D36"/>
    <mergeCell ref="B32:D32"/>
    <mergeCell ref="B21:F21"/>
    <mergeCell ref="B22:D22"/>
    <mergeCell ref="B25:D25"/>
    <mergeCell ref="B23:D23"/>
    <mergeCell ref="B24:D24"/>
  </mergeCells>
  <phoneticPr fontId="1" type="noConversion"/>
  <printOptions horizontalCentered="1"/>
  <pageMargins left="0.79" right="0.37" top="0.65" bottom="0.45" header="0.38" footer="0"/>
  <pageSetup paperSize="9" scale="96" fitToHeight="0" orientation="portrait" horizontalDpi="1200" verticalDpi="1200" r:id="rId27"/>
  <headerFooter alignWithMargins="0">
    <oddFooter>&amp;R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8"/>
  </sheetPr>
  <dimension ref="A1:D112"/>
  <sheetViews>
    <sheetView topLeftCell="A2" workbookViewId="0">
      <selection activeCell="C2" sqref="C2"/>
    </sheetView>
  </sheetViews>
  <sheetFormatPr defaultColWidth="8" defaultRowHeight="12.75"/>
  <cols>
    <col min="1" max="1" width="11.625" style="82" customWidth="1"/>
    <col min="2" max="2" width="22.125" style="82" customWidth="1"/>
    <col min="3" max="16384" width="8" style="82"/>
  </cols>
  <sheetData>
    <row r="1" spans="1:4" s="80" customFormat="1" ht="30" customHeight="1">
      <c r="A1" s="884">
        <f>'Bid Form 2nd Envelope'!AB17</f>
        <v>0</v>
      </c>
      <c r="B1" s="884"/>
    </row>
    <row r="2" spans="1:4" s="80" customFormat="1" ht="30" customHeight="1">
      <c r="A2" s="81"/>
    </row>
    <row r="3" spans="1:4">
      <c r="A3" s="81"/>
    </row>
    <row r="4" spans="1:4">
      <c r="A4" s="238" t="str">
        <f>IF(OR((A1&gt;9999999999),(A1&lt;0)),"Invalid Entry - More than 1000 crore OR -ve value",IF(A1=0, "Rs. Zero Only ",+CONCATENATE("Rs. ", B11,D11,B10,D10,B9,D9,B8,D8,B7,D7,B6," Only")))</f>
        <v xml:space="preserve">Rs. Zero Only </v>
      </c>
      <c r="B4" s="239"/>
    </row>
    <row r="5" spans="1:4">
      <c r="A5" s="240"/>
      <c r="B5" s="239"/>
    </row>
    <row r="6" spans="1:4">
      <c r="A6" s="241">
        <f>-INT(A1/100)*100+ROUND(A1,0)</f>
        <v>0</v>
      </c>
      <c r="B6" s="239" t="str">
        <f t="shared" ref="B6:B11" si="0">IF(A6=0,"",LOOKUP(A6,$A$13:$A$112,$B$13:$B$112))</f>
        <v/>
      </c>
      <c r="D6" s="79"/>
    </row>
    <row r="7" spans="1:4">
      <c r="A7" s="241">
        <f>-INT(A1/1000)*10+INT(A1/100)</f>
        <v>0</v>
      </c>
      <c r="B7" s="239" t="str">
        <f t="shared" si="0"/>
        <v/>
      </c>
      <c r="D7" s="79" t="str">
        <f>+IF(B7="",""," Hundred ")</f>
        <v/>
      </c>
    </row>
    <row r="8" spans="1:4">
      <c r="A8" s="241">
        <f>-INT(A1/100000)*100+INT(A1/1000)</f>
        <v>0</v>
      </c>
      <c r="B8" s="239" t="str">
        <f t="shared" si="0"/>
        <v/>
      </c>
      <c r="D8" s="79" t="str">
        <f>IF((B8=""),IF(C8="",""," Thousand ")," Thousand ")</f>
        <v/>
      </c>
    </row>
    <row r="9" spans="1:4">
      <c r="A9" s="241">
        <f>-INT(A1/10000000)*100+INT(A1/100000)</f>
        <v>0</v>
      </c>
      <c r="B9" s="239" t="str">
        <f t="shared" si="0"/>
        <v/>
      </c>
      <c r="D9" s="79" t="str">
        <f>IF((B9=""),IF(C9="",""," Lac ")," Lac ")</f>
        <v/>
      </c>
    </row>
    <row r="10" spans="1:4">
      <c r="A10" s="241">
        <f>-INT(A1/1000000000)*100+INT(A1/10000000)</f>
        <v>0</v>
      </c>
      <c r="B10" s="242" t="str">
        <f t="shared" si="0"/>
        <v/>
      </c>
      <c r="D10" s="79" t="str">
        <f>IF((B10=""),IF(C10="",""," Crore ")," Crore ")</f>
        <v/>
      </c>
    </row>
    <row r="11" spans="1:4">
      <c r="A11" s="243">
        <f>-INT(A1/10000000000)*1000+INT(A1/1000000000)</f>
        <v>0</v>
      </c>
      <c r="B11" s="242" t="str">
        <f t="shared" si="0"/>
        <v/>
      </c>
      <c r="D11" s="79" t="str">
        <f>IF((B11=""),IF(C11="",""," Hundred ")," Hundred ")</f>
        <v/>
      </c>
    </row>
    <row r="12" spans="1:4">
      <c r="A12" s="239"/>
      <c r="B12" s="239"/>
    </row>
    <row r="13" spans="1:4">
      <c r="A13" s="236">
        <v>1</v>
      </c>
      <c r="B13" s="237" t="s">
        <v>95</v>
      </c>
    </row>
    <row r="14" spans="1:4">
      <c r="A14" s="236">
        <v>2</v>
      </c>
      <c r="B14" s="237" t="s">
        <v>96</v>
      </c>
    </row>
    <row r="15" spans="1:4">
      <c r="A15" s="236">
        <v>3</v>
      </c>
      <c r="B15" s="237" t="s">
        <v>97</v>
      </c>
    </row>
    <row r="16" spans="1:4">
      <c r="A16" s="236">
        <v>4</v>
      </c>
      <c r="B16" s="237" t="s">
        <v>98</v>
      </c>
    </row>
    <row r="17" spans="1:2">
      <c r="A17" s="236">
        <v>5</v>
      </c>
      <c r="B17" s="237" t="s">
        <v>99</v>
      </c>
    </row>
    <row r="18" spans="1:2">
      <c r="A18" s="236">
        <v>6</v>
      </c>
      <c r="B18" s="237" t="s">
        <v>100</v>
      </c>
    </row>
    <row r="19" spans="1:2">
      <c r="A19" s="236">
        <v>7</v>
      </c>
      <c r="B19" s="237" t="s">
        <v>101</v>
      </c>
    </row>
    <row r="20" spans="1:2">
      <c r="A20" s="236">
        <v>8</v>
      </c>
      <c r="B20" s="237" t="s">
        <v>102</v>
      </c>
    </row>
    <row r="21" spans="1:2">
      <c r="A21" s="236">
        <v>9</v>
      </c>
      <c r="B21" s="237" t="s">
        <v>103</v>
      </c>
    </row>
    <row r="22" spans="1:2">
      <c r="A22" s="236">
        <v>10</v>
      </c>
      <c r="B22" s="237" t="s">
        <v>104</v>
      </c>
    </row>
    <row r="23" spans="1:2">
      <c r="A23" s="236">
        <v>11</v>
      </c>
      <c r="B23" s="237" t="s">
        <v>105</v>
      </c>
    </row>
    <row r="24" spans="1:2">
      <c r="A24" s="236">
        <v>12</v>
      </c>
      <c r="B24" s="237" t="s">
        <v>106</v>
      </c>
    </row>
    <row r="25" spans="1:2">
      <c r="A25" s="236">
        <v>13</v>
      </c>
      <c r="B25" s="237" t="s">
        <v>107</v>
      </c>
    </row>
    <row r="26" spans="1:2">
      <c r="A26" s="236">
        <v>14</v>
      </c>
      <c r="B26" s="237" t="s">
        <v>108</v>
      </c>
    </row>
    <row r="27" spans="1:2">
      <c r="A27" s="236">
        <v>15</v>
      </c>
      <c r="B27" s="237" t="s">
        <v>109</v>
      </c>
    </row>
    <row r="28" spans="1:2">
      <c r="A28" s="236">
        <v>16</v>
      </c>
      <c r="B28" s="237" t="s">
        <v>110</v>
      </c>
    </row>
    <row r="29" spans="1:2">
      <c r="A29" s="236">
        <v>17</v>
      </c>
      <c r="B29" s="237" t="s">
        <v>111</v>
      </c>
    </row>
    <row r="30" spans="1:2">
      <c r="A30" s="236">
        <v>18</v>
      </c>
      <c r="B30" s="237" t="s">
        <v>112</v>
      </c>
    </row>
    <row r="31" spans="1:2">
      <c r="A31" s="236">
        <v>19</v>
      </c>
      <c r="B31" s="237" t="s">
        <v>113</v>
      </c>
    </row>
    <row r="32" spans="1:2">
      <c r="A32" s="236">
        <v>20</v>
      </c>
      <c r="B32" s="237" t="s">
        <v>114</v>
      </c>
    </row>
    <row r="33" spans="1:2">
      <c r="A33" s="236">
        <v>21</v>
      </c>
      <c r="B33" s="237" t="s">
        <v>116</v>
      </c>
    </row>
    <row r="34" spans="1:2">
      <c r="A34" s="236">
        <v>22</v>
      </c>
      <c r="B34" s="237" t="s">
        <v>115</v>
      </c>
    </row>
    <row r="35" spans="1:2">
      <c r="A35" s="236">
        <v>23</v>
      </c>
      <c r="B35" s="237" t="s">
        <v>117</v>
      </c>
    </row>
    <row r="36" spans="1:2">
      <c r="A36" s="236">
        <v>24</v>
      </c>
      <c r="B36" s="237" t="s">
        <v>123</v>
      </c>
    </row>
    <row r="37" spans="1:2">
      <c r="A37" s="236">
        <v>25</v>
      </c>
      <c r="B37" s="237" t="s">
        <v>125</v>
      </c>
    </row>
    <row r="38" spans="1:2">
      <c r="A38" s="236">
        <v>26</v>
      </c>
      <c r="B38" s="237" t="s">
        <v>124</v>
      </c>
    </row>
    <row r="39" spans="1:2">
      <c r="A39" s="236">
        <v>27</v>
      </c>
      <c r="B39" s="237" t="s">
        <v>126</v>
      </c>
    </row>
    <row r="40" spans="1:2">
      <c r="A40" s="236">
        <v>28</v>
      </c>
      <c r="B40" s="237" t="s">
        <v>127</v>
      </c>
    </row>
    <row r="41" spans="1:2">
      <c r="A41" s="236">
        <v>29</v>
      </c>
      <c r="B41" s="237" t="s">
        <v>128</v>
      </c>
    </row>
    <row r="42" spans="1:2">
      <c r="A42" s="236">
        <v>30</v>
      </c>
      <c r="B42" s="237" t="s">
        <v>129</v>
      </c>
    </row>
    <row r="43" spans="1:2">
      <c r="A43" s="236">
        <v>31</v>
      </c>
      <c r="B43" s="237" t="s">
        <v>130</v>
      </c>
    </row>
    <row r="44" spans="1:2">
      <c r="A44" s="236">
        <v>32</v>
      </c>
      <c r="B44" s="237" t="s">
        <v>131</v>
      </c>
    </row>
    <row r="45" spans="1:2">
      <c r="A45" s="236">
        <v>33</v>
      </c>
      <c r="B45" s="237" t="s">
        <v>132</v>
      </c>
    </row>
    <row r="46" spans="1:2">
      <c r="A46" s="236">
        <v>34</v>
      </c>
      <c r="B46" s="237" t="s">
        <v>133</v>
      </c>
    </row>
    <row r="47" spans="1:2">
      <c r="A47" s="236">
        <v>35</v>
      </c>
      <c r="B47" s="237" t="s">
        <v>371</v>
      </c>
    </row>
    <row r="48" spans="1:2">
      <c r="A48" s="236">
        <v>36</v>
      </c>
      <c r="B48" s="237" t="s">
        <v>134</v>
      </c>
    </row>
    <row r="49" spans="1:2">
      <c r="A49" s="236">
        <v>37</v>
      </c>
      <c r="B49" s="237" t="s">
        <v>135</v>
      </c>
    </row>
    <row r="50" spans="1:2">
      <c r="A50" s="236">
        <v>38</v>
      </c>
      <c r="B50" s="237" t="s">
        <v>136</v>
      </c>
    </row>
    <row r="51" spans="1:2">
      <c r="A51" s="236">
        <v>39</v>
      </c>
      <c r="B51" s="237" t="s">
        <v>137</v>
      </c>
    </row>
    <row r="52" spans="1:2">
      <c r="A52" s="236">
        <v>40</v>
      </c>
      <c r="B52" s="237" t="s">
        <v>138</v>
      </c>
    </row>
    <row r="53" spans="1:2">
      <c r="A53" s="236">
        <v>41</v>
      </c>
      <c r="B53" s="237" t="s">
        <v>139</v>
      </c>
    </row>
    <row r="54" spans="1:2">
      <c r="A54" s="236">
        <v>42</v>
      </c>
      <c r="B54" s="237" t="s">
        <v>140</v>
      </c>
    </row>
    <row r="55" spans="1:2">
      <c r="A55" s="236">
        <v>43</v>
      </c>
      <c r="B55" s="237" t="s">
        <v>141</v>
      </c>
    </row>
    <row r="56" spans="1:2">
      <c r="A56" s="236">
        <v>44</v>
      </c>
      <c r="B56" s="237" t="s">
        <v>142</v>
      </c>
    </row>
    <row r="57" spans="1:2">
      <c r="A57" s="236">
        <v>45</v>
      </c>
      <c r="B57" s="237" t="s">
        <v>143</v>
      </c>
    </row>
    <row r="58" spans="1:2">
      <c r="A58" s="236">
        <v>46</v>
      </c>
      <c r="B58" s="237" t="s">
        <v>144</v>
      </c>
    </row>
    <row r="59" spans="1:2">
      <c r="A59" s="236">
        <v>47</v>
      </c>
      <c r="B59" s="237" t="s">
        <v>145</v>
      </c>
    </row>
    <row r="60" spans="1:2">
      <c r="A60" s="236">
        <v>48</v>
      </c>
      <c r="B60" s="237" t="s">
        <v>146</v>
      </c>
    </row>
    <row r="61" spans="1:2">
      <c r="A61" s="236">
        <v>49</v>
      </c>
      <c r="B61" s="237" t="s">
        <v>147</v>
      </c>
    </row>
    <row r="62" spans="1:2">
      <c r="A62" s="236">
        <v>50</v>
      </c>
      <c r="B62" s="237" t="s">
        <v>148</v>
      </c>
    </row>
    <row r="63" spans="1:2">
      <c r="A63" s="236">
        <v>51</v>
      </c>
      <c r="B63" s="237" t="s">
        <v>149</v>
      </c>
    </row>
    <row r="64" spans="1:2">
      <c r="A64" s="236">
        <v>52</v>
      </c>
      <c r="B64" s="237" t="s">
        <v>150</v>
      </c>
    </row>
    <row r="65" spans="1:2">
      <c r="A65" s="236">
        <v>53</v>
      </c>
      <c r="B65" s="237" t="s">
        <v>151</v>
      </c>
    </row>
    <row r="66" spans="1:2">
      <c r="A66" s="236">
        <v>54</v>
      </c>
      <c r="B66" s="237" t="s">
        <v>152</v>
      </c>
    </row>
    <row r="67" spans="1:2">
      <c r="A67" s="236">
        <v>55</v>
      </c>
      <c r="B67" s="237" t="s">
        <v>153</v>
      </c>
    </row>
    <row r="68" spans="1:2">
      <c r="A68" s="236">
        <v>56</v>
      </c>
      <c r="B68" s="237" t="s">
        <v>154</v>
      </c>
    </row>
    <row r="69" spans="1:2">
      <c r="A69" s="236">
        <v>57</v>
      </c>
      <c r="B69" s="237" t="s">
        <v>155</v>
      </c>
    </row>
    <row r="70" spans="1:2">
      <c r="A70" s="236">
        <v>58</v>
      </c>
      <c r="B70" s="237" t="s">
        <v>156</v>
      </c>
    </row>
    <row r="71" spans="1:2">
      <c r="A71" s="236">
        <v>59</v>
      </c>
      <c r="B71" s="237" t="s">
        <v>157</v>
      </c>
    </row>
    <row r="72" spans="1:2">
      <c r="A72" s="236">
        <v>60</v>
      </c>
      <c r="B72" s="237" t="s">
        <v>158</v>
      </c>
    </row>
    <row r="73" spans="1:2">
      <c r="A73" s="236">
        <v>61</v>
      </c>
      <c r="B73" s="237" t="s">
        <v>159</v>
      </c>
    </row>
    <row r="74" spans="1:2">
      <c r="A74" s="236">
        <v>62</v>
      </c>
      <c r="B74" s="237" t="s">
        <v>160</v>
      </c>
    </row>
    <row r="75" spans="1:2">
      <c r="A75" s="236">
        <v>63</v>
      </c>
      <c r="B75" s="237" t="s">
        <v>161</v>
      </c>
    </row>
    <row r="76" spans="1:2">
      <c r="A76" s="236">
        <v>64</v>
      </c>
      <c r="B76" s="237" t="s">
        <v>162</v>
      </c>
    </row>
    <row r="77" spans="1:2">
      <c r="A77" s="236">
        <v>65</v>
      </c>
      <c r="B77" s="237" t="s">
        <v>163</v>
      </c>
    </row>
    <row r="78" spans="1:2">
      <c r="A78" s="236">
        <v>66</v>
      </c>
      <c r="B78" s="237" t="s">
        <v>164</v>
      </c>
    </row>
    <row r="79" spans="1:2">
      <c r="A79" s="236">
        <v>67</v>
      </c>
      <c r="B79" s="237" t="s">
        <v>165</v>
      </c>
    </row>
    <row r="80" spans="1:2">
      <c r="A80" s="236">
        <v>68</v>
      </c>
      <c r="B80" s="237" t="s">
        <v>166</v>
      </c>
    </row>
    <row r="81" spans="1:2">
      <c r="A81" s="236">
        <v>69</v>
      </c>
      <c r="B81" s="237" t="s">
        <v>167</v>
      </c>
    </row>
    <row r="82" spans="1:2">
      <c r="A82" s="236">
        <v>70</v>
      </c>
      <c r="B82" s="237" t="s">
        <v>168</v>
      </c>
    </row>
    <row r="83" spans="1:2">
      <c r="A83" s="236">
        <v>71</v>
      </c>
      <c r="B83" s="237" t="s">
        <v>169</v>
      </c>
    </row>
    <row r="84" spans="1:2">
      <c r="A84" s="236">
        <v>72</v>
      </c>
      <c r="B84" s="237" t="s">
        <v>170</v>
      </c>
    </row>
    <row r="85" spans="1:2">
      <c r="A85" s="236">
        <v>73</v>
      </c>
      <c r="B85" s="237" t="s">
        <v>171</v>
      </c>
    </row>
    <row r="86" spans="1:2">
      <c r="A86" s="236">
        <v>74</v>
      </c>
      <c r="B86" s="237" t="s">
        <v>172</v>
      </c>
    </row>
    <row r="87" spans="1:2">
      <c r="A87" s="236">
        <v>75</v>
      </c>
      <c r="B87" s="237" t="s">
        <v>173</v>
      </c>
    </row>
    <row r="88" spans="1:2">
      <c r="A88" s="236">
        <v>76</v>
      </c>
      <c r="B88" s="237" t="s">
        <v>174</v>
      </c>
    </row>
    <row r="89" spans="1:2">
      <c r="A89" s="236">
        <v>77</v>
      </c>
      <c r="B89" s="237" t="s">
        <v>175</v>
      </c>
    </row>
    <row r="90" spans="1:2">
      <c r="A90" s="236">
        <v>78</v>
      </c>
      <c r="B90" s="237" t="s">
        <v>176</v>
      </c>
    </row>
    <row r="91" spans="1:2">
      <c r="A91" s="236">
        <v>79</v>
      </c>
      <c r="B91" s="237" t="s">
        <v>177</v>
      </c>
    </row>
    <row r="92" spans="1:2">
      <c r="A92" s="236">
        <v>80</v>
      </c>
      <c r="B92" s="237" t="s">
        <v>178</v>
      </c>
    </row>
    <row r="93" spans="1:2">
      <c r="A93" s="236">
        <v>81</v>
      </c>
      <c r="B93" s="237" t="s">
        <v>179</v>
      </c>
    </row>
    <row r="94" spans="1:2">
      <c r="A94" s="236">
        <v>82</v>
      </c>
      <c r="B94" s="237" t="s">
        <v>180</v>
      </c>
    </row>
    <row r="95" spans="1:2">
      <c r="A95" s="236">
        <v>83</v>
      </c>
      <c r="B95" s="237" t="s">
        <v>181</v>
      </c>
    </row>
    <row r="96" spans="1:2">
      <c r="A96" s="236">
        <v>84</v>
      </c>
      <c r="B96" s="237" t="s">
        <v>182</v>
      </c>
    </row>
    <row r="97" spans="1:2">
      <c r="A97" s="236">
        <v>85</v>
      </c>
      <c r="B97" s="237" t="s">
        <v>183</v>
      </c>
    </row>
    <row r="98" spans="1:2">
      <c r="A98" s="236">
        <v>86</v>
      </c>
      <c r="B98" s="237" t="s">
        <v>184</v>
      </c>
    </row>
    <row r="99" spans="1:2">
      <c r="A99" s="236">
        <v>87</v>
      </c>
      <c r="B99" s="237" t="s">
        <v>185</v>
      </c>
    </row>
    <row r="100" spans="1:2">
      <c r="A100" s="236">
        <v>88</v>
      </c>
      <c r="B100" s="237" t="s">
        <v>186</v>
      </c>
    </row>
    <row r="101" spans="1:2">
      <c r="A101" s="236">
        <v>89</v>
      </c>
      <c r="B101" s="237" t="s">
        <v>187</v>
      </c>
    </row>
    <row r="102" spans="1:2">
      <c r="A102" s="236">
        <v>90</v>
      </c>
      <c r="B102" s="237" t="s">
        <v>188</v>
      </c>
    </row>
    <row r="103" spans="1:2">
      <c r="A103" s="236">
        <v>91</v>
      </c>
      <c r="B103" s="237" t="s">
        <v>189</v>
      </c>
    </row>
    <row r="104" spans="1:2">
      <c r="A104" s="236">
        <v>92</v>
      </c>
      <c r="B104" s="237" t="s">
        <v>190</v>
      </c>
    </row>
    <row r="105" spans="1:2">
      <c r="A105" s="236">
        <v>93</v>
      </c>
      <c r="B105" s="237" t="s">
        <v>191</v>
      </c>
    </row>
    <row r="106" spans="1:2">
      <c r="A106" s="236">
        <v>94</v>
      </c>
      <c r="B106" s="237" t="s">
        <v>192</v>
      </c>
    </row>
    <row r="107" spans="1:2">
      <c r="A107" s="236">
        <v>95</v>
      </c>
      <c r="B107" s="237" t="s">
        <v>193</v>
      </c>
    </row>
    <row r="108" spans="1:2">
      <c r="A108" s="236">
        <v>96</v>
      </c>
      <c r="B108" s="237" t="s">
        <v>194</v>
      </c>
    </row>
    <row r="109" spans="1:2">
      <c r="A109" s="236">
        <v>97</v>
      </c>
      <c r="B109" s="237" t="s">
        <v>195</v>
      </c>
    </row>
    <row r="110" spans="1:2">
      <c r="A110" s="236">
        <v>98</v>
      </c>
      <c r="B110" s="237" t="s">
        <v>196</v>
      </c>
    </row>
    <row r="111" spans="1:2">
      <c r="A111" s="236">
        <v>99</v>
      </c>
      <c r="B111" s="237" t="s">
        <v>197</v>
      </c>
    </row>
    <row r="112" spans="1:2">
      <c r="A112" s="236">
        <v>100</v>
      </c>
      <c r="B112" s="237" t="s">
        <v>198</v>
      </c>
    </row>
  </sheetData>
  <sheetProtection sheet="1" objects="1" scenarios="1" selectLockedCells="1" selectUnlockedCells="1"/>
  <customSheetViews>
    <customSheetView guid="{FCAAE906-744B-4580-8002-466CC408DAC9}" state="hidden" topLeftCell="A2">
      <selection activeCell="C2" sqref="C2"/>
      <pageMargins left="0.75" right="0.75" top="1" bottom="1" header="0.5" footer="0.5"/>
      <pageSetup orientation="portrait" r:id="rId1"/>
      <headerFooter alignWithMargins="0"/>
    </customSheetView>
    <customSheetView guid="{FC366365-2136-48B2-A9F6-DEB708B66B93}" state="hidden" topLeftCell="A2">
      <selection activeCell="C2" sqref="C2"/>
      <pageMargins left="0.75" right="0.75" top="1" bottom="1" header="0.5" footer="0.5"/>
      <pageSetup orientation="portrait" r:id="rId2"/>
      <headerFooter alignWithMargins="0"/>
    </customSheetView>
    <customSheetView guid="{25F14B1D-FADD-4C44-AA48-5D402D65337D}" state="hidden" topLeftCell="A2">
      <selection activeCell="C2" sqref="C2"/>
      <pageMargins left="0.75" right="0.75" top="1" bottom="1" header="0.5" footer="0.5"/>
      <pageSetup orientation="portrait" r:id="rId3"/>
      <headerFooter alignWithMargins="0"/>
    </customSheetView>
    <customSheetView guid="{2D068FA3-47E3-4516-81A6-894AA90F7864}" state="hidden" topLeftCell="A2">
      <selection activeCell="C2" sqref="C2"/>
      <pageMargins left="0.75" right="0.75" top="1" bottom="1" header="0.5" footer="0.5"/>
      <pageSetup orientation="portrait" r:id="rId4"/>
      <headerFooter alignWithMargins="0"/>
    </customSheetView>
    <customSheetView guid="{97B2ED79-AE3F-4DF3-959D-96AE4A0B76A0}" state="hidden" topLeftCell="A2">
      <selection activeCell="C2" sqref="C2"/>
      <pageMargins left="0.75" right="0.75" top="1" bottom="1" header="0.5" footer="0.5"/>
      <pageSetup orientation="portrait" r:id="rId5"/>
      <headerFooter alignWithMargins="0"/>
    </customSheetView>
    <customSheetView guid="{CB39F8EE-FAD8-4C4E-B5E9-5EC27AC08528}" state="hidden" topLeftCell="A2">
      <selection activeCell="C2" sqref="C2"/>
      <pageMargins left="0.75" right="0.75" top="1" bottom="1" header="0.5" footer="0.5"/>
      <pageSetup orientation="portrait" r:id="rId6"/>
      <headerFooter alignWithMargins="0"/>
    </customSheetView>
    <customSheetView guid="{E8B8E0BD-9CB3-4C7D-9BC6-088FDFCB0B45}" state="hidden" topLeftCell="A2">
      <selection activeCell="C2" sqref="C2"/>
      <pageMargins left="0.75" right="0.75" top="1" bottom="1" header="0.5" footer="0.5"/>
      <pageSetup orientation="portrait" r:id="rId7"/>
      <headerFooter alignWithMargins="0"/>
    </customSheetView>
    <customSheetView guid="{E2E57CA5-082B-4C11-AB34-2A298199576B}" state="hidden" topLeftCell="A2">
      <selection activeCell="C2" sqref="C2"/>
      <pageMargins left="0.75" right="0.75" top="1" bottom="1" header="0.5" footer="0.5"/>
      <pageSetup orientation="portrait" r:id="rId8"/>
      <headerFooter alignWithMargins="0"/>
    </customSheetView>
    <customSheetView guid="{EEE4E2D7-4BFE-4C24-8B93-9FD441A50336}" state="hidden" topLeftCell="A2">
      <selection activeCell="C2" sqref="C2"/>
      <pageMargins left="0.75" right="0.75" top="1" bottom="1" header="0.5" footer="0.5"/>
      <pageSetup orientation="portrait" r:id="rId9"/>
      <headerFooter alignWithMargins="0"/>
    </customSheetView>
    <customSheetView guid="{091A6405-72DB-46E0-B81A-EC53A5C58396}" state="hidden" topLeftCell="A2">
      <selection activeCell="C2" sqref="C2"/>
      <pageMargins left="0.75" right="0.75" top="1" bottom="1" header="0.5" footer="0.5"/>
      <pageSetup orientation="portrait" r:id="rId10"/>
      <headerFooter alignWithMargins="0"/>
    </customSheetView>
    <customSheetView guid="{4F65FF32-EC61-4022-A399-2986D7B6B8B3}" state="hidden" showRuler="0">
      <selection sqref="A1:B1"/>
      <pageMargins left="0.75" right="0.75" top="1" bottom="1" header="0.5" footer="0.5"/>
      <pageSetup orientation="portrait" r:id="rId11"/>
      <headerFooter alignWithMargins="0"/>
    </customSheetView>
    <customSheetView guid="{01ACF2E1-8E61-4459-ABC1-B6C183DEED61}" state="hidden" showRuler="0">
      <selection sqref="A1:B1"/>
      <pageMargins left="0.75" right="0.75" top="1" bottom="1" header="0.5" footer="0.5"/>
      <pageSetup orientation="portrait" r:id="rId12"/>
      <headerFooter alignWithMargins="0"/>
    </customSheetView>
    <customSheetView guid="{14D7F02E-BCCA-4517-ABC7-537FF4AEB67A}" state="hidden" topLeftCell="A2">
      <selection activeCell="C2" sqref="C2"/>
      <pageMargins left="0.75" right="0.75" top="1" bottom="1" header="0.5" footer="0.5"/>
      <pageSetup orientation="portrait" r:id="rId13"/>
      <headerFooter alignWithMargins="0"/>
    </customSheetView>
    <customSheetView guid="{27A45B7A-04F2-4516-B80B-5ED0825D4ED3}" state="hidden" topLeftCell="A2">
      <selection activeCell="C2" sqref="C2"/>
      <pageMargins left="0.75" right="0.75" top="1" bottom="1" header="0.5" footer="0.5"/>
      <pageSetup orientation="portrait" r:id="rId14"/>
      <headerFooter alignWithMargins="0"/>
    </customSheetView>
    <customSheetView guid="{1F4837C2-36FF-4422-95DC-EAAD1B4FAC2F}" state="hidden" topLeftCell="A2">
      <selection activeCell="C2" sqref="C2"/>
      <pageMargins left="0.75" right="0.75" top="1" bottom="1" header="0.5" footer="0.5"/>
      <pageSetup orientation="portrait" r:id="rId15"/>
      <headerFooter alignWithMargins="0"/>
    </customSheetView>
    <customSheetView guid="{FD7F7BE1-8CB1-460B-98AB-D33E15FD14E6}" state="hidden" topLeftCell="A2">
      <selection activeCell="C2" sqref="C2"/>
      <pageMargins left="0.75" right="0.75" top="1" bottom="1" header="0.5" footer="0.5"/>
      <pageSetup orientation="portrait" r:id="rId16"/>
      <headerFooter alignWithMargins="0"/>
    </customSheetView>
    <customSheetView guid="{8C0E2163-61BB-48DF-AFAF-5E75147ED450}" state="hidden" topLeftCell="A2">
      <selection activeCell="C2" sqref="C2"/>
      <pageMargins left="0.75" right="0.75" top="1" bottom="1" header="0.5" footer="0.5"/>
      <pageSetup orientation="portrait" r:id="rId17"/>
      <headerFooter alignWithMargins="0"/>
    </customSheetView>
    <customSheetView guid="{3DA0B320-DAF7-4F4A-921A-9FCFD188E8C7}" state="hidden" topLeftCell="A2">
      <selection activeCell="C2" sqref="C2"/>
      <pageMargins left="0.75" right="0.75" top="1" bottom="1" header="0.5" footer="0.5"/>
      <pageSetup orientation="portrait" r:id="rId18"/>
      <headerFooter alignWithMargins="0"/>
    </customSheetView>
    <customSheetView guid="{BE0CEA4D-1A4E-4C32-BF92-B8DA3D3423E5}" state="hidden" topLeftCell="A2">
      <selection activeCell="C2" sqref="C2"/>
      <pageMargins left="0.75" right="0.75" top="1" bottom="1" header="0.5" footer="0.5"/>
      <pageSetup orientation="portrait" r:id="rId19"/>
      <headerFooter alignWithMargins="0"/>
    </customSheetView>
    <customSheetView guid="{714760DF-5EB1-4543-9C04-C1A23AAE4384}" state="hidden" topLeftCell="A2">
      <selection activeCell="C2" sqref="C2"/>
      <pageMargins left="0.75" right="0.75" top="1" bottom="1" header="0.5" footer="0.5"/>
      <pageSetup orientation="portrait" r:id="rId20"/>
      <headerFooter alignWithMargins="0"/>
    </customSheetView>
    <customSheetView guid="{D4A148BB-8D25-43B9-8797-A9D3AE767B49}" state="hidden" topLeftCell="A2">
      <selection activeCell="C2" sqref="C2"/>
      <pageMargins left="0.75" right="0.75" top="1" bottom="1" header="0.5" footer="0.5"/>
      <pageSetup orientation="portrait" r:id="rId21"/>
      <headerFooter alignWithMargins="0"/>
    </customSheetView>
    <customSheetView guid="{9658319F-66FC-48F8-AB8A-302F6F77BA10}" state="hidden" topLeftCell="A2">
      <selection activeCell="C2" sqref="C2"/>
      <pageMargins left="0.75" right="0.75" top="1" bottom="1" header="0.5" footer="0.5"/>
      <pageSetup orientation="portrait" r:id="rId22"/>
      <headerFooter alignWithMargins="0"/>
    </customSheetView>
    <customSheetView guid="{EF8F60CB-82F3-477F-A7D3-94F4C70843DC}" state="hidden" topLeftCell="A2">
      <selection activeCell="C2" sqref="C2"/>
      <pageMargins left="0.75" right="0.75" top="1" bottom="1" header="0.5" footer="0.5"/>
      <pageSetup orientation="portrait" r:id="rId23"/>
      <headerFooter alignWithMargins="0"/>
    </customSheetView>
    <customSheetView guid="{427AF4ED-2BDF-478F-9F0A-595838FA0EC8}" state="hidden" topLeftCell="A2">
      <selection activeCell="C2" sqref="C2"/>
      <pageMargins left="0.75" right="0.75" top="1" bottom="1" header="0.5" footer="0.5"/>
      <pageSetup orientation="portrait" r:id="rId24"/>
      <headerFooter alignWithMargins="0"/>
    </customSheetView>
    <customSheetView guid="{D4DE57C7-E521-4428-80BD-545B19793C78}" state="hidden" topLeftCell="A2">
      <selection activeCell="C2" sqref="C2"/>
      <pageMargins left="0.75" right="0.75" top="1" bottom="1" header="0.5" footer="0.5"/>
      <pageSetup orientation="portrait" r:id="rId25"/>
      <headerFooter alignWithMargins="0"/>
    </customSheetView>
    <customSheetView guid="{93F2FEDA-AB07-4652-9895-BE34975CD6CE}" state="hidden" topLeftCell="A2">
      <selection activeCell="C2" sqref="C2"/>
      <pageMargins left="0.75" right="0.75" top="1" bottom="1" header="0.5" footer="0.5"/>
      <pageSetup orientation="portrait" r:id="rId26"/>
      <headerFooter alignWithMargins="0"/>
    </customSheetView>
  </customSheetViews>
  <mergeCells count="1">
    <mergeCell ref="A1:B1"/>
  </mergeCells>
  <phoneticPr fontId="3" type="noConversion"/>
  <pageMargins left="0.75" right="0.75" top="1" bottom="1" header="0.5" footer="0.5"/>
  <pageSetup orientation="portrait" r:id="rId27"/>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5"/>
  <dimension ref="A1"/>
  <sheetViews>
    <sheetView workbookViewId="0"/>
  </sheetViews>
  <sheetFormatPr defaultRowHeight="16.5"/>
  <sheetData/>
  <customSheetViews>
    <customSheetView guid="{FCAAE906-744B-4580-8002-466CC408DAC9}" state="hidden">
      <pageMargins left="0.7" right="0.7" top="0.75" bottom="0.75" header="0.3" footer="0.3"/>
    </customSheetView>
    <customSheetView guid="{FC366365-2136-48B2-A9F6-DEB708B66B93}" state="hidden">
      <pageMargins left="0.7" right="0.7" top="0.75" bottom="0.75" header="0.3" footer="0.3"/>
    </customSheetView>
    <customSheetView guid="{25F14B1D-FADD-4C44-AA48-5D402D65337D}" state="hidden">
      <pageMargins left="0.7" right="0.7" top="0.75" bottom="0.75" header="0.3" footer="0.3"/>
    </customSheetView>
    <customSheetView guid="{2D068FA3-47E3-4516-81A6-894AA90F7864}" state="hidden">
      <pageMargins left="0.7" right="0.7" top="0.75" bottom="0.75" header="0.3" footer="0.3"/>
    </customSheetView>
    <customSheetView guid="{97B2ED79-AE3F-4DF3-959D-96AE4A0B76A0}" state="hidden">
      <pageMargins left="0.7" right="0.7" top="0.75" bottom="0.75" header="0.3" footer="0.3"/>
    </customSheetView>
    <customSheetView guid="{CB39F8EE-FAD8-4C4E-B5E9-5EC27AC08528}" state="hidden">
      <pageMargins left="0.7" right="0.7" top="0.75" bottom="0.75" header="0.3" footer="0.3"/>
    </customSheetView>
    <customSheetView guid="{E8B8E0BD-9CB3-4C7D-9BC6-088FDFCB0B45}" state="hidden">
      <pageMargins left="0.7" right="0.7" top="0.75" bottom="0.75" header="0.3" footer="0.3"/>
    </customSheetView>
    <customSheetView guid="{E2E57CA5-082B-4C11-AB34-2A298199576B}" state="hidden">
      <pageMargins left="0.7" right="0.7" top="0.75" bottom="0.75" header="0.3" footer="0.3"/>
    </customSheetView>
    <customSheetView guid="{EEE4E2D7-4BFE-4C24-8B93-9FD441A50336}" state="hidden">
      <pageMargins left="0.7" right="0.7" top="0.75" bottom="0.75" header="0.3" footer="0.3"/>
    </customSheetView>
    <customSheetView guid="{091A6405-72DB-46E0-B81A-EC53A5C58396}">
      <pageMargins left="0.7" right="0.7" top="0.75" bottom="0.75" header="0.3" footer="0.3"/>
    </customSheetView>
    <customSheetView guid="{27A45B7A-04F2-4516-B80B-5ED0825D4ED3}" state="hidden">
      <pageMargins left="0.7" right="0.7" top="0.75" bottom="0.75" header="0.3" footer="0.3"/>
    </customSheetView>
    <customSheetView guid="{1F4837C2-36FF-4422-95DC-EAAD1B4FAC2F}" state="hidden">
      <pageMargins left="0.7" right="0.7" top="0.75" bottom="0.75" header="0.3" footer="0.3"/>
    </customSheetView>
    <customSheetView guid="{FD7F7BE1-8CB1-460B-98AB-D33E15FD14E6}" state="hidden">
      <pageMargins left="0.7" right="0.7" top="0.75" bottom="0.75" header="0.3" footer="0.3"/>
    </customSheetView>
    <customSheetView guid="{8C0E2163-61BB-48DF-AFAF-5E75147ED450}" state="hidden">
      <pageMargins left="0.7" right="0.7" top="0.75" bottom="0.75" header="0.3" footer="0.3"/>
    </customSheetView>
    <customSheetView guid="{3DA0B320-DAF7-4F4A-921A-9FCFD188E8C7}" state="hidden">
      <pageMargins left="0.7" right="0.7" top="0.75" bottom="0.75" header="0.3" footer="0.3"/>
    </customSheetView>
    <customSheetView guid="{BE0CEA4D-1A4E-4C32-BF92-B8DA3D3423E5}" state="hidden">
      <pageMargins left="0.7" right="0.7" top="0.75" bottom="0.75" header="0.3" footer="0.3"/>
    </customSheetView>
    <customSheetView guid="{714760DF-5EB1-4543-9C04-C1A23AAE4384}" state="hidden">
      <pageMargins left="0.7" right="0.7" top="0.75" bottom="0.75" header="0.3" footer="0.3"/>
    </customSheetView>
    <customSheetView guid="{D4A148BB-8D25-43B9-8797-A9D3AE767B49}" state="hidden">
      <pageMargins left="0.7" right="0.7" top="0.75" bottom="0.75" header="0.3" footer="0.3"/>
    </customSheetView>
    <customSheetView guid="{9658319F-66FC-48F8-AB8A-302F6F77BA10}" state="hidden">
      <pageMargins left="0.7" right="0.7" top="0.75" bottom="0.75" header="0.3" footer="0.3"/>
    </customSheetView>
    <customSheetView guid="{EF8F60CB-82F3-477F-A7D3-94F4C70843DC}" state="hidden">
      <pageMargins left="0.7" right="0.7" top="0.75" bottom="0.75" header="0.3" footer="0.3"/>
    </customSheetView>
    <customSheetView guid="{427AF4ED-2BDF-478F-9F0A-595838FA0EC8}" state="hidden">
      <pageMargins left="0.7" right="0.7" top="0.75" bottom="0.75" header="0.3" footer="0.3"/>
    </customSheetView>
    <customSheetView guid="{D4DE57C7-E521-4428-80BD-545B19793C78}" state="hidden">
      <pageMargins left="0.7" right="0.7" top="0.75" bottom="0.75" header="0.3" footer="0.3"/>
    </customSheetView>
    <customSheetView guid="{93F2FEDA-AB07-4652-9895-BE34975CD6CE}" state="hidden">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workbookViewId="0"/>
  </sheetViews>
  <sheetFormatPr defaultRowHeight="16.5"/>
  <sheetData/>
  <customSheetViews>
    <customSheetView guid="{FCAAE906-744B-4580-8002-466CC408DAC9}" state="hidden">
      <pageMargins left="0.7" right="0.7" top="0.75" bottom="0.75" header="0.3" footer="0.3"/>
    </customSheetView>
    <customSheetView guid="{FC366365-2136-48B2-A9F6-DEB708B66B93}" state="hidden">
      <pageMargins left="0.7" right="0.7" top="0.75" bottom="0.75" header="0.3" footer="0.3"/>
    </customSheetView>
    <customSheetView guid="{25F14B1D-FADD-4C44-AA48-5D402D65337D}" state="hidden">
      <pageMargins left="0.7" right="0.7" top="0.75" bottom="0.75" header="0.3" footer="0.3"/>
    </customSheetView>
    <customSheetView guid="{2D068FA3-47E3-4516-81A6-894AA90F7864}" state="hidden">
      <pageMargins left="0.7" right="0.7" top="0.75" bottom="0.75" header="0.3" footer="0.3"/>
    </customSheetView>
    <customSheetView guid="{97B2ED79-AE3F-4DF3-959D-96AE4A0B76A0}" state="hidden">
      <pageMargins left="0.7" right="0.7" top="0.75" bottom="0.75" header="0.3" footer="0.3"/>
    </customSheetView>
    <customSheetView guid="{CB39F8EE-FAD8-4C4E-B5E9-5EC27AC08528}" state="hidden">
      <pageMargins left="0.7" right="0.7" top="0.75" bottom="0.75" header="0.3" footer="0.3"/>
    </customSheetView>
    <customSheetView guid="{E8B8E0BD-9CB3-4C7D-9BC6-088FDFCB0B45}" state="hidden">
      <pageMargins left="0.7" right="0.7" top="0.75" bottom="0.75" header="0.3" footer="0.3"/>
    </customSheetView>
    <customSheetView guid="{E2E57CA5-082B-4C11-AB34-2A298199576B}" state="hidden">
      <pageMargins left="0.7" right="0.7" top="0.75" bottom="0.75" header="0.3" footer="0.3"/>
    </customSheetView>
    <customSheetView guid="{EEE4E2D7-4BFE-4C24-8B93-9FD441A50336}" state="hidden">
      <pageMargins left="0.7" right="0.7" top="0.75" bottom="0.75" header="0.3" footer="0.3"/>
    </customSheetView>
    <customSheetView guid="{27A45B7A-04F2-4516-B80B-5ED0825D4ED3}" state="hidden">
      <pageMargins left="0.7" right="0.7" top="0.75" bottom="0.75" header="0.3" footer="0.3"/>
    </customSheetView>
    <customSheetView guid="{1F4837C2-36FF-4422-95DC-EAAD1B4FAC2F}" state="hidden">
      <pageMargins left="0.7" right="0.7" top="0.75" bottom="0.75" header="0.3" footer="0.3"/>
    </customSheetView>
    <customSheetView guid="{FD7F7BE1-8CB1-460B-98AB-D33E15FD14E6}" state="hidden">
      <pageMargins left="0.7" right="0.7" top="0.75" bottom="0.75" header="0.3" footer="0.3"/>
    </customSheetView>
    <customSheetView guid="{8C0E2163-61BB-48DF-AFAF-5E75147ED450}" state="hidden">
      <pageMargins left="0.7" right="0.7" top="0.75" bottom="0.75" header="0.3" footer="0.3"/>
    </customSheetView>
    <customSheetView guid="{3DA0B320-DAF7-4F4A-921A-9FCFD188E8C7}" state="hidden">
      <pageMargins left="0.7" right="0.7" top="0.75" bottom="0.75" header="0.3" footer="0.3"/>
    </customSheetView>
    <customSheetView guid="{BE0CEA4D-1A4E-4C32-BF92-B8DA3D3423E5}" state="hidden">
      <pageMargins left="0.7" right="0.7" top="0.75" bottom="0.75" header="0.3" footer="0.3"/>
    </customSheetView>
    <customSheetView guid="{714760DF-5EB1-4543-9C04-C1A23AAE4384}" state="hidden">
      <pageMargins left="0.7" right="0.7" top="0.75" bottom="0.75" header="0.3" footer="0.3"/>
    </customSheetView>
    <customSheetView guid="{D4A148BB-8D25-43B9-8797-A9D3AE767B49}" state="hidden">
      <pageMargins left="0.7" right="0.7" top="0.75" bottom="0.75" header="0.3" footer="0.3"/>
    </customSheetView>
    <customSheetView guid="{9658319F-66FC-48F8-AB8A-302F6F77BA10}" state="hidden">
      <pageMargins left="0.7" right="0.7" top="0.75" bottom="0.75" header="0.3" footer="0.3"/>
    </customSheetView>
    <customSheetView guid="{EF8F60CB-82F3-477F-A7D3-94F4C70843DC}" state="hidden">
      <pageMargins left="0.7" right="0.7" top="0.75" bottom="0.75" header="0.3" footer="0.3"/>
    </customSheetView>
    <customSheetView guid="{427AF4ED-2BDF-478F-9F0A-595838FA0EC8}" state="hidden">
      <pageMargins left="0.7" right="0.7" top="0.75" bottom="0.75" header="0.3" footer="0.3"/>
    </customSheetView>
    <customSheetView guid="{D4DE57C7-E521-4428-80BD-545B19793C78}" state="hidden">
      <pageMargins left="0.7" right="0.7" top="0.75" bottom="0.75" header="0.3" footer="0.3"/>
    </customSheetView>
    <customSheetView guid="{93F2FEDA-AB07-4652-9895-BE34975CD6CE}" state="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view="pageBreakPreview" zoomScaleNormal="80" zoomScaleSheetLayoutView="100" workbookViewId="0">
      <selection activeCell="F2" sqref="F2:F12"/>
    </sheetView>
  </sheetViews>
  <sheetFormatPr defaultColWidth="8" defaultRowHeight="13.5"/>
  <cols>
    <col min="1" max="1" width="8.625" style="22" customWidth="1"/>
    <col min="2" max="2" width="11.125" style="22" customWidth="1"/>
    <col min="3" max="4" width="38.625" style="22" customWidth="1"/>
    <col min="5" max="5" width="11.25" style="22" customWidth="1"/>
    <col min="6" max="6" width="8.625" style="17" customWidth="1"/>
    <col min="7" max="9" width="8" style="17" customWidth="1"/>
    <col min="10" max="16384" width="8" style="8"/>
  </cols>
  <sheetData>
    <row r="1" spans="1:10" ht="30.75" customHeight="1">
      <c r="A1" s="213"/>
      <c r="B1" s="684"/>
      <c r="C1" s="685"/>
      <c r="D1" s="685"/>
      <c r="E1" s="686"/>
      <c r="F1" s="212"/>
      <c r="G1" s="678" t="s">
        <v>458</v>
      </c>
      <c r="H1" s="6"/>
      <c r="I1" s="6"/>
      <c r="J1" s="7"/>
    </row>
    <row r="2" spans="1:10" ht="58.5" customHeight="1">
      <c r="A2" s="701" t="s">
        <v>293</v>
      </c>
      <c r="B2" s="689" t="str">
        <f>Basic!B1</f>
        <v>Pile Foundation Package PL1 for Construction of 400KV D/C (Twin ACSR Moose) Talcher (NTPC) – Pandiabili (POWERGRID) Transmission Line Associated with Consultancy Services to NTPC</v>
      </c>
      <c r="C2" s="690"/>
      <c r="D2" s="690"/>
      <c r="E2" s="691"/>
      <c r="F2" s="704" t="s">
        <v>462</v>
      </c>
      <c r="G2" s="6"/>
      <c r="H2" s="6"/>
      <c r="I2" s="6"/>
      <c r="J2" s="7"/>
    </row>
    <row r="3" spans="1:10" ht="23.25" customHeight="1">
      <c r="A3" s="702"/>
      <c r="B3" s="692" t="str">
        <f>Basic!B5</f>
        <v>Specification No.: CC/NT/W-PILE/DOM/A10/24/14371</v>
      </c>
      <c r="C3" s="693"/>
      <c r="D3" s="693"/>
      <c r="E3" s="694"/>
      <c r="F3" s="705"/>
      <c r="G3" s="6"/>
      <c r="H3" s="6"/>
      <c r="I3" s="6"/>
      <c r="J3" s="7"/>
    </row>
    <row r="4" spans="1:10" ht="39.950000000000003" customHeight="1">
      <c r="A4" s="702"/>
      <c r="B4" s="211">
        <v>1</v>
      </c>
      <c r="C4" s="687" t="s">
        <v>403</v>
      </c>
      <c r="D4" s="687"/>
      <c r="E4" s="688"/>
      <c r="F4" s="705"/>
      <c r="G4" s="12"/>
      <c r="H4" s="12"/>
      <c r="I4" s="6"/>
      <c r="J4" s="7"/>
    </row>
    <row r="5" spans="1:10" ht="44.25" customHeight="1">
      <c r="A5" s="702"/>
      <c r="B5" s="211">
        <v>2</v>
      </c>
      <c r="C5" s="687" t="s">
        <v>438</v>
      </c>
      <c r="D5" s="687"/>
      <c r="E5" s="688"/>
      <c r="F5" s="705"/>
      <c r="G5" s="6"/>
      <c r="H5" s="6"/>
      <c r="I5" s="6"/>
      <c r="J5" s="7"/>
    </row>
    <row r="6" spans="1:10" s="17" customFormat="1" ht="30" customHeight="1">
      <c r="A6" s="702"/>
      <c r="B6" s="211">
        <v>3</v>
      </c>
      <c r="C6" s="687" t="s">
        <v>250</v>
      </c>
      <c r="D6" s="687"/>
      <c r="E6" s="688"/>
      <c r="F6" s="705"/>
      <c r="G6" s="6"/>
      <c r="H6" s="6"/>
      <c r="I6" s="6"/>
      <c r="J6" s="6"/>
    </row>
    <row r="7" spans="1:10" ht="52.5" hidden="1" customHeight="1">
      <c r="A7" s="702"/>
      <c r="B7" s="211">
        <v>4</v>
      </c>
      <c r="C7" s="687" t="s">
        <v>387</v>
      </c>
      <c r="D7" s="687"/>
      <c r="E7" s="688"/>
      <c r="F7" s="705"/>
      <c r="G7" s="6"/>
      <c r="H7" s="6"/>
      <c r="I7" s="6"/>
      <c r="J7" s="7"/>
    </row>
    <row r="8" spans="1:10" ht="9.75" customHeight="1">
      <c r="A8" s="702"/>
      <c r="B8" s="10"/>
      <c r="C8" s="9"/>
      <c r="D8" s="9"/>
      <c r="E8" s="11"/>
      <c r="F8" s="705"/>
      <c r="G8" s="6"/>
      <c r="H8" s="6"/>
      <c r="I8" s="6"/>
      <c r="J8" s="7"/>
    </row>
    <row r="9" spans="1:10" ht="23.25" customHeight="1">
      <c r="A9" s="702"/>
      <c r="B9" s="711"/>
      <c r="C9" s="712"/>
      <c r="D9" s="712"/>
      <c r="E9" s="713"/>
      <c r="F9" s="705"/>
      <c r="G9" s="6"/>
      <c r="H9" s="6"/>
      <c r="I9" s="6"/>
      <c r="J9" s="7"/>
    </row>
    <row r="10" spans="1:10" ht="10.5" customHeight="1">
      <c r="A10" s="702"/>
      <c r="B10" s="13"/>
      <c r="C10" s="14"/>
      <c r="D10" s="14"/>
      <c r="E10" s="15"/>
      <c r="F10" s="705"/>
      <c r="G10" s="6"/>
      <c r="H10" s="6"/>
      <c r="I10" s="6"/>
      <c r="J10" s="7"/>
    </row>
    <row r="11" spans="1:10" ht="24" customHeight="1">
      <c r="A11" s="702"/>
      <c r="B11" s="709"/>
      <c r="C11" s="710"/>
      <c r="D11" s="710"/>
      <c r="E11" s="16"/>
      <c r="F11" s="705"/>
    </row>
    <row r="12" spans="1:10" ht="15.95" customHeight="1">
      <c r="A12" s="703"/>
      <c r="B12" s="695"/>
      <c r="C12" s="696"/>
      <c r="D12" s="696"/>
      <c r="E12" s="18"/>
      <c r="F12" s="706"/>
      <c r="G12" s="6"/>
      <c r="H12" s="6"/>
      <c r="I12" s="6"/>
      <c r="J12" s="7"/>
    </row>
    <row r="13" spans="1:10" ht="24" customHeight="1">
      <c r="A13" s="700"/>
      <c r="B13" s="697"/>
      <c r="C13" s="698"/>
      <c r="D13" s="698"/>
      <c r="E13" s="16"/>
      <c r="F13" s="699"/>
      <c r="G13" s="19"/>
      <c r="H13" s="19"/>
      <c r="I13" s="19"/>
      <c r="J13" s="19"/>
    </row>
    <row r="14" spans="1:10" ht="15.95" customHeight="1">
      <c r="A14" s="700"/>
      <c r="B14" s="707"/>
      <c r="C14" s="708"/>
      <c r="D14" s="708"/>
      <c r="E14" s="20"/>
      <c r="F14" s="699"/>
      <c r="G14" s="19"/>
      <c r="H14" s="19"/>
      <c r="I14" s="19"/>
      <c r="J14" s="19"/>
    </row>
    <row r="15" spans="1:10" ht="15.75">
      <c r="A15" s="9"/>
      <c r="B15" s="21"/>
      <c r="C15" s="21"/>
      <c r="D15" s="21"/>
      <c r="E15" s="21"/>
      <c r="F15" s="6"/>
      <c r="G15" s="6"/>
      <c r="H15" s="6"/>
      <c r="I15" s="6"/>
      <c r="J15" s="7"/>
    </row>
    <row r="16" spans="1:10" ht="15.75">
      <c r="A16" s="9"/>
      <c r="B16" s="9"/>
      <c r="C16" s="9"/>
      <c r="D16" s="9"/>
      <c r="E16" s="9"/>
      <c r="F16" s="6"/>
      <c r="G16" s="6"/>
      <c r="H16" s="6"/>
      <c r="I16" s="6"/>
      <c r="J16" s="7"/>
    </row>
    <row r="17" spans="1:10" ht="15.75">
      <c r="A17" s="9"/>
      <c r="B17" s="9"/>
      <c r="C17" s="9"/>
      <c r="D17" s="9"/>
      <c r="E17" s="9"/>
      <c r="F17" s="6"/>
      <c r="G17" s="6"/>
      <c r="H17" s="6"/>
      <c r="I17" s="6"/>
      <c r="J17" s="7"/>
    </row>
  </sheetData>
  <sheetProtection algorithmName="SHA-512" hashValue="5a1L6/nmfbzBqFnmc65qQaoQJbJ8LMq8Edvm9e28Bvsbdtmr22s+X2UL7DkWakA4FI+Z01/tpCUd+RlAwHrDEw==" saltValue="xzjiU+WrerXctMrFYOLPaQ==" spinCount="100000" sheet="1" formatColumns="0" formatRows="0" selectLockedCells="1"/>
  <customSheetViews>
    <customSheetView guid="{FCAAE906-744B-4580-8002-466CC408DAC9}" scale="145" showPageBreaks="1" showGridLines="0" hiddenRows="1" view="pageBreakPreview" topLeftCell="A22">
      <selection activeCell="F13" sqref="F13:F14"/>
      <pageMargins left="0.15748031496063" right="0.23622047244094499" top="0.78" bottom="0.61" header="0.35433070866141703" footer="0.511811023622047"/>
      <printOptions horizontalCentered="1"/>
      <pageSetup paperSize="9" scale="110" orientation="landscape" r:id="rId1"/>
      <headerFooter alignWithMargins="0"/>
    </customSheetView>
    <customSheetView guid="{FC366365-2136-48B2-A9F6-DEB708B66B93}"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2"/>
      <headerFooter alignWithMargins="0"/>
    </customSheetView>
    <customSheetView guid="{25F14B1D-FADD-4C44-AA48-5D402D65337D}"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3"/>
      <headerFooter alignWithMargins="0"/>
    </customSheetView>
    <customSheetView guid="{2D068FA3-47E3-4516-81A6-894AA90F7864}"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4"/>
      <headerFooter alignWithMargins="0"/>
    </customSheetView>
    <customSheetView guid="{97B2ED79-AE3F-4DF3-959D-96AE4A0B76A0}"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5"/>
      <headerFooter alignWithMargins="0"/>
    </customSheetView>
    <customSheetView guid="{CB39F8EE-FAD8-4C4E-B5E9-5EC27AC08528}"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6"/>
      <headerFooter alignWithMargins="0"/>
    </customSheetView>
    <customSheetView guid="{E8B8E0BD-9CB3-4C7D-9BC6-088FDFCB0B4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7"/>
      <headerFooter alignWithMargins="0"/>
    </customSheetView>
    <customSheetView guid="{E2E57CA5-082B-4C11-AB34-2A298199576B}" showGridLines="0" hiddenRows="1" topLeftCell="A2">
      <selection activeCell="B3" sqref="B3:E3"/>
      <pageMargins left="0.15748031496063" right="0.23622047244094499" top="0.78" bottom="0.61" header="0.35433070866141703" footer="0.511811023622047"/>
      <printOptions horizontalCentered="1"/>
      <pageSetup paperSize="9" scale="110" orientation="landscape" r:id="rId8"/>
      <headerFooter alignWithMargins="0"/>
    </customSheetView>
    <customSheetView guid="{EEE4E2D7-4BFE-4C24-8B93-9FD441A50336}" showGridLines="0" hiddenRows="1" topLeftCell="A4">
      <selection activeCell="C6" sqref="C6:E6"/>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091A6405-72DB-46E0-B81A-EC53A5C58396}" showGridLines="0" hiddenRows="1">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27A45B7A-04F2-4516-B80B-5ED0825D4ED3}" showGridLines="0" fitToPage="1" hiddenRows="1">
      <selection activeCell="C6" sqref="C6:E6"/>
      <pageMargins left="0.15748031496063" right="0.23622047244094499" top="0.78" bottom="0.98425196850393704" header="0.35433070866141703" footer="0.511811023622047"/>
      <printOptions horizontalCentered="1"/>
      <pageSetup paperSize="9" scale="86" orientation="portrait" r:id="rId14"/>
      <headerFooter alignWithMargins="0"/>
    </customSheetView>
    <customSheetView guid="{1F4837C2-36FF-4422-95DC-EAAD1B4FAC2F}" showGridLines="0" hiddenRows="1">
      <selection activeCell="I2" sqref="I2"/>
      <pageMargins left="0.15748031496063" right="0.23622047244094499" top="0.78" bottom="0.61" header="0.35433070866141703" footer="0.511811023622047"/>
      <printOptions horizontalCentered="1"/>
      <pageSetup paperSize="9" scale="110" orientation="landscape" r:id="rId15"/>
      <headerFooter alignWithMargins="0"/>
    </customSheetView>
    <customSheetView guid="{FD7F7BE1-8CB1-460B-98AB-D33E15FD14E6}" showGridLines="0" hiddenRows="1" topLeftCell="A8">
      <selection activeCell="B2" sqref="B2:E2"/>
      <pageMargins left="0.15748031496063" right="0.23622047244094499" top="0.78" bottom="0.61" header="0.35433070866141703" footer="0.511811023622047"/>
      <printOptions horizontalCentered="1"/>
      <pageSetup paperSize="9" scale="110" orientation="landscape" r:id="rId16"/>
      <headerFooter alignWithMargins="0"/>
    </customSheetView>
    <customSheetView guid="{8C0E2163-61BB-48DF-AFAF-5E75147ED450}" showGridLines="0" hiddenRows="1">
      <selection activeCell="C6" sqref="C6:E6"/>
      <pageMargins left="0.15748031496063" right="0.23622047244094499" top="0.78" bottom="0.61" header="0.35433070866141703" footer="0.511811023622047"/>
      <printOptions horizontalCentered="1"/>
      <pageSetup paperSize="9" scale="110" orientation="landscape" r:id="rId17"/>
      <headerFooter alignWithMargins="0"/>
    </customSheetView>
    <customSheetView guid="{3DA0B320-DAF7-4F4A-921A-9FCFD188E8C7}" showGridLines="0" hiddenRows="1">
      <selection activeCell="C6" sqref="C6:E6"/>
      <pageMargins left="0.15748031496063" right="0.23622047244094499" top="0.78" bottom="0.61" header="0.35433070866141703" footer="0.511811023622047"/>
      <printOptions horizontalCentered="1"/>
      <pageSetup paperSize="9" scale="110" orientation="landscape" r:id="rId18"/>
      <headerFooter alignWithMargins="0"/>
    </customSheetView>
    <customSheetView guid="{BE0CEA4D-1A4E-4C32-BF92-B8DA3D3423E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19"/>
      <headerFooter alignWithMargins="0"/>
    </customSheetView>
    <customSheetView guid="{714760DF-5EB1-4543-9C04-C1A23AAE4384}"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0"/>
      <headerFooter alignWithMargins="0"/>
    </customSheetView>
    <customSheetView guid="{D4A148BB-8D25-43B9-8797-A9D3AE767B49}"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1"/>
      <headerFooter alignWithMargins="0"/>
    </customSheetView>
    <customSheetView guid="{9658319F-66FC-48F8-AB8A-302F6F77BA10}" scale="80" showGridLines="0" hiddenRows="1">
      <pageMargins left="0.15748031496063" right="0.23622047244094499" top="0.78" bottom="0.61" header="0.35433070866141703" footer="0.511811023622047"/>
      <printOptions horizontalCentered="1"/>
      <pageSetup paperSize="9" scale="110" orientation="landscape" r:id="rId22"/>
      <headerFooter alignWithMargins="0"/>
    </customSheetView>
    <customSheetView guid="{EF8F60CB-82F3-477F-A7D3-94F4C70843DC}"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23"/>
      <headerFooter alignWithMargins="0"/>
    </customSheetView>
    <customSheetView guid="{427AF4ED-2BDF-478F-9F0A-595838FA0EC8}"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24"/>
      <headerFooter alignWithMargins="0"/>
    </customSheetView>
    <customSheetView guid="{D4DE57C7-E521-4428-80BD-545B19793C78}" scale="145" showPageBreaks="1" showGridLines="0" hiddenRows="1" view="pageBreakPreview">
      <selection activeCell="J5" sqref="J5"/>
      <pageMargins left="0.15748031496063" right="0.23622047244094499" top="0.78" bottom="0.61" header="0.35433070866141703" footer="0.511811023622047"/>
      <printOptions horizontalCentered="1"/>
      <pageSetup paperSize="9" scale="110" orientation="landscape" r:id="rId25"/>
      <headerFooter alignWithMargins="0"/>
    </customSheetView>
    <customSheetView guid="{93F2FEDA-AB07-4652-9895-BE34975CD6CE}" scale="145" showPageBreaks="1" showGridLines="0" hiddenRows="1" view="pageBreakPreview" topLeftCell="A22">
      <selection activeCell="F13" sqref="F13:F14"/>
      <pageMargins left="0.15748031496063" right="0.23622047244094499" top="0.78" bottom="0.61" header="0.35433070866141703" footer="0.511811023622047"/>
      <printOptions horizontalCentered="1"/>
      <pageSetup paperSize="9" scale="110" orientation="landscape" r:id="rId26"/>
      <headerFooter alignWithMargins="0"/>
    </customSheetView>
  </customSheetViews>
  <mergeCells count="16">
    <mergeCell ref="B12:D12"/>
    <mergeCell ref="B13:D13"/>
    <mergeCell ref="F13:F14"/>
    <mergeCell ref="A13:A14"/>
    <mergeCell ref="A2:A12"/>
    <mergeCell ref="F2:F12"/>
    <mergeCell ref="B14:D14"/>
    <mergeCell ref="B11:D11"/>
    <mergeCell ref="C6:E6"/>
    <mergeCell ref="B9:E9"/>
    <mergeCell ref="C7:E7"/>
    <mergeCell ref="B1:E1"/>
    <mergeCell ref="C4:E4"/>
    <mergeCell ref="C5:E5"/>
    <mergeCell ref="B2:E2"/>
    <mergeCell ref="B3:E3"/>
  </mergeCells>
  <phoneticPr fontId="3" type="noConversion"/>
  <printOptions horizontalCentered="1"/>
  <pageMargins left="0.15748031496063" right="0.23622047244094499" top="0.78" bottom="0.61" header="0.35433070866141703" footer="0.511811023622047"/>
  <pageSetup paperSize="9" scale="110" orientation="landscape" r:id="rId27"/>
  <headerFooter alignWithMargins="0"/>
  <drawing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view="pageBreakPreview" topLeftCell="A16" zoomScaleNormal="100" zoomScaleSheetLayoutView="100" workbookViewId="0">
      <selection activeCell="D20" sqref="D20"/>
    </sheetView>
  </sheetViews>
  <sheetFormatPr defaultColWidth="9" defaultRowHeight="16.5"/>
  <cols>
    <col min="1" max="1" width="9" style="216"/>
    <col min="2" max="2" width="9" style="217"/>
    <col min="3" max="3" width="72.625" style="217" customWidth="1"/>
    <col min="4" max="4" width="66.125" style="229" customWidth="1"/>
    <col min="5" max="16384" width="9" style="215"/>
  </cols>
  <sheetData>
    <row r="1" spans="1:11" ht="45" customHeight="1">
      <c r="A1" s="718" t="str">
        <f>"General Instruction to the Bidders for filling up this workbook of Price Schedules for Package " &amp; Basic!B3</f>
        <v xml:space="preserve">General Instruction to the Bidders for filling up this workbook of Price Schedules for Package PL1 </v>
      </c>
      <c r="B1" s="718"/>
      <c r="C1" s="718"/>
      <c r="D1" s="214"/>
      <c r="E1" s="374"/>
      <c r="F1" s="374"/>
      <c r="G1" s="374"/>
      <c r="H1" s="374"/>
      <c r="I1" s="374"/>
      <c r="J1" s="374"/>
      <c r="K1" s="374"/>
    </row>
    <row r="2" spans="1:11" ht="18" customHeight="1">
      <c r="D2" s="218"/>
      <c r="E2" s="219"/>
      <c r="F2" s="219"/>
      <c r="G2" s="219"/>
      <c r="H2" s="219"/>
      <c r="I2" s="219"/>
      <c r="J2" s="219"/>
      <c r="K2" s="219"/>
    </row>
    <row r="3" spans="1:11" ht="18" customHeight="1">
      <c r="A3" s="220" t="s">
        <v>308</v>
      </c>
      <c r="B3" s="217" t="s">
        <v>294</v>
      </c>
      <c r="D3" s="221"/>
      <c r="E3" s="222"/>
      <c r="F3" s="222"/>
      <c r="G3" s="222"/>
      <c r="H3" s="222"/>
      <c r="I3" s="222"/>
      <c r="J3" s="222"/>
      <c r="K3" s="222"/>
    </row>
    <row r="4" spans="1:11" ht="18" customHeight="1">
      <c r="B4" s="223" t="s">
        <v>322</v>
      </c>
      <c r="C4" s="224" t="s">
        <v>303</v>
      </c>
      <c r="D4" s="221"/>
      <c r="E4" s="222"/>
      <c r="F4" s="222"/>
      <c r="G4" s="222"/>
      <c r="H4" s="222"/>
      <c r="I4" s="222"/>
      <c r="J4" s="222"/>
      <c r="K4" s="222"/>
    </row>
    <row r="5" spans="1:11" ht="38.1" customHeight="1">
      <c r="B5" s="223" t="s">
        <v>323</v>
      </c>
      <c r="C5" s="224" t="s">
        <v>374</v>
      </c>
      <c r="D5" s="221"/>
      <c r="E5" s="222"/>
      <c r="F5" s="222"/>
      <c r="G5" s="222"/>
      <c r="H5" s="222"/>
      <c r="I5" s="222"/>
      <c r="J5" s="222"/>
      <c r="K5" s="222"/>
    </row>
    <row r="6" spans="1:11" ht="18" customHeight="1">
      <c r="B6" s="223" t="s">
        <v>362</v>
      </c>
      <c r="C6" s="224" t="s">
        <v>118</v>
      </c>
      <c r="D6" s="221"/>
      <c r="E6" s="222"/>
      <c r="F6" s="222"/>
      <c r="G6" s="222"/>
      <c r="H6" s="222"/>
      <c r="I6" s="222"/>
      <c r="J6" s="222"/>
      <c r="K6" s="222"/>
    </row>
    <row r="7" spans="1:11" ht="18" customHeight="1">
      <c r="B7" s="223" t="s">
        <v>363</v>
      </c>
      <c r="C7" s="224" t="s">
        <v>375</v>
      </c>
      <c r="D7" s="221"/>
      <c r="E7" s="222"/>
      <c r="F7" s="222"/>
      <c r="G7" s="222"/>
      <c r="H7" s="222"/>
      <c r="I7" s="222"/>
      <c r="J7" s="222"/>
      <c r="K7" s="222"/>
    </row>
    <row r="8" spans="1:11" ht="18" customHeight="1">
      <c r="B8" s="223" t="s">
        <v>376</v>
      </c>
      <c r="C8" s="224" t="s">
        <v>377</v>
      </c>
      <c r="D8" s="221"/>
      <c r="E8" s="222"/>
      <c r="F8" s="222"/>
      <c r="G8" s="222"/>
      <c r="H8" s="222"/>
      <c r="I8" s="222"/>
      <c r="J8" s="222"/>
      <c r="K8" s="222"/>
    </row>
    <row r="9" spans="1:11" ht="18" customHeight="1">
      <c r="B9" s="223" t="s">
        <v>378</v>
      </c>
      <c r="C9" s="224" t="s">
        <v>379</v>
      </c>
      <c r="D9" s="221"/>
      <c r="E9" s="222"/>
      <c r="F9" s="222"/>
      <c r="G9" s="222"/>
      <c r="H9" s="222"/>
      <c r="I9" s="222"/>
      <c r="J9" s="222"/>
      <c r="K9" s="222"/>
    </row>
    <row r="10" spans="1:11" ht="18" customHeight="1">
      <c r="B10" s="223"/>
      <c r="C10" s="224"/>
      <c r="D10" s="221"/>
      <c r="E10" s="222"/>
      <c r="F10" s="222"/>
      <c r="G10" s="222"/>
      <c r="H10" s="222"/>
      <c r="I10" s="222"/>
      <c r="J10" s="222"/>
      <c r="K10" s="222"/>
    </row>
    <row r="11" spans="1:11" ht="18" customHeight="1">
      <c r="A11" s="220" t="s">
        <v>309</v>
      </c>
      <c r="B11" s="217" t="s">
        <v>295</v>
      </c>
      <c r="D11" s="221"/>
      <c r="E11" s="222"/>
      <c r="F11" s="222"/>
      <c r="G11" s="222"/>
      <c r="H11" s="222"/>
      <c r="I11" s="222"/>
      <c r="J11" s="222"/>
      <c r="K11" s="222"/>
    </row>
    <row r="12" spans="1:11" ht="18" customHeight="1">
      <c r="B12" s="717" t="s">
        <v>296</v>
      </c>
      <c r="C12" s="717"/>
      <c r="D12" s="226"/>
      <c r="E12" s="222"/>
      <c r="F12" s="222"/>
      <c r="G12" s="222"/>
      <c r="H12" s="222"/>
      <c r="I12" s="222"/>
      <c r="J12" s="222"/>
      <c r="K12" s="222"/>
    </row>
    <row r="13" spans="1:11" ht="18" customHeight="1">
      <c r="B13" s="227"/>
      <c r="C13" s="224" t="s">
        <v>297</v>
      </c>
      <c r="D13" s="221"/>
      <c r="E13" s="222"/>
      <c r="F13" s="222"/>
      <c r="G13" s="222"/>
      <c r="H13" s="222"/>
      <c r="I13" s="222"/>
      <c r="J13" s="222"/>
      <c r="K13" s="222"/>
    </row>
    <row r="14" spans="1:11" ht="18" customHeight="1">
      <c r="B14" s="717" t="s">
        <v>298</v>
      </c>
      <c r="C14" s="717"/>
      <c r="D14" s="226"/>
      <c r="E14" s="222"/>
      <c r="F14" s="222"/>
      <c r="G14" s="222"/>
      <c r="H14" s="222"/>
      <c r="I14" s="222"/>
      <c r="J14" s="222"/>
      <c r="K14" s="222"/>
    </row>
    <row r="15" spans="1:11" ht="38.1" customHeight="1">
      <c r="B15" s="228" t="s">
        <v>304</v>
      </c>
      <c r="C15" s="224" t="s">
        <v>119</v>
      </c>
      <c r="D15" s="221"/>
      <c r="E15" s="222"/>
      <c r="F15" s="222"/>
      <c r="G15" s="222"/>
      <c r="H15" s="222"/>
      <c r="I15" s="222"/>
      <c r="J15" s="222"/>
      <c r="K15" s="222"/>
    </row>
    <row r="16" spans="1:11" ht="33.6" customHeight="1">
      <c r="B16" s="228" t="s">
        <v>304</v>
      </c>
      <c r="C16" s="224" t="s">
        <v>383</v>
      </c>
      <c r="D16" s="221"/>
      <c r="E16" s="222"/>
      <c r="F16" s="222"/>
      <c r="G16" s="222"/>
      <c r="H16" s="222"/>
      <c r="I16" s="222"/>
      <c r="J16" s="222"/>
      <c r="K16" s="222"/>
    </row>
    <row r="17" spans="2:11" ht="42" customHeight="1">
      <c r="B17" s="228" t="s">
        <v>304</v>
      </c>
      <c r="C17" s="224" t="s">
        <v>384</v>
      </c>
      <c r="D17" s="221"/>
      <c r="E17" s="222"/>
      <c r="F17" s="222"/>
      <c r="G17" s="222"/>
      <c r="H17" s="222"/>
      <c r="I17" s="222"/>
      <c r="J17" s="222"/>
      <c r="K17" s="222"/>
    </row>
    <row r="18" spans="2:11" ht="18" customHeight="1">
      <c r="B18" s="228" t="s">
        <v>304</v>
      </c>
      <c r="C18" s="224" t="s">
        <v>299</v>
      </c>
      <c r="D18" s="221"/>
      <c r="E18" s="222"/>
      <c r="F18" s="222"/>
      <c r="G18" s="222"/>
      <c r="H18" s="222"/>
      <c r="I18" s="222"/>
      <c r="J18" s="222"/>
      <c r="K18" s="222"/>
    </row>
    <row r="19" spans="2:11" ht="18" customHeight="1">
      <c r="B19" s="228" t="s">
        <v>304</v>
      </c>
      <c r="C19" s="224" t="s">
        <v>392</v>
      </c>
      <c r="D19" s="221"/>
      <c r="E19" s="222"/>
      <c r="F19" s="222"/>
      <c r="G19" s="222"/>
      <c r="H19" s="222"/>
      <c r="I19" s="222"/>
      <c r="J19" s="222"/>
      <c r="K19" s="222"/>
    </row>
    <row r="20" spans="2:11" ht="18" customHeight="1">
      <c r="B20" s="228" t="s">
        <v>304</v>
      </c>
      <c r="C20" s="224" t="s">
        <v>300</v>
      </c>
      <c r="D20" s="221"/>
      <c r="E20" s="222"/>
      <c r="F20" s="222"/>
      <c r="G20" s="222"/>
      <c r="H20" s="222"/>
      <c r="I20" s="222"/>
      <c r="J20" s="222"/>
      <c r="K20" s="222"/>
    </row>
    <row r="21" spans="2:11" ht="18" customHeight="1">
      <c r="B21" s="717" t="s">
        <v>405</v>
      </c>
      <c r="C21" s="717"/>
      <c r="D21" s="226"/>
    </row>
    <row r="22" spans="2:11" ht="54" customHeight="1">
      <c r="B22" s="228" t="s">
        <v>304</v>
      </c>
      <c r="C22" s="224" t="s">
        <v>301</v>
      </c>
      <c r="D22" s="221"/>
      <c r="E22" s="222"/>
      <c r="F22" s="222"/>
      <c r="G22" s="222"/>
      <c r="H22" s="222"/>
      <c r="I22" s="222"/>
      <c r="J22" s="222"/>
      <c r="K22" s="222"/>
    </row>
    <row r="23" spans="2:11" ht="28.5" customHeight="1">
      <c r="B23" s="228" t="s">
        <v>304</v>
      </c>
      <c r="C23" s="224" t="s">
        <v>302</v>
      </c>
      <c r="D23" s="221"/>
    </row>
    <row r="24" spans="2:11" ht="18" customHeight="1">
      <c r="B24" s="717" t="s">
        <v>439</v>
      </c>
      <c r="C24" s="717"/>
      <c r="D24" s="221"/>
    </row>
    <row r="25" spans="2:11" ht="24" customHeight="1">
      <c r="B25" s="228" t="s">
        <v>304</v>
      </c>
      <c r="C25" s="224" t="s">
        <v>441</v>
      </c>
      <c r="D25" s="221"/>
    </row>
    <row r="26" spans="2:11" ht="18" customHeight="1">
      <c r="B26" s="228" t="s">
        <v>304</v>
      </c>
      <c r="C26" s="224" t="s">
        <v>305</v>
      </c>
      <c r="D26" s="221"/>
    </row>
    <row r="27" spans="2:11" ht="18" customHeight="1">
      <c r="B27" s="228"/>
      <c r="C27" s="224"/>
      <c r="D27" s="221"/>
    </row>
    <row r="28" spans="2:11" ht="18" customHeight="1">
      <c r="B28" s="717" t="s">
        <v>440</v>
      </c>
      <c r="C28" s="717"/>
    </row>
    <row r="29" spans="2:11" ht="38.1" customHeight="1">
      <c r="B29" s="228" t="s">
        <v>304</v>
      </c>
      <c r="C29" s="224" t="s">
        <v>406</v>
      </c>
    </row>
    <row r="30" spans="2:11" ht="38.1" customHeight="1">
      <c r="B30" s="228" t="s">
        <v>304</v>
      </c>
      <c r="C30" s="224" t="s">
        <v>305</v>
      </c>
    </row>
    <row r="31" spans="2:11" ht="18" customHeight="1">
      <c r="B31" s="717" t="s">
        <v>411</v>
      </c>
      <c r="C31" s="717"/>
    </row>
    <row r="32" spans="2:11" ht="18" customHeight="1">
      <c r="B32" s="228" t="s">
        <v>304</v>
      </c>
      <c r="C32" s="224" t="s">
        <v>120</v>
      </c>
      <c r="D32" s="221"/>
      <c r="E32" s="222"/>
      <c r="F32" s="222"/>
      <c r="G32" s="222"/>
      <c r="H32" s="222"/>
      <c r="I32" s="222"/>
      <c r="J32" s="222"/>
      <c r="K32" s="222"/>
    </row>
    <row r="33" spans="1:11" ht="18" customHeight="1">
      <c r="B33" s="228" t="s">
        <v>304</v>
      </c>
      <c r="C33" s="224" t="s">
        <v>442</v>
      </c>
      <c r="D33" s="221"/>
      <c r="E33" s="222"/>
      <c r="F33" s="222"/>
      <c r="G33" s="222"/>
      <c r="H33" s="222"/>
      <c r="I33" s="222"/>
      <c r="J33" s="222"/>
      <c r="K33" s="222"/>
    </row>
    <row r="34" spans="1:11" ht="36" customHeight="1">
      <c r="B34" s="228" t="s">
        <v>304</v>
      </c>
      <c r="C34" s="224" t="s">
        <v>121</v>
      </c>
      <c r="D34" s="221"/>
      <c r="E34" s="222"/>
      <c r="F34" s="222"/>
      <c r="G34" s="222"/>
      <c r="H34" s="222"/>
      <c r="I34" s="222"/>
      <c r="J34" s="222"/>
      <c r="K34" s="222"/>
    </row>
    <row r="35" spans="1:11" ht="18" customHeight="1">
      <c r="B35" s="228" t="s">
        <v>304</v>
      </c>
      <c r="C35" s="224" t="s">
        <v>306</v>
      </c>
      <c r="D35" s="221"/>
      <c r="E35" s="222"/>
      <c r="F35" s="222"/>
      <c r="G35" s="222"/>
      <c r="H35" s="222"/>
      <c r="I35" s="222"/>
      <c r="J35" s="222"/>
      <c r="K35" s="222"/>
    </row>
    <row r="36" spans="1:11" ht="18" hidden="1" customHeight="1">
      <c r="A36" s="217"/>
      <c r="C36" s="231"/>
    </row>
    <row r="37" spans="1:11" ht="18" hidden="1" customHeight="1">
      <c r="A37" s="714"/>
      <c r="B37" s="714"/>
      <c r="C37" s="714"/>
      <c r="D37" s="225"/>
    </row>
    <row r="38" spans="1:11" ht="18" customHeight="1">
      <c r="A38" s="715" t="s">
        <v>122</v>
      </c>
      <c r="B38" s="715"/>
      <c r="C38" s="715"/>
      <c r="D38" s="225"/>
    </row>
    <row r="39" spans="1:11" ht="36" customHeight="1">
      <c r="A39" s="716" t="s">
        <v>307</v>
      </c>
      <c r="B39" s="716"/>
      <c r="C39" s="716"/>
    </row>
    <row r="40" spans="1:11" ht="18" customHeight="1">
      <c r="B40" s="232"/>
      <c r="C40" s="232"/>
    </row>
    <row r="41" spans="1:11" ht="18" customHeight="1">
      <c r="C41" s="230"/>
    </row>
    <row r="42" spans="1:11" ht="18" customHeight="1">
      <c r="C42" s="231"/>
    </row>
    <row r="43" spans="1:11" ht="18" customHeight="1">
      <c r="C43" s="230"/>
    </row>
    <row r="44" spans="1:11" ht="18" customHeight="1">
      <c r="B44" s="231"/>
      <c r="C44" s="231"/>
    </row>
    <row r="45" spans="1:11" ht="18" customHeight="1">
      <c r="B45" s="231"/>
      <c r="C45" s="231"/>
    </row>
    <row r="46" spans="1:11" ht="18" customHeight="1">
      <c r="B46" s="231"/>
      <c r="C46" s="231"/>
    </row>
    <row r="47" spans="1:11" ht="18" customHeight="1">
      <c r="B47" s="231"/>
      <c r="C47" s="231"/>
    </row>
    <row r="48" spans="1:11" ht="18" customHeight="1">
      <c r="B48" s="231"/>
      <c r="C48" s="231"/>
    </row>
    <row r="49" spans="2:3" ht="18" customHeight="1">
      <c r="B49" s="231"/>
      <c r="C49" s="231"/>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algorithmName="SHA-512" hashValue="k8jwplUw+SL/vRSYVpfH9pcx/vieaXSjsnYpKZxjxPMQ7UfiOBiRUHIg61tTq2EqF5TwFKXcIiBSwyDGeb8Wyw==" saltValue="kxgODcg7XE2cyNdpDvqsEA==" spinCount="100000" sheet="1" formatColumns="0" formatRows="0" selectLockedCells="1"/>
  <customSheetViews>
    <customSheetView guid="{FCAAE906-744B-4580-8002-466CC408DAC9}" showPageBreaks="1" showGridLines="0" printArea="1" hiddenRows="1" view="pageBreakPreview">
      <selection activeCell="C32" sqref="C32"/>
      <pageMargins left="0.75" right="0.75" top="0.55000000000000004" bottom="0.47" header="0.32" footer="0.25"/>
      <pageSetup paperSize="9" scale="90" fitToHeight="0" orientation="portrait" r:id="rId1"/>
      <headerFooter alignWithMargins="0">
        <oddFooter>&amp;RPage &amp;P of &amp;N</oddFooter>
      </headerFooter>
    </customSheetView>
    <customSheetView guid="{FC366365-2136-48B2-A9F6-DEB708B66B93}" showPageBreaks="1" showGridLines="0" printArea="1" hiddenRows="1" view="pageBreakPreview" topLeftCell="A10">
      <selection activeCell="D29" sqref="D29"/>
      <pageMargins left="0.75" right="0.75" top="0.55000000000000004" bottom="0.47" header="0.32" footer="0.25"/>
      <pageSetup paperSize="9" scale="90" fitToHeight="0" orientation="portrait" r:id="rId2"/>
      <headerFooter alignWithMargins="0">
        <oddFooter>&amp;RPage &amp;P of &amp;N</oddFooter>
      </headerFooter>
    </customSheetView>
    <customSheetView guid="{25F14B1D-FADD-4C44-AA48-5D402D65337D}" showPageBreaks="1" showGridLines="0" printArea="1" hiddenRows="1" view="pageBreakPreview">
      <selection activeCell="D29" sqref="D29"/>
      <pageMargins left="0.75" right="0.75" top="0.55000000000000004" bottom="0.47" header="0.32" footer="0.25"/>
      <pageSetup paperSize="9" scale="90" fitToHeight="0" orientation="portrait" r:id="rId3"/>
      <headerFooter alignWithMargins="0">
        <oddFooter>&amp;RPage &amp;P of &amp;N</oddFooter>
      </headerFooter>
    </customSheetView>
    <customSheetView guid="{2D068FA3-47E3-4516-81A6-894AA90F7864}" showPageBreaks="1" showGridLines="0" printArea="1" hiddenRows="1" view="pageBreakPreview" topLeftCell="A25">
      <selection activeCell="D29" sqref="D29"/>
      <pageMargins left="0.75" right="0.75" top="0.55000000000000004" bottom="0.47" header="0.32" footer="0.25"/>
      <pageSetup paperSize="9" scale="90" fitToHeight="0" orientation="portrait" r:id="rId4"/>
      <headerFooter alignWithMargins="0">
        <oddFooter>&amp;RPage &amp;P of &amp;N</oddFooter>
      </headerFooter>
    </customSheetView>
    <customSheetView guid="{97B2ED79-AE3F-4DF3-959D-96AE4A0B76A0}" scale="60" showPageBreaks="1" showGridLines="0" printArea="1" hiddenRows="1" view="pageBreakPreview" topLeftCell="A10">
      <selection activeCell="D29" sqref="D29"/>
      <pageMargins left="0.75" right="0.75" top="0.55000000000000004" bottom="0.47" header="0.32" footer="0.25"/>
      <pageSetup paperSize="9" scale="90" fitToHeight="0" orientation="portrait" r:id="rId5"/>
      <headerFooter alignWithMargins="0">
        <oddFooter>&amp;RPage &amp;P of &amp;N</oddFooter>
      </headerFooter>
    </customSheetView>
    <customSheetView guid="{CB39F8EE-FAD8-4C4E-B5E9-5EC27AC08528}" showGridLines="0" hiddenRows="1">
      <selection activeCell="C19" sqref="C19"/>
      <pageMargins left="0.75" right="0.75" top="0.55000000000000004" bottom="0.47" header="0.32" footer="0.25"/>
      <pageSetup paperSize="9" scale="90" fitToHeight="0" orientation="portrait" r:id="rId6"/>
      <headerFooter alignWithMargins="0">
        <oddFooter>&amp;RPage &amp;P of &amp;N</oddFooter>
      </headerFooter>
    </customSheetView>
    <customSheetView guid="{E8B8E0BD-9CB3-4C7D-9BC6-088FDFCB0B45}" showGridLines="0" hiddenRows="1">
      <selection activeCell="C19" sqref="C19"/>
      <pageMargins left="0.75" right="0.75" top="0.55000000000000004" bottom="0.47" header="0.32" footer="0.25"/>
      <pageSetup paperSize="9" scale="90" fitToHeight="0" orientation="portrait" r:id="rId7"/>
      <headerFooter alignWithMargins="0">
        <oddFooter>&amp;RPage &amp;P of &amp;N</oddFooter>
      </headerFooter>
    </customSheetView>
    <customSheetView guid="{E2E57CA5-082B-4C11-AB34-2A298199576B}" showGridLines="0" fitToPage="1">
      <selection activeCell="C23" sqref="C23"/>
      <pageMargins left="0.75" right="0.75" top="0.55000000000000004" bottom="0.47" header="0.32" footer="0.25"/>
      <pageSetup paperSize="9" scale="96" fitToHeight="0" orientation="portrait" r:id="rId8"/>
      <headerFooter alignWithMargins="0">
        <oddFooter>&amp;RPage &amp;P of &amp;N</oddFooter>
      </headerFooter>
    </customSheetView>
    <customSheetView guid="{EEE4E2D7-4BFE-4C24-8B93-9FD441A50336}" showGridLines="0" fitToPage="1" topLeftCell="A55">
      <selection activeCell="B12" sqref="B12:C12"/>
      <pageMargins left="0.75" right="0.75" top="0.55000000000000004" bottom="0.47" header="0.32" footer="0.25"/>
      <pageSetup paperSize="9" scale="97" fitToHeight="0" orientation="portrait" r:id="rId9"/>
      <headerFooter alignWithMargins="0">
        <oddFooter>&amp;RPage &amp;P of &amp;N</oddFooter>
      </headerFooter>
    </customSheetView>
    <customSheetView guid="{091A6405-72DB-46E0-B81A-EC53A5C58396}" showGridLines="0">
      <selection activeCell="B12" sqref="B12:C12"/>
      <pageMargins left="0.75" right="0.75" top="0.55000000000000004" bottom="0.47" header="0.32" footer="0.25"/>
      <pageSetup orientation="portrait" r:id="rId10"/>
      <headerFooter alignWithMargins="0">
        <oddFooter>&amp;RPage &amp;P of &amp;N</oddFooter>
      </headerFooter>
    </customSheetView>
    <customSheetView guid="{27A45B7A-04F2-4516-B80B-5ED0825D4ED3}" showGridLines="0" fitToPage="1" topLeftCell="A19">
      <selection activeCell="B12" sqref="B12:C12"/>
      <pageMargins left="0.75" right="0.75" top="0.55000000000000004" bottom="0.47" header="0.32" footer="0.25"/>
      <pageSetup paperSize="9" scale="97" fitToHeight="0" orientation="portrait" r:id="rId11"/>
      <headerFooter alignWithMargins="0">
        <oddFooter>&amp;RPage &amp;P of &amp;N</oddFooter>
      </headerFooter>
    </customSheetView>
    <customSheetView guid="{1F4837C2-36FF-4422-95DC-EAAD1B4FAC2F}" showGridLines="0" hiddenRows="1">
      <selection activeCell="D28" sqref="D28"/>
      <pageMargins left="0.75" right="0.75" top="0.55000000000000004" bottom="0.47" header="0.32" footer="0.25"/>
      <pageSetup paperSize="9" scale="90" fitToHeight="0" orientation="portrait" r:id="rId12"/>
      <headerFooter alignWithMargins="0">
        <oddFooter>&amp;RPage &amp;P of &amp;N</oddFooter>
      </headerFooter>
    </customSheetView>
    <customSheetView guid="{FD7F7BE1-8CB1-460B-98AB-D33E15FD14E6}" showGridLines="0" hiddenRows="1" topLeftCell="A25">
      <selection activeCell="D28" sqref="D28"/>
      <pageMargins left="0.75" right="0.75" top="0.55000000000000004" bottom="0.47" header="0.32" footer="0.25"/>
      <pageSetup paperSize="9" scale="90" fitToHeight="0" orientation="portrait" r:id="rId13"/>
      <headerFooter alignWithMargins="0">
        <oddFooter>&amp;RPage &amp;P of &amp;N</oddFooter>
      </headerFooter>
    </customSheetView>
    <customSheetView guid="{8C0E2163-61BB-48DF-AFAF-5E75147ED450}" showGridLines="0" hiddenRows="1" topLeftCell="A13">
      <selection activeCell="C19" sqref="C19"/>
      <pageMargins left="0.75" right="0.75" top="0.55000000000000004" bottom="0.47" header="0.32" footer="0.25"/>
      <pageSetup paperSize="9" scale="90" fitToHeight="0" orientation="portrait" r:id="rId14"/>
      <headerFooter alignWithMargins="0">
        <oddFooter>&amp;RPage &amp;P of &amp;N</oddFooter>
      </headerFooter>
    </customSheetView>
    <customSheetView guid="{3DA0B320-DAF7-4F4A-921A-9FCFD188E8C7}" showGridLines="0" hiddenRows="1" topLeftCell="A13">
      <selection activeCell="C19" sqref="C19"/>
      <pageMargins left="0.75" right="0.75" top="0.55000000000000004" bottom="0.47" header="0.32" footer="0.25"/>
      <pageSetup paperSize="9" scale="90" fitToHeight="0" orientation="portrait" r:id="rId15"/>
      <headerFooter alignWithMargins="0">
        <oddFooter>&amp;RPage &amp;P of &amp;N</oddFooter>
      </headerFooter>
    </customSheetView>
    <customSheetView guid="{BE0CEA4D-1A4E-4C32-BF92-B8DA3D3423E5}" showGridLines="0" hiddenRows="1" topLeftCell="A28">
      <selection activeCell="C19" sqref="C19"/>
      <pageMargins left="0.75" right="0.75" top="0.55000000000000004" bottom="0.47" header="0.32" footer="0.25"/>
      <pageSetup paperSize="9" scale="90" fitToHeight="0" orientation="portrait" r:id="rId16"/>
      <headerFooter alignWithMargins="0">
        <oddFooter>&amp;RPage &amp;P of &amp;N</oddFooter>
      </headerFooter>
    </customSheetView>
    <customSheetView guid="{714760DF-5EB1-4543-9C04-C1A23AAE4384}" showGridLines="0" hiddenRows="1">
      <selection activeCell="C19" sqref="C19"/>
      <pageMargins left="0.75" right="0.75" top="0.55000000000000004" bottom="0.47" header="0.32" footer="0.25"/>
      <pageSetup paperSize="9" scale="90" fitToHeight="0" orientation="portrait" r:id="rId17"/>
      <headerFooter alignWithMargins="0">
        <oddFooter>&amp;RPage &amp;P of &amp;N</oddFooter>
      </headerFooter>
    </customSheetView>
    <customSheetView guid="{D4A148BB-8D25-43B9-8797-A9D3AE767B49}" showGridLines="0" hiddenRows="1">
      <selection activeCell="C19" sqref="C19"/>
      <pageMargins left="0.75" right="0.75" top="0.55000000000000004" bottom="0.47" header="0.32" footer="0.25"/>
      <pageSetup paperSize="9" scale="90" fitToHeight="0" orientation="portrait" r:id="rId18"/>
      <headerFooter alignWithMargins="0">
        <oddFooter>&amp;RPage &amp;P of &amp;N</oddFooter>
      </headerFooter>
    </customSheetView>
    <customSheetView guid="{9658319F-66FC-48F8-AB8A-302F6F77BA10}" scale="60" showPageBreaks="1" showGridLines="0" printArea="1" hiddenRows="1" view="pageBreakPreview" topLeftCell="A22">
      <selection activeCell="D29" sqref="D29"/>
      <pageMargins left="0.75" right="0.75" top="0.55000000000000004" bottom="0.47" header="0.32" footer="0.25"/>
      <pageSetup paperSize="9" scale="90" fitToHeight="0" orientation="portrait" r:id="rId19"/>
      <headerFooter alignWithMargins="0">
        <oddFooter>&amp;RPage &amp;P of &amp;N</oddFooter>
      </headerFooter>
    </customSheetView>
    <customSheetView guid="{EF8F60CB-82F3-477F-A7D3-94F4C70843DC}" showPageBreaks="1" showGridLines="0" printArea="1" hiddenRows="1" view="pageBreakPreview" topLeftCell="A25">
      <selection activeCell="D29" sqref="D29"/>
      <pageMargins left="0.75" right="0.75" top="0.55000000000000004" bottom="0.47" header="0.32" footer="0.25"/>
      <pageSetup paperSize="9" scale="90" fitToHeight="0" orientation="portrait" r:id="rId20"/>
      <headerFooter alignWithMargins="0">
        <oddFooter>&amp;RPage &amp;P of &amp;N</oddFooter>
      </headerFooter>
    </customSheetView>
    <customSheetView guid="{427AF4ED-2BDF-478F-9F0A-595838FA0EC8}" showPageBreaks="1" showGridLines="0" printArea="1" hiddenRows="1" view="pageBreakPreview" topLeftCell="A10">
      <selection activeCell="D29" sqref="D29"/>
      <pageMargins left="0.75" right="0.75" top="0.55000000000000004" bottom="0.47" header="0.32" footer="0.25"/>
      <pageSetup paperSize="9" scale="90" fitToHeight="0" orientation="portrait" r:id="rId21"/>
      <headerFooter alignWithMargins="0">
        <oddFooter>&amp;RPage &amp;P of &amp;N</oddFooter>
      </headerFooter>
    </customSheetView>
    <customSheetView guid="{D4DE57C7-E521-4428-80BD-545B19793C78}" showPageBreaks="1" showGridLines="0" printArea="1" hiddenRows="1" view="pageBreakPreview">
      <selection activeCell="C32" sqref="C32"/>
      <pageMargins left="0.75" right="0.75" top="0.55000000000000004" bottom="0.47" header="0.32" footer="0.25"/>
      <pageSetup paperSize="9" scale="90" fitToHeight="0" orientation="portrait" r:id="rId22"/>
      <headerFooter alignWithMargins="0">
        <oddFooter>&amp;RPage &amp;P of &amp;N</oddFooter>
      </headerFooter>
    </customSheetView>
    <customSheetView guid="{93F2FEDA-AB07-4652-9895-BE34975CD6CE}" showPageBreaks="1" showGridLines="0" printArea="1" hiddenRows="1" view="pageBreakPreview">
      <selection activeCell="C32" sqref="C32"/>
      <pageMargins left="0.75" right="0.75" top="0.55000000000000004" bottom="0.47" header="0.32" footer="0.25"/>
      <pageSetup paperSize="9" scale="90" fitToHeight="0" orientation="portrait" r:id="rId23"/>
      <headerFooter alignWithMargins="0">
        <oddFooter>&amp;RPage &amp;P of &amp;N</oddFooter>
      </headerFooter>
    </customSheetView>
  </customSheetViews>
  <mergeCells count="10">
    <mergeCell ref="A37:C37"/>
    <mergeCell ref="A38:C38"/>
    <mergeCell ref="A39:C39"/>
    <mergeCell ref="B28:C28"/>
    <mergeCell ref="A1:C1"/>
    <mergeCell ref="B12:C12"/>
    <mergeCell ref="B14:C14"/>
    <mergeCell ref="B21:C21"/>
    <mergeCell ref="B31:C31"/>
    <mergeCell ref="B24:C24"/>
  </mergeCells>
  <pageMargins left="0.75" right="0.75" top="0.55000000000000004" bottom="0.47" header="0.32" footer="0.25"/>
  <pageSetup paperSize="9" scale="90" fitToHeight="0" orientation="portrait" r:id="rId24"/>
  <headerFooter alignWithMargins="0">
    <oddFooter>&amp;RPage &amp;P of &amp;N</oddFooter>
  </headerFooter>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B1:AC29"/>
  <sheetViews>
    <sheetView showGridLines="0" view="pageBreakPreview" topLeftCell="A9" zoomScaleNormal="100" zoomScaleSheetLayoutView="100" workbookViewId="0">
      <selection activeCell="D6" sqref="D6:G6"/>
    </sheetView>
  </sheetViews>
  <sheetFormatPr defaultColWidth="8" defaultRowHeight="16.5"/>
  <cols>
    <col min="1" max="1" width="8" style="124" customWidth="1"/>
    <col min="2" max="2" width="28.875" style="126" customWidth="1"/>
    <col min="3" max="3" width="10.25" style="126" customWidth="1"/>
    <col min="4" max="5" width="5.625" style="126" customWidth="1"/>
    <col min="6" max="6" width="5.625" style="134" customWidth="1"/>
    <col min="7" max="7" width="34.125" style="134" customWidth="1"/>
    <col min="8" max="11" width="10.375" style="134" customWidth="1"/>
    <col min="12" max="12" width="10.375" style="134" hidden="1" customWidth="1"/>
    <col min="13" max="25" width="10.375" style="134" customWidth="1"/>
    <col min="26" max="26" width="8" style="124" customWidth="1"/>
    <col min="27" max="27" width="13.375" style="124" customWidth="1"/>
    <col min="28" max="16384" width="8" style="124"/>
  </cols>
  <sheetData>
    <row r="1" spans="2:29" s="129" customFormat="1" ht="60" customHeight="1">
      <c r="B1" s="722" t="str">
        <f>Cover!$B$2</f>
        <v>Pile Foundation Package PL1 for Construction of 400KV D/C (Twin ACSR Moose) Talcher (NTPC) – Pandiabili (POWERGRID) Transmission Line Associated with Consultancy Services to NTPC</v>
      </c>
      <c r="C1" s="722"/>
      <c r="D1" s="722"/>
      <c r="E1" s="722"/>
      <c r="F1" s="722"/>
      <c r="G1" s="722"/>
      <c r="H1" s="125"/>
      <c r="I1" s="125"/>
      <c r="J1" s="125"/>
      <c r="K1" s="125"/>
      <c r="L1" s="125"/>
      <c r="M1" s="125"/>
      <c r="N1" s="125"/>
      <c r="O1" s="125"/>
      <c r="P1" s="125"/>
      <c r="Q1" s="125"/>
      <c r="R1" s="125"/>
      <c r="S1" s="125"/>
      <c r="T1" s="125"/>
      <c r="U1" s="125"/>
      <c r="V1" s="125"/>
      <c r="W1" s="125"/>
      <c r="X1" s="125"/>
      <c r="Y1" s="125"/>
      <c r="AA1" s="148"/>
      <c r="AB1" s="148"/>
      <c r="AC1" s="148"/>
    </row>
    <row r="2" spans="2:29" ht="20.100000000000001" customHeight="1">
      <c r="B2" s="723" t="str">
        <f>Cover!B3</f>
        <v>Specification No.: CC/NT/W-PILE/DOM/A10/24/14371</v>
      </c>
      <c r="C2" s="723"/>
      <c r="D2" s="723"/>
      <c r="E2" s="723"/>
      <c r="F2" s="723"/>
      <c r="G2" s="723"/>
      <c r="H2" s="126"/>
      <c r="I2" s="126"/>
      <c r="J2" s="126"/>
      <c r="K2" s="126"/>
      <c r="L2" s="126"/>
      <c r="M2" s="126"/>
      <c r="N2" s="126"/>
      <c r="O2" s="126"/>
      <c r="P2" s="126"/>
      <c r="Q2" s="126"/>
      <c r="R2" s="126"/>
      <c r="S2" s="126"/>
      <c r="T2" s="126"/>
      <c r="U2" s="126"/>
      <c r="V2" s="126"/>
      <c r="W2" s="126"/>
      <c r="X2" s="126"/>
      <c r="Y2" s="126"/>
      <c r="AA2" s="124" t="s">
        <v>243</v>
      </c>
      <c r="AB2" s="248">
        <v>1</v>
      </c>
      <c r="AC2" s="149"/>
    </row>
    <row r="3" spans="2:29" ht="12" customHeight="1">
      <c r="B3" s="127"/>
      <c r="C3" s="127"/>
      <c r="D3" s="127"/>
      <c r="E3" s="127"/>
      <c r="F3" s="126"/>
      <c r="G3" s="126"/>
      <c r="H3" s="126"/>
      <c r="I3" s="126"/>
      <c r="J3" s="126"/>
      <c r="K3" s="126"/>
      <c r="L3" s="126"/>
      <c r="M3" s="126"/>
      <c r="N3" s="126"/>
      <c r="O3" s="126"/>
      <c r="P3" s="126"/>
      <c r="Q3" s="126"/>
      <c r="R3" s="126"/>
      <c r="S3" s="126"/>
      <c r="T3" s="126"/>
      <c r="U3" s="126"/>
      <c r="V3" s="126"/>
      <c r="W3" s="126"/>
      <c r="X3" s="126"/>
      <c r="Y3" s="126"/>
      <c r="AA3" s="679" t="s">
        <v>463</v>
      </c>
      <c r="AB3" s="248" t="s">
        <v>380</v>
      </c>
      <c r="AC3" s="149"/>
    </row>
    <row r="4" spans="2:29" ht="20.100000000000001" customHeight="1">
      <c r="B4" s="724" t="s">
        <v>244</v>
      </c>
      <c r="C4" s="724"/>
      <c r="D4" s="724"/>
      <c r="E4" s="724"/>
      <c r="F4" s="724"/>
      <c r="G4" s="724"/>
      <c r="H4" s="126"/>
      <c r="I4" s="126"/>
      <c r="J4" s="126"/>
      <c r="K4" s="126"/>
      <c r="L4" s="126"/>
      <c r="M4" s="126"/>
      <c r="N4" s="126"/>
      <c r="O4" s="126"/>
      <c r="P4" s="126"/>
      <c r="Q4" s="126"/>
      <c r="R4" s="126"/>
      <c r="S4" s="126"/>
      <c r="T4" s="126"/>
      <c r="U4" s="126"/>
      <c r="V4" s="126"/>
      <c r="W4" s="126"/>
      <c r="X4" s="126"/>
      <c r="Y4" s="126"/>
      <c r="AB4" s="248"/>
      <c r="AC4" s="149"/>
    </row>
    <row r="5" spans="2:29" ht="12" customHeight="1">
      <c r="B5" s="128"/>
      <c r="C5" s="128"/>
      <c r="F5" s="126"/>
      <c r="G5" s="126"/>
      <c r="H5" s="126"/>
      <c r="I5" s="126"/>
      <c r="J5" s="126"/>
      <c r="K5" s="126"/>
      <c r="L5" s="126"/>
      <c r="M5" s="126"/>
      <c r="N5" s="126"/>
      <c r="O5" s="126"/>
      <c r="P5" s="126"/>
      <c r="Q5" s="126"/>
      <c r="R5" s="126"/>
      <c r="S5" s="126"/>
      <c r="T5" s="126"/>
      <c r="U5" s="126"/>
      <c r="V5" s="126"/>
      <c r="W5" s="126"/>
      <c r="X5" s="126"/>
      <c r="Y5" s="126"/>
      <c r="AA5" s="149"/>
      <c r="AB5" s="149"/>
      <c r="AC5" s="149"/>
    </row>
    <row r="6" spans="2:29" s="129" customFormat="1" ht="43.5" customHeight="1">
      <c r="B6" s="130" t="s">
        <v>245</v>
      </c>
      <c r="C6" s="131"/>
      <c r="D6" s="725" t="s">
        <v>243</v>
      </c>
      <c r="E6" s="725"/>
      <c r="F6" s="725"/>
      <c r="G6" s="725"/>
      <c r="H6" s="132"/>
      <c r="I6" s="132"/>
      <c r="J6" s="132"/>
      <c r="K6" s="132"/>
      <c r="L6" s="132"/>
      <c r="M6" s="132"/>
      <c r="N6" s="132"/>
      <c r="O6" s="132"/>
      <c r="P6" s="132"/>
      <c r="Q6" s="132"/>
      <c r="R6" s="132"/>
      <c r="S6" s="132"/>
      <c r="U6" s="132"/>
      <c r="V6" s="132"/>
      <c r="W6" s="132"/>
      <c r="X6" s="132"/>
      <c r="Y6" s="132"/>
      <c r="AA6" s="150">
        <f>IF(D6= "Sole Bidder", 0, D7)</f>
        <v>0</v>
      </c>
      <c r="AB6" s="148"/>
      <c r="AC6" s="148"/>
    </row>
    <row r="7" spans="2:29" ht="50.1" customHeight="1">
      <c r="B7" s="130" t="str">
        <f>IF(D6= "JV (Joint Venture)", "Total Nos. of  Partners in the JV [excluding the Lead Partner]", "")</f>
        <v/>
      </c>
      <c r="C7" s="133"/>
      <c r="D7" s="726">
        <v>1</v>
      </c>
      <c r="E7" s="727"/>
      <c r="F7" s="727"/>
      <c r="G7" s="728"/>
      <c r="AA7" s="149"/>
      <c r="AB7" s="149"/>
      <c r="AC7" s="149"/>
    </row>
    <row r="8" spans="2:29" ht="19.5" customHeight="1">
      <c r="B8" s="135"/>
      <c r="C8" s="135"/>
      <c r="D8" s="132"/>
      <c r="L8" s="134">
        <f>IF(AND(D6="JV (Joint Venture)",D7=1),1,0)</f>
        <v>0</v>
      </c>
    </row>
    <row r="9" spans="2:29" ht="20.100000000000001" customHeight="1">
      <c r="B9" s="136" t="str">
        <f>IF(D6= "Sole Bidder", "Name of Sole Bidder", "Name of Lead Partner")</f>
        <v>Name of Sole Bidder</v>
      </c>
      <c r="C9" s="137"/>
      <c r="D9" s="719"/>
      <c r="E9" s="720"/>
      <c r="F9" s="720"/>
      <c r="G9" s="721"/>
    </row>
    <row r="10" spans="2:29" ht="20.100000000000001" customHeight="1">
      <c r="B10" s="138" t="str">
        <f>IF(D6= "Sole Bidder", "Address of Sole Bidder", "Address of Lead Partner")</f>
        <v>Address of Sole Bidder</v>
      </c>
      <c r="C10" s="139"/>
      <c r="D10" s="719"/>
      <c r="E10" s="720"/>
      <c r="F10" s="720"/>
      <c r="G10" s="721"/>
    </row>
    <row r="11" spans="2:29" ht="20.100000000000001" customHeight="1">
      <c r="B11" s="140"/>
      <c r="C11" s="141"/>
      <c r="D11" s="719"/>
      <c r="E11" s="720"/>
      <c r="F11" s="720"/>
      <c r="G11" s="721"/>
    </row>
    <row r="12" spans="2:29" ht="20.100000000000001" customHeight="1">
      <c r="B12" s="142"/>
      <c r="C12" s="143"/>
      <c r="D12" s="719"/>
      <c r="E12" s="720"/>
      <c r="F12" s="720"/>
      <c r="G12" s="721"/>
    </row>
    <row r="13" spans="2:29" ht="20.100000000000001" customHeight="1"/>
    <row r="14" spans="2:29" ht="20.100000000000001" customHeight="1">
      <c r="B14" s="136" t="str">
        <f>IF(D7=1, "Name of other Partner","Name of other Partner - 1")</f>
        <v>Name of other Partner</v>
      </c>
      <c r="C14" s="137"/>
      <c r="D14" s="719"/>
      <c r="E14" s="720"/>
      <c r="F14" s="720"/>
      <c r="G14" s="721"/>
    </row>
    <row r="15" spans="2:29" ht="20.100000000000001" customHeight="1">
      <c r="B15" s="138" t="str">
        <f>IF(D7=1, "Address of other Partner","Address of other Partner - 1")</f>
        <v>Address of other Partner</v>
      </c>
      <c r="C15" s="139"/>
      <c r="D15" s="719"/>
      <c r="E15" s="720"/>
      <c r="F15" s="720"/>
      <c r="G15" s="721"/>
    </row>
    <row r="16" spans="2:29" ht="20.100000000000001" customHeight="1">
      <c r="B16" s="140"/>
      <c r="C16" s="141"/>
      <c r="D16" s="719"/>
      <c r="E16" s="720"/>
      <c r="F16" s="720"/>
      <c r="G16" s="721"/>
    </row>
    <row r="17" spans="2:25" ht="20.100000000000001" customHeight="1">
      <c r="B17" s="142"/>
      <c r="C17" s="143"/>
      <c r="D17" s="719"/>
      <c r="E17" s="720"/>
      <c r="F17" s="720"/>
      <c r="G17" s="721"/>
    </row>
    <row r="18" spans="2:25" ht="20.100000000000001" customHeight="1"/>
    <row r="19" spans="2:25" ht="20.100000000000001" customHeight="1">
      <c r="B19" s="136" t="s">
        <v>381</v>
      </c>
      <c r="C19" s="137"/>
      <c r="D19" s="719"/>
      <c r="E19" s="720"/>
      <c r="F19" s="720"/>
      <c r="G19" s="721"/>
    </row>
    <row r="20" spans="2:25" ht="20.100000000000001" customHeight="1">
      <c r="B20" s="138" t="s">
        <v>382</v>
      </c>
      <c r="C20" s="139"/>
      <c r="D20" s="719"/>
      <c r="E20" s="720"/>
      <c r="F20" s="720"/>
      <c r="G20" s="721"/>
    </row>
    <row r="21" spans="2:25" ht="20.100000000000001" customHeight="1">
      <c r="B21" s="140"/>
      <c r="C21" s="141"/>
      <c r="D21" s="719"/>
      <c r="E21" s="720"/>
      <c r="F21" s="720"/>
      <c r="G21" s="721"/>
    </row>
    <row r="22" spans="2:25" ht="20.100000000000001" customHeight="1">
      <c r="B22" s="142"/>
      <c r="C22" s="143"/>
      <c r="D22" s="719"/>
      <c r="E22" s="720"/>
      <c r="F22" s="720"/>
      <c r="G22" s="721"/>
    </row>
    <row r="23" spans="2:25" ht="20.100000000000001" customHeight="1"/>
    <row r="24" spans="2:25" ht="21" customHeight="1">
      <c r="B24" s="144" t="s">
        <v>246</v>
      </c>
      <c r="C24" s="145"/>
      <c r="D24" s="719"/>
      <c r="E24" s="720"/>
      <c r="F24" s="720"/>
      <c r="G24" s="721"/>
    </row>
    <row r="25" spans="2:25" ht="21" customHeight="1">
      <c r="B25" s="144" t="s">
        <v>247</v>
      </c>
      <c r="C25" s="145"/>
      <c r="D25" s="719"/>
      <c r="E25" s="720"/>
      <c r="F25" s="720"/>
      <c r="G25" s="721"/>
    </row>
    <row r="26" spans="2:25" ht="21" customHeight="1">
      <c r="B26" s="146"/>
      <c r="C26" s="146"/>
      <c r="D26" s="146"/>
    </row>
    <row r="27" spans="2:25" s="129" customFormat="1" ht="21" customHeight="1">
      <c r="B27" s="144" t="s">
        <v>248</v>
      </c>
      <c r="C27" s="145"/>
      <c r="D27" s="244"/>
      <c r="E27" s="245"/>
      <c r="F27" s="245"/>
      <c r="G27" s="246" t="str">
        <f>IF(D27&gt;H27, "Invalid Date !", "")</f>
        <v/>
      </c>
      <c r="H27" s="247">
        <f>IF(E27="Feb",29,IF(OR(E27="Apr", E27="Jun", E27="Sep", E27="Nov"),30,31))</f>
        <v>31</v>
      </c>
      <c r="I27" s="126"/>
      <c r="J27" s="126"/>
      <c r="K27" s="126"/>
      <c r="L27" s="126"/>
      <c r="M27" s="126"/>
      <c r="N27" s="126"/>
      <c r="O27" s="126"/>
      <c r="P27" s="126"/>
      <c r="Q27" s="126"/>
      <c r="R27" s="126"/>
      <c r="S27" s="126"/>
      <c r="T27" s="126"/>
      <c r="U27" s="126"/>
      <c r="V27" s="126"/>
      <c r="W27" s="126"/>
      <c r="X27" s="126"/>
      <c r="Y27" s="126"/>
    </row>
    <row r="28" spans="2:25" ht="21" customHeight="1">
      <c r="B28" s="144" t="s">
        <v>249</v>
      </c>
      <c r="C28" s="145"/>
      <c r="D28" s="719"/>
      <c r="E28" s="720"/>
      <c r="F28" s="720"/>
      <c r="G28" s="721"/>
    </row>
    <row r="29" spans="2:25">
      <c r="E29" s="134"/>
    </row>
  </sheetData>
  <sheetProtection algorithmName="SHA-512" hashValue="85wZsJU49BjmCl1DH1At7Q4WxLvMb9GxoZrriZ2SR+fxj+QdMRipwDKNlxLyR/0cyzPN7uIwUxS51+UEMOrJlw==" saltValue="1z/IeTUdym6r3Amomc9Ptg==" spinCount="100000" sheet="1" formatColumns="0" formatRows="0" selectLockedCells="1"/>
  <customSheetViews>
    <customSheetView guid="{FCAAE906-744B-4580-8002-466CC408DAC9}" scale="160" showPageBreaks="1" showGridLines="0" fitToPage="1" printArea="1" hiddenColumns="1" view="pageBreakPreview" topLeftCell="A25">
      <selection activeCell="D6" sqref="D6:G6"/>
      <pageMargins left="0.75" right="0.75" top="0.69" bottom="0.7" header="0.4" footer="0.37"/>
      <pageSetup paperSize="9" scale="97" orientation="portrait" r:id="rId1"/>
      <headerFooter alignWithMargins="0"/>
    </customSheetView>
    <customSheetView guid="{FC366365-2136-48B2-A9F6-DEB708B66B93}" scale="90" showPageBreaks="1" showGridLines="0" fitToPage="1" printArea="1" hiddenColumns="1" view="pageBreakPreview">
      <selection activeCell="D17" sqref="D17:G17"/>
      <pageMargins left="0.75" right="0.75" top="0.69" bottom="0.7" header="0.4" footer="0.37"/>
      <pageSetup paperSize="9" scale="97" orientation="portrait" r:id="rId2"/>
      <headerFooter alignWithMargins="0"/>
    </customSheetView>
    <customSheetView guid="{25F14B1D-FADD-4C44-AA48-5D402D65337D}" scale="90" showPageBreaks="1" showGridLines="0" fitToPage="1" printArea="1" hiddenColumns="1" view="pageBreakPreview" topLeftCell="A8">
      <selection activeCell="D27" sqref="D27"/>
      <pageMargins left="0.75" right="0.75" top="0.69" bottom="0.7" header="0.4" footer="0.37"/>
      <pageSetup paperSize="9" scale="97" orientation="portrait" r:id="rId3"/>
      <headerFooter alignWithMargins="0"/>
    </customSheetView>
    <customSheetView guid="{2D068FA3-47E3-4516-81A6-894AA90F7864}" scale="90" showPageBreaks="1" showGridLines="0" fitToPage="1" printArea="1" hiddenColumns="1" view="pageBreakPreview" topLeftCell="A7">
      <selection activeCell="D28" sqref="D28:G28"/>
      <pageMargins left="0.75" right="0.75" top="0.69" bottom="0.7" header="0.4" footer="0.37"/>
      <pageSetup paperSize="9" scale="97" orientation="portrait" r:id="rId4"/>
      <headerFooter alignWithMargins="0"/>
    </customSheetView>
    <customSheetView guid="{97B2ED79-AE3F-4DF3-959D-96AE4A0B76A0}" scale="90" showPageBreaks="1" showGridLines="0" fitToPage="1" printArea="1" hiddenColumns="1" view="pageBreakPreview">
      <selection activeCell="F27" sqref="F27"/>
      <pageMargins left="0.75" right="0.75" top="0.69" bottom="0.7" header="0.4" footer="0.37"/>
      <pageSetup paperSize="9" scale="97" orientation="portrait" r:id="rId5"/>
      <headerFooter alignWithMargins="0"/>
    </customSheetView>
    <customSheetView guid="{CB39F8EE-FAD8-4C4E-B5E9-5EC27AC08528}" showGridLines="0" fitToPage="1" hiddenColumns="1">
      <selection activeCell="D6" sqref="D6:G6"/>
      <pageMargins left="0.75" right="0.75" top="0.69" bottom="0.7" header="0.4" footer="0.37"/>
      <pageSetup paperSize="9" scale="97" orientation="portrait" r:id="rId6"/>
      <headerFooter alignWithMargins="0"/>
    </customSheetView>
    <customSheetView guid="{E8B8E0BD-9CB3-4C7D-9BC6-088FDFCB0B45}" showGridLines="0" fitToPage="1" hiddenColumns="1">
      <selection activeCell="D7" sqref="D7:G7"/>
      <pageMargins left="0.75" right="0.75" top="0.69" bottom="0.7" header="0.4" footer="0.37"/>
      <pageSetup paperSize="9" scale="97" orientation="portrait" r:id="rId7"/>
      <headerFooter alignWithMargins="0"/>
    </customSheetView>
    <customSheetView guid="{E2E57CA5-082B-4C11-AB34-2A298199576B}" showGridLines="0" fitToPage="1" hiddenColumns="1">
      <selection activeCell="D6" sqref="D6:G6"/>
      <pageMargins left="0.75" right="0.75" top="0.69" bottom="0.7" header="0.4" footer="0.37"/>
      <pageSetup paperSize="9" scale="96" orientation="portrait" r:id="rId8"/>
      <headerFooter alignWithMargins="0"/>
    </customSheetView>
    <customSheetView guid="{EEE4E2D7-4BFE-4C24-8B93-9FD441A50336}" showGridLines="0" fitToPage="1" hiddenColumns="1" topLeftCell="A13">
      <selection activeCell="D28" sqref="D28:G28"/>
      <pageMargins left="0.75" right="0.75" top="0.69" bottom="0.7" header="0.4" footer="0.37"/>
      <pageSetup paperSize="9" orientation="portrait" r:id="rId9"/>
      <headerFooter alignWithMargins="0"/>
    </customSheetView>
    <customSheetView guid="{091A6405-72DB-46E0-B81A-EC53A5C58396}" showGridLines="0" topLeftCell="A16">
      <selection activeCell="D7" sqref="D7:G7"/>
      <pageMargins left="0.75" right="0.75" top="0.69" bottom="0.7" header="0.4" footer="0.37"/>
      <pageSetup orientation="portrait" r:id="rId10"/>
      <headerFooter alignWithMargins="0"/>
    </customSheetView>
    <customSheetView guid="{4F65FF32-EC61-4022-A399-2986D7B6B8B3}" showGridLines="0" showRuler="0">
      <selection activeCell="D6" sqref="D6"/>
      <pageMargins left="0.75" right="0.75" top="0.69" bottom="0.7" header="0.4" footer="0.37"/>
      <pageSetup orientation="portrait" r:id="rId11"/>
      <headerFooter alignWithMargins="0"/>
    </customSheetView>
    <customSheetView guid="{01ACF2E1-8E61-4459-ABC1-B6C183DEED61}" showGridLines="0" showRuler="0">
      <selection activeCell="D28" sqref="D28"/>
      <pageMargins left="0.75" right="0.75" top="0.69" bottom="0.7" header="0.4" footer="0.37"/>
      <pageSetup orientation="portrait" r:id="rId12"/>
      <headerFooter alignWithMargins="0"/>
    </customSheetView>
    <customSheetView guid="{14D7F02E-BCCA-4517-ABC7-537FF4AEB67A}" showGridLines="0">
      <selection activeCell="D10" sqref="D10:G10"/>
      <pageMargins left="0.75" right="0.75" top="0.69" bottom="0.7" header="0.4" footer="0.37"/>
      <pageSetup orientation="portrait" r:id="rId13"/>
      <headerFooter alignWithMargins="0"/>
    </customSheetView>
    <customSheetView guid="{27A45B7A-04F2-4516-B80B-5ED0825D4ED3}" showGridLines="0" fitToPage="1" printArea="1" hiddenColumns="1" topLeftCell="A6">
      <selection activeCell="D6" sqref="D6:G6"/>
      <pageMargins left="0.75" right="0.75" top="0.69" bottom="0.7" header="0.4" footer="0.37"/>
      <pageSetup paperSize="9" orientation="portrait" r:id="rId14"/>
      <headerFooter alignWithMargins="0"/>
    </customSheetView>
    <customSheetView guid="{1F4837C2-36FF-4422-95DC-EAAD1B4FAC2F}" showGridLines="0" fitToPage="1" hiddenColumns="1" topLeftCell="A19">
      <selection activeCell="F27" sqref="F27"/>
      <pageMargins left="0.75" right="0.75" top="0.69" bottom="0.7" header="0.4" footer="0.37"/>
      <pageSetup paperSize="9" scale="97" orientation="portrait" r:id="rId15"/>
      <headerFooter alignWithMargins="0"/>
    </customSheetView>
    <customSheetView guid="{FD7F7BE1-8CB1-460B-98AB-D33E15FD14E6}" showGridLines="0" fitToPage="1" printArea="1" hiddenColumns="1">
      <selection activeCell="D6" sqref="D6:G6"/>
      <pageMargins left="0.75" right="0.75" top="0.69" bottom="0.7" header="0.4" footer="0.37"/>
      <pageSetup paperSize="9" scale="97" orientation="portrait" r:id="rId16"/>
      <headerFooter alignWithMargins="0"/>
    </customSheetView>
    <customSheetView guid="{8C0E2163-61BB-48DF-AFAF-5E75147ED450}" showGridLines="0" fitToPage="1" hiddenColumns="1" topLeftCell="A6">
      <selection activeCell="D6" sqref="D6:G6"/>
      <pageMargins left="0.75" right="0.75" top="0.69" bottom="0.7" header="0.4" footer="0.37"/>
      <pageSetup paperSize="9" scale="97" orientation="portrait" r:id="rId17"/>
      <headerFooter alignWithMargins="0"/>
    </customSheetView>
    <customSheetView guid="{3DA0B320-DAF7-4F4A-921A-9FCFD188E8C7}" showGridLines="0" fitToPage="1" hiddenColumns="1">
      <selection activeCell="D6" sqref="D6:G6"/>
      <pageMargins left="0.75" right="0.75" top="0.69" bottom="0.7" header="0.4" footer="0.37"/>
      <pageSetup paperSize="9" scale="97" orientation="portrait" r:id="rId18"/>
      <headerFooter alignWithMargins="0"/>
    </customSheetView>
    <customSheetView guid="{BE0CEA4D-1A4E-4C32-BF92-B8DA3D3423E5}" showGridLines="0" fitToPage="1" hiddenColumns="1" topLeftCell="A19">
      <selection activeCell="D7" sqref="D7:G7"/>
      <pageMargins left="0.75" right="0.75" top="0.69" bottom="0.7" header="0.4" footer="0.37"/>
      <pageSetup paperSize="9" scale="97" orientation="portrait" r:id="rId19"/>
      <headerFooter alignWithMargins="0"/>
    </customSheetView>
    <customSheetView guid="{714760DF-5EB1-4543-9C04-C1A23AAE4384}" showGridLines="0" fitToPage="1" hiddenColumns="1" topLeftCell="A10">
      <selection activeCell="D6" sqref="D6:G6"/>
      <pageMargins left="0.75" right="0.75" top="0.69" bottom="0.7" header="0.4" footer="0.37"/>
      <pageSetup paperSize="9" scale="97" orientation="portrait" r:id="rId20"/>
      <headerFooter alignWithMargins="0"/>
    </customSheetView>
    <customSheetView guid="{D4A148BB-8D25-43B9-8797-A9D3AE767B49}" showGridLines="0" fitToPage="1" hiddenColumns="1">
      <selection activeCell="D16" sqref="D16:G16"/>
      <pageMargins left="0.75" right="0.75" top="0.69" bottom="0.7" header="0.4" footer="0.37"/>
      <pageSetup paperSize="9" scale="97" orientation="portrait" r:id="rId21"/>
      <headerFooter alignWithMargins="0"/>
    </customSheetView>
    <customSheetView guid="{9658319F-66FC-48F8-AB8A-302F6F77BA10}" scale="90" showPageBreaks="1" showGridLines="0" fitToPage="1" printArea="1" hiddenColumns="1" view="pageBreakPreview">
      <selection activeCell="D7" sqref="D7:G7"/>
      <pageMargins left="0.75" right="0.75" top="0.69" bottom="0.7" header="0.4" footer="0.37"/>
      <pageSetup paperSize="9" scale="97" orientation="portrait" r:id="rId22"/>
      <headerFooter alignWithMargins="0"/>
    </customSheetView>
    <customSheetView guid="{EF8F60CB-82F3-477F-A7D3-94F4C70843DC}" scale="90" showPageBreaks="1" showGridLines="0" fitToPage="1" printArea="1" hiddenColumns="1" view="pageBreakPreview" topLeftCell="A7">
      <selection activeCell="D28" sqref="D28:G28"/>
      <pageMargins left="0.75" right="0.75" top="0.69" bottom="0.7" header="0.4" footer="0.37"/>
      <pageSetup paperSize="9" scale="97" orientation="portrait" r:id="rId23"/>
      <headerFooter alignWithMargins="0"/>
    </customSheetView>
    <customSheetView guid="{427AF4ED-2BDF-478F-9F0A-595838FA0EC8}" scale="90" showPageBreaks="1" showGridLines="0" fitToPage="1" printArea="1" hiddenColumns="1" view="pageBreakPreview">
      <selection activeCell="D17" sqref="D17:G17"/>
      <pageMargins left="0.75" right="0.75" top="0.69" bottom="0.7" header="0.4" footer="0.37"/>
      <pageSetup paperSize="9" scale="96" orientation="portrait" r:id="rId24"/>
      <headerFooter alignWithMargins="0"/>
    </customSheetView>
    <customSheetView guid="{D4DE57C7-E521-4428-80BD-545B19793C78}" scale="160" showPageBreaks="1" showGridLines="0" fitToPage="1" printArea="1" hiddenColumns="1" view="pageBreakPreview">
      <selection activeCell="D6" sqref="D6:G6"/>
      <pageMargins left="0.75" right="0.75" top="0.69" bottom="0.7" header="0.4" footer="0.37"/>
      <pageSetup paperSize="9" scale="97" orientation="portrait" r:id="rId25"/>
      <headerFooter alignWithMargins="0"/>
    </customSheetView>
    <customSheetView guid="{93F2FEDA-AB07-4652-9895-BE34975CD6CE}" scale="160" showPageBreaks="1" showGridLines="0" fitToPage="1" printArea="1" hiddenColumns="1" view="pageBreakPreview" topLeftCell="A25">
      <selection activeCell="D6" sqref="D6:G6"/>
      <pageMargins left="0.75" right="0.75" top="0.69" bottom="0.7" header="0.4" footer="0.37"/>
      <pageSetup paperSize="9" scale="97" orientation="portrait" r:id="rId26"/>
      <headerFooter alignWithMargins="0"/>
    </customSheetView>
  </customSheetViews>
  <mergeCells count="20">
    <mergeCell ref="B1:G1"/>
    <mergeCell ref="B2:G2"/>
    <mergeCell ref="B4:G4"/>
    <mergeCell ref="D6:G6"/>
    <mergeCell ref="D7:G7"/>
    <mergeCell ref="D28:G28"/>
    <mergeCell ref="D9:G9"/>
    <mergeCell ref="D10:G10"/>
    <mergeCell ref="D11:G11"/>
    <mergeCell ref="D12:G12"/>
    <mergeCell ref="D17:G17"/>
    <mergeCell ref="D21:G21"/>
    <mergeCell ref="D22:G22"/>
    <mergeCell ref="D14:G14"/>
    <mergeCell ref="D15:G15"/>
    <mergeCell ref="D24:G24"/>
    <mergeCell ref="D25:G25"/>
    <mergeCell ref="D16:G16"/>
    <mergeCell ref="D19:G19"/>
    <mergeCell ref="D20:G20"/>
  </mergeCells>
  <phoneticPr fontId="32" type="noConversion"/>
  <conditionalFormatting sqref="B14:C17">
    <cfRule type="expression" dxfId="20" priority="4" stopIfTrue="1">
      <formula>$AA$6&lt;1</formula>
    </cfRule>
  </conditionalFormatting>
  <conditionalFormatting sqref="B19:C22">
    <cfRule type="expression" dxfId="19" priority="3" stopIfTrue="1">
      <formula>$AA$6&lt;2</formula>
    </cfRule>
  </conditionalFormatting>
  <conditionalFormatting sqref="B7:G7">
    <cfRule type="expression" dxfId="18" priority="6" stopIfTrue="1">
      <formula>$D$6="Sole Bidder"</formula>
    </cfRule>
  </conditionalFormatting>
  <conditionalFormatting sqref="D8">
    <cfRule type="expression" dxfId="17" priority="5" stopIfTrue="1">
      <formula>$AA$6=0</formula>
    </cfRule>
  </conditionalFormatting>
  <conditionalFormatting sqref="D14:G22">
    <cfRule type="expression" dxfId="16" priority="2" stopIfTrue="1">
      <formula>$D$6="Sole Bidder"</formula>
    </cfRule>
  </conditionalFormatting>
  <conditionalFormatting sqref="D19:G22">
    <cfRule type="expression" dxfId="15" priority="1" stopIfTrue="1">
      <formula>$L$8=1</formula>
    </cfRule>
  </conditionalFormatting>
  <dataValidations count="5">
    <dataValidation type="list" allowBlank="1" showInputMessage="1" showErrorMessage="1" sqref="D7:G7" xr:uid="{00000000-0002-0000-0300-000001000000}">
      <formula1>$AB$2:$AB$3</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E27" xr:uid="{00000000-0002-0000-0300-000003000000}">
      <formula1>"Jan,Feb,Mar,Apr,May,Jun,Jul,Aug,Sep,Oct,Nov,Dec"</formula1>
    </dataValidation>
    <dataValidation type="list" allowBlank="1" showInputMessage="1" showErrorMessage="1" sqref="F27" xr:uid="{EF0C8EEE-0B61-431A-AB10-5CDA943DAE23}">
      <formula1>"2024, 2025"</formula1>
    </dataValidation>
    <dataValidation type="list" allowBlank="1" showInputMessage="1" showErrorMessage="1" sqref="D6:G6" xr:uid="{CCE71B5E-027E-448A-A093-F9D1D8692892}">
      <formula1>$AA$2:$AA$3</formula1>
    </dataValidation>
  </dataValidations>
  <pageMargins left="0.75" right="0.75" top="0.69" bottom="0.7" header="0.4" footer="0.37"/>
  <pageSetup paperSize="9" scale="97" orientation="portrait" r:id="rId27"/>
  <headerFooter alignWithMargins="0"/>
  <drawing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fitToPage="1"/>
  </sheetPr>
  <dimension ref="A1:AX155"/>
  <sheetViews>
    <sheetView view="pageBreakPreview" topLeftCell="A11" zoomScale="55" zoomScaleSheetLayoutView="55" workbookViewId="0">
      <selection activeCell="I21" sqref="I21"/>
    </sheetView>
  </sheetViews>
  <sheetFormatPr defaultColWidth="9" defaultRowHeight="16.5"/>
  <cols>
    <col min="1" max="1" width="8.125" style="431" customWidth="1"/>
    <col min="2" max="2" width="16.625" style="431" customWidth="1"/>
    <col min="3" max="3" width="6" style="431" customWidth="1"/>
    <col min="4" max="4" width="9.875" style="431" customWidth="1"/>
    <col min="5" max="5" width="9.625" style="431" customWidth="1"/>
    <col min="6" max="6" width="23.5" style="431" customWidth="1"/>
    <col min="7" max="7" width="13.5" style="431" customWidth="1"/>
    <col min="8" max="8" width="12" style="431" customWidth="1"/>
    <col min="9" max="9" width="20.375" style="431" customWidth="1"/>
    <col min="10" max="10" width="9.125" style="431" customWidth="1"/>
    <col min="11" max="11" width="22.25" style="431" customWidth="1"/>
    <col min="12" max="12" width="125.75" style="412" customWidth="1"/>
    <col min="13" max="13" width="7.625" style="431" customWidth="1"/>
    <col min="14" max="14" width="13.125" style="582" customWidth="1"/>
    <col min="15" max="15" width="22.125" style="216" customWidth="1"/>
    <col min="16" max="16" width="26" style="216" customWidth="1"/>
    <col min="17" max="17" width="20" style="216" hidden="1" customWidth="1"/>
    <col min="18" max="18" width="19" style="564" hidden="1" customWidth="1"/>
    <col min="19" max="19" width="8.875" style="565" hidden="1" customWidth="1"/>
    <col min="20" max="21" width="12.125" style="565" hidden="1" customWidth="1"/>
    <col min="22" max="22" width="15" style="565" hidden="1" customWidth="1"/>
    <col min="23" max="23" width="9" style="216" customWidth="1"/>
    <col min="24" max="24" width="24.125" style="216" customWidth="1"/>
    <col min="25" max="25" width="11.125" style="216" customWidth="1"/>
    <col min="26" max="26" width="12.75" style="216" customWidth="1"/>
    <col min="27" max="27" width="11.375" style="431" customWidth="1"/>
    <col min="28" max="28" width="10.375" style="216" hidden="1" customWidth="1"/>
    <col min="29" max="29" width="17.75" style="216" hidden="1" customWidth="1"/>
    <col min="30" max="30" width="10.5" style="216" hidden="1" customWidth="1"/>
    <col min="31" max="31" width="12.375" style="216" hidden="1" customWidth="1"/>
    <col min="32" max="33" width="0" style="216" hidden="1" customWidth="1"/>
    <col min="34" max="34" width="10.875" style="216" hidden="1" customWidth="1"/>
    <col min="35" max="35" width="18.75" style="216" hidden="1" customWidth="1"/>
    <col min="36" max="36" width="0" style="216" hidden="1" customWidth="1"/>
    <col min="37" max="38" width="0" style="565" hidden="1" customWidth="1"/>
    <col min="39" max="50" width="9" style="565"/>
    <col min="51" max="16384" width="9" style="216"/>
  </cols>
  <sheetData>
    <row r="1" spans="1:50" ht="43.5" customHeight="1">
      <c r="A1" s="744" t="str">
        <f>Cover!B3</f>
        <v>Specification No.: CC/NT/W-PILE/DOM/A10/24/14371</v>
      </c>
      <c r="B1" s="744"/>
      <c r="C1" s="744"/>
      <c r="D1" s="744"/>
      <c r="E1" s="744"/>
      <c r="F1" s="744"/>
      <c r="G1" s="744"/>
      <c r="H1" s="744"/>
      <c r="I1" s="744"/>
      <c r="J1" s="744"/>
      <c r="K1" s="744"/>
      <c r="L1" s="744"/>
      <c r="M1" s="534"/>
      <c r="N1" s="562"/>
      <c r="O1" s="563"/>
      <c r="P1" s="677" t="s">
        <v>359</v>
      </c>
      <c r="Q1" s="564"/>
      <c r="AC1" s="566" t="s">
        <v>237</v>
      </c>
      <c r="AD1" s="567" t="e">
        <f>SUMIF(#REF!, "Direct",P20:P47)</f>
        <v>#REF!</v>
      </c>
      <c r="AI1" s="567" t="str">
        <f>'Names of Bidder'!D6</f>
        <v>Sole Bidder</v>
      </c>
      <c r="AJ1" s="216" t="s">
        <v>238</v>
      </c>
    </row>
    <row r="2" spans="1:50" ht="5.45" hidden="1" customHeight="1">
      <c r="M2" s="568"/>
      <c r="N2" s="569"/>
      <c r="Z2" s="431"/>
      <c r="AC2" s="566" t="s">
        <v>239</v>
      </c>
      <c r="AD2" s="570" t="e">
        <f>#REF!-AD1</f>
        <v>#REF!</v>
      </c>
      <c r="AE2" s="571"/>
      <c r="AI2" s="567">
        <f>'Names of Bidder'!AA6</f>
        <v>0</v>
      </c>
    </row>
    <row r="3" spans="1:50" s="575" customFormat="1" ht="64.5" customHeight="1">
      <c r="A3" s="737" t="str">
        <f>Cover!$B$2</f>
        <v>Pile Foundation Package PL1 for Construction of 400KV D/C (Twin ACSR Moose) Talcher (NTPC) – Pandiabili (POWERGRID) Transmission Line Associated with Consultancy Services to NTPC</v>
      </c>
      <c r="B3" s="737"/>
      <c r="C3" s="737"/>
      <c r="D3" s="737"/>
      <c r="E3" s="737"/>
      <c r="F3" s="737"/>
      <c r="G3" s="737"/>
      <c r="H3" s="737"/>
      <c r="I3" s="737"/>
      <c r="J3" s="737"/>
      <c r="K3" s="737"/>
      <c r="L3" s="737"/>
      <c r="M3" s="737"/>
      <c r="N3" s="737"/>
      <c r="O3" s="737"/>
      <c r="P3" s="737"/>
      <c r="Q3" s="572"/>
      <c r="R3" s="573"/>
      <c r="S3" s="574"/>
      <c r="T3" s="574"/>
      <c r="U3" s="574"/>
      <c r="V3" s="574"/>
      <c r="X3" s="576"/>
      <c r="Y3" s="577"/>
      <c r="Z3" s="577"/>
      <c r="AA3" s="577"/>
      <c r="AC3" s="576"/>
      <c r="AF3" s="734"/>
      <c r="AG3" s="734"/>
      <c r="AK3" s="574"/>
      <c r="AL3" s="574"/>
      <c r="AM3" s="574"/>
      <c r="AN3" s="574"/>
      <c r="AO3" s="574"/>
      <c r="AP3" s="574"/>
      <c r="AQ3" s="574"/>
      <c r="AR3" s="574"/>
      <c r="AS3" s="574"/>
      <c r="AT3" s="574"/>
      <c r="AU3" s="574"/>
      <c r="AV3" s="574"/>
      <c r="AW3" s="574"/>
      <c r="AX3" s="574"/>
    </row>
    <row r="4" spans="1:50">
      <c r="A4" s="748" t="s">
        <v>388</v>
      </c>
      <c r="B4" s="748"/>
      <c r="C4" s="748"/>
      <c r="D4" s="748"/>
      <c r="E4" s="748"/>
      <c r="F4" s="748"/>
      <c r="G4" s="748"/>
      <c r="H4" s="748"/>
      <c r="I4" s="748"/>
      <c r="J4" s="748"/>
      <c r="K4" s="748"/>
      <c r="L4" s="748"/>
      <c r="M4" s="748"/>
      <c r="N4" s="748"/>
      <c r="O4" s="748"/>
      <c r="P4" s="748"/>
      <c r="Q4" s="579"/>
      <c r="X4" s="568"/>
      <c r="Y4" s="580"/>
      <c r="Z4" s="580"/>
      <c r="AA4" s="580"/>
      <c r="AC4" s="568"/>
      <c r="AD4" s="581"/>
      <c r="AE4" s="571"/>
    </row>
    <row r="5" spans="1:50">
      <c r="X5" s="568"/>
      <c r="Y5" s="580"/>
      <c r="Z5" s="580"/>
      <c r="AA5" s="580"/>
      <c r="AC5" s="568"/>
    </row>
    <row r="6" spans="1:50">
      <c r="A6" s="745" t="str">
        <f>"Bidder’s Name and Address (" &amp; MID('Names of Bidder'!B9,9, 20) &amp; ") :"</f>
        <v>Bidder’s Name and Address (Sole Bidder) :</v>
      </c>
      <c r="B6" s="745"/>
      <c r="C6" s="745"/>
      <c r="D6" s="745"/>
      <c r="E6" s="745"/>
      <c r="F6" s="745"/>
      <c r="G6" s="745"/>
      <c r="H6" s="745"/>
      <c r="I6" s="745"/>
      <c r="J6" s="745"/>
      <c r="K6" s="745"/>
      <c r="L6" s="745"/>
      <c r="M6" s="583"/>
      <c r="N6" s="584"/>
      <c r="O6" s="216" t="s">
        <v>341</v>
      </c>
      <c r="X6" s="568"/>
      <c r="Y6" s="580"/>
      <c r="Z6" s="580"/>
      <c r="AA6" s="580"/>
      <c r="AC6" s="568"/>
      <c r="AD6" s="581"/>
    </row>
    <row r="7" spans="1:50">
      <c r="A7" s="749" t="str">
        <f>IF('Names of Bidder'!D9="", "", IF('Names of Bidder'!D6= "JV (Joint Venture)", "JV of " &amp; AI8, ""))</f>
        <v/>
      </c>
      <c r="B7" s="749"/>
      <c r="C7" s="749"/>
      <c r="D7" s="749"/>
      <c r="E7" s="749"/>
      <c r="F7" s="749"/>
      <c r="G7" s="749"/>
      <c r="H7" s="749"/>
      <c r="I7" s="749"/>
      <c r="J7" s="749"/>
      <c r="K7" s="749"/>
      <c r="L7" s="749"/>
      <c r="M7" s="749"/>
      <c r="N7" s="749"/>
      <c r="O7" s="586" t="s">
        <v>342</v>
      </c>
      <c r="X7" s="587"/>
      <c r="Y7" s="588"/>
      <c r="Z7" s="588"/>
      <c r="AA7" s="588"/>
      <c r="AF7" s="735"/>
      <c r="AG7" s="735"/>
    </row>
    <row r="8" spans="1:50">
      <c r="A8" s="450" t="s">
        <v>391</v>
      </c>
      <c r="B8" s="450"/>
      <c r="C8" s="450"/>
      <c r="D8" s="450"/>
      <c r="E8" s="450"/>
      <c r="F8" s="746" t="str">
        <f>IF('Names of Bidder'!D9=0, "", 'Names of Bidder'!D9)</f>
        <v/>
      </c>
      <c r="G8" s="746"/>
      <c r="H8" s="746"/>
      <c r="I8" s="450"/>
      <c r="J8" s="450"/>
      <c r="K8" s="450"/>
      <c r="O8" s="586" t="s">
        <v>343</v>
      </c>
      <c r="X8" s="568"/>
      <c r="Y8" s="582"/>
      <c r="Z8" s="582"/>
      <c r="AA8" s="582"/>
      <c r="AI8" s="567" t="str">
        <f>IF('Names of Bidder'!D7=1,'Names of Bidder'!D9&amp;" &amp; "&amp;'Names of Bidder'!D14,IF('Names of Bidder'!D7="2 or More",'Names of Bidder'!D9&amp;" , "&amp;'Names of Bidder'!D14&amp;" &amp; "&amp;'Names of Bidder'!D19,""))</f>
        <v xml:space="preserve"> &amp; </v>
      </c>
    </row>
    <row r="9" spans="1:50">
      <c r="A9" s="450" t="s">
        <v>352</v>
      </c>
      <c r="B9" s="450"/>
      <c r="C9" s="450"/>
      <c r="D9" s="450"/>
      <c r="E9" s="450"/>
      <c r="F9" s="746" t="str">
        <f>IF('Names of Bidder'!D10=0, "", 'Names of Bidder'!D10)</f>
        <v/>
      </c>
      <c r="G9" s="746"/>
      <c r="H9" s="746"/>
      <c r="I9" s="450"/>
      <c r="J9" s="450"/>
      <c r="K9" s="450"/>
      <c r="O9" s="586" t="s">
        <v>344</v>
      </c>
      <c r="X9" s="568"/>
      <c r="Y9" s="582"/>
      <c r="Z9" s="582"/>
      <c r="AA9" s="582"/>
    </row>
    <row r="10" spans="1:50">
      <c r="A10" s="451"/>
      <c r="B10" s="451"/>
      <c r="C10" s="451"/>
      <c r="D10" s="451"/>
      <c r="E10" s="451"/>
      <c r="F10" s="746" t="str">
        <f>IF('Names of Bidder'!D11=0, "", 'Names of Bidder'!D11)</f>
        <v/>
      </c>
      <c r="G10" s="746"/>
      <c r="H10" s="746"/>
      <c r="I10" s="451"/>
      <c r="J10" s="451"/>
      <c r="K10" s="451"/>
      <c r="O10" s="586" t="s">
        <v>267</v>
      </c>
      <c r="X10" s="587"/>
      <c r="Y10" s="589"/>
      <c r="Z10" s="580"/>
      <c r="AA10" s="590"/>
    </row>
    <row r="11" spans="1:50">
      <c r="A11" s="451"/>
      <c r="B11" s="451"/>
      <c r="C11" s="451"/>
      <c r="D11" s="451"/>
      <c r="E11" s="451"/>
      <c r="F11" s="746" t="str">
        <f>IF('Names of Bidder'!D12=0, "", 'Names of Bidder'!D12)</f>
        <v/>
      </c>
      <c r="G11" s="746"/>
      <c r="H11" s="746"/>
      <c r="I11" s="451"/>
      <c r="J11" s="451"/>
      <c r="K11" s="451"/>
      <c r="O11" s="586" t="s">
        <v>450</v>
      </c>
      <c r="AF11" s="735"/>
      <c r="AG11" s="735"/>
    </row>
    <row r="12" spans="1:50" hidden="1">
      <c r="A12" s="451"/>
      <c r="B12" s="451"/>
      <c r="C12" s="451"/>
      <c r="D12" s="451"/>
      <c r="E12" s="451"/>
      <c r="F12" s="451"/>
      <c r="G12" s="451"/>
      <c r="H12" s="451"/>
      <c r="I12" s="451"/>
      <c r="J12" s="451"/>
      <c r="K12" s="451"/>
      <c r="L12" s="428"/>
      <c r="M12" s="586"/>
      <c r="N12" s="591"/>
      <c r="O12" s="583"/>
      <c r="AH12" s="592"/>
    </row>
    <row r="13" spans="1:50" ht="23.25">
      <c r="A13" s="743" t="s">
        <v>452</v>
      </c>
      <c r="B13" s="743"/>
      <c r="C13" s="743"/>
      <c r="D13" s="743"/>
      <c r="E13" s="743"/>
      <c r="F13" s="743"/>
      <c r="G13" s="743"/>
      <c r="H13" s="743"/>
      <c r="I13" s="743"/>
      <c r="J13" s="743"/>
      <c r="K13" s="743"/>
      <c r="L13" s="743"/>
      <c r="M13" s="743"/>
      <c r="N13" s="743"/>
      <c r="O13" s="743"/>
      <c r="P13" s="743"/>
      <c r="Q13" s="585"/>
      <c r="R13" s="593"/>
      <c r="S13" s="594"/>
      <c r="T13" s="594"/>
      <c r="U13" s="594"/>
      <c r="V13" s="594"/>
      <c r="Z13" s="431"/>
      <c r="AD13" s="216" t="s">
        <v>360</v>
      </c>
      <c r="AH13" s="592"/>
    </row>
    <row r="14" spans="1:50" hidden="1">
      <c r="L14" s="509"/>
      <c r="P14" s="564"/>
      <c r="Q14" s="564"/>
      <c r="Y14" s="741"/>
      <c r="Z14" s="741"/>
      <c r="AB14" s="738"/>
      <c r="AC14" s="738"/>
      <c r="AD14" s="216" t="s">
        <v>59</v>
      </c>
      <c r="AF14" s="735"/>
      <c r="AG14" s="735"/>
    </row>
    <row r="15" spans="1:50" hidden="1">
      <c r="L15" s="509"/>
      <c r="T15" s="216">
        <f>Discount!N15</f>
        <v>0</v>
      </c>
      <c r="U15" s="216"/>
      <c r="Y15" s="509"/>
      <c r="Z15" s="509"/>
      <c r="AB15" s="509"/>
      <c r="AC15" s="509"/>
    </row>
    <row r="16" spans="1:50">
      <c r="B16" s="452"/>
      <c r="C16" s="452"/>
      <c r="D16" s="452"/>
      <c r="E16" s="452"/>
      <c r="F16" s="452"/>
      <c r="G16" s="452"/>
      <c r="H16" s="452"/>
      <c r="L16" s="434"/>
      <c r="N16" s="740" t="s">
        <v>257</v>
      </c>
      <c r="O16" s="740"/>
      <c r="P16" s="740"/>
      <c r="T16" s="216"/>
      <c r="U16" s="216"/>
      <c r="Y16" s="220"/>
      <c r="Z16" s="220"/>
      <c r="AB16" s="220"/>
      <c r="AC16" s="220"/>
    </row>
    <row r="17" spans="1:50" s="578" customFormat="1" ht="145.5" customHeight="1">
      <c r="A17" s="537" t="s">
        <v>320</v>
      </c>
      <c r="B17" s="538" t="s">
        <v>414</v>
      </c>
      <c r="C17" s="537" t="s">
        <v>415</v>
      </c>
      <c r="D17" s="537" t="s">
        <v>416</v>
      </c>
      <c r="E17" s="537" t="s">
        <v>417</v>
      </c>
      <c r="F17" s="537" t="s">
        <v>418</v>
      </c>
      <c r="G17" s="537" t="s">
        <v>419</v>
      </c>
      <c r="H17" s="537" t="s">
        <v>422</v>
      </c>
      <c r="I17" s="539" t="s">
        <v>425</v>
      </c>
      <c r="J17" s="540" t="s">
        <v>421</v>
      </c>
      <c r="K17" s="540" t="s">
        <v>426</v>
      </c>
      <c r="L17" s="537" t="s">
        <v>420</v>
      </c>
      <c r="M17" s="541" t="s">
        <v>313</v>
      </c>
      <c r="N17" s="542" t="s">
        <v>423</v>
      </c>
      <c r="O17" s="537" t="s">
        <v>398</v>
      </c>
      <c r="P17" s="537" t="s">
        <v>399</v>
      </c>
      <c r="Q17" s="572"/>
      <c r="R17" s="595"/>
      <c r="S17" s="596"/>
      <c r="V17" s="596"/>
      <c r="Y17" s="595"/>
      <c r="Z17" s="595"/>
      <c r="AB17" s="595"/>
      <c r="AC17" s="595"/>
      <c r="AK17" s="596"/>
      <c r="AL17" s="596"/>
      <c r="AM17" s="596"/>
      <c r="AN17" s="596"/>
      <c r="AO17" s="596"/>
      <c r="AP17" s="596"/>
      <c r="AQ17" s="596"/>
      <c r="AR17" s="596"/>
      <c r="AS17" s="596"/>
      <c r="AT17" s="596"/>
      <c r="AU17" s="596"/>
      <c r="AV17" s="596"/>
      <c r="AW17" s="596"/>
      <c r="AX17" s="596"/>
    </row>
    <row r="18" spans="1:50" s="599" customFormat="1" ht="18.75">
      <c r="A18" s="543">
        <v>1</v>
      </c>
      <c r="B18" s="544">
        <v>2</v>
      </c>
      <c r="C18" s="543">
        <v>3</v>
      </c>
      <c r="D18" s="543">
        <v>4</v>
      </c>
      <c r="E18" s="543">
        <v>5</v>
      </c>
      <c r="F18" s="543">
        <v>6</v>
      </c>
      <c r="G18" s="543">
        <v>7</v>
      </c>
      <c r="H18" s="545">
        <v>8</v>
      </c>
      <c r="I18" s="546">
        <v>9</v>
      </c>
      <c r="J18" s="545">
        <v>10</v>
      </c>
      <c r="K18" s="545">
        <v>11</v>
      </c>
      <c r="L18" s="547">
        <v>12</v>
      </c>
      <c r="M18" s="547">
        <v>13</v>
      </c>
      <c r="N18" s="548">
        <v>14</v>
      </c>
      <c r="O18" s="547">
        <v>15</v>
      </c>
      <c r="P18" s="547" t="s">
        <v>424</v>
      </c>
      <c r="Q18" s="533"/>
      <c r="R18" s="597"/>
      <c r="S18" s="598"/>
      <c r="V18" s="598"/>
      <c r="Y18" s="600"/>
      <c r="Z18" s="600"/>
      <c r="AA18" s="601"/>
      <c r="AB18" s="600"/>
      <c r="AC18" s="600"/>
      <c r="AK18" s="598"/>
      <c r="AL18" s="598"/>
      <c r="AM18" s="598"/>
      <c r="AN18" s="598"/>
      <c r="AO18" s="598"/>
      <c r="AP18" s="598"/>
      <c r="AQ18" s="598"/>
      <c r="AR18" s="598"/>
      <c r="AS18" s="598"/>
      <c r="AT18" s="598"/>
      <c r="AU18" s="598"/>
      <c r="AV18" s="598"/>
      <c r="AW18" s="598"/>
      <c r="AX18" s="598"/>
    </row>
    <row r="19" spans="1:50" s="557" customFormat="1" ht="39" customHeight="1">
      <c r="A19" s="551" t="s">
        <v>308</v>
      </c>
      <c r="B19" s="552" t="s">
        <v>464</v>
      </c>
      <c r="C19" s="553"/>
      <c r="D19" s="553"/>
      <c r="E19" s="553"/>
      <c r="F19" s="553"/>
      <c r="G19" s="553"/>
      <c r="H19" s="553"/>
      <c r="I19" s="553"/>
      <c r="J19" s="553"/>
      <c r="K19" s="553"/>
      <c r="L19" s="553"/>
      <c r="M19" s="554"/>
      <c r="N19" s="555"/>
      <c r="O19" s="556"/>
      <c r="P19" s="556"/>
      <c r="R19" s="558"/>
      <c r="S19" s="559"/>
      <c r="V19" s="549"/>
      <c r="W19" s="550"/>
      <c r="Y19" s="560"/>
      <c r="Z19" s="560"/>
      <c r="AA19" s="561"/>
      <c r="AB19" s="560"/>
      <c r="AC19" s="560"/>
      <c r="AK19" s="559"/>
      <c r="AL19" s="559"/>
      <c r="AM19" s="559"/>
      <c r="AN19" s="559"/>
      <c r="AO19" s="559"/>
      <c r="AP19" s="559"/>
      <c r="AQ19" s="559"/>
      <c r="AR19" s="559"/>
      <c r="AS19" s="559"/>
      <c r="AT19" s="559"/>
      <c r="AU19" s="559"/>
      <c r="AV19" s="559"/>
      <c r="AW19" s="559"/>
      <c r="AX19" s="559"/>
    </row>
    <row r="20" spans="1:50" s="661" customFormat="1" ht="147.75" customHeight="1">
      <c r="A20" s="602">
        <v>1</v>
      </c>
      <c r="B20" s="665">
        <v>7000029431</v>
      </c>
      <c r="C20" s="602">
        <v>10</v>
      </c>
      <c r="D20" s="602">
        <v>10</v>
      </c>
      <c r="E20" s="602">
        <v>10</v>
      </c>
      <c r="F20" s="666" t="s">
        <v>465</v>
      </c>
      <c r="G20" s="602">
        <v>100024596</v>
      </c>
      <c r="H20" s="602">
        <v>995451</v>
      </c>
      <c r="I20" s="667"/>
      <c r="J20" s="602">
        <v>18</v>
      </c>
      <c r="K20" s="668"/>
      <c r="L20" s="676" t="s">
        <v>467</v>
      </c>
      <c r="M20" s="602" t="s">
        <v>453</v>
      </c>
      <c r="N20" s="603">
        <v>3280</v>
      </c>
      <c r="O20" s="669"/>
      <c r="P20" s="670" t="str">
        <f t="shared" ref="P20:P39" si="0">IF(O20=0, "Included",IF(ISERROR(N20*O20), O20, N20*O20))</f>
        <v>Included</v>
      </c>
      <c r="Q20" s="671">
        <f>O20*N20</f>
        <v>0</v>
      </c>
      <c r="R20" s="672">
        <f>IF(K20="", J20*Q20/100,K20*Q20/100)</f>
        <v>0</v>
      </c>
      <c r="S20" s="673"/>
      <c r="T20" s="673">
        <f>O20*(1-$T$15)</f>
        <v>0</v>
      </c>
      <c r="U20" s="673">
        <f>T20*N20</f>
        <v>0</v>
      </c>
      <c r="V20" s="674">
        <f>IF(K20="", J20*U20/100,K20*U20/100)</f>
        <v>0</v>
      </c>
      <c r="X20" s="654"/>
    </row>
    <row r="21" spans="1:50" s="661" customFormat="1" ht="90.75" customHeight="1">
      <c r="A21" s="666">
        <v>2</v>
      </c>
      <c r="B21" s="665">
        <v>7000029431</v>
      </c>
      <c r="C21" s="602">
        <v>10</v>
      </c>
      <c r="D21" s="602">
        <v>10</v>
      </c>
      <c r="E21" s="602">
        <v>20</v>
      </c>
      <c r="F21" s="666" t="s">
        <v>465</v>
      </c>
      <c r="G21" s="602">
        <v>100024568</v>
      </c>
      <c r="H21" s="602">
        <v>995451</v>
      </c>
      <c r="I21" s="667"/>
      <c r="J21" s="602">
        <v>18</v>
      </c>
      <c r="K21" s="668"/>
      <c r="L21" s="676" t="s">
        <v>468</v>
      </c>
      <c r="M21" s="602" t="s">
        <v>453</v>
      </c>
      <c r="N21" s="603">
        <v>80</v>
      </c>
      <c r="O21" s="669"/>
      <c r="P21" s="670" t="str">
        <f t="shared" si="0"/>
        <v>Included</v>
      </c>
      <c r="Q21" s="671">
        <f t="shared" ref="Q21:Q39" si="1">O21*N21</f>
        <v>0</v>
      </c>
      <c r="R21" s="672">
        <f t="shared" ref="R21:R39" si="2">IF(K21="", J21*Q21/100,K21*Q21/100)</f>
        <v>0</v>
      </c>
      <c r="S21" s="673"/>
      <c r="T21" s="673">
        <f t="shared" ref="T21:T39" si="3">O21*(1-$T$15)</f>
        <v>0</v>
      </c>
      <c r="U21" s="673">
        <f t="shared" ref="U21:U39" si="4">T21*N21</f>
        <v>0</v>
      </c>
      <c r="V21" s="674">
        <f t="shared" ref="V21:V39" si="5">IF(K21="", J21*U21/100,K21*U21/100)</f>
        <v>0</v>
      </c>
      <c r="W21" s="675"/>
      <c r="X21" s="654"/>
    </row>
    <row r="22" spans="1:50" s="661" customFormat="1" ht="90.75" customHeight="1">
      <c r="A22" s="602">
        <v>3</v>
      </c>
      <c r="B22" s="665">
        <v>7000029431</v>
      </c>
      <c r="C22" s="602">
        <v>10</v>
      </c>
      <c r="D22" s="602">
        <v>10</v>
      </c>
      <c r="E22" s="602">
        <v>30</v>
      </c>
      <c r="F22" s="666" t="s">
        <v>465</v>
      </c>
      <c r="G22" s="602">
        <v>100024554</v>
      </c>
      <c r="H22" s="602">
        <v>995451</v>
      </c>
      <c r="I22" s="667"/>
      <c r="J22" s="602">
        <v>18</v>
      </c>
      <c r="K22" s="668"/>
      <c r="L22" s="676" t="s">
        <v>469</v>
      </c>
      <c r="M22" s="602" t="s">
        <v>453</v>
      </c>
      <c r="N22" s="603">
        <v>800</v>
      </c>
      <c r="O22" s="669"/>
      <c r="P22" s="670" t="str">
        <f t="shared" ref="P22:P31" si="6">IF(O22=0, "Included",IF(ISERROR(N22*O22), O22, N22*O22))</f>
        <v>Included</v>
      </c>
      <c r="Q22" s="671">
        <f t="shared" ref="Q22:Q31" si="7">O22*N22</f>
        <v>0</v>
      </c>
      <c r="R22" s="672">
        <f t="shared" ref="R22:R31" si="8">IF(K22="", J22*Q22/100,K22*Q22/100)</f>
        <v>0</v>
      </c>
      <c r="S22" s="673"/>
      <c r="T22" s="673">
        <f t="shared" ref="T22:T31" si="9">O22*(1-$T$15)</f>
        <v>0</v>
      </c>
      <c r="U22" s="673">
        <f t="shared" ref="U22:U31" si="10">T22*N22</f>
        <v>0</v>
      </c>
      <c r="V22" s="674">
        <f t="shared" ref="V22:V31" si="11">IF(K22="", J22*U22/100,K22*U22/100)</f>
        <v>0</v>
      </c>
      <c r="W22" s="675"/>
      <c r="X22" s="654"/>
    </row>
    <row r="23" spans="1:50" s="661" customFormat="1" ht="90.75" customHeight="1">
      <c r="A23" s="602">
        <v>4</v>
      </c>
      <c r="B23" s="665">
        <v>7000029431</v>
      </c>
      <c r="C23" s="602">
        <v>10</v>
      </c>
      <c r="D23" s="602">
        <v>10</v>
      </c>
      <c r="E23" s="602">
        <v>40</v>
      </c>
      <c r="F23" s="666" t="s">
        <v>465</v>
      </c>
      <c r="G23" s="602">
        <v>100044995</v>
      </c>
      <c r="H23" s="602">
        <v>995451</v>
      </c>
      <c r="I23" s="667"/>
      <c r="J23" s="602">
        <v>18</v>
      </c>
      <c r="K23" s="668"/>
      <c r="L23" s="676" t="s">
        <v>470</v>
      </c>
      <c r="M23" s="602" t="s">
        <v>453</v>
      </c>
      <c r="N23" s="603">
        <v>3280</v>
      </c>
      <c r="O23" s="669"/>
      <c r="P23" s="670" t="str">
        <f t="shared" si="6"/>
        <v>Included</v>
      </c>
      <c r="Q23" s="671">
        <f t="shared" si="7"/>
        <v>0</v>
      </c>
      <c r="R23" s="672">
        <f t="shared" si="8"/>
        <v>0</v>
      </c>
      <c r="S23" s="673"/>
      <c r="T23" s="673">
        <f t="shared" si="9"/>
        <v>0</v>
      </c>
      <c r="U23" s="673">
        <f t="shared" si="10"/>
        <v>0</v>
      </c>
      <c r="V23" s="674">
        <f t="shared" si="11"/>
        <v>0</v>
      </c>
      <c r="W23" s="675"/>
      <c r="X23" s="654"/>
    </row>
    <row r="24" spans="1:50" s="661" customFormat="1" ht="90.75" customHeight="1">
      <c r="A24" s="666">
        <v>5</v>
      </c>
      <c r="B24" s="665">
        <v>7000029431</v>
      </c>
      <c r="C24" s="602">
        <v>10</v>
      </c>
      <c r="D24" s="602">
        <v>10</v>
      </c>
      <c r="E24" s="602">
        <v>50</v>
      </c>
      <c r="F24" s="666" t="s">
        <v>465</v>
      </c>
      <c r="G24" s="602">
        <v>100044996</v>
      </c>
      <c r="H24" s="602">
        <v>995451</v>
      </c>
      <c r="I24" s="667"/>
      <c r="J24" s="602">
        <v>18</v>
      </c>
      <c r="K24" s="668"/>
      <c r="L24" s="676" t="s">
        <v>471</v>
      </c>
      <c r="M24" s="602" t="s">
        <v>453</v>
      </c>
      <c r="N24" s="603">
        <v>800</v>
      </c>
      <c r="O24" s="669"/>
      <c r="P24" s="670" t="str">
        <f t="shared" si="6"/>
        <v>Included</v>
      </c>
      <c r="Q24" s="671">
        <f t="shared" si="7"/>
        <v>0</v>
      </c>
      <c r="R24" s="672">
        <f t="shared" si="8"/>
        <v>0</v>
      </c>
      <c r="S24" s="673"/>
      <c r="T24" s="673">
        <f t="shared" si="9"/>
        <v>0</v>
      </c>
      <c r="U24" s="673">
        <f t="shared" si="10"/>
        <v>0</v>
      </c>
      <c r="V24" s="674">
        <f t="shared" si="11"/>
        <v>0</v>
      </c>
      <c r="W24" s="675"/>
      <c r="X24" s="654"/>
    </row>
    <row r="25" spans="1:50" s="661" customFormat="1" ht="76.5" customHeight="1">
      <c r="A25" s="602">
        <v>6</v>
      </c>
      <c r="B25" s="665">
        <v>7000029431</v>
      </c>
      <c r="C25" s="602">
        <v>10</v>
      </c>
      <c r="D25" s="602">
        <v>10</v>
      </c>
      <c r="E25" s="602">
        <v>60</v>
      </c>
      <c r="F25" s="666" t="s">
        <v>465</v>
      </c>
      <c r="G25" s="602">
        <v>100044997</v>
      </c>
      <c r="H25" s="602">
        <v>995451</v>
      </c>
      <c r="I25" s="667"/>
      <c r="J25" s="602">
        <v>18</v>
      </c>
      <c r="K25" s="668"/>
      <c r="L25" s="676" t="s">
        <v>472</v>
      </c>
      <c r="M25" s="602" t="s">
        <v>453</v>
      </c>
      <c r="N25" s="603">
        <v>80</v>
      </c>
      <c r="O25" s="669"/>
      <c r="P25" s="670" t="str">
        <f t="shared" si="6"/>
        <v>Included</v>
      </c>
      <c r="Q25" s="671">
        <f t="shared" si="7"/>
        <v>0</v>
      </c>
      <c r="R25" s="672">
        <f t="shared" si="8"/>
        <v>0</v>
      </c>
      <c r="S25" s="673"/>
      <c r="T25" s="673">
        <f t="shared" si="9"/>
        <v>0</v>
      </c>
      <c r="U25" s="673">
        <f t="shared" si="10"/>
        <v>0</v>
      </c>
      <c r="V25" s="674">
        <f t="shared" si="11"/>
        <v>0</v>
      </c>
      <c r="W25" s="675"/>
      <c r="X25" s="654"/>
    </row>
    <row r="26" spans="1:50" s="661" customFormat="1" ht="99" customHeight="1">
      <c r="A26" s="602">
        <v>7</v>
      </c>
      <c r="B26" s="665">
        <v>7000029431</v>
      </c>
      <c r="C26" s="602">
        <v>10</v>
      </c>
      <c r="D26" s="602">
        <v>10</v>
      </c>
      <c r="E26" s="602">
        <v>70</v>
      </c>
      <c r="F26" s="666" t="s">
        <v>465</v>
      </c>
      <c r="G26" s="602">
        <v>100001314</v>
      </c>
      <c r="H26" s="602">
        <v>995451</v>
      </c>
      <c r="I26" s="667"/>
      <c r="J26" s="602">
        <v>18</v>
      </c>
      <c r="K26" s="668"/>
      <c r="L26" s="676" t="s">
        <v>473</v>
      </c>
      <c r="M26" s="602" t="s">
        <v>456</v>
      </c>
      <c r="N26" s="603">
        <v>100</v>
      </c>
      <c r="O26" s="669"/>
      <c r="P26" s="670" t="str">
        <f t="shared" si="6"/>
        <v>Included</v>
      </c>
      <c r="Q26" s="671">
        <f t="shared" si="7"/>
        <v>0</v>
      </c>
      <c r="R26" s="672">
        <f t="shared" si="8"/>
        <v>0</v>
      </c>
      <c r="S26" s="673"/>
      <c r="T26" s="673">
        <f t="shared" si="9"/>
        <v>0</v>
      </c>
      <c r="U26" s="673">
        <f t="shared" si="10"/>
        <v>0</v>
      </c>
      <c r="V26" s="674">
        <f t="shared" si="11"/>
        <v>0</v>
      </c>
      <c r="W26" s="675"/>
      <c r="X26" s="654"/>
    </row>
    <row r="27" spans="1:50" s="661" customFormat="1" ht="99" customHeight="1">
      <c r="A27" s="666">
        <v>8</v>
      </c>
      <c r="B27" s="665">
        <v>7000029431</v>
      </c>
      <c r="C27" s="602">
        <v>10</v>
      </c>
      <c r="D27" s="602">
        <v>10</v>
      </c>
      <c r="E27" s="602">
        <v>80</v>
      </c>
      <c r="F27" s="666" t="s">
        <v>465</v>
      </c>
      <c r="G27" s="602">
        <v>100001315</v>
      </c>
      <c r="H27" s="602">
        <v>995451</v>
      </c>
      <c r="I27" s="667"/>
      <c r="J27" s="602">
        <v>18</v>
      </c>
      <c r="K27" s="668"/>
      <c r="L27" s="676" t="s">
        <v>474</v>
      </c>
      <c r="M27" s="602" t="s">
        <v>456</v>
      </c>
      <c r="N27" s="603">
        <v>25</v>
      </c>
      <c r="O27" s="669"/>
      <c r="P27" s="670" t="str">
        <f t="shared" si="6"/>
        <v>Included</v>
      </c>
      <c r="Q27" s="671">
        <f t="shared" si="7"/>
        <v>0</v>
      </c>
      <c r="R27" s="672">
        <f t="shared" si="8"/>
        <v>0</v>
      </c>
      <c r="S27" s="673"/>
      <c r="T27" s="673">
        <f t="shared" si="9"/>
        <v>0</v>
      </c>
      <c r="U27" s="673">
        <f t="shared" si="10"/>
        <v>0</v>
      </c>
      <c r="V27" s="674">
        <f t="shared" si="11"/>
        <v>0</v>
      </c>
      <c r="W27" s="675"/>
      <c r="X27" s="654"/>
    </row>
    <row r="28" spans="1:50" s="661" customFormat="1" ht="99" customHeight="1">
      <c r="A28" s="602">
        <v>9</v>
      </c>
      <c r="B28" s="665">
        <v>7000029431</v>
      </c>
      <c r="C28" s="602">
        <v>10</v>
      </c>
      <c r="D28" s="602">
        <v>10</v>
      </c>
      <c r="E28" s="602">
        <v>90</v>
      </c>
      <c r="F28" s="666" t="s">
        <v>465</v>
      </c>
      <c r="G28" s="602">
        <v>100001316</v>
      </c>
      <c r="H28" s="602">
        <v>995451</v>
      </c>
      <c r="I28" s="667"/>
      <c r="J28" s="602">
        <v>18</v>
      </c>
      <c r="K28" s="668"/>
      <c r="L28" s="676" t="s">
        <v>475</v>
      </c>
      <c r="M28" s="602" t="s">
        <v>455</v>
      </c>
      <c r="N28" s="603">
        <v>760</v>
      </c>
      <c r="O28" s="669"/>
      <c r="P28" s="670" t="str">
        <f t="shared" si="6"/>
        <v>Included</v>
      </c>
      <c r="Q28" s="671">
        <f t="shared" si="7"/>
        <v>0</v>
      </c>
      <c r="R28" s="672">
        <f t="shared" si="8"/>
        <v>0</v>
      </c>
      <c r="S28" s="673"/>
      <c r="T28" s="673">
        <f t="shared" si="9"/>
        <v>0</v>
      </c>
      <c r="U28" s="673">
        <f t="shared" si="10"/>
        <v>0</v>
      </c>
      <c r="V28" s="674">
        <f t="shared" si="11"/>
        <v>0</v>
      </c>
      <c r="W28" s="675"/>
      <c r="X28" s="654"/>
    </row>
    <row r="29" spans="1:50" s="661" customFormat="1" ht="99" customHeight="1">
      <c r="A29" s="602">
        <v>10</v>
      </c>
      <c r="B29" s="665">
        <v>7000029431</v>
      </c>
      <c r="C29" s="602">
        <v>10</v>
      </c>
      <c r="D29" s="602">
        <v>10</v>
      </c>
      <c r="E29" s="602">
        <v>100</v>
      </c>
      <c r="F29" s="666" t="s">
        <v>465</v>
      </c>
      <c r="G29" s="602">
        <v>100001317</v>
      </c>
      <c r="H29" s="602">
        <v>995451</v>
      </c>
      <c r="I29" s="667"/>
      <c r="J29" s="602">
        <v>18</v>
      </c>
      <c r="K29" s="668"/>
      <c r="L29" s="676" t="s">
        <v>476</v>
      </c>
      <c r="M29" s="602" t="s">
        <v>457</v>
      </c>
      <c r="N29" s="603">
        <v>780</v>
      </c>
      <c r="O29" s="669"/>
      <c r="P29" s="670" t="str">
        <f t="shared" si="6"/>
        <v>Included</v>
      </c>
      <c r="Q29" s="671">
        <f t="shared" si="7"/>
        <v>0</v>
      </c>
      <c r="R29" s="672">
        <f t="shared" si="8"/>
        <v>0</v>
      </c>
      <c r="S29" s="673"/>
      <c r="T29" s="673">
        <f t="shared" si="9"/>
        <v>0</v>
      </c>
      <c r="U29" s="673">
        <f t="shared" si="10"/>
        <v>0</v>
      </c>
      <c r="V29" s="674">
        <f t="shared" si="11"/>
        <v>0</v>
      </c>
      <c r="W29" s="675"/>
      <c r="X29" s="654"/>
    </row>
    <row r="30" spans="1:50" s="661" customFormat="1" ht="140.25" customHeight="1">
      <c r="A30" s="666">
        <v>11</v>
      </c>
      <c r="B30" s="665">
        <v>7000029431</v>
      </c>
      <c r="C30" s="602">
        <v>10</v>
      </c>
      <c r="D30" s="602">
        <v>10</v>
      </c>
      <c r="E30" s="602">
        <v>110</v>
      </c>
      <c r="F30" s="666" t="s">
        <v>465</v>
      </c>
      <c r="G30" s="602">
        <v>100016697</v>
      </c>
      <c r="H30" s="602">
        <v>995451</v>
      </c>
      <c r="I30" s="667"/>
      <c r="J30" s="602">
        <v>18</v>
      </c>
      <c r="K30" s="668"/>
      <c r="L30" s="676" t="s">
        <v>477</v>
      </c>
      <c r="M30" s="602" t="s">
        <v>456</v>
      </c>
      <c r="N30" s="603">
        <v>692</v>
      </c>
      <c r="O30" s="669"/>
      <c r="P30" s="670" t="str">
        <f t="shared" si="6"/>
        <v>Included</v>
      </c>
      <c r="Q30" s="671">
        <f t="shared" si="7"/>
        <v>0</v>
      </c>
      <c r="R30" s="672">
        <f t="shared" si="8"/>
        <v>0</v>
      </c>
      <c r="S30" s="673"/>
      <c r="T30" s="673">
        <f t="shared" si="9"/>
        <v>0</v>
      </c>
      <c r="U30" s="673">
        <f t="shared" si="10"/>
        <v>0</v>
      </c>
      <c r="V30" s="674">
        <f t="shared" si="11"/>
        <v>0</v>
      </c>
      <c r="W30" s="675"/>
      <c r="X30" s="654"/>
    </row>
    <row r="31" spans="1:50" s="661" customFormat="1" ht="99" customHeight="1">
      <c r="A31" s="602">
        <v>12</v>
      </c>
      <c r="B31" s="665">
        <v>7000029431</v>
      </c>
      <c r="C31" s="602">
        <v>10</v>
      </c>
      <c r="D31" s="602">
        <v>10</v>
      </c>
      <c r="E31" s="602">
        <v>120</v>
      </c>
      <c r="F31" s="666" t="s">
        <v>465</v>
      </c>
      <c r="G31" s="602">
        <v>100016695</v>
      </c>
      <c r="H31" s="602">
        <v>995451</v>
      </c>
      <c r="I31" s="667"/>
      <c r="J31" s="602">
        <v>18</v>
      </c>
      <c r="K31" s="668"/>
      <c r="L31" s="676" t="s">
        <v>478</v>
      </c>
      <c r="M31" s="602" t="s">
        <v>456</v>
      </c>
      <c r="N31" s="603">
        <v>41.3</v>
      </c>
      <c r="O31" s="669"/>
      <c r="P31" s="670" t="str">
        <f t="shared" si="6"/>
        <v>Included</v>
      </c>
      <c r="Q31" s="671">
        <f t="shared" si="7"/>
        <v>0</v>
      </c>
      <c r="R31" s="672">
        <f t="shared" si="8"/>
        <v>0</v>
      </c>
      <c r="S31" s="673"/>
      <c r="T31" s="673">
        <f t="shared" si="9"/>
        <v>0</v>
      </c>
      <c r="U31" s="673">
        <f t="shared" si="10"/>
        <v>0</v>
      </c>
      <c r="V31" s="674">
        <f t="shared" si="11"/>
        <v>0</v>
      </c>
      <c r="W31" s="675"/>
      <c r="X31" s="654"/>
    </row>
    <row r="32" spans="1:50" s="661" customFormat="1" ht="99" customHeight="1">
      <c r="A32" s="602">
        <v>13</v>
      </c>
      <c r="B32" s="665">
        <v>7000029431</v>
      </c>
      <c r="C32" s="602">
        <v>10</v>
      </c>
      <c r="D32" s="602">
        <v>10</v>
      </c>
      <c r="E32" s="602">
        <v>130</v>
      </c>
      <c r="F32" s="666" t="s">
        <v>465</v>
      </c>
      <c r="G32" s="602">
        <v>100001320</v>
      </c>
      <c r="H32" s="602">
        <v>998346</v>
      </c>
      <c r="I32" s="667"/>
      <c r="J32" s="602">
        <v>18</v>
      </c>
      <c r="K32" s="668"/>
      <c r="L32" s="676" t="s">
        <v>479</v>
      </c>
      <c r="M32" s="602" t="s">
        <v>454</v>
      </c>
      <c r="N32" s="603">
        <v>160</v>
      </c>
      <c r="O32" s="669"/>
      <c r="P32" s="670" t="str">
        <f t="shared" si="0"/>
        <v>Included</v>
      </c>
      <c r="Q32" s="671">
        <f t="shared" si="1"/>
        <v>0</v>
      </c>
      <c r="R32" s="672">
        <f t="shared" si="2"/>
        <v>0</v>
      </c>
      <c r="S32" s="673"/>
      <c r="T32" s="673">
        <f t="shared" si="3"/>
        <v>0</v>
      </c>
      <c r="U32" s="673">
        <f t="shared" si="4"/>
        <v>0</v>
      </c>
      <c r="V32" s="674">
        <f t="shared" si="5"/>
        <v>0</v>
      </c>
      <c r="W32" s="675"/>
      <c r="X32" s="654"/>
    </row>
    <row r="33" spans="1:33" s="661" customFormat="1" ht="99" customHeight="1">
      <c r="A33" s="666">
        <v>14</v>
      </c>
      <c r="B33" s="665">
        <v>7000029431</v>
      </c>
      <c r="C33" s="602">
        <v>10</v>
      </c>
      <c r="D33" s="602">
        <v>10</v>
      </c>
      <c r="E33" s="602">
        <v>140</v>
      </c>
      <c r="F33" s="666" t="s">
        <v>465</v>
      </c>
      <c r="G33" s="602">
        <v>100001321</v>
      </c>
      <c r="H33" s="602">
        <v>995451</v>
      </c>
      <c r="I33" s="667"/>
      <c r="J33" s="602">
        <v>18</v>
      </c>
      <c r="K33" s="668"/>
      <c r="L33" s="676" t="s">
        <v>480</v>
      </c>
      <c r="M33" s="602" t="s">
        <v>457</v>
      </c>
      <c r="N33" s="603">
        <v>95.3</v>
      </c>
      <c r="O33" s="669"/>
      <c r="P33" s="670" t="str">
        <f t="shared" si="0"/>
        <v>Included</v>
      </c>
      <c r="Q33" s="671">
        <f t="shared" si="1"/>
        <v>0</v>
      </c>
      <c r="R33" s="672">
        <f t="shared" si="2"/>
        <v>0</v>
      </c>
      <c r="S33" s="673"/>
      <c r="T33" s="673">
        <f t="shared" si="3"/>
        <v>0</v>
      </c>
      <c r="U33" s="673">
        <f t="shared" si="4"/>
        <v>0</v>
      </c>
      <c r="V33" s="674">
        <f t="shared" si="5"/>
        <v>0</v>
      </c>
      <c r="W33" s="675"/>
      <c r="X33" s="654"/>
    </row>
    <row r="34" spans="1:33" s="661" customFormat="1" ht="99" customHeight="1">
      <c r="A34" s="602">
        <v>15</v>
      </c>
      <c r="B34" s="665">
        <v>7000029431</v>
      </c>
      <c r="C34" s="602">
        <v>10</v>
      </c>
      <c r="D34" s="602">
        <v>10</v>
      </c>
      <c r="E34" s="602">
        <v>150</v>
      </c>
      <c r="F34" s="666" t="s">
        <v>465</v>
      </c>
      <c r="G34" s="602">
        <v>100001322</v>
      </c>
      <c r="H34" s="602">
        <v>998346</v>
      </c>
      <c r="I34" s="667"/>
      <c r="J34" s="602">
        <v>18</v>
      </c>
      <c r="K34" s="668"/>
      <c r="L34" s="676" t="s">
        <v>481</v>
      </c>
      <c r="M34" s="602" t="s">
        <v>454</v>
      </c>
      <c r="N34" s="603">
        <v>80</v>
      </c>
      <c r="O34" s="669"/>
      <c r="P34" s="670" t="str">
        <f t="shared" si="0"/>
        <v>Included</v>
      </c>
      <c r="Q34" s="671">
        <f t="shared" si="1"/>
        <v>0</v>
      </c>
      <c r="R34" s="672">
        <f t="shared" si="2"/>
        <v>0</v>
      </c>
      <c r="S34" s="673"/>
      <c r="T34" s="673">
        <f t="shared" si="3"/>
        <v>0</v>
      </c>
      <c r="U34" s="673">
        <f t="shared" si="4"/>
        <v>0</v>
      </c>
      <c r="V34" s="674">
        <f t="shared" si="5"/>
        <v>0</v>
      </c>
      <c r="W34" s="675"/>
      <c r="X34" s="654"/>
    </row>
    <row r="35" spans="1:33" s="661" customFormat="1" ht="149.25" customHeight="1">
      <c r="A35" s="602">
        <v>16</v>
      </c>
      <c r="B35" s="665">
        <v>7000029431</v>
      </c>
      <c r="C35" s="602">
        <v>20</v>
      </c>
      <c r="D35" s="602">
        <v>20</v>
      </c>
      <c r="E35" s="602">
        <v>10</v>
      </c>
      <c r="F35" s="666" t="s">
        <v>466</v>
      </c>
      <c r="G35" s="602">
        <v>100054694</v>
      </c>
      <c r="H35" s="602">
        <v>995451</v>
      </c>
      <c r="I35" s="667"/>
      <c r="J35" s="602">
        <v>18</v>
      </c>
      <c r="K35" s="668"/>
      <c r="L35" s="676" t="s">
        <v>482</v>
      </c>
      <c r="M35" s="602" t="s">
        <v>453</v>
      </c>
      <c r="N35" s="603">
        <v>4224</v>
      </c>
      <c r="O35" s="669"/>
      <c r="P35" s="670" t="str">
        <f t="shared" si="0"/>
        <v>Included</v>
      </c>
      <c r="Q35" s="671">
        <f t="shared" si="1"/>
        <v>0</v>
      </c>
      <c r="R35" s="672">
        <f t="shared" si="2"/>
        <v>0</v>
      </c>
      <c r="S35" s="673"/>
      <c r="T35" s="673">
        <f t="shared" si="3"/>
        <v>0</v>
      </c>
      <c r="U35" s="673">
        <f t="shared" si="4"/>
        <v>0</v>
      </c>
      <c r="V35" s="674">
        <f t="shared" si="5"/>
        <v>0</v>
      </c>
      <c r="W35" s="675"/>
      <c r="X35" s="654"/>
    </row>
    <row r="36" spans="1:33" s="661" customFormat="1" ht="102" customHeight="1">
      <c r="A36" s="666">
        <v>17</v>
      </c>
      <c r="B36" s="665">
        <v>7000029431</v>
      </c>
      <c r="C36" s="602">
        <v>20</v>
      </c>
      <c r="D36" s="602">
        <v>20</v>
      </c>
      <c r="E36" s="602">
        <v>20</v>
      </c>
      <c r="F36" s="666" t="s">
        <v>466</v>
      </c>
      <c r="G36" s="602">
        <v>100054695</v>
      </c>
      <c r="H36" s="602">
        <v>995451</v>
      </c>
      <c r="I36" s="667"/>
      <c r="J36" s="602">
        <v>18</v>
      </c>
      <c r="K36" s="668"/>
      <c r="L36" s="676" t="s">
        <v>483</v>
      </c>
      <c r="M36" s="602" t="s">
        <v>453</v>
      </c>
      <c r="N36" s="603">
        <v>288</v>
      </c>
      <c r="O36" s="669"/>
      <c r="P36" s="670" t="str">
        <f t="shared" si="0"/>
        <v>Included</v>
      </c>
      <c r="Q36" s="671">
        <f t="shared" si="1"/>
        <v>0</v>
      </c>
      <c r="R36" s="672">
        <f t="shared" si="2"/>
        <v>0</v>
      </c>
      <c r="S36" s="673"/>
      <c r="T36" s="673">
        <f t="shared" si="3"/>
        <v>0</v>
      </c>
      <c r="U36" s="673">
        <f t="shared" si="4"/>
        <v>0</v>
      </c>
      <c r="V36" s="674">
        <f t="shared" si="5"/>
        <v>0</v>
      </c>
      <c r="W36" s="675"/>
      <c r="X36" s="654"/>
    </row>
    <row r="37" spans="1:33" s="661" customFormat="1" ht="102" customHeight="1">
      <c r="A37" s="602">
        <v>18</v>
      </c>
      <c r="B37" s="665">
        <v>7000029431</v>
      </c>
      <c r="C37" s="602">
        <v>20</v>
      </c>
      <c r="D37" s="602">
        <v>20</v>
      </c>
      <c r="E37" s="602">
        <v>30</v>
      </c>
      <c r="F37" s="666" t="s">
        <v>466</v>
      </c>
      <c r="G37" s="602">
        <v>100054696</v>
      </c>
      <c r="H37" s="602">
        <v>995451</v>
      </c>
      <c r="I37" s="667"/>
      <c r="J37" s="602">
        <v>18</v>
      </c>
      <c r="K37" s="668"/>
      <c r="L37" s="676" t="s">
        <v>484</v>
      </c>
      <c r="M37" s="602" t="s">
        <v>453</v>
      </c>
      <c r="N37" s="603">
        <v>288</v>
      </c>
      <c r="O37" s="669"/>
      <c r="P37" s="670" t="str">
        <f t="shared" si="0"/>
        <v>Included</v>
      </c>
      <c r="Q37" s="671">
        <f t="shared" si="1"/>
        <v>0</v>
      </c>
      <c r="R37" s="672">
        <f t="shared" si="2"/>
        <v>0</v>
      </c>
      <c r="S37" s="673"/>
      <c r="T37" s="673">
        <f t="shared" si="3"/>
        <v>0</v>
      </c>
      <c r="U37" s="673">
        <f t="shared" si="4"/>
        <v>0</v>
      </c>
      <c r="V37" s="674">
        <f t="shared" si="5"/>
        <v>0</v>
      </c>
      <c r="W37" s="675"/>
      <c r="X37" s="654"/>
    </row>
    <row r="38" spans="1:33" s="661" customFormat="1" ht="102" customHeight="1">
      <c r="A38" s="602">
        <v>19</v>
      </c>
      <c r="B38" s="665">
        <v>7000029431</v>
      </c>
      <c r="C38" s="602">
        <v>20</v>
      </c>
      <c r="D38" s="602">
        <v>20</v>
      </c>
      <c r="E38" s="602">
        <v>40</v>
      </c>
      <c r="F38" s="666" t="s">
        <v>466</v>
      </c>
      <c r="G38" s="602">
        <v>100001314</v>
      </c>
      <c r="H38" s="602">
        <v>995451</v>
      </c>
      <c r="I38" s="667"/>
      <c r="J38" s="602">
        <v>18</v>
      </c>
      <c r="K38" s="668"/>
      <c r="L38" s="676" t="s">
        <v>473</v>
      </c>
      <c r="M38" s="602" t="s">
        <v>456</v>
      </c>
      <c r="N38" s="603">
        <v>4170</v>
      </c>
      <c r="O38" s="669"/>
      <c r="P38" s="670" t="str">
        <f t="shared" si="0"/>
        <v>Included</v>
      </c>
      <c r="Q38" s="671">
        <f t="shared" si="1"/>
        <v>0</v>
      </c>
      <c r="R38" s="672">
        <f t="shared" si="2"/>
        <v>0</v>
      </c>
      <c r="S38" s="673"/>
      <c r="T38" s="673">
        <f t="shared" si="3"/>
        <v>0</v>
      </c>
      <c r="U38" s="673">
        <f t="shared" si="4"/>
        <v>0</v>
      </c>
      <c r="V38" s="674">
        <f t="shared" si="5"/>
        <v>0</v>
      </c>
      <c r="W38" s="675"/>
      <c r="X38" s="654"/>
    </row>
    <row r="39" spans="1:33" s="661" customFormat="1" ht="102" customHeight="1">
      <c r="A39" s="666">
        <v>20</v>
      </c>
      <c r="B39" s="665">
        <v>7000029431</v>
      </c>
      <c r="C39" s="602">
        <v>20</v>
      </c>
      <c r="D39" s="602">
        <v>20</v>
      </c>
      <c r="E39" s="602">
        <v>50</v>
      </c>
      <c r="F39" s="666" t="s">
        <v>466</v>
      </c>
      <c r="G39" s="602">
        <v>100001315</v>
      </c>
      <c r="H39" s="602">
        <v>995451</v>
      </c>
      <c r="I39" s="667"/>
      <c r="J39" s="602">
        <v>18</v>
      </c>
      <c r="K39" s="668"/>
      <c r="L39" s="676" t="s">
        <v>474</v>
      </c>
      <c r="M39" s="602" t="s">
        <v>456</v>
      </c>
      <c r="N39" s="603">
        <v>2380</v>
      </c>
      <c r="O39" s="669"/>
      <c r="P39" s="670" t="str">
        <f t="shared" si="0"/>
        <v>Included</v>
      </c>
      <c r="Q39" s="671">
        <f t="shared" si="1"/>
        <v>0</v>
      </c>
      <c r="R39" s="672">
        <f t="shared" si="2"/>
        <v>0</v>
      </c>
      <c r="S39" s="673"/>
      <c r="T39" s="673">
        <f t="shared" si="3"/>
        <v>0</v>
      </c>
      <c r="U39" s="673">
        <f t="shared" si="4"/>
        <v>0</v>
      </c>
      <c r="V39" s="674">
        <f t="shared" si="5"/>
        <v>0</v>
      </c>
      <c r="W39" s="675"/>
      <c r="X39" s="654"/>
    </row>
    <row r="40" spans="1:33" s="661" customFormat="1" ht="102" customHeight="1">
      <c r="A40" s="602">
        <v>21</v>
      </c>
      <c r="B40" s="665">
        <v>7000029431</v>
      </c>
      <c r="C40" s="602">
        <v>20</v>
      </c>
      <c r="D40" s="602">
        <v>20</v>
      </c>
      <c r="E40" s="602">
        <v>60</v>
      </c>
      <c r="F40" s="666" t="s">
        <v>466</v>
      </c>
      <c r="G40" s="602">
        <v>100001316</v>
      </c>
      <c r="H40" s="602">
        <v>995451</v>
      </c>
      <c r="I40" s="667"/>
      <c r="J40" s="602">
        <v>18</v>
      </c>
      <c r="K40" s="668"/>
      <c r="L40" s="676" t="s">
        <v>475</v>
      </c>
      <c r="M40" s="602" t="s">
        <v>455</v>
      </c>
      <c r="N40" s="603">
        <v>1837</v>
      </c>
      <c r="O40" s="669"/>
      <c r="P40" s="670" t="str">
        <f t="shared" ref="P40:P47" si="12">IF(O40=0, "Included",IF(ISERROR(N40*O40), O40, N40*O40))</f>
        <v>Included</v>
      </c>
      <c r="Q40" s="671">
        <f t="shared" ref="Q40" si="13">O40*N40</f>
        <v>0</v>
      </c>
      <c r="R40" s="672">
        <f t="shared" ref="R40" si="14">IF(K40="", J40*Q40/100,K40*Q40/100)</f>
        <v>0</v>
      </c>
      <c r="S40" s="673"/>
      <c r="T40" s="673">
        <f t="shared" ref="T40" si="15">O40*(1-$T$15)</f>
        <v>0</v>
      </c>
      <c r="U40" s="673">
        <f t="shared" ref="U40" si="16">T40*N40</f>
        <v>0</v>
      </c>
      <c r="V40" s="674">
        <f t="shared" ref="V40" si="17">IF(K40="", J40*U40/100,K40*U40/100)</f>
        <v>0</v>
      </c>
      <c r="W40" s="675"/>
      <c r="X40" s="654"/>
    </row>
    <row r="41" spans="1:33" s="661" customFormat="1" ht="102" customHeight="1">
      <c r="A41" s="602">
        <v>22</v>
      </c>
      <c r="B41" s="665">
        <v>7000029431</v>
      </c>
      <c r="C41" s="602">
        <v>20</v>
      </c>
      <c r="D41" s="602">
        <v>20</v>
      </c>
      <c r="E41" s="602">
        <v>70</v>
      </c>
      <c r="F41" s="666" t="s">
        <v>466</v>
      </c>
      <c r="G41" s="602">
        <v>100008206</v>
      </c>
      <c r="H41" s="602">
        <v>995451</v>
      </c>
      <c r="I41" s="667"/>
      <c r="J41" s="602">
        <v>18</v>
      </c>
      <c r="K41" s="668"/>
      <c r="L41" s="676" t="s">
        <v>485</v>
      </c>
      <c r="M41" s="602" t="s">
        <v>457</v>
      </c>
      <c r="N41" s="603">
        <v>312</v>
      </c>
      <c r="O41" s="669"/>
      <c r="P41" s="670" t="str">
        <f t="shared" si="12"/>
        <v>Included</v>
      </c>
      <c r="Q41" s="671">
        <f>O41*N41</f>
        <v>0</v>
      </c>
      <c r="R41" s="672">
        <f>IF(K41="", J41*Q41/100,K41*Q41/100)</f>
        <v>0</v>
      </c>
      <c r="S41" s="673"/>
      <c r="T41" s="673">
        <f>O41*(1-$T$15)</f>
        <v>0</v>
      </c>
      <c r="U41" s="673">
        <f>T41*N41</f>
        <v>0</v>
      </c>
      <c r="V41" s="674">
        <f>IF(K41="", J41*U41/100,K41*U41/100)</f>
        <v>0</v>
      </c>
      <c r="X41" s="654"/>
    </row>
    <row r="42" spans="1:33" s="661" customFormat="1" ht="113.25" customHeight="1">
      <c r="A42" s="666">
        <v>23</v>
      </c>
      <c r="B42" s="665">
        <v>7000029431</v>
      </c>
      <c r="C42" s="602">
        <v>20</v>
      </c>
      <c r="D42" s="602">
        <v>20</v>
      </c>
      <c r="E42" s="602">
        <v>80</v>
      </c>
      <c r="F42" s="666" t="s">
        <v>466</v>
      </c>
      <c r="G42" s="602">
        <v>100016697</v>
      </c>
      <c r="H42" s="602">
        <v>995451</v>
      </c>
      <c r="I42" s="667"/>
      <c r="J42" s="602">
        <v>18</v>
      </c>
      <c r="K42" s="668"/>
      <c r="L42" s="676" t="s">
        <v>477</v>
      </c>
      <c r="M42" s="602" t="s">
        <v>456</v>
      </c>
      <c r="N42" s="603">
        <v>1682</v>
      </c>
      <c r="O42" s="669"/>
      <c r="P42" s="670" t="str">
        <f t="shared" si="12"/>
        <v>Included</v>
      </c>
      <c r="Q42" s="671">
        <f t="shared" ref="Q42:Q47" si="18">O42*N42</f>
        <v>0</v>
      </c>
      <c r="R42" s="672">
        <f t="shared" ref="R42:R47" si="19">IF(K42="", J42*Q42/100,K42*Q42/100)</f>
        <v>0</v>
      </c>
      <c r="S42" s="673"/>
      <c r="T42" s="673">
        <f t="shared" ref="T42:T47" si="20">O42*(1-$T$15)</f>
        <v>0</v>
      </c>
      <c r="U42" s="673">
        <f t="shared" ref="U42:U47" si="21">T42*N42</f>
        <v>0</v>
      </c>
      <c r="V42" s="674">
        <f t="shared" ref="V42:V47" si="22">IF(K42="", J42*U42/100,K42*U42/100)</f>
        <v>0</v>
      </c>
      <c r="W42" s="675"/>
      <c r="X42" s="654"/>
    </row>
    <row r="43" spans="1:33" s="661" customFormat="1" ht="102" customHeight="1">
      <c r="A43" s="602">
        <v>24</v>
      </c>
      <c r="B43" s="665">
        <v>7000029431</v>
      </c>
      <c r="C43" s="602">
        <v>20</v>
      </c>
      <c r="D43" s="602">
        <v>20</v>
      </c>
      <c r="E43" s="602">
        <v>90</v>
      </c>
      <c r="F43" s="666" t="s">
        <v>466</v>
      </c>
      <c r="G43" s="602">
        <v>100016695</v>
      </c>
      <c r="H43" s="602">
        <v>995451</v>
      </c>
      <c r="I43" s="667"/>
      <c r="J43" s="602">
        <v>18</v>
      </c>
      <c r="K43" s="668"/>
      <c r="L43" s="676" t="s">
        <v>478</v>
      </c>
      <c r="M43" s="602" t="s">
        <v>456</v>
      </c>
      <c r="N43" s="603">
        <v>144</v>
      </c>
      <c r="O43" s="669"/>
      <c r="P43" s="670" t="str">
        <f t="shared" si="12"/>
        <v>Included</v>
      </c>
      <c r="Q43" s="671">
        <f t="shared" si="18"/>
        <v>0</v>
      </c>
      <c r="R43" s="672">
        <f t="shared" si="19"/>
        <v>0</v>
      </c>
      <c r="S43" s="673"/>
      <c r="T43" s="673">
        <f t="shared" si="20"/>
        <v>0</v>
      </c>
      <c r="U43" s="673">
        <f t="shared" si="21"/>
        <v>0</v>
      </c>
      <c r="V43" s="674">
        <f t="shared" si="22"/>
        <v>0</v>
      </c>
      <c r="W43" s="675"/>
      <c r="X43" s="654"/>
    </row>
    <row r="44" spans="1:33" s="661" customFormat="1" ht="102" customHeight="1">
      <c r="A44" s="602">
        <v>25</v>
      </c>
      <c r="B44" s="665">
        <v>7000029431</v>
      </c>
      <c r="C44" s="602">
        <v>20</v>
      </c>
      <c r="D44" s="602">
        <v>20</v>
      </c>
      <c r="E44" s="602">
        <v>100</v>
      </c>
      <c r="F44" s="666" t="s">
        <v>466</v>
      </c>
      <c r="G44" s="602">
        <v>100001320</v>
      </c>
      <c r="H44" s="602">
        <v>998346</v>
      </c>
      <c r="I44" s="667"/>
      <c r="J44" s="602">
        <v>18</v>
      </c>
      <c r="K44" s="668"/>
      <c r="L44" s="676" t="s">
        <v>479</v>
      </c>
      <c r="M44" s="602" t="s">
        <v>454</v>
      </c>
      <c r="N44" s="603">
        <v>336</v>
      </c>
      <c r="O44" s="669"/>
      <c r="P44" s="670" t="str">
        <f t="shared" si="12"/>
        <v>Included</v>
      </c>
      <c r="Q44" s="671">
        <f t="shared" si="18"/>
        <v>0</v>
      </c>
      <c r="R44" s="672">
        <f t="shared" si="19"/>
        <v>0</v>
      </c>
      <c r="S44" s="673"/>
      <c r="T44" s="673">
        <f t="shared" si="20"/>
        <v>0</v>
      </c>
      <c r="U44" s="673">
        <f t="shared" si="21"/>
        <v>0</v>
      </c>
      <c r="V44" s="674">
        <f t="shared" si="22"/>
        <v>0</v>
      </c>
      <c r="W44" s="675"/>
      <c r="X44" s="654"/>
    </row>
    <row r="45" spans="1:33" s="661" customFormat="1" ht="102" customHeight="1">
      <c r="A45" s="666">
        <v>26</v>
      </c>
      <c r="B45" s="665">
        <v>7000029431</v>
      </c>
      <c r="C45" s="602">
        <v>20</v>
      </c>
      <c r="D45" s="602">
        <v>20</v>
      </c>
      <c r="E45" s="602">
        <v>110</v>
      </c>
      <c r="F45" s="666" t="s">
        <v>466</v>
      </c>
      <c r="G45" s="602">
        <v>100001321</v>
      </c>
      <c r="H45" s="602">
        <v>995451</v>
      </c>
      <c r="I45" s="667"/>
      <c r="J45" s="602">
        <v>18</v>
      </c>
      <c r="K45" s="668"/>
      <c r="L45" s="676" t="s">
        <v>480</v>
      </c>
      <c r="M45" s="602" t="s">
        <v>457</v>
      </c>
      <c r="N45" s="603">
        <v>20</v>
      </c>
      <c r="O45" s="669"/>
      <c r="P45" s="670" t="str">
        <f t="shared" si="12"/>
        <v>Included</v>
      </c>
      <c r="Q45" s="671">
        <f t="shared" si="18"/>
        <v>0</v>
      </c>
      <c r="R45" s="672">
        <f t="shared" si="19"/>
        <v>0</v>
      </c>
      <c r="S45" s="673"/>
      <c r="T45" s="673">
        <f t="shared" si="20"/>
        <v>0</v>
      </c>
      <c r="U45" s="673">
        <f t="shared" si="21"/>
        <v>0</v>
      </c>
      <c r="V45" s="674">
        <f t="shared" si="22"/>
        <v>0</v>
      </c>
      <c r="W45" s="675"/>
      <c r="X45" s="654"/>
    </row>
    <row r="46" spans="1:33" s="661" customFormat="1" ht="102" customHeight="1">
      <c r="A46" s="602">
        <v>27</v>
      </c>
      <c r="B46" s="665">
        <v>7000029431</v>
      </c>
      <c r="C46" s="602">
        <v>20</v>
      </c>
      <c r="D46" s="602">
        <v>20</v>
      </c>
      <c r="E46" s="602">
        <v>120</v>
      </c>
      <c r="F46" s="666" t="s">
        <v>466</v>
      </c>
      <c r="G46" s="602">
        <v>100001322</v>
      </c>
      <c r="H46" s="602">
        <v>998346</v>
      </c>
      <c r="I46" s="667"/>
      <c r="J46" s="602">
        <v>18</v>
      </c>
      <c r="K46" s="668"/>
      <c r="L46" s="676" t="s">
        <v>481</v>
      </c>
      <c r="M46" s="602" t="s">
        <v>454</v>
      </c>
      <c r="N46" s="603">
        <v>288</v>
      </c>
      <c r="O46" s="669"/>
      <c r="P46" s="670" t="str">
        <f t="shared" si="12"/>
        <v>Included</v>
      </c>
      <c r="Q46" s="671">
        <f t="shared" si="18"/>
        <v>0</v>
      </c>
      <c r="R46" s="672">
        <f t="shared" si="19"/>
        <v>0</v>
      </c>
      <c r="S46" s="673"/>
      <c r="T46" s="673">
        <f t="shared" si="20"/>
        <v>0</v>
      </c>
      <c r="U46" s="673">
        <f t="shared" si="21"/>
        <v>0</v>
      </c>
      <c r="V46" s="674">
        <f t="shared" si="22"/>
        <v>0</v>
      </c>
      <c r="W46" s="675"/>
      <c r="X46" s="654"/>
    </row>
    <row r="47" spans="1:33" s="661" customFormat="1" ht="74.25" hidden="1" customHeight="1">
      <c r="A47" s="602"/>
      <c r="B47" s="665"/>
      <c r="C47" s="602"/>
      <c r="D47" s="602"/>
      <c r="E47" s="602"/>
      <c r="F47" s="666"/>
      <c r="G47" s="602"/>
      <c r="H47" s="602"/>
      <c r="I47" s="667"/>
      <c r="J47" s="602"/>
      <c r="K47" s="668"/>
      <c r="L47" s="676"/>
      <c r="M47" s="602"/>
      <c r="N47" s="603"/>
      <c r="O47" s="669"/>
      <c r="P47" s="670" t="str">
        <f t="shared" si="12"/>
        <v>Included</v>
      </c>
      <c r="Q47" s="671">
        <f t="shared" si="18"/>
        <v>0</v>
      </c>
      <c r="R47" s="672">
        <f t="shared" si="19"/>
        <v>0</v>
      </c>
      <c r="S47" s="673"/>
      <c r="T47" s="673">
        <f t="shared" si="20"/>
        <v>0</v>
      </c>
      <c r="U47" s="673">
        <f t="shared" si="21"/>
        <v>0</v>
      </c>
      <c r="V47" s="674">
        <f t="shared" si="22"/>
        <v>0</v>
      </c>
      <c r="W47" s="675"/>
      <c r="X47" s="654"/>
    </row>
    <row r="48" spans="1:33" ht="12.75" customHeight="1">
      <c r="A48" s="751"/>
      <c r="B48" s="752"/>
      <c r="C48" s="752"/>
      <c r="D48" s="752"/>
      <c r="E48" s="752"/>
      <c r="F48" s="752"/>
      <c r="G48" s="752"/>
      <c r="H48" s="752"/>
      <c r="I48" s="752"/>
      <c r="J48" s="752"/>
      <c r="K48" s="752"/>
      <c r="L48" s="752"/>
      <c r="M48" s="752"/>
      <c r="N48" s="752"/>
      <c r="O48" s="752"/>
      <c r="P48" s="753"/>
      <c r="Q48" s="604"/>
      <c r="R48" s="605"/>
      <c r="S48" s="606"/>
      <c r="T48" s="607"/>
      <c r="U48" s="607"/>
      <c r="V48" s="606"/>
      <c r="AF48" s="735"/>
      <c r="AG48" s="735"/>
    </row>
    <row r="49" spans="1:50" s="614" customFormat="1" ht="53.25" customHeight="1">
      <c r="A49" s="646"/>
      <c r="B49" s="647"/>
      <c r="C49" s="646"/>
      <c r="D49" s="646"/>
      <c r="E49" s="646"/>
      <c r="F49" s="646"/>
      <c r="G49" s="646"/>
      <c r="H49" s="646"/>
      <c r="I49" s="646"/>
      <c r="J49" s="646"/>
      <c r="K49" s="646"/>
      <c r="L49" s="648" t="s">
        <v>400</v>
      </c>
      <c r="M49" s="649"/>
      <c r="N49" s="650"/>
      <c r="O49" s="651" t="s">
        <v>451</v>
      </c>
      <c r="P49" s="652">
        <f>ROUND(SUM(P20:P47),2)</f>
        <v>0</v>
      </c>
      <c r="Q49" s="608"/>
      <c r="R49" s="609">
        <f>SUM(R20:R47)</f>
        <v>0</v>
      </c>
      <c r="S49" s="610"/>
      <c r="T49" s="611">
        <f>P49*(1-$T$15)</f>
        <v>0</v>
      </c>
      <c r="U49" s="611"/>
      <c r="V49" s="612">
        <f>SUM(V20:V47)</f>
        <v>0</v>
      </c>
      <c r="W49" s="613"/>
      <c r="AA49" s="615"/>
      <c r="AH49" s="616"/>
      <c r="AK49" s="617"/>
      <c r="AL49" s="617"/>
      <c r="AM49" s="617"/>
      <c r="AN49" s="617"/>
      <c r="AO49" s="617"/>
      <c r="AP49" s="617"/>
      <c r="AQ49" s="617"/>
      <c r="AR49" s="617"/>
      <c r="AS49" s="617"/>
      <c r="AT49" s="617"/>
      <c r="AU49" s="617"/>
      <c r="AV49" s="617"/>
      <c r="AW49" s="617"/>
      <c r="AX49" s="617"/>
    </row>
    <row r="50" spans="1:50">
      <c r="A50" s="747"/>
      <c r="B50" s="747"/>
      <c r="C50" s="747"/>
      <c r="D50" s="747"/>
      <c r="E50" s="747"/>
      <c r="F50" s="747"/>
      <c r="G50" s="747"/>
      <c r="H50" s="747"/>
      <c r="I50" s="747"/>
      <c r="J50" s="747"/>
      <c r="K50" s="747"/>
      <c r="L50" s="747"/>
      <c r="M50" s="747"/>
      <c r="N50" s="747"/>
      <c r="O50" s="747"/>
      <c r="P50" s="747"/>
      <c r="Q50" s="618"/>
      <c r="Y50" s="220"/>
      <c r="Z50" s="589"/>
      <c r="AB50" s="220"/>
      <c r="AC50" s="589"/>
    </row>
    <row r="51" spans="1:50" ht="31.5" customHeight="1">
      <c r="A51" s="653"/>
      <c r="B51" s="739" t="s">
        <v>427</v>
      </c>
      <c r="C51" s="739"/>
      <c r="D51" s="739"/>
      <c r="E51" s="739"/>
      <c r="F51" s="739"/>
      <c r="G51" s="739"/>
      <c r="H51" s="739"/>
      <c r="I51" s="739"/>
      <c r="J51" s="739"/>
      <c r="K51" s="739"/>
      <c r="L51" s="739"/>
      <c r="M51" s="739"/>
      <c r="N51" s="739"/>
      <c r="O51" s="739"/>
      <c r="P51" s="739"/>
      <c r="Q51" s="619"/>
      <c r="Y51" s="220"/>
      <c r="Z51" s="589"/>
      <c r="AB51" s="220"/>
      <c r="AC51" s="589"/>
    </row>
    <row r="52" spans="1:50" ht="18.75">
      <c r="A52" s="654"/>
      <c r="B52" s="654"/>
      <c r="C52" s="654"/>
      <c r="D52" s="654"/>
      <c r="E52" s="654"/>
      <c r="F52" s="654"/>
      <c r="G52" s="654"/>
      <c r="H52" s="654"/>
      <c r="I52" s="654"/>
      <c r="J52" s="654"/>
      <c r="K52" s="654"/>
      <c r="L52" s="655"/>
      <c r="M52" s="656"/>
      <c r="N52" s="657"/>
      <c r="O52" s="656"/>
      <c r="P52" s="656"/>
      <c r="Q52" s="479"/>
      <c r="Y52" s="571"/>
      <c r="Z52" s="571"/>
      <c r="AB52" s="571"/>
      <c r="AC52" s="571"/>
      <c r="AE52" s="431"/>
      <c r="AF52" s="735"/>
      <c r="AG52" s="735"/>
    </row>
    <row r="53" spans="1:50" ht="35.25" customHeight="1">
      <c r="A53" s="680" t="s">
        <v>347</v>
      </c>
      <c r="B53" s="654"/>
      <c r="C53" s="654"/>
      <c r="D53" s="750" t="str">
        <f>'Names of Bidder'!D27&amp;"-"&amp; 'Names of Bidder'!E27&amp;"-" &amp;'Names of Bidder'!F27</f>
        <v>--</v>
      </c>
      <c r="E53" s="750"/>
      <c r="F53" s="654"/>
      <c r="G53" s="654"/>
      <c r="H53" s="654"/>
      <c r="I53" s="654"/>
      <c r="J53" s="654"/>
      <c r="K53" s="654"/>
      <c r="L53" s="658"/>
      <c r="M53" s="659"/>
      <c r="N53" s="660"/>
      <c r="O53" s="661"/>
      <c r="P53" s="661"/>
      <c r="Y53" s="571"/>
      <c r="Z53" s="571"/>
      <c r="AB53" s="571"/>
      <c r="AC53" s="571"/>
      <c r="AE53" s="431"/>
    </row>
    <row r="54" spans="1:50" ht="35.25" customHeight="1">
      <c r="A54" s="680" t="s">
        <v>348</v>
      </c>
      <c r="B54" s="654"/>
      <c r="C54" s="654"/>
      <c r="D54" s="750" t="str">
        <f>IF('Names of Bidder'!D28=0, "", 'Names of Bidder'!D28)</f>
        <v/>
      </c>
      <c r="E54" s="750"/>
      <c r="F54" s="654"/>
      <c r="G54" s="654"/>
      <c r="H54" s="654"/>
      <c r="I54" s="654"/>
      <c r="J54" s="654"/>
      <c r="K54" s="654"/>
      <c r="L54" s="658"/>
      <c r="M54" s="681"/>
      <c r="N54" s="660" t="s">
        <v>349</v>
      </c>
      <c r="O54" s="661" t="str">
        <f>IF('Names of Bidder'!D24=0, "", 'Names of Bidder'!D24)</f>
        <v/>
      </c>
      <c r="P54" s="661"/>
      <c r="Y54" s="571"/>
      <c r="Z54" s="571"/>
      <c r="AB54" s="571"/>
      <c r="AC54" s="571"/>
      <c r="AE54" s="431"/>
    </row>
    <row r="55" spans="1:50" ht="18.75">
      <c r="A55" s="662"/>
      <c r="B55" s="662"/>
      <c r="C55" s="662"/>
      <c r="D55" s="662"/>
      <c r="E55" s="662"/>
      <c r="F55" s="662"/>
      <c r="G55" s="662"/>
      <c r="H55" s="662"/>
      <c r="I55" s="662"/>
      <c r="J55" s="662"/>
      <c r="K55" s="662"/>
      <c r="L55" s="663"/>
      <c r="M55" s="682"/>
      <c r="N55" s="660" t="s">
        <v>350</v>
      </c>
      <c r="O55" s="661" t="str">
        <f>IF('Names of Bidder'!D25=0, "", 'Names of Bidder'!D25)</f>
        <v/>
      </c>
      <c r="P55" s="664"/>
      <c r="Q55" s="565"/>
      <c r="Y55" s="571"/>
      <c r="Z55" s="571"/>
      <c r="AB55" s="571"/>
      <c r="AC55" s="571"/>
      <c r="AE55" s="431"/>
    </row>
    <row r="56" spans="1:50">
      <c r="A56" s="250"/>
      <c r="B56" s="250"/>
      <c r="C56" s="250"/>
      <c r="D56" s="250"/>
      <c r="E56" s="250"/>
      <c r="F56" s="250"/>
      <c r="G56" s="250"/>
      <c r="H56" s="250"/>
      <c r="I56" s="250"/>
      <c r="J56" s="250"/>
      <c r="K56" s="250"/>
      <c r="L56" s="251"/>
      <c r="M56" s="565"/>
      <c r="N56" s="620"/>
      <c r="O56" s="565"/>
      <c r="P56" s="565"/>
      <c r="Q56" s="565"/>
      <c r="Y56" s="571"/>
      <c r="Z56" s="571"/>
      <c r="AB56" s="571"/>
      <c r="AC56" s="571"/>
      <c r="AE56" s="431"/>
    </row>
    <row r="57" spans="1:50">
      <c r="A57" s="250"/>
      <c r="B57" s="250"/>
      <c r="C57" s="250"/>
      <c r="D57" s="250"/>
      <c r="E57" s="250"/>
      <c r="F57" s="250"/>
      <c r="G57" s="250"/>
      <c r="H57" s="250"/>
      <c r="I57" s="250"/>
      <c r="J57" s="250"/>
      <c r="K57" s="250"/>
      <c r="L57" s="251"/>
      <c r="M57" s="250"/>
      <c r="N57" s="621"/>
      <c r="O57" s="565"/>
      <c r="P57" s="565"/>
      <c r="Q57" s="565"/>
      <c r="Y57" s="571"/>
      <c r="Z57" s="571"/>
      <c r="AB57" s="571"/>
      <c r="AC57" s="571"/>
      <c r="AE57" s="431"/>
    </row>
    <row r="58" spans="1:50">
      <c r="A58" s="250"/>
      <c r="B58" s="250"/>
      <c r="C58" s="250"/>
      <c r="D58" s="250"/>
      <c r="E58" s="250"/>
      <c r="F58" s="250"/>
      <c r="G58" s="250"/>
      <c r="H58" s="250"/>
      <c r="I58" s="250"/>
      <c r="J58" s="250"/>
      <c r="K58" s="250"/>
      <c r="L58" s="251"/>
      <c r="M58" s="250"/>
      <c r="N58" s="621"/>
      <c r="O58" s="565"/>
      <c r="P58" s="565"/>
      <c r="Q58" s="565"/>
      <c r="Y58" s="571"/>
      <c r="Z58" s="571"/>
      <c r="AB58" s="571"/>
      <c r="AC58" s="571"/>
      <c r="AE58" s="431"/>
    </row>
    <row r="59" spans="1:50">
      <c r="A59" s="250"/>
      <c r="B59" s="250"/>
      <c r="C59" s="250"/>
      <c r="D59" s="250"/>
      <c r="E59" s="250"/>
      <c r="F59" s="250"/>
      <c r="G59" s="250"/>
      <c r="H59" s="250"/>
      <c r="I59" s="250"/>
      <c r="J59" s="250"/>
      <c r="K59" s="250"/>
      <c r="L59" s="251"/>
      <c r="M59" s="250"/>
      <c r="N59" s="621"/>
      <c r="O59" s="565"/>
      <c r="P59" s="565"/>
      <c r="Q59" s="565"/>
      <c r="Y59" s="571"/>
      <c r="Z59" s="571"/>
      <c r="AB59" s="571"/>
      <c r="AC59" s="571"/>
      <c r="AE59" s="431"/>
    </row>
    <row r="60" spans="1:50">
      <c r="A60" s="250"/>
      <c r="B60" s="250"/>
      <c r="C60" s="250"/>
      <c r="D60" s="250"/>
      <c r="E60" s="250"/>
      <c r="F60" s="250"/>
      <c r="G60" s="250"/>
      <c r="H60" s="250"/>
      <c r="I60" s="250"/>
      <c r="J60" s="250"/>
      <c r="K60" s="250"/>
      <c r="L60" s="251"/>
      <c r="M60" s="250"/>
      <c r="N60" s="621"/>
      <c r="O60" s="565"/>
      <c r="P60" s="565"/>
      <c r="Q60" s="565"/>
      <c r="Y60" s="571"/>
      <c r="Z60" s="571"/>
      <c r="AB60" s="571"/>
      <c r="AC60" s="571"/>
      <c r="AE60" s="431"/>
    </row>
    <row r="61" spans="1:50">
      <c r="A61" s="250"/>
      <c r="B61" s="250"/>
      <c r="C61" s="250"/>
      <c r="D61" s="250"/>
      <c r="E61" s="250"/>
      <c r="F61" s="250"/>
      <c r="G61" s="250"/>
      <c r="H61" s="250"/>
      <c r="I61" s="250"/>
      <c r="J61" s="250"/>
      <c r="K61" s="250"/>
      <c r="L61" s="251"/>
      <c r="M61" s="250"/>
      <c r="N61" s="621"/>
      <c r="O61" s="565"/>
      <c r="P61" s="565"/>
      <c r="Q61" s="565"/>
      <c r="Y61" s="571"/>
      <c r="Z61" s="571"/>
      <c r="AB61" s="571"/>
      <c r="AC61" s="571"/>
      <c r="AE61" s="431"/>
    </row>
    <row r="62" spans="1:50">
      <c r="A62" s="250"/>
      <c r="B62" s="250"/>
      <c r="C62" s="250"/>
      <c r="D62" s="250"/>
      <c r="E62" s="250"/>
      <c r="F62" s="250"/>
      <c r="G62" s="250"/>
      <c r="H62" s="250"/>
      <c r="I62" s="250"/>
      <c r="J62" s="250"/>
      <c r="K62" s="250"/>
      <c r="L62" s="251"/>
      <c r="M62" s="250"/>
      <c r="N62" s="621"/>
      <c r="O62" s="565"/>
      <c r="P62" s="565"/>
      <c r="Q62" s="565"/>
      <c r="Y62" s="571"/>
      <c r="Z62" s="571"/>
      <c r="AB62" s="571"/>
      <c r="AC62" s="571"/>
      <c r="AE62" s="431"/>
    </row>
    <row r="63" spans="1:50">
      <c r="A63" s="250"/>
      <c r="B63" s="250"/>
      <c r="C63" s="250"/>
      <c r="D63" s="250"/>
      <c r="E63" s="250"/>
      <c r="F63" s="250"/>
      <c r="G63" s="250"/>
      <c r="H63" s="250"/>
      <c r="I63" s="250"/>
      <c r="J63" s="250"/>
      <c r="K63" s="250"/>
      <c r="L63" s="251"/>
      <c r="M63" s="250"/>
      <c r="N63" s="621"/>
      <c r="O63" s="565"/>
      <c r="P63" s="565"/>
      <c r="Q63" s="565"/>
      <c r="Y63" s="571"/>
      <c r="Z63" s="571"/>
      <c r="AB63" s="571"/>
      <c r="AC63" s="571"/>
      <c r="AE63" s="431"/>
    </row>
    <row r="64" spans="1:50">
      <c r="A64" s="250"/>
      <c r="B64" s="250"/>
      <c r="C64" s="250"/>
      <c r="D64" s="250"/>
      <c r="E64" s="250"/>
      <c r="F64" s="250"/>
      <c r="G64" s="250"/>
      <c r="H64" s="250"/>
      <c r="I64" s="250"/>
      <c r="J64" s="250"/>
      <c r="K64" s="250"/>
      <c r="L64" s="251"/>
      <c r="M64" s="250"/>
      <c r="N64" s="621"/>
      <c r="O64" s="565"/>
      <c r="P64" s="565"/>
      <c r="Q64" s="565"/>
      <c r="Y64" s="571"/>
      <c r="Z64" s="571"/>
      <c r="AB64" s="571"/>
      <c r="AC64" s="571"/>
      <c r="AE64" s="431"/>
    </row>
    <row r="65" spans="1:31">
      <c r="A65" s="250"/>
      <c r="B65" s="250"/>
      <c r="C65" s="250"/>
      <c r="D65" s="250"/>
      <c r="E65" s="250"/>
      <c r="F65" s="250"/>
      <c r="G65" s="250"/>
      <c r="H65" s="250"/>
      <c r="I65" s="250"/>
      <c r="J65" s="250"/>
      <c r="K65" s="250"/>
      <c r="L65" s="251"/>
      <c r="M65" s="250"/>
      <c r="N65" s="621"/>
      <c r="O65" s="565"/>
      <c r="P65" s="565"/>
      <c r="Q65" s="565"/>
      <c r="Y65" s="571"/>
      <c r="Z65" s="622"/>
      <c r="AB65" s="571"/>
      <c r="AC65" s="622"/>
      <c r="AE65" s="431"/>
    </row>
    <row r="66" spans="1:31">
      <c r="A66" s="250"/>
      <c r="B66" s="250"/>
      <c r="C66" s="250"/>
      <c r="D66" s="250"/>
      <c r="E66" s="250"/>
      <c r="F66" s="250"/>
      <c r="G66" s="250"/>
      <c r="H66" s="250"/>
      <c r="I66" s="250"/>
      <c r="J66" s="250"/>
      <c r="K66" s="250"/>
      <c r="L66" s="251"/>
      <c r="M66" s="250"/>
      <c r="N66" s="621"/>
      <c r="O66" s="565"/>
      <c r="P66" s="565"/>
      <c r="Q66" s="565"/>
      <c r="Y66" s="571"/>
      <c r="Z66" s="622"/>
      <c r="AB66" s="571"/>
      <c r="AC66" s="622"/>
      <c r="AE66" s="431"/>
    </row>
    <row r="67" spans="1:31">
      <c r="A67" s="250"/>
      <c r="B67" s="250"/>
      <c r="C67" s="250"/>
      <c r="D67" s="250"/>
      <c r="E67" s="250"/>
      <c r="F67" s="250"/>
      <c r="G67" s="250"/>
      <c r="H67" s="250"/>
      <c r="I67" s="250"/>
      <c r="J67" s="250"/>
      <c r="K67" s="250"/>
      <c r="L67" s="251"/>
      <c r="M67" s="250"/>
      <c r="N67" s="621"/>
      <c r="O67" s="565"/>
      <c r="P67" s="565"/>
      <c r="Q67" s="565"/>
      <c r="Y67" s="571"/>
      <c r="Z67" s="571"/>
      <c r="AB67" s="571"/>
      <c r="AC67" s="571"/>
      <c r="AE67" s="431"/>
    </row>
    <row r="68" spans="1:31">
      <c r="A68" s="250"/>
      <c r="B68" s="250"/>
      <c r="C68" s="250"/>
      <c r="D68" s="250"/>
      <c r="E68" s="250"/>
      <c r="F68" s="250"/>
      <c r="G68" s="250"/>
      <c r="H68" s="250"/>
      <c r="I68" s="250"/>
      <c r="J68" s="250"/>
      <c r="K68" s="250"/>
      <c r="L68" s="251"/>
      <c r="M68" s="250"/>
      <c r="N68" s="621"/>
      <c r="O68" s="565"/>
      <c r="P68" s="565"/>
      <c r="Q68" s="565"/>
      <c r="Y68" s="571"/>
      <c r="Z68" s="571"/>
      <c r="AB68" s="571"/>
      <c r="AC68" s="571"/>
      <c r="AE68" s="431"/>
    </row>
    <row r="69" spans="1:31">
      <c r="A69" s="250"/>
      <c r="B69" s="250"/>
      <c r="C69" s="250"/>
      <c r="D69" s="250"/>
      <c r="E69" s="250"/>
      <c r="F69" s="250"/>
      <c r="G69" s="250"/>
      <c r="H69" s="250"/>
      <c r="I69" s="250"/>
      <c r="J69" s="250"/>
      <c r="K69" s="250"/>
      <c r="L69" s="251"/>
      <c r="M69" s="250"/>
      <c r="N69" s="621"/>
      <c r="O69" s="565"/>
      <c r="P69" s="565"/>
      <c r="Q69" s="565"/>
      <c r="Y69" s="571"/>
      <c r="Z69" s="571"/>
      <c r="AB69" s="571"/>
      <c r="AC69" s="571"/>
      <c r="AE69" s="431"/>
    </row>
    <row r="70" spans="1:31">
      <c r="A70" s="250"/>
      <c r="B70" s="250"/>
      <c r="C70" s="250"/>
      <c r="D70" s="250"/>
      <c r="E70" s="250"/>
      <c r="F70" s="250"/>
      <c r="G70" s="250"/>
      <c r="H70" s="250"/>
      <c r="I70" s="250"/>
      <c r="J70" s="250"/>
      <c r="K70" s="250"/>
      <c r="L70" s="251"/>
      <c r="M70" s="250"/>
      <c r="N70" s="621"/>
      <c r="O70" s="565"/>
      <c r="P70" s="565"/>
      <c r="Q70" s="565"/>
      <c r="Y70" s="571"/>
      <c r="Z70" s="571"/>
      <c r="AB70" s="571"/>
      <c r="AC70" s="571"/>
      <c r="AE70" s="431"/>
    </row>
    <row r="71" spans="1:31">
      <c r="A71" s="250"/>
      <c r="B71" s="250"/>
      <c r="C71" s="250"/>
      <c r="D71" s="250"/>
      <c r="E71" s="250"/>
      <c r="F71" s="250"/>
      <c r="G71" s="250"/>
      <c r="H71" s="250"/>
      <c r="I71" s="250"/>
      <c r="J71" s="250"/>
      <c r="K71" s="250"/>
      <c r="L71" s="251"/>
      <c r="M71" s="250"/>
      <c r="N71" s="621"/>
      <c r="O71" s="565"/>
      <c r="P71" s="565"/>
      <c r="Q71" s="565"/>
      <c r="Y71" s="571"/>
      <c r="Z71" s="571"/>
      <c r="AB71" s="571"/>
      <c r="AC71" s="571"/>
      <c r="AE71" s="431"/>
    </row>
    <row r="72" spans="1:31">
      <c r="A72" s="250"/>
      <c r="B72" s="250"/>
      <c r="C72" s="250"/>
      <c r="D72" s="250"/>
      <c r="E72" s="250"/>
      <c r="F72" s="250"/>
      <c r="G72" s="250"/>
      <c r="H72" s="250"/>
      <c r="I72" s="250"/>
      <c r="J72" s="250"/>
      <c r="K72" s="250"/>
      <c r="L72" s="251"/>
      <c r="M72" s="250"/>
      <c r="N72" s="621"/>
      <c r="O72" s="565"/>
      <c r="P72" s="565"/>
      <c r="Q72" s="565"/>
      <c r="Y72" s="571"/>
      <c r="Z72" s="571"/>
      <c r="AB72" s="571"/>
      <c r="AC72" s="571"/>
      <c r="AE72" s="431"/>
    </row>
    <row r="73" spans="1:31">
      <c r="A73" s="250"/>
      <c r="B73" s="250"/>
      <c r="C73" s="250"/>
      <c r="D73" s="250"/>
      <c r="E73" s="250"/>
      <c r="F73" s="250"/>
      <c r="G73" s="250"/>
      <c r="H73" s="250"/>
      <c r="I73" s="250"/>
      <c r="J73" s="250"/>
      <c r="K73" s="250"/>
      <c r="L73" s="251"/>
      <c r="M73" s="250"/>
      <c r="N73" s="621"/>
      <c r="O73" s="565"/>
      <c r="P73" s="565"/>
      <c r="Q73" s="565"/>
      <c r="Y73" s="571"/>
      <c r="Z73" s="571"/>
      <c r="AB73" s="571"/>
      <c r="AC73" s="571"/>
      <c r="AE73" s="431"/>
    </row>
    <row r="74" spans="1:31">
      <c r="A74" s="250"/>
      <c r="B74" s="250"/>
      <c r="C74" s="250"/>
      <c r="D74" s="250"/>
      <c r="E74" s="250"/>
      <c r="F74" s="250"/>
      <c r="G74" s="250"/>
      <c r="H74" s="250"/>
      <c r="I74" s="250"/>
      <c r="J74" s="250"/>
      <c r="K74" s="250"/>
      <c r="L74" s="251"/>
      <c r="M74" s="250"/>
      <c r="N74" s="621"/>
      <c r="O74" s="565"/>
      <c r="P74" s="565"/>
      <c r="Q74" s="565"/>
      <c r="Y74" s="571"/>
      <c r="Z74" s="622"/>
      <c r="AB74" s="571"/>
      <c r="AC74" s="622"/>
      <c r="AE74" s="431"/>
    </row>
    <row r="75" spans="1:31">
      <c r="A75" s="250"/>
      <c r="B75" s="250"/>
      <c r="C75" s="250"/>
      <c r="D75" s="250"/>
      <c r="E75" s="250"/>
      <c r="F75" s="250"/>
      <c r="G75" s="250"/>
      <c r="H75" s="250"/>
      <c r="I75" s="250"/>
      <c r="J75" s="250"/>
      <c r="K75" s="250"/>
      <c r="L75" s="251"/>
      <c r="M75" s="250"/>
      <c r="N75" s="621"/>
      <c r="O75" s="565"/>
      <c r="P75" s="565"/>
      <c r="Q75" s="565"/>
      <c r="Y75" s="571"/>
      <c r="Z75" s="622"/>
      <c r="AB75" s="571"/>
      <c r="AC75" s="622"/>
      <c r="AE75" s="431"/>
    </row>
    <row r="76" spans="1:31">
      <c r="A76" s="250"/>
      <c r="B76" s="250"/>
      <c r="C76" s="250"/>
      <c r="D76" s="250"/>
      <c r="E76" s="250"/>
      <c r="F76" s="250"/>
      <c r="G76" s="250"/>
      <c r="H76" s="250"/>
      <c r="I76" s="250"/>
      <c r="J76" s="250"/>
      <c r="K76" s="250"/>
      <c r="L76" s="251"/>
      <c r="M76" s="250"/>
      <c r="N76" s="621"/>
      <c r="O76" s="565"/>
      <c r="P76" s="565"/>
      <c r="Q76" s="565"/>
      <c r="Y76" s="571"/>
      <c r="Z76" s="571"/>
      <c r="AB76" s="571"/>
      <c r="AC76" s="571"/>
      <c r="AE76" s="431"/>
    </row>
    <row r="77" spans="1:31">
      <c r="A77" s="250"/>
      <c r="B77" s="250"/>
      <c r="C77" s="250"/>
      <c r="D77" s="250"/>
      <c r="E77" s="250"/>
      <c r="F77" s="250"/>
      <c r="G77" s="250"/>
      <c r="H77" s="250"/>
      <c r="I77" s="250"/>
      <c r="J77" s="250"/>
      <c r="K77" s="250"/>
      <c r="L77" s="251"/>
      <c r="M77" s="250"/>
      <c r="N77" s="621"/>
      <c r="O77" s="565"/>
      <c r="P77" s="565"/>
      <c r="Q77" s="565"/>
      <c r="Y77" s="571"/>
      <c r="Z77" s="571"/>
      <c r="AB77" s="571"/>
      <c r="AC77" s="571"/>
      <c r="AE77" s="431"/>
    </row>
    <row r="78" spans="1:31">
      <c r="A78" s="250"/>
      <c r="B78" s="250"/>
      <c r="C78" s="250"/>
      <c r="D78" s="250"/>
      <c r="E78" s="250"/>
      <c r="F78" s="250"/>
      <c r="G78" s="250"/>
      <c r="H78" s="250"/>
      <c r="I78" s="250"/>
      <c r="J78" s="250"/>
      <c r="K78" s="250"/>
      <c r="L78" s="251"/>
      <c r="M78" s="250"/>
      <c r="N78" s="621"/>
      <c r="O78" s="565"/>
      <c r="P78" s="565"/>
      <c r="Q78" s="565"/>
      <c r="Y78" s="571"/>
      <c r="Z78" s="571"/>
      <c r="AB78" s="571"/>
      <c r="AC78" s="571"/>
      <c r="AE78" s="431"/>
    </row>
    <row r="79" spans="1:31">
      <c r="A79" s="250"/>
      <c r="B79" s="250"/>
      <c r="C79" s="250"/>
      <c r="D79" s="250"/>
      <c r="E79" s="250"/>
      <c r="F79" s="250"/>
      <c r="G79" s="250"/>
      <c r="H79" s="250"/>
      <c r="I79" s="250"/>
      <c r="J79" s="250"/>
      <c r="K79" s="250"/>
      <c r="L79" s="251"/>
      <c r="M79" s="250"/>
      <c r="N79" s="621"/>
      <c r="O79" s="565"/>
      <c r="P79" s="565"/>
      <c r="Q79" s="565"/>
      <c r="Y79" s="571"/>
      <c r="Z79" s="571"/>
      <c r="AB79" s="571"/>
      <c r="AC79" s="571"/>
      <c r="AE79" s="431"/>
    </row>
    <row r="80" spans="1:31">
      <c r="A80" s="250"/>
      <c r="B80" s="250"/>
      <c r="C80" s="250"/>
      <c r="D80" s="250"/>
      <c r="E80" s="250"/>
      <c r="F80" s="250"/>
      <c r="G80" s="250"/>
      <c r="H80" s="250"/>
      <c r="I80" s="250"/>
      <c r="J80" s="250"/>
      <c r="K80" s="250"/>
      <c r="L80" s="251"/>
      <c r="M80" s="250"/>
      <c r="N80" s="621"/>
      <c r="O80" s="565"/>
      <c r="P80" s="565"/>
      <c r="Q80" s="565"/>
      <c r="Y80" s="571"/>
      <c r="Z80" s="571"/>
      <c r="AB80" s="571"/>
      <c r="AC80" s="571"/>
      <c r="AE80" s="431"/>
    </row>
    <row r="81" spans="1:31">
      <c r="A81" s="453"/>
      <c r="B81" s="453"/>
      <c r="C81" s="453"/>
      <c r="D81" s="453"/>
      <c r="E81" s="453"/>
      <c r="F81" s="453"/>
      <c r="G81" s="453"/>
      <c r="H81" s="453"/>
      <c r="I81" s="453"/>
      <c r="J81" s="453"/>
      <c r="K81" s="453"/>
      <c r="L81" s="251"/>
      <c r="M81" s="623"/>
      <c r="N81" s="624"/>
      <c r="O81" s="625"/>
      <c r="P81" s="625"/>
      <c r="Q81" s="625"/>
      <c r="Y81" s="571"/>
      <c r="Z81" s="571"/>
      <c r="AB81" s="571"/>
      <c r="AC81" s="571"/>
      <c r="AE81" s="431"/>
    </row>
    <row r="82" spans="1:31">
      <c r="A82" s="250"/>
      <c r="B82" s="250"/>
      <c r="C82" s="250"/>
      <c r="D82" s="250"/>
      <c r="E82" s="250"/>
      <c r="F82" s="250"/>
      <c r="G82" s="250"/>
      <c r="H82" s="250"/>
      <c r="I82" s="250"/>
      <c r="J82" s="250"/>
      <c r="K82" s="250"/>
      <c r="L82" s="251"/>
      <c r="M82" s="626"/>
      <c r="N82" s="627"/>
      <c r="O82" s="565"/>
      <c r="P82" s="565"/>
      <c r="Q82" s="565"/>
      <c r="Y82" s="571"/>
      <c r="Z82" s="571"/>
      <c r="AB82" s="571"/>
      <c r="AC82" s="571"/>
      <c r="AE82" s="431"/>
    </row>
    <row r="83" spans="1:31">
      <c r="A83" s="736"/>
      <c r="B83" s="736"/>
      <c r="C83" s="736"/>
      <c r="D83" s="736"/>
      <c r="E83" s="736"/>
      <c r="F83" s="736"/>
      <c r="G83" s="736"/>
      <c r="H83" s="736"/>
      <c r="I83" s="736"/>
      <c r="J83" s="736"/>
      <c r="K83" s="736"/>
      <c r="L83" s="736"/>
      <c r="M83" s="736"/>
      <c r="N83" s="736"/>
      <c r="O83" s="736"/>
      <c r="P83" s="736"/>
      <c r="Q83" s="511"/>
      <c r="Y83" s="571"/>
      <c r="Z83" s="571"/>
      <c r="AB83" s="571"/>
      <c r="AC83" s="571"/>
      <c r="AE83" s="431"/>
    </row>
    <row r="84" spans="1:31">
      <c r="A84" s="741"/>
      <c r="B84" s="741"/>
      <c r="C84" s="741"/>
      <c r="D84" s="741"/>
      <c r="E84" s="741"/>
      <c r="F84" s="741"/>
      <c r="G84" s="741"/>
      <c r="H84" s="741"/>
      <c r="I84" s="741"/>
      <c r="J84" s="741"/>
      <c r="K84" s="741"/>
      <c r="L84" s="741"/>
      <c r="M84" s="741"/>
      <c r="N84" s="741"/>
      <c r="O84" s="741"/>
      <c r="P84" s="741"/>
      <c r="Q84" s="453"/>
      <c r="Y84" s="571"/>
      <c r="Z84" s="571"/>
      <c r="AB84" s="571"/>
      <c r="AC84" s="571"/>
      <c r="AE84" s="431"/>
    </row>
    <row r="85" spans="1:31">
      <c r="A85" s="250"/>
      <c r="B85" s="250"/>
      <c r="C85" s="250"/>
      <c r="D85" s="250"/>
      <c r="E85" s="250"/>
      <c r="F85" s="250"/>
      <c r="G85" s="250"/>
      <c r="H85" s="250"/>
      <c r="I85" s="250"/>
      <c r="J85" s="250"/>
      <c r="K85" s="250"/>
      <c r="L85" s="251"/>
      <c r="M85" s="250"/>
      <c r="N85" s="621"/>
      <c r="O85" s="565"/>
      <c r="P85" s="565"/>
      <c r="Q85" s="565"/>
      <c r="Y85" s="571"/>
      <c r="Z85" s="571"/>
      <c r="AB85" s="571"/>
      <c r="AC85" s="571"/>
      <c r="AE85" s="431"/>
    </row>
    <row r="86" spans="1:31">
      <c r="A86" s="454"/>
      <c r="B86" s="454"/>
      <c r="C86" s="454"/>
      <c r="D86" s="454"/>
      <c r="E86" s="454"/>
      <c r="F86" s="454"/>
      <c r="G86" s="454"/>
      <c r="H86" s="454"/>
      <c r="I86" s="454"/>
      <c r="J86" s="454"/>
      <c r="K86" s="454"/>
      <c r="L86" s="437"/>
      <c r="M86" s="628"/>
      <c r="N86" s="629"/>
      <c r="O86" s="565"/>
      <c r="P86" s="565"/>
      <c r="Q86" s="565"/>
      <c r="Y86" s="571"/>
      <c r="Z86" s="571"/>
      <c r="AB86" s="571"/>
      <c r="AC86" s="571"/>
      <c r="AE86" s="431"/>
    </row>
    <row r="87" spans="1:31">
      <c r="A87" s="742"/>
      <c r="B87" s="742"/>
      <c r="C87" s="742"/>
      <c r="D87" s="742"/>
      <c r="E87" s="742"/>
      <c r="F87" s="742"/>
      <c r="G87" s="742"/>
      <c r="H87" s="742"/>
      <c r="I87" s="742"/>
      <c r="J87" s="742"/>
      <c r="K87" s="742"/>
      <c r="L87" s="742"/>
      <c r="M87" s="742"/>
      <c r="N87" s="742"/>
      <c r="O87" s="630"/>
      <c r="P87" s="565"/>
      <c r="Q87" s="565"/>
      <c r="Y87" s="571"/>
      <c r="Z87" s="571"/>
      <c r="AB87" s="571"/>
      <c r="AC87" s="571"/>
      <c r="AE87" s="431"/>
    </row>
    <row r="88" spans="1:31">
      <c r="A88" s="454"/>
      <c r="B88" s="454"/>
      <c r="C88" s="454"/>
      <c r="D88" s="454"/>
      <c r="E88" s="454"/>
      <c r="F88" s="454"/>
      <c r="G88" s="454"/>
      <c r="H88" s="454"/>
      <c r="I88" s="454"/>
      <c r="J88" s="454"/>
      <c r="K88" s="454"/>
      <c r="L88" s="731"/>
      <c r="M88" s="731"/>
      <c r="N88" s="731"/>
      <c r="O88" s="630"/>
      <c r="P88" s="565"/>
      <c r="Q88" s="565"/>
      <c r="Y88" s="571"/>
      <c r="Z88" s="571"/>
      <c r="AB88" s="571"/>
      <c r="AC88" s="571"/>
      <c r="AE88" s="431"/>
    </row>
    <row r="89" spans="1:31">
      <c r="A89" s="454"/>
      <c r="B89" s="454"/>
      <c r="C89" s="454"/>
      <c r="D89" s="454"/>
      <c r="E89" s="454"/>
      <c r="F89" s="454"/>
      <c r="G89" s="454"/>
      <c r="H89" s="454"/>
      <c r="I89" s="454"/>
      <c r="J89" s="454"/>
      <c r="K89" s="454"/>
      <c r="L89" s="731"/>
      <c r="M89" s="731"/>
      <c r="N89" s="731"/>
      <c r="O89" s="630"/>
      <c r="P89" s="565"/>
      <c r="Q89" s="565"/>
      <c r="Y89" s="571"/>
      <c r="Z89" s="571"/>
      <c r="AB89" s="571"/>
      <c r="AC89" s="571"/>
      <c r="AE89" s="431"/>
    </row>
    <row r="90" spans="1:31">
      <c r="A90" s="510"/>
      <c r="B90" s="510"/>
      <c r="C90" s="510"/>
      <c r="D90" s="510"/>
      <c r="E90" s="510"/>
      <c r="F90" s="510"/>
      <c r="G90" s="510"/>
      <c r="H90" s="510"/>
      <c r="I90" s="510"/>
      <c r="J90" s="510"/>
      <c r="K90" s="510"/>
      <c r="L90" s="731"/>
      <c r="M90" s="731"/>
      <c r="N90" s="731"/>
      <c r="O90" s="630"/>
      <c r="P90" s="565"/>
      <c r="Q90" s="565"/>
      <c r="Y90" s="571"/>
      <c r="Z90" s="571"/>
      <c r="AB90" s="571"/>
      <c r="AC90" s="571"/>
      <c r="AE90" s="431"/>
    </row>
    <row r="91" spans="1:31">
      <c r="A91" s="510"/>
      <c r="B91" s="510"/>
      <c r="C91" s="510"/>
      <c r="D91" s="510"/>
      <c r="E91" s="510"/>
      <c r="F91" s="510"/>
      <c r="G91" s="510"/>
      <c r="H91" s="510"/>
      <c r="I91" s="510"/>
      <c r="J91" s="510"/>
      <c r="K91" s="510"/>
      <c r="L91" s="731"/>
      <c r="M91" s="731"/>
      <c r="N91" s="731"/>
      <c r="O91" s="630"/>
      <c r="P91" s="565"/>
      <c r="Q91" s="565"/>
      <c r="Y91" s="571"/>
      <c r="Z91" s="571"/>
      <c r="AB91" s="571"/>
      <c r="AC91" s="571"/>
      <c r="AE91" s="431"/>
    </row>
    <row r="92" spans="1:31">
      <c r="A92" s="510"/>
      <c r="B92" s="510"/>
      <c r="C92" s="510"/>
      <c r="D92" s="510"/>
      <c r="E92" s="510"/>
      <c r="F92" s="510"/>
      <c r="G92" s="510"/>
      <c r="H92" s="510"/>
      <c r="I92" s="510"/>
      <c r="J92" s="510"/>
      <c r="K92" s="510"/>
      <c r="L92" s="437"/>
      <c r="M92" s="630"/>
      <c r="N92" s="631"/>
      <c r="O92" s="628"/>
      <c r="P92" s="565"/>
      <c r="Q92" s="565"/>
      <c r="Y92" s="571"/>
      <c r="Z92" s="571"/>
      <c r="AB92" s="571"/>
      <c r="AC92" s="571"/>
      <c r="AE92" s="431"/>
    </row>
    <row r="93" spans="1:31">
      <c r="A93" s="733"/>
      <c r="B93" s="733"/>
      <c r="C93" s="733"/>
      <c r="D93" s="733"/>
      <c r="E93" s="733"/>
      <c r="F93" s="733"/>
      <c r="G93" s="733"/>
      <c r="H93" s="733"/>
      <c r="I93" s="733"/>
      <c r="J93" s="733"/>
      <c r="K93" s="733"/>
      <c r="L93" s="733"/>
      <c r="M93" s="733"/>
      <c r="N93" s="733"/>
      <c r="O93" s="733"/>
      <c r="P93" s="733"/>
      <c r="Q93" s="632"/>
      <c r="Y93" s="571"/>
      <c r="Z93" s="571"/>
      <c r="AB93" s="571"/>
      <c r="AC93" s="571"/>
      <c r="AE93" s="431"/>
    </row>
    <row r="94" spans="1:31">
      <c r="A94" s="250"/>
      <c r="B94" s="250"/>
      <c r="C94" s="250"/>
      <c r="D94" s="250"/>
      <c r="E94" s="250"/>
      <c r="F94" s="250"/>
      <c r="G94" s="250"/>
      <c r="H94" s="250"/>
      <c r="I94" s="250"/>
      <c r="J94" s="250"/>
      <c r="K94" s="250"/>
      <c r="L94" s="251"/>
      <c r="M94" s="250"/>
      <c r="N94" s="621"/>
      <c r="O94" s="625"/>
      <c r="P94" s="625"/>
      <c r="Q94" s="625"/>
      <c r="Y94" s="571"/>
      <c r="Z94" s="571"/>
      <c r="AB94" s="571"/>
      <c r="AC94" s="571"/>
      <c r="AE94" s="431"/>
    </row>
    <row r="95" spans="1:31">
      <c r="A95" s="511"/>
      <c r="B95" s="511"/>
      <c r="C95" s="511"/>
      <c r="D95" s="511"/>
      <c r="E95" s="511"/>
      <c r="F95" s="511"/>
      <c r="G95" s="511"/>
      <c r="H95" s="511"/>
      <c r="I95" s="511"/>
      <c r="J95" s="511"/>
      <c r="K95" s="511"/>
      <c r="L95" s="438"/>
      <c r="M95" s="453"/>
      <c r="N95" s="633"/>
      <c r="O95" s="634"/>
      <c r="P95" s="634"/>
      <c r="Q95" s="634"/>
      <c r="Y95" s="431"/>
      <c r="Z95" s="571"/>
      <c r="AB95" s="431"/>
      <c r="AC95" s="571"/>
      <c r="AE95" s="431"/>
    </row>
    <row r="96" spans="1:31">
      <c r="A96" s="453"/>
      <c r="B96" s="453"/>
      <c r="C96" s="453"/>
      <c r="D96" s="453"/>
      <c r="E96" s="453"/>
      <c r="F96" s="453"/>
      <c r="G96" s="453"/>
      <c r="H96" s="453"/>
      <c r="I96" s="453"/>
      <c r="J96" s="453"/>
      <c r="K96" s="453"/>
      <c r="L96" s="439"/>
      <c r="M96" s="453"/>
      <c r="N96" s="633"/>
      <c r="O96" s="625"/>
      <c r="P96" s="625"/>
      <c r="Q96" s="625"/>
      <c r="Y96" s="431"/>
      <c r="Z96" s="571"/>
      <c r="AB96" s="431"/>
      <c r="AC96" s="571"/>
    </row>
    <row r="97" spans="1:31">
      <c r="A97" s="512"/>
      <c r="B97" s="512"/>
      <c r="C97" s="512"/>
      <c r="D97" s="512"/>
      <c r="E97" s="512"/>
      <c r="F97" s="512"/>
      <c r="G97" s="512"/>
      <c r="H97" s="512"/>
      <c r="I97" s="512"/>
      <c r="J97" s="512"/>
      <c r="K97" s="512"/>
      <c r="L97" s="440"/>
      <c r="M97" s="635"/>
      <c r="N97" s="636"/>
      <c r="O97" s="637"/>
      <c r="P97" s="638"/>
      <c r="Q97" s="638"/>
      <c r="Y97" s="431"/>
      <c r="Z97" s="571"/>
      <c r="AB97" s="431"/>
      <c r="AC97" s="571"/>
      <c r="AE97" s="639"/>
    </row>
    <row r="98" spans="1:31">
      <c r="A98" s="513"/>
      <c r="B98" s="513"/>
      <c r="C98" s="513"/>
      <c r="D98" s="513"/>
      <c r="E98" s="513"/>
      <c r="F98" s="513"/>
      <c r="G98" s="513"/>
      <c r="H98" s="513"/>
      <c r="I98" s="513"/>
      <c r="J98" s="513"/>
      <c r="K98" s="513"/>
      <c r="L98" s="441"/>
      <c r="M98" s="635"/>
      <c r="N98" s="640"/>
      <c r="O98" s="641"/>
      <c r="P98" s="637"/>
      <c r="Q98" s="637"/>
    </row>
    <row r="99" spans="1:31">
      <c r="A99" s="513"/>
      <c r="B99" s="513"/>
      <c r="C99" s="513"/>
      <c r="D99" s="513"/>
      <c r="E99" s="513"/>
      <c r="F99" s="513"/>
      <c r="G99" s="513"/>
      <c r="H99" s="513"/>
      <c r="I99" s="513"/>
      <c r="J99" s="513"/>
      <c r="K99" s="513"/>
      <c r="L99" s="442"/>
      <c r="M99" s="635"/>
      <c r="N99" s="640"/>
      <c r="O99" s="642"/>
      <c r="P99" s="638"/>
      <c r="Q99" s="638"/>
    </row>
    <row r="100" spans="1:31">
      <c r="A100" s="514"/>
      <c r="B100" s="514"/>
      <c r="C100" s="514"/>
      <c r="D100" s="514"/>
      <c r="E100" s="514"/>
      <c r="F100" s="514"/>
      <c r="G100" s="514"/>
      <c r="H100" s="514"/>
      <c r="I100" s="514"/>
      <c r="J100" s="514"/>
      <c r="K100" s="514"/>
      <c r="L100" s="441"/>
      <c r="M100" s="635"/>
      <c r="N100" s="636"/>
      <c r="O100" s="637"/>
      <c r="P100" s="638"/>
      <c r="Q100" s="638"/>
    </row>
    <row r="101" spans="1:31">
      <c r="A101" s="514"/>
      <c r="B101" s="514"/>
      <c r="C101" s="514"/>
      <c r="D101" s="514"/>
      <c r="E101" s="514"/>
      <c r="F101" s="514"/>
      <c r="G101" s="514"/>
      <c r="H101" s="514"/>
      <c r="I101" s="514"/>
      <c r="J101" s="514"/>
      <c r="K101" s="514"/>
      <c r="L101" s="441"/>
      <c r="M101" s="635"/>
      <c r="N101" s="636"/>
      <c r="O101" s="637"/>
      <c r="P101" s="638"/>
      <c r="Q101" s="638"/>
    </row>
    <row r="102" spans="1:31">
      <c r="A102" s="513"/>
      <c r="B102" s="513"/>
      <c r="C102" s="513"/>
      <c r="D102" s="513"/>
      <c r="E102" s="513"/>
      <c r="F102" s="513"/>
      <c r="G102" s="513"/>
      <c r="H102" s="513"/>
      <c r="I102" s="513"/>
      <c r="J102" s="513"/>
      <c r="K102" s="513"/>
      <c r="L102" s="441"/>
      <c r="M102" s="635"/>
      <c r="N102" s="636"/>
      <c r="O102" s="637"/>
      <c r="P102" s="638"/>
      <c r="Q102" s="638"/>
    </row>
    <row r="103" spans="1:31">
      <c r="A103" s="513"/>
      <c r="B103" s="513"/>
      <c r="C103" s="513"/>
      <c r="D103" s="513"/>
      <c r="E103" s="513"/>
      <c r="F103" s="513"/>
      <c r="G103" s="513"/>
      <c r="H103" s="513"/>
      <c r="I103" s="513"/>
      <c r="J103" s="513"/>
      <c r="K103" s="513"/>
      <c r="L103" s="442"/>
      <c r="M103" s="635"/>
      <c r="N103" s="636"/>
      <c r="O103" s="637"/>
      <c r="P103" s="638"/>
      <c r="Q103" s="638"/>
    </row>
    <row r="104" spans="1:31">
      <c r="A104" s="513"/>
      <c r="B104" s="513"/>
      <c r="C104" s="513"/>
      <c r="D104" s="513"/>
      <c r="E104" s="513"/>
      <c r="F104" s="513"/>
      <c r="G104" s="513"/>
      <c r="H104" s="513"/>
      <c r="I104" s="513"/>
      <c r="J104" s="513"/>
      <c r="K104" s="513"/>
      <c r="L104" s="441"/>
      <c r="M104" s="635"/>
      <c r="N104" s="636"/>
      <c r="O104" s="637"/>
      <c r="P104" s="638"/>
      <c r="Q104" s="638"/>
    </row>
    <row r="105" spans="1:31">
      <c r="A105" s="513"/>
      <c r="B105" s="513"/>
      <c r="C105" s="513"/>
      <c r="D105" s="513"/>
      <c r="E105" s="513"/>
      <c r="F105" s="513"/>
      <c r="G105" s="513"/>
      <c r="H105" s="513"/>
      <c r="I105" s="513"/>
      <c r="J105" s="513"/>
      <c r="K105" s="513"/>
      <c r="L105" s="441"/>
      <c r="M105" s="635"/>
      <c r="N105" s="636"/>
      <c r="O105" s="637"/>
      <c r="P105" s="638"/>
      <c r="Q105" s="638"/>
    </row>
    <row r="106" spans="1:31">
      <c r="A106" s="513"/>
      <c r="B106" s="513"/>
      <c r="C106" s="513"/>
      <c r="D106" s="513"/>
      <c r="E106" s="513"/>
      <c r="F106" s="513"/>
      <c r="G106" s="513"/>
      <c r="H106" s="513"/>
      <c r="I106" s="513"/>
      <c r="J106" s="513"/>
      <c r="K106" s="513"/>
      <c r="L106" s="441"/>
      <c r="M106" s="635"/>
      <c r="N106" s="640"/>
      <c r="O106" s="637"/>
      <c r="P106" s="638"/>
      <c r="Q106" s="638"/>
    </row>
    <row r="107" spans="1:31">
      <c r="A107" s="513"/>
      <c r="B107" s="513"/>
      <c r="C107" s="513"/>
      <c r="D107" s="513"/>
      <c r="E107" s="513"/>
      <c r="F107" s="513"/>
      <c r="G107" s="513"/>
      <c r="H107" s="513"/>
      <c r="I107" s="513"/>
      <c r="J107" s="513"/>
      <c r="K107" s="513"/>
      <c r="L107" s="442"/>
      <c r="M107" s="635"/>
      <c r="N107" s="640"/>
      <c r="O107" s="643"/>
      <c r="P107" s="638"/>
      <c r="Q107" s="638"/>
    </row>
    <row r="108" spans="1:31">
      <c r="A108" s="514"/>
      <c r="B108" s="514"/>
      <c r="C108" s="514"/>
      <c r="D108" s="514"/>
      <c r="E108" s="514"/>
      <c r="F108" s="514"/>
      <c r="G108" s="514"/>
      <c r="H108" s="514"/>
      <c r="I108" s="514"/>
      <c r="J108" s="514"/>
      <c r="K108" s="514"/>
      <c r="L108" s="443"/>
      <c r="M108" s="635"/>
      <c r="N108" s="636"/>
      <c r="O108" s="637"/>
      <c r="P108" s="638"/>
      <c r="Q108" s="638"/>
    </row>
    <row r="109" spans="1:31">
      <c r="A109" s="514"/>
      <c r="B109" s="514"/>
      <c r="C109" s="514"/>
      <c r="D109" s="514"/>
      <c r="E109" s="514"/>
      <c r="F109" s="514"/>
      <c r="G109" s="514"/>
      <c r="H109" s="514"/>
      <c r="I109" s="514"/>
      <c r="J109" s="514"/>
      <c r="K109" s="514"/>
      <c r="L109" s="444"/>
      <c r="M109" s="635"/>
      <c r="N109" s="636"/>
      <c r="O109" s="643"/>
      <c r="P109" s="638"/>
      <c r="Q109" s="638"/>
    </row>
    <row r="110" spans="1:31">
      <c r="A110" s="514"/>
      <c r="B110" s="514"/>
      <c r="C110" s="514"/>
      <c r="D110" s="514"/>
      <c r="E110" s="514"/>
      <c r="F110" s="514"/>
      <c r="G110" s="514"/>
      <c r="H110" s="514"/>
      <c r="I110" s="514"/>
      <c r="J110" s="514"/>
      <c r="K110" s="514"/>
      <c r="L110" s="444"/>
      <c r="M110" s="635"/>
      <c r="N110" s="636"/>
      <c r="O110" s="643"/>
      <c r="P110" s="638"/>
      <c r="Q110" s="638"/>
    </row>
    <row r="111" spans="1:31">
      <c r="A111" s="512"/>
      <c r="B111" s="512"/>
      <c r="C111" s="512"/>
      <c r="D111" s="512"/>
      <c r="E111" s="512"/>
      <c r="F111" s="512"/>
      <c r="G111" s="512"/>
      <c r="H111" s="512"/>
      <c r="I111" s="512"/>
      <c r="J111" s="512"/>
      <c r="K111" s="512"/>
      <c r="L111" s="445"/>
      <c r="M111" s="635"/>
      <c r="N111" s="636"/>
      <c r="O111" s="637"/>
      <c r="P111" s="638"/>
      <c r="Q111" s="638"/>
    </row>
    <row r="112" spans="1:31">
      <c r="A112" s="514"/>
      <c r="B112" s="514"/>
      <c r="C112" s="514"/>
      <c r="D112" s="514"/>
      <c r="E112" s="514"/>
      <c r="F112" s="514"/>
      <c r="G112" s="514"/>
      <c r="H112" s="514"/>
      <c r="I112" s="514"/>
      <c r="J112" s="514"/>
      <c r="K112" s="514"/>
      <c r="L112" s="446"/>
      <c r="M112" s="635"/>
      <c r="N112" s="636"/>
      <c r="O112" s="637"/>
      <c r="P112" s="638"/>
      <c r="Q112" s="638"/>
    </row>
    <row r="113" spans="1:17">
      <c r="A113" s="513"/>
      <c r="B113" s="513"/>
      <c r="C113" s="513"/>
      <c r="D113" s="513"/>
      <c r="E113" s="513"/>
      <c r="F113" s="513"/>
      <c r="G113" s="513"/>
      <c r="H113" s="513"/>
      <c r="I113" s="513"/>
      <c r="J113" s="513"/>
      <c r="K113" s="513"/>
      <c r="L113" s="441"/>
      <c r="M113" s="635"/>
      <c r="N113" s="636"/>
      <c r="O113" s="637"/>
      <c r="P113" s="638"/>
      <c r="Q113" s="638"/>
    </row>
    <row r="114" spans="1:17">
      <c r="A114" s="514"/>
      <c r="B114" s="514"/>
      <c r="C114" s="514"/>
      <c r="D114" s="514"/>
      <c r="E114" s="514"/>
      <c r="F114" s="514"/>
      <c r="G114" s="514"/>
      <c r="H114" s="514"/>
      <c r="I114" s="514"/>
      <c r="J114" s="514"/>
      <c r="K114" s="514"/>
      <c r="L114" s="444"/>
      <c r="M114" s="635"/>
      <c r="N114" s="636"/>
      <c r="O114" s="643"/>
      <c r="P114" s="638"/>
      <c r="Q114" s="638"/>
    </row>
    <row r="115" spans="1:17">
      <c r="A115" s="512"/>
      <c r="B115" s="512"/>
      <c r="C115" s="512"/>
      <c r="D115" s="512"/>
      <c r="E115" s="512"/>
      <c r="F115" s="512"/>
      <c r="G115" s="512"/>
      <c r="H115" s="512"/>
      <c r="I115" s="512"/>
      <c r="J115" s="512"/>
      <c r="K115" s="512"/>
      <c r="L115" s="440"/>
      <c r="M115" s="635"/>
      <c r="N115" s="636"/>
      <c r="O115" s="637"/>
      <c r="P115" s="638"/>
      <c r="Q115" s="638"/>
    </row>
    <row r="116" spans="1:17">
      <c r="A116" s="513"/>
      <c r="B116" s="513"/>
      <c r="C116" s="513"/>
      <c r="D116" s="513"/>
      <c r="E116" s="513"/>
      <c r="F116" s="513"/>
      <c r="G116" s="513"/>
      <c r="H116" s="513"/>
      <c r="I116" s="513"/>
      <c r="J116" s="513"/>
      <c r="K116" s="513"/>
      <c r="L116" s="441"/>
      <c r="M116" s="635"/>
      <c r="N116" s="640"/>
      <c r="O116" s="643"/>
      <c r="P116" s="638"/>
      <c r="Q116" s="638"/>
    </row>
    <row r="117" spans="1:17">
      <c r="A117" s="513"/>
      <c r="B117" s="513"/>
      <c r="C117" s="513"/>
      <c r="D117" s="513"/>
      <c r="E117" s="513"/>
      <c r="F117" s="513"/>
      <c r="G117" s="513"/>
      <c r="H117" s="513"/>
      <c r="I117" s="513"/>
      <c r="J117" s="513"/>
      <c r="K117" s="513"/>
      <c r="L117" s="441"/>
      <c r="M117" s="514"/>
      <c r="N117" s="636"/>
      <c r="O117" s="643"/>
      <c r="P117" s="638"/>
      <c r="Q117" s="638"/>
    </row>
    <row r="118" spans="1:17">
      <c r="A118" s="514"/>
      <c r="B118" s="514"/>
      <c r="C118" s="514"/>
      <c r="D118" s="514"/>
      <c r="E118" s="514"/>
      <c r="F118" s="514"/>
      <c r="G118" s="514"/>
      <c r="H118" s="514"/>
      <c r="I118" s="514"/>
      <c r="J118" s="514"/>
      <c r="K118" s="514"/>
      <c r="L118" s="441"/>
      <c r="M118" s="514"/>
      <c r="N118" s="636"/>
      <c r="O118" s="643"/>
      <c r="P118" s="638"/>
      <c r="Q118" s="638"/>
    </row>
    <row r="119" spans="1:17">
      <c r="A119" s="514"/>
      <c r="B119" s="514"/>
      <c r="C119" s="514"/>
      <c r="D119" s="514"/>
      <c r="E119" s="514"/>
      <c r="F119" s="514"/>
      <c r="G119" s="514"/>
      <c r="H119" s="514"/>
      <c r="I119" s="514"/>
      <c r="J119" s="514"/>
      <c r="K119" s="514"/>
      <c r="L119" s="441"/>
      <c r="M119" s="514"/>
      <c r="N119" s="636"/>
      <c r="O119" s="643"/>
      <c r="P119" s="638"/>
      <c r="Q119" s="638"/>
    </row>
    <row r="120" spans="1:17">
      <c r="A120" s="514"/>
      <c r="B120" s="514"/>
      <c r="C120" s="514"/>
      <c r="D120" s="514"/>
      <c r="E120" s="514"/>
      <c r="F120" s="514"/>
      <c r="G120" s="514"/>
      <c r="H120" s="514"/>
      <c r="I120" s="514"/>
      <c r="J120" s="514"/>
      <c r="K120" s="514"/>
      <c r="L120" s="441"/>
      <c r="M120" s="514"/>
      <c r="N120" s="636"/>
      <c r="O120" s="643"/>
      <c r="P120" s="638"/>
      <c r="Q120" s="638"/>
    </row>
    <row r="121" spans="1:17">
      <c r="A121" s="514"/>
      <c r="B121" s="514"/>
      <c r="C121" s="514"/>
      <c r="D121" s="514"/>
      <c r="E121" s="514"/>
      <c r="F121" s="514"/>
      <c r="G121" s="514"/>
      <c r="H121" s="514"/>
      <c r="I121" s="514"/>
      <c r="J121" s="514"/>
      <c r="K121" s="514"/>
      <c r="L121" s="441"/>
      <c r="M121" s="514"/>
      <c r="N121" s="636"/>
      <c r="O121" s="643"/>
      <c r="P121" s="638"/>
      <c r="Q121" s="638"/>
    </row>
    <row r="122" spans="1:17">
      <c r="A122" s="514"/>
      <c r="B122" s="514"/>
      <c r="C122" s="514"/>
      <c r="D122" s="514"/>
      <c r="E122" s="514"/>
      <c r="F122" s="514"/>
      <c r="G122" s="514"/>
      <c r="H122" s="514"/>
      <c r="I122" s="514"/>
      <c r="J122" s="514"/>
      <c r="K122" s="514"/>
      <c r="L122" s="441"/>
      <c r="M122" s="514"/>
      <c r="N122" s="636"/>
      <c r="O122" s="643"/>
      <c r="P122" s="638"/>
      <c r="Q122" s="638"/>
    </row>
    <row r="123" spans="1:17">
      <c r="A123" s="514"/>
      <c r="B123" s="514"/>
      <c r="C123" s="514"/>
      <c r="D123" s="514"/>
      <c r="E123" s="514"/>
      <c r="F123" s="514"/>
      <c r="G123" s="514"/>
      <c r="H123" s="514"/>
      <c r="I123" s="514"/>
      <c r="J123" s="514"/>
      <c r="K123" s="514"/>
      <c r="L123" s="441"/>
      <c r="M123" s="514"/>
      <c r="N123" s="636"/>
      <c r="O123" s="643"/>
      <c r="P123" s="638"/>
      <c r="Q123" s="638"/>
    </row>
    <row r="124" spans="1:17">
      <c r="A124" s="512"/>
      <c r="B124" s="512"/>
      <c r="C124" s="512"/>
      <c r="D124" s="512"/>
      <c r="E124" s="512"/>
      <c r="F124" s="512"/>
      <c r="G124" s="512"/>
      <c r="H124" s="512"/>
      <c r="I124" s="512"/>
      <c r="J124" s="512"/>
      <c r="K124" s="512"/>
      <c r="L124" s="440"/>
      <c r="M124" s="635"/>
      <c r="N124" s="636"/>
      <c r="O124" s="637"/>
      <c r="P124" s="638"/>
      <c r="Q124" s="638"/>
    </row>
    <row r="125" spans="1:17">
      <c r="A125" s="513"/>
      <c r="B125" s="513"/>
      <c r="C125" s="513"/>
      <c r="D125" s="513"/>
      <c r="E125" s="513"/>
      <c r="F125" s="513"/>
      <c r="G125" s="513"/>
      <c r="H125" s="513"/>
      <c r="I125" s="513"/>
      <c r="J125" s="513"/>
      <c r="K125" s="513"/>
      <c r="L125" s="447"/>
      <c r="M125" s="635"/>
      <c r="N125" s="636"/>
      <c r="O125" s="643"/>
      <c r="P125" s="638"/>
      <c r="Q125" s="638"/>
    </row>
    <row r="126" spans="1:17">
      <c r="A126" s="513"/>
      <c r="B126" s="513"/>
      <c r="C126" s="513"/>
      <c r="D126" s="513"/>
      <c r="E126" s="513"/>
      <c r="F126" s="513"/>
      <c r="G126" s="513"/>
      <c r="H126" s="513"/>
      <c r="I126" s="513"/>
      <c r="J126" s="513"/>
      <c r="K126" s="513"/>
      <c r="L126" s="441"/>
      <c r="M126" s="514"/>
      <c r="N126" s="644"/>
      <c r="O126" s="643"/>
      <c r="P126" s="638"/>
      <c r="Q126" s="638"/>
    </row>
    <row r="127" spans="1:17">
      <c r="A127" s="513"/>
      <c r="B127" s="513"/>
      <c r="C127" s="513"/>
      <c r="D127" s="513"/>
      <c r="E127" s="513"/>
      <c r="F127" s="513"/>
      <c r="G127" s="513"/>
      <c r="H127" s="513"/>
      <c r="I127" s="513"/>
      <c r="J127" s="513"/>
      <c r="K127" s="513"/>
      <c r="L127" s="440"/>
      <c r="M127" s="635"/>
      <c r="N127" s="636"/>
      <c r="O127" s="637"/>
      <c r="P127" s="638"/>
      <c r="Q127" s="638"/>
    </row>
    <row r="128" spans="1:17">
      <c r="A128" s="512"/>
      <c r="B128" s="512"/>
      <c r="C128" s="512"/>
      <c r="D128" s="512"/>
      <c r="E128" s="512"/>
      <c r="F128" s="512"/>
      <c r="G128" s="512"/>
      <c r="H128" s="512"/>
      <c r="I128" s="512"/>
      <c r="J128" s="512"/>
      <c r="K128" s="512"/>
      <c r="L128" s="448"/>
      <c r="M128" s="514"/>
      <c r="N128" s="636"/>
      <c r="O128" s="638"/>
      <c r="P128" s="638"/>
      <c r="Q128" s="638"/>
    </row>
    <row r="129" spans="1:17">
      <c r="A129" s="512"/>
      <c r="B129" s="512"/>
      <c r="C129" s="512"/>
      <c r="D129" s="512"/>
      <c r="E129" s="512"/>
      <c r="F129" s="512"/>
      <c r="G129" s="512"/>
      <c r="H129" s="512"/>
      <c r="I129" s="512"/>
      <c r="J129" s="512"/>
      <c r="K129" s="512"/>
      <c r="L129" s="448"/>
      <c r="M129" s="514"/>
      <c r="N129" s="636"/>
      <c r="O129" s="637"/>
      <c r="P129" s="638"/>
      <c r="Q129" s="638"/>
    </row>
    <row r="130" spans="1:17">
      <c r="A130" s="512"/>
      <c r="B130" s="512"/>
      <c r="C130" s="512"/>
      <c r="D130" s="512"/>
      <c r="E130" s="512"/>
      <c r="F130" s="512"/>
      <c r="G130" s="512"/>
      <c r="H130" s="512"/>
      <c r="I130" s="512"/>
      <c r="J130" s="512"/>
      <c r="K130" s="512"/>
      <c r="L130" s="448"/>
      <c r="M130" s="514"/>
      <c r="N130" s="636"/>
      <c r="O130" s="638"/>
      <c r="P130" s="638"/>
      <c r="Q130" s="638"/>
    </row>
    <row r="131" spans="1:17">
      <c r="A131" s="512"/>
      <c r="B131" s="512"/>
      <c r="C131" s="512"/>
      <c r="D131" s="512"/>
      <c r="E131" s="512"/>
      <c r="F131" s="512"/>
      <c r="G131" s="512"/>
      <c r="H131" s="512"/>
      <c r="I131" s="512"/>
      <c r="J131" s="512"/>
      <c r="K131" s="512"/>
      <c r="L131" s="448"/>
      <c r="M131" s="514"/>
      <c r="N131" s="636"/>
      <c r="O131" s="638"/>
      <c r="P131" s="638"/>
      <c r="Q131" s="638"/>
    </row>
    <row r="132" spans="1:17">
      <c r="A132" s="512"/>
      <c r="B132" s="512"/>
      <c r="C132" s="512"/>
      <c r="D132" s="512"/>
      <c r="E132" s="512"/>
      <c r="F132" s="512"/>
      <c r="G132" s="512"/>
      <c r="H132" s="512"/>
      <c r="I132" s="512"/>
      <c r="J132" s="512"/>
      <c r="K132" s="512"/>
      <c r="L132" s="441"/>
      <c r="M132" s="514"/>
      <c r="N132" s="636"/>
      <c r="O132" s="638"/>
      <c r="P132" s="638"/>
      <c r="Q132" s="638"/>
    </row>
    <row r="133" spans="1:17">
      <c r="A133" s="512"/>
      <c r="B133" s="512"/>
      <c r="C133" s="512"/>
      <c r="D133" s="512"/>
      <c r="E133" s="512"/>
      <c r="F133" s="512"/>
      <c r="G133" s="512"/>
      <c r="H133" s="512"/>
      <c r="I133" s="512"/>
      <c r="J133" s="512"/>
      <c r="K133" s="512"/>
      <c r="L133" s="441"/>
      <c r="M133" s="514"/>
      <c r="N133" s="636"/>
      <c r="O133" s="638"/>
      <c r="P133" s="638"/>
      <c r="Q133" s="638"/>
    </row>
    <row r="134" spans="1:17">
      <c r="A134" s="512"/>
      <c r="B134" s="512"/>
      <c r="C134" s="512"/>
      <c r="D134" s="512"/>
      <c r="E134" s="512"/>
      <c r="F134" s="512"/>
      <c r="G134" s="512"/>
      <c r="H134" s="512"/>
      <c r="I134" s="512"/>
      <c r="J134" s="512"/>
      <c r="K134" s="512"/>
      <c r="L134" s="440"/>
      <c r="M134" s="635"/>
      <c r="N134" s="636"/>
      <c r="O134" s="637"/>
      <c r="P134" s="638"/>
      <c r="Q134" s="638"/>
    </row>
    <row r="135" spans="1:17">
      <c r="A135" s="513"/>
      <c r="B135" s="513"/>
      <c r="C135" s="513"/>
      <c r="D135" s="513"/>
      <c r="E135" s="513"/>
      <c r="F135" s="513"/>
      <c r="G135" s="513"/>
      <c r="H135" s="513"/>
      <c r="I135" s="513"/>
      <c r="J135" s="513"/>
      <c r="K135" s="513"/>
      <c r="L135" s="448"/>
      <c r="M135" s="514"/>
      <c r="N135" s="636"/>
      <c r="O135" s="638"/>
      <c r="P135" s="638"/>
      <c r="Q135" s="638"/>
    </row>
    <row r="136" spans="1:17">
      <c r="A136" s="513"/>
      <c r="B136" s="513"/>
      <c r="C136" s="513"/>
      <c r="D136" s="513"/>
      <c r="E136" s="513"/>
      <c r="F136" s="513"/>
      <c r="G136" s="513"/>
      <c r="H136" s="513"/>
      <c r="I136" s="513"/>
      <c r="J136" s="513"/>
      <c r="K136" s="513"/>
      <c r="L136" s="448"/>
      <c r="M136" s="514"/>
      <c r="N136" s="636"/>
      <c r="O136" s="638"/>
      <c r="P136" s="638"/>
      <c r="Q136" s="638"/>
    </row>
    <row r="137" spans="1:17">
      <c r="A137" s="513"/>
      <c r="B137" s="513"/>
      <c r="C137" s="513"/>
      <c r="D137" s="513"/>
      <c r="E137" s="513"/>
      <c r="F137" s="513"/>
      <c r="G137" s="513"/>
      <c r="H137" s="513"/>
      <c r="I137" s="513"/>
      <c r="J137" s="513"/>
      <c r="K137" s="513"/>
      <c r="L137" s="448"/>
      <c r="M137" s="514"/>
      <c r="N137" s="636"/>
      <c r="O137" s="638"/>
      <c r="P137" s="638"/>
      <c r="Q137" s="638"/>
    </row>
    <row r="138" spans="1:17">
      <c r="A138" s="513"/>
      <c r="B138" s="513"/>
      <c r="C138" s="513"/>
      <c r="D138" s="513"/>
      <c r="E138" s="513"/>
      <c r="F138" s="513"/>
      <c r="G138" s="513"/>
      <c r="H138" s="513"/>
      <c r="I138" s="513"/>
      <c r="J138" s="513"/>
      <c r="K138" s="513"/>
      <c r="L138" s="448"/>
      <c r="M138" s="514"/>
      <c r="N138" s="636"/>
      <c r="O138" s="638"/>
      <c r="P138" s="638"/>
      <c r="Q138" s="638"/>
    </row>
    <row r="139" spans="1:17">
      <c r="A139" s="515"/>
      <c r="B139" s="515"/>
      <c r="C139" s="515"/>
      <c r="D139" s="515"/>
      <c r="E139" s="515"/>
      <c r="F139" s="515"/>
      <c r="G139" s="515"/>
      <c r="H139" s="515"/>
      <c r="I139" s="515"/>
      <c r="J139" s="515"/>
      <c r="K139" s="515"/>
      <c r="L139" s="440"/>
      <c r="M139" s="635"/>
      <c r="N139" s="636"/>
      <c r="O139" s="637"/>
      <c r="P139" s="638"/>
      <c r="Q139" s="638"/>
    </row>
    <row r="140" spans="1:17">
      <c r="A140" s="516"/>
      <c r="B140" s="516"/>
      <c r="C140" s="516"/>
      <c r="D140" s="516"/>
      <c r="E140" s="516"/>
      <c r="F140" s="516"/>
      <c r="G140" s="516"/>
      <c r="H140" s="516"/>
      <c r="I140" s="516"/>
      <c r="J140" s="516"/>
      <c r="K140" s="516"/>
      <c r="L140" s="448"/>
      <c r="M140" s="516"/>
      <c r="N140" s="645"/>
      <c r="O140" s="638"/>
      <c r="P140" s="638"/>
      <c r="Q140" s="638"/>
    </row>
    <row r="141" spans="1:17">
      <c r="A141" s="516"/>
      <c r="B141" s="516"/>
      <c r="C141" s="516"/>
      <c r="D141" s="516"/>
      <c r="E141" s="516"/>
      <c r="F141" s="516"/>
      <c r="G141" s="516"/>
      <c r="H141" s="516"/>
      <c r="I141" s="516"/>
      <c r="J141" s="516"/>
      <c r="K141" s="516"/>
      <c r="L141" s="448"/>
      <c r="M141" s="516"/>
      <c r="N141" s="645"/>
      <c r="O141" s="638"/>
      <c r="P141" s="638"/>
      <c r="Q141" s="638"/>
    </row>
    <row r="142" spans="1:17">
      <c r="A142" s="516"/>
      <c r="B142" s="516"/>
      <c r="C142" s="516"/>
      <c r="D142" s="516"/>
      <c r="E142" s="516"/>
      <c r="F142" s="516"/>
      <c r="G142" s="516"/>
      <c r="H142" s="516"/>
      <c r="I142" s="516"/>
      <c r="J142" s="516"/>
      <c r="K142" s="516"/>
      <c r="L142" s="448"/>
      <c r="M142" s="516"/>
      <c r="N142" s="645"/>
      <c r="O142" s="638"/>
      <c r="P142" s="638"/>
      <c r="Q142" s="638"/>
    </row>
    <row r="143" spans="1:17">
      <c r="A143" s="516"/>
      <c r="B143" s="516"/>
      <c r="C143" s="516"/>
      <c r="D143" s="516"/>
      <c r="E143" s="516"/>
      <c r="F143" s="516"/>
      <c r="G143" s="516"/>
      <c r="H143" s="516"/>
      <c r="I143" s="516"/>
      <c r="J143" s="516"/>
      <c r="K143" s="516"/>
      <c r="L143" s="448"/>
      <c r="M143" s="516"/>
      <c r="N143" s="645"/>
      <c r="O143" s="638"/>
      <c r="P143" s="638"/>
      <c r="Q143" s="638"/>
    </row>
    <row r="144" spans="1:17">
      <c r="A144" s="516"/>
      <c r="B144" s="516"/>
      <c r="C144" s="516"/>
      <c r="D144" s="516"/>
      <c r="E144" s="516"/>
      <c r="F144" s="516"/>
      <c r="G144" s="516"/>
      <c r="H144" s="516"/>
      <c r="I144" s="516"/>
      <c r="J144" s="516"/>
      <c r="K144" s="516"/>
      <c r="L144" s="448"/>
      <c r="M144" s="516"/>
      <c r="N144" s="645"/>
      <c r="O144" s="638"/>
      <c r="P144" s="638"/>
      <c r="Q144" s="638"/>
    </row>
    <row r="145" spans="1:17">
      <c r="A145" s="514"/>
      <c r="B145" s="514"/>
      <c r="C145" s="514"/>
      <c r="D145" s="514"/>
      <c r="E145" s="514"/>
      <c r="F145" s="514"/>
      <c r="G145" s="514"/>
      <c r="H145" s="514"/>
      <c r="I145" s="514"/>
      <c r="J145" s="514"/>
      <c r="K145" s="514"/>
      <c r="L145" s="732"/>
      <c r="M145" s="732"/>
      <c r="N145" s="732"/>
      <c r="O145" s="638"/>
      <c r="P145" s="638"/>
      <c r="Q145" s="638"/>
    </row>
    <row r="146" spans="1:17">
      <c r="A146" s="516"/>
      <c r="B146" s="516"/>
      <c r="C146" s="516"/>
      <c r="D146" s="516"/>
      <c r="E146" s="516"/>
      <c r="F146" s="516"/>
      <c r="G146" s="516"/>
      <c r="H146" s="516"/>
      <c r="I146" s="516"/>
      <c r="J146" s="516"/>
      <c r="K146" s="516"/>
      <c r="L146" s="729"/>
      <c r="M146" s="729"/>
      <c r="N146" s="729"/>
      <c r="O146" s="638"/>
      <c r="P146" s="638"/>
      <c r="Q146" s="638"/>
    </row>
    <row r="147" spans="1:17">
      <c r="A147" s="516"/>
      <c r="B147" s="516"/>
      <c r="C147" s="516"/>
      <c r="D147" s="516"/>
      <c r="E147" s="516"/>
      <c r="F147" s="516"/>
      <c r="G147" s="516"/>
      <c r="H147" s="516"/>
      <c r="I147" s="516"/>
      <c r="J147" s="516"/>
      <c r="K147" s="516"/>
      <c r="L147" s="730"/>
      <c r="M147" s="730"/>
      <c r="N147" s="730"/>
      <c r="O147" s="638"/>
      <c r="P147" s="638"/>
      <c r="Q147" s="638"/>
    </row>
    <row r="148" spans="1:17">
      <c r="A148" s="250"/>
      <c r="B148" s="250"/>
      <c r="C148" s="250"/>
      <c r="D148" s="250"/>
      <c r="E148" s="250"/>
      <c r="F148" s="250"/>
      <c r="G148" s="250"/>
      <c r="H148" s="250"/>
      <c r="I148" s="250"/>
      <c r="J148" s="250"/>
      <c r="K148" s="250"/>
      <c r="L148" s="251"/>
      <c r="M148" s="250"/>
      <c r="N148" s="621"/>
      <c r="O148" s="565"/>
      <c r="P148" s="565"/>
      <c r="Q148" s="565"/>
    </row>
    <row r="149" spans="1:17">
      <c r="A149" s="250"/>
      <c r="B149" s="250"/>
      <c r="C149" s="250"/>
      <c r="D149" s="250"/>
      <c r="E149" s="250"/>
      <c r="F149" s="250"/>
      <c r="G149" s="250"/>
      <c r="H149" s="250"/>
      <c r="I149" s="250"/>
      <c r="J149" s="250"/>
      <c r="K149" s="250"/>
      <c r="L149" s="251"/>
      <c r="M149" s="250"/>
      <c r="N149" s="621"/>
      <c r="O149" s="565"/>
      <c r="P149" s="565"/>
      <c r="Q149" s="565"/>
    </row>
    <row r="150" spans="1:17">
      <c r="A150" s="250"/>
      <c r="B150" s="250"/>
      <c r="C150" s="250"/>
      <c r="D150" s="250"/>
      <c r="E150" s="250"/>
      <c r="F150" s="250"/>
      <c r="G150" s="250"/>
      <c r="H150" s="250"/>
      <c r="I150" s="250"/>
      <c r="J150" s="250"/>
      <c r="K150" s="250"/>
      <c r="L150" s="251"/>
      <c r="M150" s="250"/>
      <c r="N150" s="621"/>
      <c r="O150" s="565"/>
      <c r="P150" s="565"/>
      <c r="Q150" s="565"/>
    </row>
    <row r="151" spans="1:17">
      <c r="A151" s="250"/>
      <c r="B151" s="250"/>
      <c r="C151" s="250"/>
      <c r="D151" s="250"/>
      <c r="E151" s="250"/>
      <c r="F151" s="250"/>
      <c r="G151" s="250"/>
      <c r="H151" s="250"/>
      <c r="I151" s="250"/>
      <c r="J151" s="250"/>
      <c r="K151" s="250"/>
      <c r="L151" s="251"/>
      <c r="M151" s="250"/>
      <c r="N151" s="621"/>
      <c r="O151" s="565"/>
      <c r="P151" s="565"/>
      <c r="Q151" s="565"/>
    </row>
    <row r="152" spans="1:17">
      <c r="A152" s="250"/>
      <c r="B152" s="250"/>
      <c r="C152" s="250"/>
      <c r="D152" s="250"/>
      <c r="E152" s="250"/>
      <c r="F152" s="250"/>
      <c r="G152" s="250"/>
      <c r="H152" s="250"/>
      <c r="I152" s="250"/>
      <c r="J152" s="250"/>
      <c r="K152" s="250"/>
      <c r="L152" s="251"/>
      <c r="M152" s="250"/>
      <c r="N152" s="621"/>
      <c r="O152" s="565"/>
      <c r="P152" s="565"/>
      <c r="Q152" s="565"/>
    </row>
    <row r="153" spans="1:17">
      <c r="A153" s="250"/>
      <c r="B153" s="250"/>
      <c r="C153" s="250"/>
      <c r="D153" s="250"/>
      <c r="E153" s="250"/>
      <c r="F153" s="250"/>
      <c r="G153" s="250"/>
      <c r="H153" s="250"/>
      <c r="I153" s="250"/>
      <c r="J153" s="250"/>
      <c r="K153" s="250"/>
      <c r="L153" s="251"/>
      <c r="M153" s="250"/>
      <c r="N153" s="621"/>
      <c r="O153" s="565"/>
      <c r="P153" s="565"/>
      <c r="Q153" s="565"/>
    </row>
    <row r="154" spans="1:17">
      <c r="A154" s="250"/>
      <c r="B154" s="250"/>
      <c r="C154" s="250"/>
      <c r="D154" s="250"/>
      <c r="E154" s="250"/>
      <c r="F154" s="250"/>
      <c r="G154" s="250"/>
      <c r="H154" s="250"/>
      <c r="I154" s="250"/>
      <c r="J154" s="250"/>
      <c r="K154" s="250"/>
      <c r="L154" s="251"/>
      <c r="M154" s="250"/>
      <c r="N154" s="621"/>
      <c r="O154" s="565"/>
      <c r="P154" s="565"/>
      <c r="Q154" s="565"/>
    </row>
    <row r="155" spans="1:17">
      <c r="A155" s="250"/>
      <c r="B155" s="250"/>
      <c r="C155" s="250"/>
      <c r="D155" s="250"/>
      <c r="E155" s="250"/>
      <c r="F155" s="250"/>
      <c r="G155" s="250"/>
      <c r="H155" s="250"/>
      <c r="I155" s="250"/>
      <c r="J155" s="250"/>
      <c r="K155" s="250"/>
      <c r="L155" s="251"/>
      <c r="M155" s="250"/>
      <c r="N155" s="621"/>
      <c r="O155" s="565"/>
      <c r="P155" s="565"/>
      <c r="Q155" s="565"/>
    </row>
  </sheetData>
  <sheetProtection algorithmName="SHA-512" hashValue="7PoGOAItAbvu9sOf/4h/0otXCQ8enqWqsXhOib8xvwWTPHScug9shqN3K91GVuprQtN6K5oncLMoITJOcrYIxg==" saltValue="PLp08VAslZaxzCnm7tmVqg==" spinCount="100000" sheet="1" formatColumns="0" formatRows="0" selectLockedCells="1"/>
  <customSheetViews>
    <customSheetView guid="{FCAAE906-744B-4580-8002-466CC408DAC9}" scale="70" showPageBreaks="1" fitToPage="1" printArea="1" hiddenRows="1" hiddenColumns="1" view="pageBreakPreview">
      <selection activeCell="K25" sqref="K25"/>
      <pageMargins left="0.31496062992126" right="0.31496062992126" top="0.43110236200000002" bottom="0.261811024" header="0.70866141732283505" footer="0.31496062992126"/>
      <printOptions horizontalCentered="1"/>
      <pageSetup paperSize="9" scale="44" fitToHeight="0" orientation="landscape" r:id="rId1"/>
      <headerFooter alignWithMargins="0">
        <oddFooter>&amp;R&amp;"Book Antiqua,Bold"&amp;10Schedule-1/ Page &amp;P of &amp;N</oddFooter>
      </headerFooter>
    </customSheetView>
    <customSheetView guid="{FC366365-2136-48B2-A9F6-DEB708B66B93}"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2"/>
      <headerFooter alignWithMargins="0">
        <oddFooter>&amp;R&amp;"Book Antiqua,Bold"&amp;10Schedule-1/ Page &amp;P of &amp;N</oddFooter>
      </headerFooter>
    </customSheetView>
    <customSheetView guid="{25F14B1D-FADD-4C44-AA48-5D402D65337D}" scale="60" showPageBreaks="1" fitToPage="1" printArea="1" hiddenRows="1" hiddenColumns="1" view="pageBreakPreview" topLeftCell="A8">
      <selection activeCell="I23" sqref="I23"/>
      <pageMargins left="0.31496062992126" right="0.31496062992126" top="0.43110236200000002" bottom="0.261811024" header="0.70866141732283505" footer="0.31496062992126"/>
      <printOptions horizontalCentered="1"/>
      <pageSetup paperSize="9" scale="50" fitToHeight="0" orientation="landscape" r:id="rId3"/>
      <headerFooter alignWithMargins="0">
        <oddFooter>&amp;R&amp;"Book Antiqua,Bold"&amp;10Schedule-1/ Page &amp;P of &amp;N</oddFooter>
      </headerFooter>
    </customSheetView>
    <customSheetView guid="{2D068FA3-47E3-4516-81A6-894AA90F7864}"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4"/>
      <headerFooter alignWithMargins="0">
        <oddFooter>&amp;R&amp;"Book Antiqua,Bold"&amp;10Schedule-1/ Page &amp;P of &amp;N</oddFooter>
      </headerFooter>
    </customSheetView>
    <customSheetView guid="{97B2ED79-AE3F-4DF3-959D-96AE4A0B76A0}" scale="65" showPageBreaks="1" fitToPage="1" printArea="1" hiddenColumns="1" view="pageBreakPreview" topLeftCell="A55">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5"/>
      <headerFooter alignWithMargins="0">
        <oddFooter>&amp;R&amp;"Book Antiqua,Bold"&amp;10Schedule-1/ Page &amp;P of &amp;N</oddFooter>
      </headerFooter>
    </customSheetView>
    <customSheetView guid="{CB39F8EE-FAD8-4C4E-B5E9-5EC27AC08528}" scale="80" showPageBreaks="1" fitToPage="1" printArea="1" hiddenColumns="1" view="pageBreakPreview">
      <selection activeCell="K23" sqref="K23"/>
      <pageMargins left="0.31496062992125984" right="0.31496062992125984" top="1.1811023622047245" bottom="0.51181102362204722" header="0.70866141732283472" footer="0.31496062992125984"/>
      <printOptions horizontalCentered="1"/>
      <pageSetup paperSize="9" scale="51" fitToHeight="0" orientation="portrait" r:id="rId6"/>
      <headerFooter alignWithMargins="0">
        <oddFooter>&amp;R&amp;"Book Antiqua,Bold"&amp;10Schedule-1/ Page &amp;P of &amp;N</oddFooter>
      </headerFooter>
    </customSheetView>
    <customSheetView guid="{E8B8E0BD-9CB3-4C7D-9BC6-088FDFCB0B45}" showPageBreaks="1" fitToPage="1" printArea="1" hiddenColumns="1" view="pageBreakPreview" topLeftCell="A10">
      <selection activeCell="E21" sqref="E21"/>
      <pageMargins left="0.3" right="0.3" top="1.2" bottom="0.5" header="0.7" footer="0.3"/>
      <printOptions horizontalCentered="1"/>
      <pageSetup paperSize="9" fitToHeight="0" orientation="landscape" r:id="rId7"/>
      <headerFooter alignWithMargins="0">
        <oddFooter>&amp;R&amp;"Book Antiqua,Bold"&amp;10Schedule-1/ Page &amp;P of &amp;N</oddFooter>
      </headerFooter>
    </customSheetView>
    <customSheetView guid="{E2E57CA5-082B-4C11-AB34-2A298199576B}" scale="85" showPageBreaks="1" fitToPage="1" printArea="1" hiddenColumns="1" view="pageBreakPreview" topLeftCell="B41">
      <selection activeCell="E69" sqref="E69"/>
      <colBreaks count="1" manualBreakCount="1">
        <brk id="7" max="1048575" man="1"/>
      </colBreaks>
      <pageMargins left="0.3" right="0.27559055118110198" top="0.55000000000000004" bottom="0.55000000000000004" header="0.23622047244094499" footer="0.27559055118110198"/>
      <printOptions horizontalCentered="1"/>
      <pageSetup paperSize="9" fitToHeight="0" orientation="landscape" verticalDpi="300" r:id="rId8"/>
      <headerFooter alignWithMargins="0">
        <oddFooter>&amp;R&amp;"Book Antiqua,Bold"&amp;10Schedule-1/ Page &amp;P of &amp;N</oddFooter>
      </headerFooter>
    </customSheetView>
    <customSheetView guid="{EEE4E2D7-4BFE-4C24-8B93-9FD441A50336}" scale="75" showPageBreaks="1" fitToPage="1" printArea="1" hiddenRows="1" hiddenColumns="1" view="pageBreakPreview" topLeftCell="A230">
      <selection activeCell="E241" sqref="E241:E245"/>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9"/>
      <headerFooter alignWithMargins="0">
        <oddFooter>&amp;R&amp;"Book Antiqua,Bold"&amp;10Schedule-1/ Page &amp;P of &amp;N</oddFooter>
      </headerFooter>
    </customSheetView>
    <customSheetView guid="{091A6405-72DB-46E0-B81A-EC53A5C58396}" showPageBreaks="1" printArea="1" hiddenColumns="1" view="pageBreakPreview" topLeftCell="A92">
      <selection activeCell="E18" sqref="E18"/>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0"/>
      <headerFooter alignWithMargins="0">
        <oddFooter>&amp;R&amp;"Book Antiqua,Bold"&amp;10Schedule-1/ Page &amp;P of &amp;N</oddFooter>
      </headerFooter>
    </customSheetView>
    <customSheetView guid="{4F65FF32-EC61-4022-A399-2986D7B6B8B3}" hiddenRows="1" hiddenColumns="1" showRuler="0">
      <selection activeCell="G20" sqref="G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1"/>
      <headerFooter alignWithMargins="0">
        <oddFooter>&amp;R&amp;"Book Antiqua,Bold"&amp;10Schedule-1/ Page &amp;P of &amp;N</oddFooter>
      </headerFooter>
    </customSheetView>
    <customSheetView guid="{01ACF2E1-8E61-4459-ABC1-B6C183DEED61}" showRuler="0">
      <selection activeCell="E20" sqref="E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2"/>
      <headerFooter alignWithMargins="0">
        <oddFooter>&amp;R&amp;"Book Antiqua,Bold"&amp;10Schedule-1/ Page &amp;P of &amp;N</oddFooter>
      </headerFooter>
    </customSheetView>
    <customSheetView guid="{14D7F02E-BCCA-4517-ABC7-537FF4AEB67A}" scale="90">
      <selection activeCell="G20" sqref="G20"/>
      <rowBreaks count="2" manualBreakCount="2">
        <brk id="27" max="6" man="1"/>
        <brk id="49"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3"/>
      <headerFooter alignWithMargins="0">
        <oddFooter>&amp;R&amp;"Book Antiqua,Bold"&amp;10Schedule-1/ Page &amp;P of &amp;N</oddFooter>
      </headerFooter>
    </customSheetView>
    <customSheetView guid="{27A45B7A-04F2-4516-B80B-5ED0825D4ED3}" scale="75" showPageBreaks="1" fitToPage="1" printArea="1" hiddenRows="1" hiddenColumns="1" view="pageBreakPreview" topLeftCell="A22">
      <selection activeCell="E33" sqref="E33"/>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14"/>
      <headerFooter alignWithMargins="0">
        <oddFooter>&amp;R&amp;"Book Antiqua,Bold"&amp;10Schedule-1/ Page &amp;P of &amp;N</oddFooter>
      </headerFooter>
    </customSheetView>
    <customSheetView guid="{1F4837C2-36FF-4422-95DC-EAAD1B4FAC2F}" showPageBreaks="1" fitToPage="1" printArea="1" hiddenColumns="1" view="pageBreakPreview" topLeftCell="A81">
      <selection activeCell="E81" sqref="E81"/>
      <pageMargins left="0.3" right="0.3" top="1.2" bottom="0.5" header="0.7" footer="0.3"/>
      <printOptions horizontalCentered="1"/>
      <pageSetup paperSize="9" fitToHeight="0" orientation="landscape" verticalDpi="300" r:id="rId15"/>
      <headerFooter alignWithMargins="0">
        <oddFooter>&amp;R&amp;"Book Antiqua,Bold"&amp;10Schedule-1/ Page &amp;P of &amp;N</oddFooter>
      </headerFooter>
    </customSheetView>
    <customSheetView guid="{FD7F7BE1-8CB1-460B-98AB-D33E15FD14E6}" showPageBreaks="1" fitToPage="1" printArea="1" hiddenRows="1" hiddenColumns="1" view="pageBreakPreview" topLeftCell="A67">
      <selection activeCell="E23" sqref="E23"/>
      <pageMargins left="0.3" right="0.3" top="1.2" bottom="0.5" header="0.7" footer="0.3"/>
      <printOptions horizontalCentered="1"/>
      <pageSetup paperSize="9" fitToHeight="0" orientation="landscape" verticalDpi="300" r:id="rId16"/>
      <headerFooter alignWithMargins="0">
        <oddFooter>&amp;R&amp;"Book Antiqua,Bold"&amp;10Schedule-1/ Page &amp;P of &amp;N</oddFooter>
      </headerFooter>
    </customSheetView>
    <customSheetView guid="{8C0E2163-61BB-48DF-AFAF-5E75147ED450}" showPageBreaks="1" fitToPage="1" printArea="1" hiddenRows="1" hiddenColumns="1" view="pageBreakPreview" topLeftCell="A11">
      <selection activeCell="E21" sqref="E21"/>
      <pageMargins left="0.3" right="0.3" top="1.2" bottom="0.5" header="0.7" footer="0.3"/>
      <printOptions horizontalCentered="1"/>
      <pageSetup paperSize="9" fitToHeight="0" orientation="landscape" r:id="rId17"/>
      <headerFooter alignWithMargins="0">
        <oddFooter>&amp;R&amp;"Book Antiqua,Bold"&amp;10Schedule-1/ Page &amp;P of &amp;N</oddFooter>
      </headerFooter>
    </customSheetView>
    <customSheetView guid="{3DA0B320-DAF7-4F4A-921A-9FCFD188E8C7}" showPageBreaks="1" fitToPage="1" printArea="1" hiddenRows="1" hiddenColumns="1" view="pageBreakPreview" topLeftCell="A9">
      <selection activeCell="E21" sqref="E21"/>
      <pageMargins left="0.3" right="0.3" top="1.2" bottom="0.5" header="0.7" footer="0.3"/>
      <printOptions horizontalCentered="1"/>
      <pageSetup paperSize="9" fitToHeight="0" orientation="landscape" r:id="rId18"/>
      <headerFooter alignWithMargins="0">
        <oddFooter>&amp;R&amp;"Book Antiqua,Bold"&amp;10Schedule-1/ Page &amp;P of &amp;N</oddFooter>
      </headerFooter>
    </customSheetView>
    <customSheetView guid="{BE0CEA4D-1A4E-4C32-BF92-B8DA3D3423E5}" scale="80" showPageBreaks="1" fitToPage="1" printArea="1" hiddenColumns="1" view="pageBreakPreview" topLeftCell="A13">
      <selection activeCell="E21" sqref="E21"/>
      <pageMargins left="0.31496062992125984" right="0.31496062992125984" top="1.1811023622047245" bottom="0.51181102362204722" header="0.70866141732283472" footer="0.31496062992125984"/>
      <printOptions horizontalCentered="1"/>
      <pageSetup paperSize="9" scale="70" fitToHeight="0" orientation="portrait" r:id="rId19"/>
      <headerFooter alignWithMargins="0">
        <oddFooter>&amp;R&amp;"Book Antiqua,Bold"&amp;10Schedule-1/ Page &amp;P of &amp;N</oddFooter>
      </headerFooter>
    </customSheetView>
    <customSheetView guid="{714760DF-5EB1-4543-9C04-C1A23AAE4384}" scale="80" showPageBreaks="1" fitToPage="1" printArea="1" hiddenColumns="1" view="pageBreakPreview" topLeftCell="A25">
      <selection activeCell="K41" sqref="K41"/>
      <pageMargins left="0.31496062992125984" right="0.31496062992125984" top="1.1811023622047245" bottom="0.51181102362204722" header="0.70866141732283472" footer="0.31496062992125984"/>
      <printOptions horizontalCentered="1"/>
      <pageSetup paperSize="9" scale="51" fitToHeight="0" orientation="portrait" r:id="rId20"/>
      <headerFooter alignWithMargins="0">
        <oddFooter>&amp;R&amp;"Book Antiqua,Bold"&amp;10Schedule-1/ Page &amp;P of &amp;N</oddFooter>
      </headerFooter>
    </customSheetView>
    <customSheetView guid="{D4A148BB-8D25-43B9-8797-A9D3AE767B49}" scale="70" showPageBreaks="1" fitToPage="1" printArea="1" hiddenColumns="1" view="pageBreakPreview" topLeftCell="E8">
      <selection activeCell="K21" sqref="K21"/>
      <pageMargins left="0.31496062992125984" right="0.31496062992125984" top="1.1811023622047245" bottom="0.51181102362204722" header="0.70866141732283472" footer="0.31496062992125984"/>
      <printOptions horizontalCentered="1"/>
      <pageSetup paperSize="9" scale="47" fitToHeight="0" orientation="portrait" r:id="rId21"/>
      <headerFooter alignWithMargins="0">
        <oddFooter>&amp;R&amp;"Book Antiqua,Bold"&amp;10Schedule-1/ Page &amp;P of &amp;N</oddFooter>
      </headerFooter>
    </customSheetView>
    <customSheetView guid="{9658319F-66FC-48F8-AB8A-302F6F77BA10}" scale="65" showPageBreaks="1" fitToPage="1" printArea="1" hiddenColumns="1" view="pageBreakPreview">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22"/>
      <headerFooter alignWithMargins="0">
        <oddFooter>&amp;R&amp;"Book Antiqua,Bold"&amp;10Schedule-1/ Page &amp;P of &amp;N</oddFooter>
      </headerFooter>
    </customSheetView>
    <customSheetView guid="{EF8F60CB-82F3-477F-A7D3-94F4C70843DC}"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23"/>
      <headerFooter alignWithMargins="0">
        <oddFooter>&amp;R&amp;"Book Antiqua,Bold"&amp;10Schedule-1/ Page &amp;P of &amp;N</oddFooter>
      </headerFooter>
    </customSheetView>
    <customSheetView guid="{427AF4ED-2BDF-478F-9F0A-595838FA0EC8}"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24"/>
      <headerFooter alignWithMargins="0">
        <oddFooter>&amp;R&amp;"Book Antiqua,Bold"&amp;10Schedule-1/ Page &amp;P of &amp;N</oddFooter>
      </headerFooter>
    </customSheetView>
    <customSheetView guid="{D4DE57C7-E521-4428-80BD-545B19793C78}" scale="70" showPageBreaks="1" fitToPage="1" printArea="1" hiddenRows="1" hiddenColumns="1" view="pageBreakPreview">
      <selection activeCell="I20" sqref="I20"/>
      <pageMargins left="0.31496062992126" right="0.31496062992126" top="0.43110236200000002" bottom="0.261811024" header="0.70866141732283505" footer="0.31496062992126"/>
      <printOptions horizontalCentered="1"/>
      <pageSetup paperSize="9" scale="44" fitToHeight="0" orientation="landscape" r:id="rId25"/>
      <headerFooter alignWithMargins="0">
        <oddFooter>&amp;R&amp;"Book Antiqua,Bold"&amp;10Schedule-1/ Page &amp;P of &amp;N</oddFooter>
      </headerFooter>
    </customSheetView>
    <customSheetView guid="{93F2FEDA-AB07-4652-9895-BE34975CD6CE}" scale="70" showPageBreaks="1" fitToPage="1" printArea="1" hiddenRows="1" hiddenColumns="1" view="pageBreakPreview">
      <selection activeCell="K25" sqref="K25"/>
      <pageMargins left="0.31496062992126" right="0.31496062992126" top="0.43110236200000002" bottom="0.261811024" header="0.70866141732283505" footer="0.31496062992126"/>
      <printOptions horizontalCentered="1"/>
      <pageSetup paperSize="9" scale="44" fitToHeight="0" orientation="landscape" r:id="rId26"/>
      <headerFooter alignWithMargins="0">
        <oddFooter>&amp;R&amp;"Book Antiqua,Bold"&amp;10Schedule-1/ Page &amp;P of &amp;N</oddFooter>
      </headerFooter>
    </customSheetView>
  </customSheetViews>
  <mergeCells count="35">
    <mergeCell ref="A84:P84"/>
    <mergeCell ref="A87:N87"/>
    <mergeCell ref="Y14:Z14"/>
    <mergeCell ref="A13:P13"/>
    <mergeCell ref="A1:L1"/>
    <mergeCell ref="A6:L6"/>
    <mergeCell ref="F8:H8"/>
    <mergeCell ref="F10:H10"/>
    <mergeCell ref="F11:H11"/>
    <mergeCell ref="A50:P50"/>
    <mergeCell ref="A4:P4"/>
    <mergeCell ref="A7:N7"/>
    <mergeCell ref="F9:H9"/>
    <mergeCell ref="D53:E53"/>
    <mergeCell ref="D54:E54"/>
    <mergeCell ref="A48:P48"/>
    <mergeCell ref="AF3:AG3"/>
    <mergeCell ref="AF7:AG7"/>
    <mergeCell ref="AF11:AG11"/>
    <mergeCell ref="AF14:AG14"/>
    <mergeCell ref="A83:P83"/>
    <mergeCell ref="A3:P3"/>
    <mergeCell ref="AF52:AG52"/>
    <mergeCell ref="AF48:AG48"/>
    <mergeCell ref="AB14:AC14"/>
    <mergeCell ref="B51:P51"/>
    <mergeCell ref="N16:P16"/>
    <mergeCell ref="L146:N146"/>
    <mergeCell ref="L147:N147"/>
    <mergeCell ref="L88:N88"/>
    <mergeCell ref="L89:N89"/>
    <mergeCell ref="L90:N90"/>
    <mergeCell ref="L91:N91"/>
    <mergeCell ref="L145:N145"/>
    <mergeCell ref="A93:P93"/>
  </mergeCells>
  <phoneticPr fontId="3" type="noConversion"/>
  <conditionalFormatting sqref="I20:I47 K20:K47 O20:O47">
    <cfRule type="expression" dxfId="14" priority="363" stopIfTrue="1">
      <formula>H20&gt;0</formula>
    </cfRule>
  </conditionalFormatting>
  <conditionalFormatting sqref="I20:I47 K20:K47">
    <cfRule type="cellIs" dxfId="13" priority="51" stopIfTrue="1" operator="equal">
      <formula>"a"</formula>
    </cfRule>
  </conditionalFormatting>
  <conditionalFormatting sqref="O20:O47">
    <cfRule type="cellIs" dxfId="12" priority="451" stopIfTrue="1" operator="equal">
      <formula>"a"</formula>
    </cfRule>
  </conditionalFormatting>
  <conditionalFormatting sqref="O49">
    <cfRule type="expression" dxfId="11" priority="741" stopIfTrue="1">
      <formula>N49&gt;0</formula>
    </cfRule>
    <cfRule type="cellIs" dxfId="10" priority="742" stopIfTrue="1" operator="equal">
      <formula>"a"</formula>
    </cfRule>
  </conditionalFormatting>
  <conditionalFormatting sqref="Z20:Z40 AC20:AC40 Z52:Z60 AC52:AC60 Z63:Z64 AC63:AC64 Z67:Z73 AC67:AC73 Z76 AC76 Z78:Z88 AC78:AC88 Z90:Z94 AC90:AC94">
    <cfRule type="cellIs" dxfId="9" priority="745" stopIfTrue="1" operator="equal">
      <formula>#REF!</formula>
    </cfRule>
  </conditionalFormatting>
  <conditionalFormatting sqref="Z41:Z47 AC41:AC47">
    <cfRule type="cellIs" dxfId="8" priority="520" stopIfTrue="1" operator="equal">
      <formula>#REF!</formula>
    </cfRule>
  </conditionalFormatting>
  <conditionalFormatting sqref="Z65:Z66 AC65:AC66 Z74:Z75 AC74:AC75 O107 O114 O116:O123 O125:O126">
    <cfRule type="cellIs" dxfId="7" priority="744" stopIfTrue="1" operator="equal">
      <formula>"a"</formula>
    </cfRule>
  </conditionalFormatting>
  <dataValidations xWindow="1191" yWindow="586" count="4">
    <dataValidation operator="greaterThan" allowBlank="1" showInputMessage="1" showErrorMessage="1" error="Enter only Numeric Value greater than zero or leave the cell blank !" sqref="I17:I18 K17:K18" xr:uid="{00000000-0002-0000-0400-000003000000}"/>
    <dataValidation type="decimal" operator="greaterThan" allowBlank="1" showInputMessage="1" showErrorMessage="1" prompt="PLEASE ENTER NONZERO DECIMAL VALUE" sqref="O20:O47" xr:uid="{00000000-0002-0000-0400-000000000000}">
      <formula1>0</formula1>
    </dataValidation>
    <dataValidation type="whole" operator="greaterThanOrEqual" allowBlank="1" showInputMessage="1" showErrorMessage="1" error="Enter numeric figure without decimal only" sqref="I20:I47" xr:uid="{00000000-0002-0000-0400-000001000000}">
      <formula1>0</formula1>
    </dataValidation>
    <dataValidation type="list" operator="greaterThanOrEqual" allowBlank="1" showInputMessage="1" showErrorMessage="1" error="Enter numeric figure without decimal only" sqref="K20:K47" xr:uid="{00000000-0002-0000-0400-000002000000}">
      <formula1>" 0,5,12,18,28"</formula1>
    </dataValidation>
  </dataValidations>
  <printOptions horizontalCentered="1"/>
  <pageMargins left="0.31496062992126" right="0.31496062992126" top="0.43110236200000002" bottom="0.261811024" header="0.70866141732283505" footer="0.31496062992126"/>
  <pageSetup paperSize="9" scale="41" fitToHeight="0" orientation="landscape" r:id="rId27"/>
  <headerFooter alignWithMargins="0">
    <oddFooter>&amp;R&amp;"Book Antiqua,Bold"&amp;10Schedule-1/ Page &amp;P of &amp;N</oddFooter>
  </headerFooter>
  <drawing r:id="rId2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12"/>
    <pageSetUpPr fitToPage="1"/>
  </sheetPr>
  <dimension ref="A1:AL198"/>
  <sheetViews>
    <sheetView view="pageBreakPreview" topLeftCell="A16" zoomScale="85" zoomScaleSheetLayoutView="85" workbookViewId="0">
      <selection activeCell="E24" sqref="E24"/>
    </sheetView>
  </sheetViews>
  <sheetFormatPr defaultColWidth="9" defaultRowHeight="16.5"/>
  <cols>
    <col min="1" max="1" width="8.875" style="432" customWidth="1"/>
    <col min="2" max="2" width="74.625" style="412" customWidth="1"/>
    <col min="3" max="3" width="7.625" style="367" customWidth="1"/>
    <col min="4" max="4" width="11.5" style="367" customWidth="1"/>
    <col min="5" max="5" width="17.875" style="368" customWidth="1"/>
    <col min="6" max="6" width="20" style="368" customWidth="1"/>
    <col min="7" max="7" width="19" style="151" customWidth="1"/>
    <col min="8" max="8" width="8.875" style="377" customWidth="1"/>
    <col min="9" max="9" width="13.875" style="154" hidden="1" customWidth="1"/>
    <col min="10" max="10" width="9" style="154" customWidth="1"/>
    <col min="11" max="11" width="14.25" style="215" customWidth="1"/>
    <col min="12" max="12" width="24.125" style="215" customWidth="1"/>
    <col min="13" max="13" width="11.125" style="368" customWidth="1"/>
    <col min="14" max="14" width="12.75" style="368" customWidth="1"/>
    <col min="15" max="15" width="11.375" style="392" customWidth="1"/>
    <col min="16" max="16" width="10.375" style="215" hidden="1" customWidth="1"/>
    <col min="17" max="17" width="17.75" style="215" hidden="1" customWidth="1"/>
    <col min="18" max="18" width="10.5" style="215" hidden="1" customWidth="1"/>
    <col min="19" max="19" width="12.375" style="215" hidden="1" customWidth="1"/>
    <col min="20" max="21" width="0" style="368" hidden="1" customWidth="1"/>
    <col min="22" max="22" width="10.875" style="215" hidden="1" customWidth="1"/>
    <col min="23" max="23" width="18.75" style="215" hidden="1" customWidth="1"/>
    <col min="24" max="24" width="0" style="215" hidden="1" customWidth="1"/>
    <col min="25" max="26" width="0" style="154" hidden="1" customWidth="1"/>
    <col min="27" max="38" width="9" style="154"/>
    <col min="39" max="16384" width="9" style="215"/>
  </cols>
  <sheetData>
    <row r="1" spans="1:24" ht="18" customHeight="1">
      <c r="A1" s="755" t="str">
        <f>Cover!B3</f>
        <v>Specification No.: CC/NT/W-PILE/DOM/A10/24/14371</v>
      </c>
      <c r="B1" s="755"/>
      <c r="C1" s="63"/>
      <c r="D1" s="63"/>
      <c r="E1" s="66"/>
      <c r="F1" s="67" t="s">
        <v>359</v>
      </c>
      <c r="Q1" s="393" t="s">
        <v>237</v>
      </c>
      <c r="R1" s="394" t="e">
        <f>SUMIF(#REF!, "Direct",F20:F91)</f>
        <v>#REF!</v>
      </c>
      <c r="W1" s="394" t="str">
        <f>'Names of Bidder'!D6</f>
        <v>Sole Bidder</v>
      </c>
      <c r="X1" s="215" t="s">
        <v>238</v>
      </c>
    </row>
    <row r="2" spans="1:24" ht="14.1" customHeight="1">
      <c r="A2" s="449"/>
      <c r="C2" s="387"/>
      <c r="D2" s="387"/>
      <c r="N2" s="367"/>
      <c r="Q2" s="393" t="s">
        <v>239</v>
      </c>
      <c r="R2" s="395" t="e">
        <f>#REF!-R1</f>
        <v>#REF!</v>
      </c>
      <c r="S2" s="396"/>
      <c r="W2" s="394">
        <f>'Names of Bidder'!AA6</f>
        <v>0</v>
      </c>
    </row>
    <row r="3" spans="1:24" ht="64.900000000000006" customHeight="1">
      <c r="A3" s="756" t="str">
        <f>Cover!$B$2</f>
        <v>Pile Foundation Package PL1 for Construction of 400KV D/C (Twin ACSR Moose) Talcher (NTPC) – Pandiabili (POWERGRID) Transmission Line Associated with Consultancy Services to NTPC</v>
      </c>
      <c r="B3" s="756"/>
      <c r="C3" s="756"/>
      <c r="D3" s="756"/>
      <c r="E3" s="756"/>
      <c r="F3" s="756"/>
      <c r="L3" s="387"/>
      <c r="M3" s="397"/>
      <c r="N3" s="397"/>
      <c r="O3" s="397"/>
      <c r="Q3" s="387"/>
      <c r="R3" s="368"/>
      <c r="T3" s="757"/>
      <c r="U3" s="757"/>
    </row>
    <row r="4" spans="1:24" ht="21.95" customHeight="1">
      <c r="A4" s="758" t="s">
        <v>388</v>
      </c>
      <c r="B4" s="758"/>
      <c r="C4" s="758"/>
      <c r="D4" s="758"/>
      <c r="E4" s="758"/>
      <c r="F4" s="758"/>
      <c r="L4" s="387"/>
      <c r="M4" s="397"/>
      <c r="N4" s="397"/>
      <c r="O4" s="397"/>
      <c r="Q4" s="387"/>
      <c r="R4" s="398"/>
      <c r="S4" s="396"/>
    </row>
    <row r="5" spans="1:24" ht="14.1" customHeight="1">
      <c r="A5" s="431"/>
      <c r="L5" s="387"/>
      <c r="M5" s="397"/>
      <c r="N5" s="397"/>
      <c r="O5" s="397"/>
      <c r="Q5" s="387"/>
    </row>
    <row r="6" spans="1:24" ht="18" customHeight="1">
      <c r="A6" s="745" t="str">
        <f>"Bidder’s Name and Address (" &amp; MID('Names of Bidder'!B9,9, 20) &amp; ") :"</f>
        <v>Bidder’s Name and Address (Sole Bidder) :</v>
      </c>
      <c r="B6" s="745"/>
      <c r="C6" s="23"/>
      <c r="D6" s="23"/>
      <c r="E6" s="399" t="s">
        <v>341</v>
      </c>
      <c r="L6" s="387"/>
      <c r="M6" s="397"/>
      <c r="N6" s="397"/>
      <c r="O6" s="397"/>
      <c r="Q6" s="387"/>
      <c r="R6" s="400"/>
    </row>
    <row r="7" spans="1:24" ht="35.25" customHeight="1">
      <c r="A7" s="754" t="str">
        <f>IF('Names of Bidder'!D9="", "", IF('Names of Bidder'!D6= "JV (Joint Venture)", "JV of " &amp; W8, ""))</f>
        <v/>
      </c>
      <c r="B7" s="754"/>
      <c r="C7" s="754"/>
      <c r="D7" s="754"/>
      <c r="E7" s="401" t="s">
        <v>342</v>
      </c>
      <c r="L7" s="151"/>
      <c r="M7" s="378"/>
      <c r="N7" s="378"/>
      <c r="O7" s="378"/>
      <c r="T7" s="757"/>
      <c r="U7" s="757"/>
    </row>
    <row r="8" spans="1:24" ht="18" customHeight="1">
      <c r="A8" s="450" t="s">
        <v>391</v>
      </c>
      <c r="B8" s="759" t="str">
        <f>IF('Names of Bidder'!D9=0, "", 'Names of Bidder'!D9)</f>
        <v/>
      </c>
      <c r="C8" s="759"/>
      <c r="D8" s="759"/>
      <c r="E8" s="401" t="s">
        <v>343</v>
      </c>
      <c r="L8" s="387"/>
      <c r="M8" s="402"/>
      <c r="N8" s="402"/>
      <c r="O8" s="402"/>
      <c r="W8" s="394" t="str">
        <f>IF('Names of Bidder'!D7=1,'Names of Bidder'!D9&amp;" &amp; "&amp;'Names of Bidder'!D14,IF('Names of Bidder'!D7="2 or More",'Names of Bidder'!D9&amp;" , "&amp;'Names of Bidder'!D14&amp;" &amp; "&amp;'Names of Bidder'!D19,""))</f>
        <v xml:space="preserve"> &amp; </v>
      </c>
    </row>
    <row r="9" spans="1:24" ht="18" customHeight="1">
      <c r="A9" s="450" t="s">
        <v>352</v>
      </c>
      <c r="B9" s="759" t="str">
        <f>IF('Names of Bidder'!D10=0, "", 'Names of Bidder'!D10)</f>
        <v/>
      </c>
      <c r="C9" s="759"/>
      <c r="D9" s="759"/>
      <c r="E9" s="401" t="s">
        <v>344</v>
      </c>
      <c r="L9" s="387"/>
      <c r="M9" s="402"/>
      <c r="N9" s="402"/>
      <c r="O9" s="402"/>
    </row>
    <row r="10" spans="1:24" ht="18" customHeight="1">
      <c r="A10" s="451"/>
      <c r="B10" s="759" t="str">
        <f>IF('Names of Bidder'!D11=0, "", 'Names of Bidder'!D11)</f>
        <v/>
      </c>
      <c r="C10" s="759"/>
      <c r="D10" s="759"/>
      <c r="E10" s="401" t="s">
        <v>267</v>
      </c>
      <c r="L10" s="151"/>
      <c r="M10" s="249"/>
      <c r="N10" s="397"/>
      <c r="O10" s="403"/>
    </row>
    <row r="11" spans="1:24" ht="18" customHeight="1">
      <c r="A11" s="451"/>
      <c r="B11" s="759" t="str">
        <f>IF('Names of Bidder'!D12=0, "", 'Names of Bidder'!D12)</f>
        <v/>
      </c>
      <c r="C11" s="759"/>
      <c r="D11" s="759"/>
      <c r="E11" s="401" t="s">
        <v>345</v>
      </c>
      <c r="T11" s="757"/>
      <c r="U11" s="757"/>
    </row>
    <row r="12" spans="1:24" ht="14.1" customHeight="1">
      <c r="A12" s="451"/>
      <c r="B12" s="428"/>
      <c r="C12" s="388"/>
      <c r="D12" s="388"/>
      <c r="E12" s="23"/>
      <c r="V12" s="404"/>
    </row>
    <row r="13" spans="1:24" ht="40.5" customHeight="1">
      <c r="A13" s="754" t="s">
        <v>402</v>
      </c>
      <c r="B13" s="754"/>
      <c r="C13" s="754"/>
      <c r="D13" s="754"/>
      <c r="E13" s="754"/>
      <c r="F13" s="754"/>
      <c r="G13" s="379"/>
      <c r="H13" s="380"/>
      <c r="I13" s="180"/>
      <c r="J13" s="180"/>
      <c r="N13" s="367"/>
      <c r="R13" s="215" t="s">
        <v>360</v>
      </c>
      <c r="V13" s="404"/>
    </row>
    <row r="14" spans="1:24" ht="21.6" customHeight="1">
      <c r="A14" s="452"/>
      <c r="B14" s="434"/>
      <c r="C14" s="411"/>
      <c r="D14" s="411"/>
      <c r="E14" s="66" t="s">
        <v>257</v>
      </c>
      <c r="F14" s="66"/>
      <c r="M14" s="761"/>
      <c r="N14" s="761"/>
      <c r="P14" s="762"/>
      <c r="Q14" s="762"/>
      <c r="R14" s="215" t="s">
        <v>59</v>
      </c>
      <c r="T14" s="757"/>
      <c r="U14" s="757"/>
    </row>
    <row r="15" spans="1:24" ht="50.45" customHeight="1">
      <c r="A15" s="473" t="s">
        <v>320</v>
      </c>
      <c r="B15" s="480" t="s">
        <v>340</v>
      </c>
      <c r="C15" s="433" t="s">
        <v>313</v>
      </c>
      <c r="D15" s="478" t="s">
        <v>397</v>
      </c>
      <c r="E15" s="473" t="s">
        <v>398</v>
      </c>
      <c r="F15" s="473" t="s">
        <v>399</v>
      </c>
      <c r="I15" s="215">
        <f>Discount!N15</f>
        <v>0</v>
      </c>
      <c r="M15" s="235"/>
      <c r="N15" s="235"/>
      <c r="P15" s="235"/>
      <c r="Q15" s="235"/>
    </row>
    <row r="16" spans="1:24" ht="18" customHeight="1">
      <c r="A16" s="432">
        <v>1</v>
      </c>
      <c r="B16" s="481">
        <v>2</v>
      </c>
      <c r="C16" s="432">
        <v>3</v>
      </c>
      <c r="D16" s="432">
        <v>4</v>
      </c>
      <c r="E16" s="432">
        <v>5</v>
      </c>
      <c r="F16" s="432" t="s">
        <v>346</v>
      </c>
      <c r="I16" s="215"/>
      <c r="M16" s="155"/>
      <c r="N16" s="155"/>
      <c r="P16" s="155"/>
      <c r="Q16" s="155"/>
    </row>
    <row r="17" spans="1:17" ht="19.149999999999999" customHeight="1">
      <c r="A17" s="433"/>
      <c r="B17" s="429"/>
      <c r="C17" s="359"/>
      <c r="D17" s="359"/>
      <c r="E17" s="359"/>
      <c r="F17" s="359"/>
      <c r="I17" s="215"/>
      <c r="M17" s="155"/>
      <c r="N17" s="155"/>
      <c r="P17" s="155"/>
      <c r="Q17" s="155"/>
    </row>
    <row r="18" spans="1:17" ht="28.15" customHeight="1">
      <c r="A18" s="506"/>
      <c r="B18" s="507"/>
      <c r="C18" s="508"/>
      <c r="D18" s="508"/>
      <c r="E18" s="508"/>
      <c r="F18" s="508"/>
      <c r="I18" s="215"/>
      <c r="M18" s="155"/>
      <c r="N18" s="155"/>
      <c r="P18" s="155"/>
      <c r="Q18" s="155"/>
    </row>
    <row r="19" spans="1:17" ht="49.15" customHeight="1">
      <c r="A19" s="390">
        <v>1</v>
      </c>
      <c r="B19" s="474" t="str">
        <f>'Sch-1'!B19</f>
        <v xml:space="preserve">PL01 400 KV TALCHER-PANDIABILI TL       </v>
      </c>
      <c r="C19" s="359" t="s">
        <v>312</v>
      </c>
      <c r="D19" s="471">
        <f>'Sch-1'!N19</f>
        <v>0</v>
      </c>
      <c r="E19" s="359"/>
      <c r="F19" s="359"/>
      <c r="I19" s="215"/>
      <c r="M19" s="155"/>
      <c r="N19" s="155"/>
      <c r="P19" s="155"/>
      <c r="Q19" s="155"/>
    </row>
    <row r="20" spans="1:17" s="216" customFormat="1" ht="122.45" customHeight="1">
      <c r="A20" s="375">
        <v>1.1000000000000001</v>
      </c>
      <c r="B20" s="405" t="e">
        <f>'Sch-1'!#REF!</f>
        <v>#REF!</v>
      </c>
      <c r="C20" s="391"/>
      <c r="D20" s="406"/>
      <c r="E20" s="382"/>
      <c r="F20" s="383"/>
    </row>
    <row r="21" spans="1:17" s="216" customFormat="1" ht="23.45" customHeight="1">
      <c r="A21" s="375" t="s">
        <v>314</v>
      </c>
      <c r="B21" s="436" t="str">
        <f>'Sch-1'!L20</f>
        <v>Boring, providing and installation of bored Cast-in-situ RCC vertical piles of specified diameter and of any length below the pilecap with M30 grade of cement concrete, excluding the cost of reinforcement steel but including  the cost of boring with temporaryGuide casing, bentonite solution and the length of pile to be embeded in the pile cap (length of pile for payment shall be measuredfrom bottom of pile cap), all necessary labour, materials, plants, tools &amp; tackles etc., complete, as necessary for proper executionof the job. (Boring in all types of rocks excluded). : 1200mm diameter R.C.C.vertical bored pile upto 50 m from bottom of pile cap.</v>
      </c>
      <c r="C21" s="465" t="s">
        <v>393</v>
      </c>
      <c r="D21" s="471">
        <f>'Sch-1'!N20</f>
        <v>3280</v>
      </c>
      <c r="E21" s="386">
        <f>'Sch-1'!T20</f>
        <v>0</v>
      </c>
      <c r="F21" s="383" t="str">
        <f>IF(E21=0, "Included",IF(ISERROR(D21*E21), E21, D21*E21))</f>
        <v>Included</v>
      </c>
      <c r="I21" s="368">
        <f>E21*(1-$N$15)</f>
        <v>0</v>
      </c>
    </row>
    <row r="22" spans="1:17" s="216" customFormat="1" ht="22.15" customHeight="1">
      <c r="A22" s="375"/>
      <c r="B22" s="436"/>
      <c r="C22" s="470"/>
      <c r="D22" s="472"/>
      <c r="E22" s="503"/>
      <c r="F22" s="482"/>
      <c r="I22" s="368">
        <f t="shared" ref="I22:I85" si="0">E22*(1-$N$15)</f>
        <v>0</v>
      </c>
    </row>
    <row r="23" spans="1:17" s="216" customFormat="1" ht="52.9" customHeight="1">
      <c r="A23" s="375">
        <v>1.2</v>
      </c>
      <c r="B23" s="405" t="str">
        <f>'Sch-1'!L21</f>
        <v>Extra rate over item (1200mm diameter R.C.C.vertical bored pile upto 50 m from bottom of pile cap.) for boring including socketing,anchoring (if required) with required size,nos. &amp; depth of Reinforcement in hard rock upto a maximum depth of 10m</v>
      </c>
      <c r="C23" s="467" t="s">
        <v>393</v>
      </c>
      <c r="D23" s="471">
        <f>'Sch-1'!N21</f>
        <v>80</v>
      </c>
      <c r="E23" s="386">
        <f>'Sch-1'!T21</f>
        <v>0</v>
      </c>
      <c r="F23" s="383" t="str">
        <f>IF(E23=0, "Included",IF(ISERROR(D23*E23), E23, D23*E23))</f>
        <v>Included</v>
      </c>
      <c r="I23" s="368">
        <f t="shared" si="0"/>
        <v>0</v>
      </c>
    </row>
    <row r="24" spans="1:17" s="216" customFormat="1" ht="22.9" customHeight="1">
      <c r="A24" s="375"/>
      <c r="B24" s="436"/>
      <c r="C24" s="465"/>
      <c r="D24" s="471"/>
      <c r="E24" s="386"/>
      <c r="F24" s="383"/>
      <c r="I24" s="368">
        <f t="shared" si="0"/>
        <v>0</v>
      </c>
    </row>
    <row r="25" spans="1:17" s="216" customFormat="1" ht="68.45" customHeight="1">
      <c r="A25" s="375">
        <v>1.3</v>
      </c>
      <c r="B25" s="436" t="str">
        <f>'Sch-1'!L32</f>
        <v>Conducting Standard Penetration Test (SPT) at various elevations in pile bore holes in all kind of soils including all labour,materials, tools and tackles, equipments etc. required for successful completion of the job.</v>
      </c>
      <c r="C25" s="470" t="s">
        <v>394</v>
      </c>
      <c r="D25" s="471">
        <f>'Sch-1'!N32</f>
        <v>160</v>
      </c>
      <c r="E25" s="386">
        <f>'Sch-1'!T32</f>
        <v>0</v>
      </c>
      <c r="F25" s="383" t="str">
        <f>IF(E25=0, "Included",IF(ISERROR(D25*E25), E25, D25*E25))</f>
        <v>Included</v>
      </c>
      <c r="I25" s="368">
        <f t="shared" si="0"/>
        <v>0</v>
      </c>
    </row>
    <row r="26" spans="1:17" s="216" customFormat="1" ht="22.9" customHeight="1">
      <c r="A26" s="375"/>
      <c r="B26" s="405"/>
      <c r="C26" s="468"/>
      <c r="D26" s="468"/>
      <c r="E26" s="386"/>
      <c r="F26" s="383"/>
      <c r="I26" s="368">
        <f t="shared" si="0"/>
        <v>0</v>
      </c>
    </row>
    <row r="27" spans="1:17" s="216" customFormat="1" ht="52.15" customHeight="1">
      <c r="A27" s="375">
        <v>1.4</v>
      </c>
      <c r="B27" s="405" t="str">
        <f>'Sch-1'!L33</f>
        <v>Supply and Providing M.S. liner of 6mm. thick in piles upto 10m. Depth (maxm.) from bottom of pile cap, limited to the  approveddrawing, including supply, straightening, bending, welding,all supports, labours, tools and tackles, plants &amp; equipments, withprimer and paintinting etc. (complete) as required for successful completion of the job</v>
      </c>
      <c r="C27" s="470" t="s">
        <v>394</v>
      </c>
      <c r="D27" s="471">
        <f>'Sch-1'!N33</f>
        <v>95.3</v>
      </c>
      <c r="E27" s="386">
        <f>'Sch-1'!T33</f>
        <v>0</v>
      </c>
      <c r="F27" s="383" t="str">
        <f>IF(E27=0, "Included",IF(ISERROR(D27*E27), E27, D27*E27))</f>
        <v>Included</v>
      </c>
      <c r="I27" s="368">
        <f t="shared" si="0"/>
        <v>0</v>
      </c>
    </row>
    <row r="28" spans="1:17" s="216" customFormat="1" ht="21.6" customHeight="1">
      <c r="A28" s="375"/>
      <c r="B28" s="436"/>
      <c r="C28" s="470"/>
      <c r="D28" s="472"/>
      <c r="E28" s="386"/>
      <c r="F28" s="383"/>
      <c r="I28" s="368">
        <f t="shared" si="0"/>
        <v>0</v>
      </c>
    </row>
    <row r="29" spans="1:17" s="216" customFormat="1" ht="64.900000000000006" customHeight="1">
      <c r="A29" s="375">
        <v>1.5</v>
      </c>
      <c r="B29" s="436" t="str">
        <f>'Sch-1'!L34</f>
        <v>Conducting integrity test on pile usingelectronic control unit,hand heldhammer, accelerometer, computer withrequired software to assessas-installed pile characteresticsincluding mobilisation of necessarymanpower, equipments, materials etc.required for successful completion ofthe job</v>
      </c>
      <c r="C29" s="465" t="s">
        <v>395</v>
      </c>
      <c r="D29" s="471">
        <f>'Sch-1'!N34</f>
        <v>80</v>
      </c>
      <c r="E29" s="386">
        <f>'Sch-1'!T34</f>
        <v>0</v>
      </c>
      <c r="F29" s="383" t="str">
        <f>IF(E29=0, "Included",IF(ISERROR(D29*E29), E29, D29*E29))</f>
        <v>Included</v>
      </c>
      <c r="I29" s="368">
        <f t="shared" si="0"/>
        <v>0</v>
      </c>
    </row>
    <row r="30" spans="1:17" s="216" customFormat="1" ht="19.899999999999999" customHeight="1">
      <c r="A30" s="375"/>
      <c r="B30" s="436"/>
      <c r="C30" s="467"/>
      <c r="D30" s="468"/>
      <c r="E30" s="386"/>
      <c r="F30" s="383"/>
      <c r="I30" s="368">
        <f t="shared" si="0"/>
        <v>0</v>
      </c>
    </row>
    <row r="31" spans="1:17" s="216" customFormat="1" ht="54" customHeight="1">
      <c r="A31" s="375">
        <v>1.6</v>
      </c>
      <c r="B31" s="405" t="str">
        <f>'Sch-1'!L35</f>
        <v>Boring, providing and installation of bored Cast-in-situ RCC vertical piles of specified diameter and of any length below the pilecap with M30 grade of cement concrete, excluding the cost of reinforcement steel but including  the cost of boring with temporaryGuide casing, bentonite solution and the length of pile to be embeded in the pile cap (length of pile for payment shall be measuredfrom bottom of pile cap), all necessary labour, materials, plants, tools &amp; tackles etc., complete, as necessary for proper executionof the job. (Boring in all types of rocks excluded). : 900mm diameter R.C.C.vertical bored pile upto 30 m from bottom of pile cap.</v>
      </c>
      <c r="C31" s="465" t="s">
        <v>311</v>
      </c>
      <c r="D31" s="471">
        <f>'Sch-1'!N35</f>
        <v>4224</v>
      </c>
      <c r="E31" s="386">
        <f>'Sch-1'!T35</f>
        <v>0</v>
      </c>
      <c r="F31" s="383" t="str">
        <f>IF(E31=0, "Included",IF(ISERROR(D31*E31), E31, D31*E31))</f>
        <v>Included</v>
      </c>
      <c r="I31" s="368">
        <f t="shared" si="0"/>
        <v>0</v>
      </c>
    </row>
    <row r="32" spans="1:17" s="216" customFormat="1" ht="22.15" customHeight="1">
      <c r="A32" s="375"/>
      <c r="B32" s="405"/>
      <c r="C32" s="410"/>
      <c r="D32" s="406"/>
      <c r="E32" s="386"/>
      <c r="F32" s="383"/>
      <c r="I32" s="368">
        <f t="shared" si="0"/>
        <v>0</v>
      </c>
    </row>
    <row r="33" spans="1:17" s="216" customFormat="1" ht="93" customHeight="1">
      <c r="A33" s="375">
        <v>1.7</v>
      </c>
      <c r="B33" s="436" t="str">
        <f>'Sch-1'!L36</f>
        <v>Extra rate over item (900mm diameter R.C.C.vertical bored pile upto 30 m from bottom of pile cap.) for boring including socketing,anchoring (if required) with required size, nos. &amp; depth of Reinforcement in all types of rocks other than hard rock upto any depthtill founding level</v>
      </c>
      <c r="C33" s="465" t="s">
        <v>396</v>
      </c>
      <c r="D33" s="471">
        <f>'Sch-1'!N36</f>
        <v>288</v>
      </c>
      <c r="E33" s="386">
        <f>'Sch-1'!T36</f>
        <v>0</v>
      </c>
      <c r="F33" s="383" t="str">
        <f>IF(E33=0, "Included",IF(ISERROR(D33*E33), E33, D33*E33))</f>
        <v>Included</v>
      </c>
      <c r="I33" s="368">
        <f t="shared" si="0"/>
        <v>0</v>
      </c>
    </row>
    <row r="34" spans="1:17" s="216" customFormat="1" ht="22.15" customHeight="1">
      <c r="A34" s="375"/>
      <c r="B34" s="436"/>
      <c r="C34" s="470"/>
      <c r="D34" s="472"/>
      <c r="E34" s="476"/>
      <c r="F34" s="482"/>
      <c r="I34" s="368">
        <f t="shared" si="0"/>
        <v>0</v>
      </c>
    </row>
    <row r="35" spans="1:17" s="216" customFormat="1" ht="69" customHeight="1">
      <c r="A35" s="375">
        <v>1.8</v>
      </c>
      <c r="B35" s="405" t="str">
        <f>'Sch-1'!L37</f>
        <v>Extra rate over item (900mm diameter R.C.C.vertical bored pile upto 30 m from bottom of pile cap.) for boring including socketing,anchoring (if required) with required size, nos. &amp; depth of Reinforcement in hard rock upto a maximum depth of 10m</v>
      </c>
      <c r="C35" s="467" t="s">
        <v>396</v>
      </c>
      <c r="D35" s="471">
        <f>'Sch-1'!N37</f>
        <v>288</v>
      </c>
      <c r="E35" s="386">
        <f>'Sch-1'!T37</f>
        <v>0</v>
      </c>
      <c r="F35" s="383" t="str">
        <f>IF(E35=0, "Included",IF(ISERROR(D35*E35), E35, D35*E35))</f>
        <v>Included</v>
      </c>
      <c r="I35" s="368">
        <f t="shared" si="0"/>
        <v>0</v>
      </c>
    </row>
    <row r="36" spans="1:17" s="216" customFormat="1" ht="22.9" customHeight="1">
      <c r="A36" s="375"/>
      <c r="B36" s="436"/>
      <c r="C36" s="465"/>
      <c r="D36" s="471"/>
      <c r="E36" s="386"/>
      <c r="F36" s="383"/>
      <c r="I36" s="368">
        <f t="shared" si="0"/>
        <v>0</v>
      </c>
    </row>
    <row r="37" spans="1:17" s="216" customFormat="1" ht="51" customHeight="1">
      <c r="A37" s="375">
        <v>1.9</v>
      </c>
      <c r="B37" s="436" t="str">
        <f>'Sch-1'!L38</f>
        <v>Excavation where ever required for pile cap /tie etc. (other than boring)  for all depth and size, in all types of soils includingdisposal of excavated materials for all lifts and leads,decent etc.as directed by Engineer - In -charge, together with all labour,tools &amp; tackles, sheeting, sheet piling, dewatering etc. complete as required for proper execution of the job.</v>
      </c>
      <c r="C37" s="470" t="s">
        <v>312</v>
      </c>
      <c r="D37" s="471">
        <f>'Sch-1'!N38</f>
        <v>4170</v>
      </c>
      <c r="E37" s="386">
        <f>'Sch-1'!T38</f>
        <v>0</v>
      </c>
      <c r="F37" s="383" t="str">
        <f>IF(E37=0, "Included",IF(ISERROR(D37*E37), E37, D37*E37))</f>
        <v>Included</v>
      </c>
      <c r="I37" s="368">
        <f t="shared" si="0"/>
        <v>0</v>
      </c>
    </row>
    <row r="38" spans="1:17" s="216" customFormat="1" ht="22.15" customHeight="1">
      <c r="A38" s="375"/>
      <c r="B38" s="405"/>
      <c r="C38" s="468"/>
      <c r="D38" s="468"/>
      <c r="E38" s="386"/>
      <c r="F38" s="383"/>
      <c r="I38" s="368">
        <f t="shared" si="0"/>
        <v>0</v>
      </c>
    </row>
    <row r="39" spans="1:17" s="216" customFormat="1" ht="79.150000000000006" customHeight="1">
      <c r="A39" s="475">
        <v>1.1000000000000001</v>
      </c>
      <c r="B39" s="405" t="str">
        <f>'Sch-1'!L39</f>
        <v>Back filling with available excavatedearth for all leads and lifts in sidesof foundations and other under groundfacilities in horizontal layers notexceeding 20 cm. in depth consolidatingeach deposited layer by ramming andwatering etc. as per specification andinstruction of Engineer -in-charge.</v>
      </c>
      <c r="C39" s="470" t="s">
        <v>311</v>
      </c>
      <c r="D39" s="471">
        <f>'Sch-1'!N39</f>
        <v>2380</v>
      </c>
      <c r="E39" s="386">
        <f>'Sch-1'!T39</f>
        <v>0</v>
      </c>
      <c r="F39" s="383" t="str">
        <f>IF(E39=0, "Included",IF(ISERROR(D39*E39), E39, D39*E39))</f>
        <v>Included</v>
      </c>
      <c r="I39" s="368">
        <f t="shared" si="0"/>
        <v>0</v>
      </c>
    </row>
    <row r="40" spans="1:17" s="216" customFormat="1" ht="21.6" customHeight="1">
      <c r="A40" s="375"/>
      <c r="B40" s="436"/>
      <c r="C40" s="470"/>
      <c r="D40" s="472"/>
      <c r="E40" s="386"/>
      <c r="F40" s="383"/>
      <c r="I40" s="368">
        <f t="shared" si="0"/>
        <v>0</v>
      </c>
    </row>
    <row r="41" spans="1:17" s="216" customFormat="1" ht="62.45" customHeight="1">
      <c r="A41" s="475">
        <v>1.1100000000000001</v>
      </c>
      <c r="B41" s="436" t="e">
        <f>'Sch-1'!#REF!</f>
        <v>#REF!</v>
      </c>
      <c r="C41" s="467" t="s">
        <v>47</v>
      </c>
      <c r="D41" s="471" t="e">
        <f>'Sch-1'!#REF!</f>
        <v>#REF!</v>
      </c>
      <c r="E41" s="386" t="e">
        <f>'Sch-1'!#REF!</f>
        <v>#REF!</v>
      </c>
      <c r="F41" s="383" t="e">
        <f>IF(E41=0, "Included",IF(ISERROR(D41*E41), E41, D41*E41))</f>
        <v>#REF!</v>
      </c>
      <c r="I41" s="368" t="e">
        <f t="shared" si="0"/>
        <v>#REF!</v>
      </c>
    </row>
    <row r="42" spans="1:17" s="216" customFormat="1" ht="23.45" customHeight="1">
      <c r="A42" s="375"/>
      <c r="B42" s="389"/>
      <c r="C42" s="467"/>
      <c r="D42" s="468"/>
      <c r="E42" s="386"/>
      <c r="F42" s="383"/>
      <c r="I42" s="368">
        <f t="shared" si="0"/>
        <v>0</v>
      </c>
    </row>
    <row r="43" spans="1:17" ht="40.15" customHeight="1">
      <c r="A43" s="506"/>
      <c r="B43" s="507"/>
      <c r="C43" s="508"/>
      <c r="D43" s="508"/>
      <c r="E43" s="508"/>
      <c r="F43" s="508"/>
      <c r="I43" s="368">
        <f t="shared" si="0"/>
        <v>0</v>
      </c>
      <c r="M43" s="155"/>
      <c r="N43" s="155"/>
      <c r="P43" s="155"/>
      <c r="Q43" s="155"/>
    </row>
    <row r="44" spans="1:17" ht="48.6" customHeight="1">
      <c r="A44" s="390">
        <v>2</v>
      </c>
      <c r="B44" s="474" t="e">
        <f>'Sch-1'!#REF!</f>
        <v>#REF!</v>
      </c>
      <c r="C44" s="359" t="s">
        <v>312</v>
      </c>
      <c r="D44" s="471" t="e">
        <f>'Sch-1'!#REF!</f>
        <v>#REF!</v>
      </c>
      <c r="E44" s="386" t="e">
        <f>'Sch-1'!#REF!</f>
        <v>#REF!</v>
      </c>
      <c r="F44" s="359"/>
      <c r="I44" s="368" t="e">
        <f t="shared" si="0"/>
        <v>#REF!</v>
      </c>
      <c r="M44" s="155"/>
      <c r="N44" s="155"/>
      <c r="P44" s="155"/>
      <c r="Q44" s="155"/>
    </row>
    <row r="45" spans="1:17" s="216" customFormat="1" ht="124.15" customHeight="1">
      <c r="A45" s="375">
        <v>2.1</v>
      </c>
      <c r="B45" s="484" t="e">
        <f>'Sch-1'!#REF!</f>
        <v>#REF!</v>
      </c>
      <c r="C45" s="391"/>
      <c r="D45" s="406"/>
      <c r="E45" s="359"/>
      <c r="F45" s="383"/>
      <c r="I45" s="368">
        <f t="shared" si="0"/>
        <v>0</v>
      </c>
    </row>
    <row r="46" spans="1:17" s="216" customFormat="1" ht="23.45" customHeight="1">
      <c r="A46" s="375" t="s">
        <v>314</v>
      </c>
      <c r="B46" s="389" t="e">
        <f>'Sch-1'!#REF!</f>
        <v>#REF!</v>
      </c>
      <c r="C46" s="465" t="s">
        <v>393</v>
      </c>
      <c r="D46" s="471" t="e">
        <f>'Sch-1'!#REF!</f>
        <v>#REF!</v>
      </c>
      <c r="E46" s="386" t="e">
        <f>'Sch-1'!#REF!</f>
        <v>#REF!</v>
      </c>
      <c r="F46" s="383" t="e">
        <f>IF(E46=0, "Included",IF(ISERROR(D46*E46), E46, D46*E46))</f>
        <v>#REF!</v>
      </c>
      <c r="I46" s="368" t="e">
        <f t="shared" si="0"/>
        <v>#REF!</v>
      </c>
    </row>
    <row r="47" spans="1:17" s="216" customFormat="1" ht="22.15" customHeight="1">
      <c r="A47" s="375"/>
      <c r="B47" s="436"/>
      <c r="C47" s="470"/>
      <c r="D47" s="472"/>
      <c r="E47" s="359"/>
      <c r="F47" s="383"/>
      <c r="I47" s="368">
        <f t="shared" si="0"/>
        <v>0</v>
      </c>
    </row>
    <row r="48" spans="1:17" s="216" customFormat="1" ht="53.45" customHeight="1">
      <c r="A48" s="375">
        <v>2.2000000000000002</v>
      </c>
      <c r="B48" s="405" t="e">
        <f>'Sch-1'!#REF!</f>
        <v>#REF!</v>
      </c>
      <c r="C48" s="467" t="s">
        <v>393</v>
      </c>
      <c r="D48" s="471" t="e">
        <f>'Sch-1'!#REF!</f>
        <v>#REF!</v>
      </c>
      <c r="E48" s="386" t="e">
        <f>'Sch-1'!#REF!</f>
        <v>#REF!</v>
      </c>
      <c r="F48" s="383" t="e">
        <f>IF(E48=0, "Included",IF(ISERROR(D48*E48), E48, D48*E48))</f>
        <v>#REF!</v>
      </c>
      <c r="I48" s="368" t="e">
        <f t="shared" si="0"/>
        <v>#REF!</v>
      </c>
    </row>
    <row r="49" spans="1:17" s="216" customFormat="1" ht="22.9" customHeight="1">
      <c r="A49" s="375"/>
      <c r="B49" s="436"/>
      <c r="C49" s="465"/>
      <c r="D49" s="471"/>
      <c r="E49" s="359"/>
      <c r="F49" s="383"/>
      <c r="I49" s="368">
        <f t="shared" si="0"/>
        <v>0</v>
      </c>
    </row>
    <row r="50" spans="1:17" s="216" customFormat="1" ht="70.150000000000006" customHeight="1">
      <c r="A50" s="375">
        <v>2.2999999999999998</v>
      </c>
      <c r="B50" s="436" t="e">
        <f>'Sch-1'!#REF!</f>
        <v>#REF!</v>
      </c>
      <c r="C50" s="470" t="s">
        <v>394</v>
      </c>
      <c r="D50" s="471" t="e">
        <f>'Sch-1'!#REF!</f>
        <v>#REF!</v>
      </c>
      <c r="E50" s="386" t="e">
        <f>'Sch-1'!#REF!</f>
        <v>#REF!</v>
      </c>
      <c r="F50" s="383" t="e">
        <f>IF(E50=0, "Included",IF(ISERROR(D50*E50), E50, D50*E50))</f>
        <v>#REF!</v>
      </c>
      <c r="I50" s="368" t="e">
        <f t="shared" si="0"/>
        <v>#REF!</v>
      </c>
    </row>
    <row r="51" spans="1:17" s="216" customFormat="1" ht="24" customHeight="1">
      <c r="A51" s="375"/>
      <c r="B51" s="405"/>
      <c r="C51" s="468"/>
      <c r="D51" s="468"/>
      <c r="E51" s="359"/>
      <c r="F51" s="383"/>
      <c r="I51" s="368">
        <f t="shared" si="0"/>
        <v>0</v>
      </c>
    </row>
    <row r="52" spans="1:17" s="216" customFormat="1" ht="53.45" customHeight="1">
      <c r="A52" s="375">
        <v>2.4</v>
      </c>
      <c r="B52" s="405" t="e">
        <f>'Sch-1'!#REF!</f>
        <v>#REF!</v>
      </c>
      <c r="C52" s="470" t="s">
        <v>394</v>
      </c>
      <c r="D52" s="471" t="e">
        <f>'Sch-1'!#REF!</f>
        <v>#REF!</v>
      </c>
      <c r="E52" s="386" t="e">
        <f>'Sch-1'!#REF!</f>
        <v>#REF!</v>
      </c>
      <c r="F52" s="383" t="e">
        <f>IF(E52=0, "Included",IF(ISERROR(D52*E52), E52, D52*E52))</f>
        <v>#REF!</v>
      </c>
      <c r="I52" s="368" t="e">
        <f t="shared" si="0"/>
        <v>#REF!</v>
      </c>
    </row>
    <row r="53" spans="1:17" s="216" customFormat="1" ht="21.6" customHeight="1">
      <c r="A53" s="375"/>
      <c r="B53" s="436"/>
      <c r="C53" s="470"/>
      <c r="D53" s="472"/>
      <c r="E53" s="359"/>
      <c r="F53" s="383"/>
      <c r="I53" s="368">
        <f t="shared" si="0"/>
        <v>0</v>
      </c>
    </row>
    <row r="54" spans="1:17" s="216" customFormat="1" ht="68.45" customHeight="1">
      <c r="A54" s="375">
        <v>2.5</v>
      </c>
      <c r="B54" s="436" t="e">
        <f>'Sch-1'!#REF!</f>
        <v>#REF!</v>
      </c>
      <c r="C54" s="467" t="s">
        <v>395</v>
      </c>
      <c r="D54" s="471" t="e">
        <f>'Sch-1'!#REF!</f>
        <v>#REF!</v>
      </c>
      <c r="E54" s="386" t="e">
        <f>'Sch-1'!#REF!</f>
        <v>#REF!</v>
      </c>
      <c r="F54" s="383" t="e">
        <f>IF(E54=0, "Included",IF(ISERROR(D54*E54), E54, D54*E54))</f>
        <v>#REF!</v>
      </c>
      <c r="I54" s="368" t="e">
        <f t="shared" si="0"/>
        <v>#REF!</v>
      </c>
    </row>
    <row r="55" spans="1:17" ht="22.9" customHeight="1">
      <c r="A55" s="390"/>
      <c r="B55" s="474"/>
      <c r="C55" s="359"/>
      <c r="D55" s="359"/>
      <c r="E55" s="359"/>
      <c r="F55" s="359"/>
      <c r="I55" s="368">
        <f t="shared" si="0"/>
        <v>0</v>
      </c>
      <c r="M55" s="155"/>
      <c r="N55" s="155"/>
      <c r="P55" s="155"/>
      <c r="Q55" s="155"/>
    </row>
    <row r="56" spans="1:17" s="216" customFormat="1" ht="51.6" customHeight="1">
      <c r="A56" s="375">
        <v>2.6</v>
      </c>
      <c r="B56" s="405" t="e">
        <f>'Sch-1'!#REF!</f>
        <v>#REF!</v>
      </c>
      <c r="C56" s="465" t="s">
        <v>311</v>
      </c>
      <c r="D56" s="471" t="e">
        <f>'Sch-1'!#REF!</f>
        <v>#REF!</v>
      </c>
      <c r="E56" s="386" t="e">
        <f>'Sch-1'!#REF!</f>
        <v>#REF!</v>
      </c>
      <c r="F56" s="383" t="e">
        <f>IF(E56=0, "Included",IF(ISERROR(D56*E56), E56, D56*E56))</f>
        <v>#REF!</v>
      </c>
      <c r="I56" s="368" t="e">
        <f t="shared" si="0"/>
        <v>#REF!</v>
      </c>
    </row>
    <row r="57" spans="1:17" s="216" customFormat="1" ht="22.15" customHeight="1">
      <c r="A57" s="375"/>
      <c r="B57" s="405"/>
      <c r="C57" s="410"/>
      <c r="D57" s="406"/>
      <c r="E57" s="359"/>
      <c r="F57" s="383"/>
      <c r="I57" s="368">
        <f t="shared" si="0"/>
        <v>0</v>
      </c>
    </row>
    <row r="58" spans="1:17" s="216" customFormat="1" ht="96" customHeight="1">
      <c r="A58" s="375">
        <v>2.7</v>
      </c>
      <c r="B58" s="436" t="e">
        <f>'Sch-1'!#REF!</f>
        <v>#REF!</v>
      </c>
      <c r="C58" s="465" t="s">
        <v>396</v>
      </c>
      <c r="D58" s="471" t="e">
        <f>'Sch-1'!#REF!</f>
        <v>#REF!</v>
      </c>
      <c r="E58" s="386" t="e">
        <f>'Sch-1'!#REF!</f>
        <v>#REF!</v>
      </c>
      <c r="F58" s="383" t="e">
        <f>IF(E58=0, "Included",IF(ISERROR(D58*E58), E58, D58*E58))</f>
        <v>#REF!</v>
      </c>
      <c r="I58" s="368" t="e">
        <f t="shared" si="0"/>
        <v>#REF!</v>
      </c>
    </row>
    <row r="59" spans="1:17" s="216" customFormat="1" ht="22.15" customHeight="1">
      <c r="A59" s="375"/>
      <c r="B59" s="436"/>
      <c r="C59" s="470"/>
      <c r="D59" s="472"/>
      <c r="E59" s="359"/>
      <c r="F59" s="383"/>
      <c r="I59" s="368">
        <f t="shared" si="0"/>
        <v>0</v>
      </c>
    </row>
    <row r="60" spans="1:17" s="216" customFormat="1" ht="69" customHeight="1">
      <c r="A60" s="375">
        <v>2.8</v>
      </c>
      <c r="B60" s="405" t="e">
        <f>'Sch-1'!#REF!</f>
        <v>#REF!</v>
      </c>
      <c r="C60" s="467" t="s">
        <v>396</v>
      </c>
      <c r="D60" s="471" t="e">
        <f>'Sch-1'!#REF!</f>
        <v>#REF!</v>
      </c>
      <c r="E60" s="386" t="e">
        <f>'Sch-1'!#REF!</f>
        <v>#REF!</v>
      </c>
      <c r="F60" s="383" t="e">
        <f>IF(E60=0, "Included",IF(ISERROR(D60*E60), E60, D60*E60))</f>
        <v>#REF!</v>
      </c>
      <c r="I60" s="368" t="e">
        <f t="shared" si="0"/>
        <v>#REF!</v>
      </c>
    </row>
    <row r="61" spans="1:17" s="216" customFormat="1" ht="22.9" customHeight="1">
      <c r="A61" s="375"/>
      <c r="B61" s="436"/>
      <c r="C61" s="465"/>
      <c r="D61" s="471"/>
      <c r="E61" s="359"/>
      <c r="F61" s="383"/>
      <c r="I61" s="368">
        <f t="shared" si="0"/>
        <v>0</v>
      </c>
    </row>
    <row r="62" spans="1:17" s="216" customFormat="1" ht="53.45" customHeight="1">
      <c r="A62" s="375">
        <v>2.9</v>
      </c>
      <c r="B62" s="436" t="e">
        <f>'Sch-1'!#REF!</f>
        <v>#REF!</v>
      </c>
      <c r="C62" s="470" t="s">
        <v>312</v>
      </c>
      <c r="D62" s="471" t="e">
        <f>'Sch-1'!#REF!</f>
        <v>#REF!</v>
      </c>
      <c r="E62" s="386" t="e">
        <f>'Sch-1'!#REF!</f>
        <v>#REF!</v>
      </c>
      <c r="F62" s="383" t="e">
        <f>IF(E62=0, "Included",IF(ISERROR(D62*E62), E62, D62*E62))</f>
        <v>#REF!</v>
      </c>
      <c r="I62" s="368" t="e">
        <f t="shared" si="0"/>
        <v>#REF!</v>
      </c>
    </row>
    <row r="63" spans="1:17" s="216" customFormat="1" ht="27" customHeight="1">
      <c r="A63" s="375"/>
      <c r="B63" s="405"/>
      <c r="C63" s="468"/>
      <c r="D63" s="468"/>
      <c r="E63" s="359"/>
      <c r="F63" s="383"/>
      <c r="I63" s="368">
        <f t="shared" si="0"/>
        <v>0</v>
      </c>
    </row>
    <row r="64" spans="1:17" s="216" customFormat="1" ht="78" customHeight="1">
      <c r="A64" s="475">
        <v>2.1</v>
      </c>
      <c r="B64" s="405" t="e">
        <f>'Sch-1'!#REF!</f>
        <v>#REF!</v>
      </c>
      <c r="C64" s="470" t="s">
        <v>311</v>
      </c>
      <c r="D64" s="471" t="e">
        <f>'Sch-1'!#REF!</f>
        <v>#REF!</v>
      </c>
      <c r="E64" s="386" t="e">
        <f>'Sch-1'!#REF!</f>
        <v>#REF!</v>
      </c>
      <c r="F64" s="383" t="e">
        <f>IF(E64=0, "Included",IF(ISERROR(D64*E64), E64, D64*E64))</f>
        <v>#REF!</v>
      </c>
      <c r="I64" s="368" t="e">
        <f t="shared" si="0"/>
        <v>#REF!</v>
      </c>
    </row>
    <row r="65" spans="1:17" s="216" customFormat="1" ht="21.6" customHeight="1">
      <c r="A65" s="375"/>
      <c r="B65" s="436"/>
      <c r="C65" s="470"/>
      <c r="D65" s="472"/>
      <c r="E65" s="359"/>
      <c r="F65" s="383"/>
      <c r="I65" s="368">
        <f t="shared" si="0"/>
        <v>0</v>
      </c>
    </row>
    <row r="66" spans="1:17" s="216" customFormat="1" ht="64.900000000000006" customHeight="1">
      <c r="A66" s="475">
        <v>2.11</v>
      </c>
      <c r="B66" s="436" t="e">
        <f>'Sch-1'!#REF!</f>
        <v>#REF!</v>
      </c>
      <c r="C66" s="467" t="s">
        <v>47</v>
      </c>
      <c r="D66" s="471" t="e">
        <f>'Sch-1'!#REF!</f>
        <v>#REF!</v>
      </c>
      <c r="E66" s="386" t="e">
        <f>'Sch-1'!#REF!</f>
        <v>#REF!</v>
      </c>
      <c r="F66" s="383" t="e">
        <f>IF(E66=0, "Included",IF(ISERROR(D66*E66), E66, D66*E66))</f>
        <v>#REF!</v>
      </c>
      <c r="I66" s="368" t="e">
        <f t="shared" si="0"/>
        <v>#REF!</v>
      </c>
    </row>
    <row r="67" spans="1:17" s="216" customFormat="1" ht="19.899999999999999" customHeight="1">
      <c r="A67" s="375"/>
      <c r="B67" s="430"/>
      <c r="C67" s="469"/>
      <c r="D67" s="468"/>
      <c r="E67" s="386"/>
      <c r="F67" s="383"/>
      <c r="I67" s="368">
        <f t="shared" si="0"/>
        <v>0</v>
      </c>
    </row>
    <row r="68" spans="1:17" ht="35.450000000000003" hidden="1" customHeight="1">
      <c r="A68" s="485"/>
      <c r="B68" s="486"/>
      <c r="C68" s="487"/>
      <c r="D68" s="487"/>
      <c r="E68" s="487"/>
      <c r="F68" s="487"/>
      <c r="I68" s="368">
        <f t="shared" si="0"/>
        <v>0</v>
      </c>
      <c r="M68" s="155"/>
      <c r="N68" s="155"/>
      <c r="P68" s="155"/>
      <c r="Q68" s="155"/>
    </row>
    <row r="69" spans="1:17" ht="52.9" hidden="1" customHeight="1">
      <c r="A69" s="390"/>
      <c r="B69" s="474"/>
      <c r="C69" s="359"/>
      <c r="D69" s="359"/>
      <c r="E69" s="386"/>
      <c r="F69" s="359"/>
      <c r="I69" s="368">
        <f t="shared" si="0"/>
        <v>0</v>
      </c>
      <c r="M69" s="155"/>
      <c r="N69" s="155"/>
      <c r="P69" s="155"/>
      <c r="Q69" s="155"/>
    </row>
    <row r="70" spans="1:17" s="216" customFormat="1" ht="128.44999999999999" hidden="1" customHeight="1">
      <c r="A70" s="375"/>
      <c r="B70" s="484"/>
      <c r="C70" s="391"/>
      <c r="D70" s="406"/>
      <c r="E70" s="359"/>
      <c r="F70" s="383"/>
      <c r="I70" s="368">
        <f t="shared" si="0"/>
        <v>0</v>
      </c>
    </row>
    <row r="71" spans="1:17" s="216" customFormat="1" ht="28.15" hidden="1" customHeight="1">
      <c r="A71" s="375"/>
      <c r="B71" s="389"/>
      <c r="C71" s="465"/>
      <c r="D71" s="471"/>
      <c r="E71" s="386"/>
      <c r="F71" s="383"/>
      <c r="I71" s="368">
        <f t="shared" si="0"/>
        <v>0</v>
      </c>
    </row>
    <row r="72" spans="1:17" s="216" customFormat="1" ht="22.15" hidden="1" customHeight="1">
      <c r="A72" s="375"/>
      <c r="B72" s="436"/>
      <c r="C72" s="470"/>
      <c r="D72" s="472"/>
      <c r="E72" s="359"/>
      <c r="F72" s="383"/>
      <c r="I72" s="368">
        <f t="shared" si="0"/>
        <v>0</v>
      </c>
    </row>
    <row r="73" spans="1:17" s="216" customFormat="1" ht="55.15" hidden="1" customHeight="1">
      <c r="A73" s="375"/>
      <c r="B73" s="405"/>
      <c r="C73" s="467"/>
      <c r="D73" s="483"/>
      <c r="E73" s="386"/>
      <c r="F73" s="383"/>
      <c r="I73" s="368">
        <f t="shared" si="0"/>
        <v>0</v>
      </c>
    </row>
    <row r="74" spans="1:17" s="216" customFormat="1" ht="22.9" hidden="1" customHeight="1">
      <c r="A74" s="375"/>
      <c r="B74" s="436"/>
      <c r="C74" s="465"/>
      <c r="D74" s="471"/>
      <c r="E74" s="359"/>
      <c r="F74" s="383"/>
      <c r="I74" s="368">
        <f t="shared" si="0"/>
        <v>0</v>
      </c>
    </row>
    <row r="75" spans="1:17" s="216" customFormat="1" ht="69" hidden="1" customHeight="1">
      <c r="A75" s="375"/>
      <c r="B75" s="436"/>
      <c r="C75" s="470"/>
      <c r="D75" s="472"/>
      <c r="E75" s="386"/>
      <c r="F75" s="383"/>
      <c r="I75" s="368">
        <f t="shared" si="0"/>
        <v>0</v>
      </c>
    </row>
    <row r="76" spans="1:17" s="216" customFormat="1" ht="22.15" hidden="1" customHeight="1">
      <c r="A76" s="375"/>
      <c r="B76" s="405"/>
      <c r="C76" s="468"/>
      <c r="D76" s="468"/>
      <c r="E76" s="359"/>
      <c r="F76" s="383"/>
      <c r="I76" s="368">
        <f t="shared" si="0"/>
        <v>0</v>
      </c>
    </row>
    <row r="77" spans="1:17" s="216" customFormat="1" ht="55.15" hidden="1" customHeight="1">
      <c r="A77" s="375"/>
      <c r="B77" s="405"/>
      <c r="C77" s="470"/>
      <c r="D77" s="472"/>
      <c r="E77" s="386"/>
      <c r="F77" s="383"/>
      <c r="I77" s="368">
        <f t="shared" si="0"/>
        <v>0</v>
      </c>
    </row>
    <row r="78" spans="1:17" s="216" customFormat="1" ht="21.6" hidden="1" customHeight="1">
      <c r="A78" s="375"/>
      <c r="B78" s="436"/>
      <c r="C78" s="470"/>
      <c r="D78" s="472"/>
      <c r="E78" s="359"/>
      <c r="F78" s="383"/>
      <c r="I78" s="368">
        <f t="shared" si="0"/>
        <v>0</v>
      </c>
    </row>
    <row r="79" spans="1:17" s="216" customFormat="1" ht="69" hidden="1" customHeight="1">
      <c r="A79" s="375"/>
      <c r="B79" s="436"/>
      <c r="C79" s="467"/>
      <c r="D79" s="468"/>
      <c r="E79" s="386"/>
      <c r="F79" s="383"/>
      <c r="I79" s="368">
        <f t="shared" si="0"/>
        <v>0</v>
      </c>
    </row>
    <row r="80" spans="1:17" s="216" customFormat="1" ht="19.899999999999999" hidden="1" customHeight="1">
      <c r="A80" s="375"/>
      <c r="B80" s="436"/>
      <c r="C80" s="467"/>
      <c r="D80" s="468"/>
      <c r="E80" s="359"/>
      <c r="F80" s="383"/>
      <c r="I80" s="368">
        <f t="shared" si="0"/>
        <v>0</v>
      </c>
    </row>
    <row r="81" spans="1:38" s="216" customFormat="1" ht="51" hidden="1" customHeight="1">
      <c r="A81" s="375"/>
      <c r="B81" s="405"/>
      <c r="C81" s="465"/>
      <c r="D81" s="466"/>
      <c r="E81" s="386"/>
      <c r="F81" s="383"/>
      <c r="I81" s="368">
        <f t="shared" si="0"/>
        <v>0</v>
      </c>
    </row>
    <row r="82" spans="1:38" s="216" customFormat="1" ht="22.15" hidden="1" customHeight="1">
      <c r="A82" s="375"/>
      <c r="B82" s="405"/>
      <c r="C82" s="410"/>
      <c r="D82" s="406"/>
      <c r="E82" s="359"/>
      <c r="F82" s="383"/>
      <c r="I82" s="368">
        <f t="shared" si="0"/>
        <v>0</v>
      </c>
    </row>
    <row r="83" spans="1:38" s="216" customFormat="1" ht="91.9" hidden="1" customHeight="1">
      <c r="A83" s="375"/>
      <c r="B83" s="436"/>
      <c r="C83" s="465"/>
      <c r="D83" s="471"/>
      <c r="E83" s="386"/>
      <c r="F83" s="383"/>
      <c r="I83" s="368">
        <f t="shared" si="0"/>
        <v>0</v>
      </c>
    </row>
    <row r="84" spans="1:38" s="216" customFormat="1" ht="22.15" hidden="1" customHeight="1">
      <c r="A84" s="375"/>
      <c r="B84" s="436"/>
      <c r="C84" s="470"/>
      <c r="D84" s="472"/>
      <c r="E84" s="359"/>
      <c r="F84" s="383"/>
      <c r="I84" s="368">
        <f t="shared" si="0"/>
        <v>0</v>
      </c>
    </row>
    <row r="85" spans="1:38" s="216" customFormat="1" ht="69" hidden="1" customHeight="1">
      <c r="A85" s="375"/>
      <c r="B85" s="405"/>
      <c r="C85" s="467"/>
      <c r="D85" s="483"/>
      <c r="E85" s="386"/>
      <c r="F85" s="383"/>
      <c r="I85" s="368">
        <f t="shared" si="0"/>
        <v>0</v>
      </c>
    </row>
    <row r="86" spans="1:38" s="216" customFormat="1" ht="22.9" hidden="1" customHeight="1">
      <c r="A86" s="375"/>
      <c r="B86" s="436"/>
      <c r="C86" s="465"/>
      <c r="D86" s="471"/>
      <c r="E86" s="359"/>
      <c r="F86" s="383"/>
      <c r="I86" s="368">
        <f t="shared" ref="I86:I91" si="1">E86*(1-$N$15)</f>
        <v>0</v>
      </c>
    </row>
    <row r="87" spans="1:38" s="216" customFormat="1" ht="55.15" hidden="1" customHeight="1">
      <c r="A87" s="375"/>
      <c r="B87" s="436"/>
      <c r="C87" s="470"/>
      <c r="D87" s="472"/>
      <c r="E87" s="386"/>
      <c r="F87" s="383"/>
      <c r="I87" s="368">
        <f t="shared" si="1"/>
        <v>0</v>
      </c>
    </row>
    <row r="88" spans="1:38" s="216" customFormat="1" ht="22.9" hidden="1" customHeight="1">
      <c r="A88" s="375"/>
      <c r="B88" s="405"/>
      <c r="C88" s="468"/>
      <c r="D88" s="468"/>
      <c r="E88" s="359"/>
      <c r="F88" s="383"/>
      <c r="I88" s="368">
        <f t="shared" si="1"/>
        <v>0</v>
      </c>
    </row>
    <row r="89" spans="1:38" s="216" customFormat="1" ht="79.150000000000006" hidden="1" customHeight="1">
      <c r="A89" s="475"/>
      <c r="B89" s="405"/>
      <c r="C89" s="470"/>
      <c r="D89" s="472"/>
      <c r="E89" s="386"/>
      <c r="F89" s="383"/>
      <c r="I89" s="368">
        <f t="shared" si="1"/>
        <v>0</v>
      </c>
    </row>
    <row r="90" spans="1:38" s="216" customFormat="1" ht="21.6" hidden="1" customHeight="1">
      <c r="A90" s="375"/>
      <c r="B90" s="436"/>
      <c r="C90" s="470"/>
      <c r="D90" s="472"/>
      <c r="E90" s="359"/>
      <c r="F90" s="383"/>
      <c r="I90" s="368">
        <f t="shared" si="1"/>
        <v>0</v>
      </c>
    </row>
    <row r="91" spans="1:38" s="216" customFormat="1" ht="69" hidden="1" customHeight="1">
      <c r="A91" s="475"/>
      <c r="B91" s="436"/>
      <c r="C91" s="467"/>
      <c r="D91" s="468"/>
      <c r="E91" s="386"/>
      <c r="F91" s="383"/>
      <c r="I91" s="368">
        <f t="shared" si="1"/>
        <v>0</v>
      </c>
    </row>
    <row r="92" spans="1:38" ht="18" customHeight="1">
      <c r="A92" s="381"/>
      <c r="B92" s="435"/>
      <c r="C92" s="410"/>
      <c r="D92" s="406"/>
      <c r="E92" s="386"/>
      <c r="F92" s="383"/>
      <c r="I92" s="368"/>
      <c r="T92" s="757"/>
      <c r="U92" s="757"/>
    </row>
    <row r="93" spans="1:38" s="493" customFormat="1" ht="18" customHeight="1">
      <c r="A93" s="488"/>
      <c r="B93" s="496" t="s">
        <v>400</v>
      </c>
      <c r="C93" s="497"/>
      <c r="D93" s="498"/>
      <c r="E93" s="499"/>
      <c r="F93" s="500" t="e">
        <f>SUM(F19:F67)</f>
        <v>#REF!</v>
      </c>
      <c r="G93" s="489"/>
      <c r="H93" s="490"/>
      <c r="I93" s="491"/>
      <c r="J93" s="492"/>
      <c r="M93" s="491"/>
      <c r="N93" s="491"/>
      <c r="O93" s="494"/>
      <c r="T93" s="491"/>
      <c r="U93" s="491"/>
      <c r="V93" s="495"/>
      <c r="Y93" s="492"/>
      <c r="Z93" s="492"/>
      <c r="AA93" s="492"/>
      <c r="AB93" s="492"/>
      <c r="AC93" s="492"/>
      <c r="AD93" s="492"/>
      <c r="AE93" s="492"/>
      <c r="AF93" s="492"/>
      <c r="AG93" s="492"/>
      <c r="AH93" s="492"/>
      <c r="AI93" s="492"/>
      <c r="AJ93" s="492"/>
      <c r="AK93" s="492"/>
      <c r="AL93" s="492"/>
    </row>
    <row r="94" spans="1:38" s="368" customFormat="1" ht="18" customHeight="1">
      <c r="A94" s="763"/>
      <c r="B94" s="763"/>
      <c r="C94" s="763"/>
      <c r="D94" s="763"/>
      <c r="E94" s="763"/>
      <c r="F94" s="763"/>
      <c r="G94" s="151"/>
      <c r="H94" s="160"/>
      <c r="I94" s="156"/>
      <c r="J94" s="156"/>
      <c r="M94" s="155"/>
      <c r="N94" s="249"/>
      <c r="O94" s="367"/>
      <c r="P94" s="155"/>
      <c r="Q94" s="249"/>
      <c r="Y94" s="156"/>
      <c r="Z94" s="156"/>
      <c r="AA94" s="156"/>
      <c r="AB94" s="156"/>
      <c r="AC94" s="156"/>
      <c r="AD94" s="156"/>
      <c r="AE94" s="156"/>
      <c r="AF94" s="156"/>
      <c r="AG94" s="156"/>
      <c r="AH94" s="156"/>
      <c r="AI94" s="156"/>
      <c r="AJ94" s="156"/>
      <c r="AK94" s="156"/>
      <c r="AL94" s="156"/>
    </row>
    <row r="95" spans="1:38">
      <c r="A95" s="431"/>
      <c r="B95" s="477"/>
      <c r="C95" s="479"/>
      <c r="D95" s="479"/>
      <c r="E95" s="479"/>
      <c r="F95" s="479"/>
      <c r="M95" s="407"/>
      <c r="N95" s="407"/>
      <c r="P95" s="407"/>
      <c r="Q95" s="407"/>
      <c r="S95" s="392"/>
      <c r="T95" s="757"/>
      <c r="U95" s="757"/>
    </row>
    <row r="96" spans="1:38" ht="21.95" customHeight="1">
      <c r="A96" s="431" t="s">
        <v>347</v>
      </c>
      <c r="B96" s="413" t="str">
        <f>'Names of Bidder'!D27&amp;"-"&amp; 'Names of Bidder'!E27&amp;"-" &amp;'Names of Bidder'!F27</f>
        <v>--</v>
      </c>
      <c r="C96" s="385"/>
      <c r="D96" s="408"/>
      <c r="M96" s="407"/>
      <c r="N96" s="407"/>
      <c r="P96" s="407"/>
      <c r="Q96" s="407"/>
      <c r="S96" s="392"/>
    </row>
    <row r="97" spans="1:19" ht="21.95" customHeight="1">
      <c r="A97" s="431" t="s">
        <v>348</v>
      </c>
      <c r="B97" s="413" t="str">
        <f>IF('Names of Bidder'!D28=0, "", 'Names of Bidder'!D28)</f>
        <v/>
      </c>
      <c r="C97" s="368"/>
      <c r="D97" s="408" t="s">
        <v>349</v>
      </c>
      <c r="E97" s="368" t="str">
        <f>IF('Names of Bidder'!D24=0, "", 'Names of Bidder'!D24)</f>
        <v/>
      </c>
      <c r="M97" s="407"/>
      <c r="N97" s="407"/>
      <c r="P97" s="407"/>
      <c r="Q97" s="407"/>
      <c r="S97" s="392"/>
    </row>
    <row r="98" spans="1:19" ht="21.95" customHeight="1">
      <c r="A98" s="250"/>
      <c r="B98" s="251"/>
      <c r="C98" s="156"/>
      <c r="D98" s="408" t="s">
        <v>350</v>
      </c>
      <c r="E98" s="368" t="str">
        <f>IF('Names of Bidder'!D25=0, "", 'Names of Bidder'!D25)</f>
        <v/>
      </c>
      <c r="F98" s="156"/>
      <c r="M98" s="407"/>
      <c r="N98" s="407"/>
      <c r="P98" s="407"/>
      <c r="Q98" s="407"/>
      <c r="S98" s="392"/>
    </row>
    <row r="99" spans="1:19">
      <c r="A99" s="250"/>
      <c r="B99" s="251"/>
      <c r="C99" s="156"/>
      <c r="D99" s="408"/>
      <c r="E99" s="202"/>
      <c r="F99" s="156"/>
      <c r="M99" s="407"/>
      <c r="N99" s="407"/>
      <c r="P99" s="407"/>
      <c r="Q99" s="407"/>
      <c r="S99" s="392"/>
    </row>
    <row r="100" spans="1:19" ht="21.95" customHeight="1">
      <c r="A100" s="250"/>
      <c r="B100" s="251"/>
      <c r="C100" s="160"/>
      <c r="D100" s="160"/>
      <c r="E100" s="156"/>
      <c r="F100" s="156"/>
      <c r="M100" s="407"/>
      <c r="N100" s="407"/>
      <c r="P100" s="407"/>
      <c r="Q100" s="407"/>
      <c r="S100" s="392"/>
    </row>
    <row r="101" spans="1:19" ht="35.1" customHeight="1">
      <c r="A101" s="250"/>
      <c r="B101" s="251"/>
      <c r="C101" s="160"/>
      <c r="D101" s="160"/>
      <c r="E101" s="156"/>
      <c r="F101" s="156"/>
      <c r="K101" s="387"/>
      <c r="M101" s="407"/>
      <c r="N101" s="407"/>
      <c r="P101" s="407"/>
      <c r="Q101" s="407"/>
      <c r="S101" s="392"/>
    </row>
    <row r="102" spans="1:19" ht="21.95" customHeight="1">
      <c r="A102" s="250"/>
      <c r="B102" s="251"/>
      <c r="C102" s="160"/>
      <c r="D102" s="160"/>
      <c r="E102" s="156"/>
      <c r="F102" s="156"/>
      <c r="K102" s="387"/>
      <c r="M102" s="407"/>
      <c r="N102" s="407"/>
      <c r="P102" s="407"/>
      <c r="Q102" s="407"/>
      <c r="S102" s="392"/>
    </row>
    <row r="103" spans="1:19" ht="21.95" customHeight="1">
      <c r="A103" s="250"/>
      <c r="B103" s="251"/>
      <c r="C103" s="160"/>
      <c r="D103" s="160"/>
      <c r="E103" s="156"/>
      <c r="F103" s="156"/>
      <c r="K103" s="387"/>
      <c r="M103" s="407"/>
      <c r="N103" s="407"/>
      <c r="P103" s="407"/>
      <c r="Q103" s="407"/>
      <c r="S103" s="392"/>
    </row>
    <row r="104" spans="1:19" ht="24" customHeight="1">
      <c r="A104" s="250"/>
      <c r="B104" s="251"/>
      <c r="C104" s="160"/>
      <c r="D104" s="160"/>
      <c r="E104" s="156"/>
      <c r="F104" s="156"/>
      <c r="I104" s="156"/>
      <c r="J104" s="156"/>
      <c r="K104" s="368"/>
      <c r="L104" s="368"/>
      <c r="M104" s="407"/>
      <c r="N104" s="407"/>
      <c r="O104" s="367"/>
      <c r="P104" s="407"/>
      <c r="Q104" s="407"/>
      <c r="R104" s="368"/>
      <c r="S104" s="367"/>
    </row>
    <row r="105" spans="1:19" ht="24" customHeight="1">
      <c r="A105" s="250"/>
      <c r="B105" s="251"/>
      <c r="C105" s="160"/>
      <c r="D105" s="160"/>
      <c r="E105" s="156"/>
      <c r="F105" s="156"/>
      <c r="M105" s="407"/>
      <c r="N105" s="407"/>
      <c r="P105" s="407"/>
      <c r="Q105" s="407"/>
      <c r="S105" s="392"/>
    </row>
    <row r="106" spans="1:19" ht="24" customHeight="1">
      <c r="A106" s="250"/>
      <c r="B106" s="251"/>
      <c r="C106" s="160"/>
      <c r="D106" s="160"/>
      <c r="E106" s="156"/>
      <c r="F106" s="156"/>
      <c r="M106" s="407"/>
      <c r="N106" s="407"/>
      <c r="P106" s="407"/>
      <c r="Q106" s="407"/>
      <c r="S106" s="392"/>
    </row>
    <row r="107" spans="1:19" ht="24" customHeight="1">
      <c r="A107" s="250"/>
      <c r="B107" s="251"/>
      <c r="C107" s="160"/>
      <c r="D107" s="160"/>
      <c r="E107" s="156"/>
      <c r="F107" s="156"/>
      <c r="M107" s="407"/>
      <c r="N107" s="407"/>
      <c r="P107" s="407"/>
      <c r="Q107" s="407"/>
      <c r="S107" s="392"/>
    </row>
    <row r="108" spans="1:19" ht="24" customHeight="1">
      <c r="A108" s="250"/>
      <c r="B108" s="251"/>
      <c r="C108" s="160"/>
      <c r="D108" s="160"/>
      <c r="E108" s="156"/>
      <c r="F108" s="156"/>
      <c r="I108" s="156"/>
      <c r="J108" s="156"/>
      <c r="K108" s="368"/>
      <c r="L108" s="368"/>
      <c r="M108" s="407"/>
      <c r="N108" s="409"/>
      <c r="O108" s="367"/>
      <c r="P108" s="407"/>
      <c r="Q108" s="409"/>
      <c r="R108" s="368"/>
      <c r="S108" s="367"/>
    </row>
    <row r="109" spans="1:19" ht="35.1" customHeight="1">
      <c r="A109" s="250"/>
      <c r="B109" s="251"/>
      <c r="C109" s="160"/>
      <c r="D109" s="160"/>
      <c r="E109" s="156"/>
      <c r="F109" s="156"/>
      <c r="M109" s="407"/>
      <c r="N109" s="409"/>
      <c r="P109" s="407"/>
      <c r="Q109" s="409"/>
      <c r="S109" s="392"/>
    </row>
    <row r="110" spans="1:19" ht="24" customHeight="1">
      <c r="A110" s="250"/>
      <c r="B110" s="251"/>
      <c r="C110" s="160"/>
      <c r="D110" s="160"/>
      <c r="E110" s="156"/>
      <c r="F110" s="156"/>
      <c r="M110" s="407"/>
      <c r="N110" s="407"/>
      <c r="P110" s="407"/>
      <c r="Q110" s="407"/>
      <c r="S110" s="392"/>
    </row>
    <row r="111" spans="1:19" ht="24" customHeight="1">
      <c r="A111" s="250"/>
      <c r="B111" s="251"/>
      <c r="C111" s="160"/>
      <c r="D111" s="160"/>
      <c r="E111" s="156"/>
      <c r="F111" s="156"/>
      <c r="M111" s="407"/>
      <c r="N111" s="407"/>
      <c r="P111" s="407"/>
      <c r="Q111" s="407"/>
      <c r="S111" s="392"/>
    </row>
    <row r="112" spans="1:19" ht="24" customHeight="1">
      <c r="A112" s="250"/>
      <c r="B112" s="251"/>
      <c r="C112" s="160"/>
      <c r="D112" s="160"/>
      <c r="E112" s="156"/>
      <c r="F112" s="156"/>
      <c r="M112" s="407"/>
      <c r="N112" s="407"/>
      <c r="P112" s="407"/>
      <c r="Q112" s="407"/>
      <c r="S112" s="392"/>
    </row>
    <row r="113" spans="1:19" ht="24" customHeight="1">
      <c r="A113" s="250"/>
      <c r="B113" s="251"/>
      <c r="C113" s="160"/>
      <c r="D113" s="160"/>
      <c r="E113" s="156"/>
      <c r="F113" s="156"/>
      <c r="M113" s="407"/>
      <c r="N113" s="407"/>
      <c r="P113" s="407"/>
      <c r="Q113" s="407"/>
      <c r="S113" s="392"/>
    </row>
    <row r="114" spans="1:19" ht="24" customHeight="1">
      <c r="A114" s="250"/>
      <c r="B114" s="251"/>
      <c r="C114" s="160"/>
      <c r="D114" s="160"/>
      <c r="E114" s="156"/>
      <c r="F114" s="156"/>
      <c r="M114" s="407"/>
      <c r="N114" s="407"/>
      <c r="P114" s="407"/>
      <c r="Q114" s="407"/>
      <c r="S114" s="392"/>
    </row>
    <row r="115" spans="1:19" ht="24" customHeight="1">
      <c r="A115" s="250"/>
      <c r="B115" s="251"/>
      <c r="C115" s="160"/>
      <c r="D115" s="160"/>
      <c r="E115" s="156"/>
      <c r="F115" s="156"/>
      <c r="M115" s="407"/>
      <c r="N115" s="407"/>
      <c r="P115" s="407"/>
      <c r="Q115" s="407"/>
      <c r="S115" s="392"/>
    </row>
    <row r="116" spans="1:19" ht="24" customHeight="1">
      <c r="A116" s="250"/>
      <c r="B116" s="251"/>
      <c r="C116" s="160"/>
      <c r="D116" s="160"/>
      <c r="E116" s="156"/>
      <c r="F116" s="156"/>
      <c r="M116" s="407"/>
      <c r="N116" s="407"/>
      <c r="P116" s="407"/>
      <c r="Q116" s="407"/>
      <c r="S116" s="392"/>
    </row>
    <row r="117" spans="1:19" ht="35.1" customHeight="1">
      <c r="A117" s="250"/>
      <c r="B117" s="251"/>
      <c r="C117" s="160"/>
      <c r="D117" s="160"/>
      <c r="E117" s="156"/>
      <c r="F117" s="156"/>
      <c r="M117" s="407"/>
      <c r="N117" s="409"/>
      <c r="P117" s="407"/>
      <c r="Q117" s="409"/>
      <c r="S117" s="392"/>
    </row>
    <row r="118" spans="1:19" ht="24" customHeight="1">
      <c r="A118" s="250"/>
      <c r="B118" s="251"/>
      <c r="C118" s="160"/>
      <c r="D118" s="160"/>
      <c r="E118" s="156"/>
      <c r="F118" s="156"/>
      <c r="M118" s="407"/>
      <c r="N118" s="409"/>
      <c r="P118" s="407"/>
      <c r="Q118" s="409"/>
      <c r="S118" s="392"/>
    </row>
    <row r="119" spans="1:19" ht="24" customHeight="1">
      <c r="A119" s="250"/>
      <c r="B119" s="251"/>
      <c r="C119" s="160"/>
      <c r="D119" s="160"/>
      <c r="E119" s="156"/>
      <c r="F119" s="156"/>
      <c r="M119" s="407"/>
      <c r="N119" s="407"/>
      <c r="P119" s="407"/>
      <c r="Q119" s="407"/>
      <c r="S119" s="392"/>
    </row>
    <row r="120" spans="1:19" ht="35.1" customHeight="1">
      <c r="A120" s="250"/>
      <c r="B120" s="251"/>
      <c r="C120" s="160"/>
      <c r="D120" s="160"/>
      <c r="E120" s="156"/>
      <c r="F120" s="156"/>
      <c r="M120" s="407"/>
      <c r="N120" s="407"/>
      <c r="P120" s="407"/>
      <c r="Q120" s="407"/>
      <c r="S120" s="392"/>
    </row>
    <row r="121" spans="1:19" ht="24" customHeight="1">
      <c r="A121" s="250"/>
      <c r="B121" s="251"/>
      <c r="C121" s="160"/>
      <c r="D121" s="160"/>
      <c r="E121" s="156"/>
      <c r="F121" s="156"/>
      <c r="M121" s="407"/>
      <c r="N121" s="407"/>
      <c r="P121" s="407"/>
      <c r="Q121" s="407"/>
      <c r="S121" s="392"/>
    </row>
    <row r="122" spans="1:19" ht="24" customHeight="1">
      <c r="A122" s="250"/>
      <c r="B122" s="251"/>
      <c r="C122" s="160"/>
      <c r="D122" s="160"/>
      <c r="E122" s="156"/>
      <c r="F122" s="156"/>
      <c r="M122" s="407"/>
      <c r="N122" s="407"/>
      <c r="P122" s="407"/>
      <c r="Q122" s="407"/>
      <c r="S122" s="392"/>
    </row>
    <row r="123" spans="1:19" ht="24" customHeight="1">
      <c r="A123" s="250"/>
      <c r="B123" s="251"/>
      <c r="C123" s="160"/>
      <c r="D123" s="160"/>
      <c r="E123" s="156"/>
      <c r="F123" s="156"/>
      <c r="M123" s="407"/>
      <c r="N123" s="407"/>
      <c r="P123" s="407"/>
      <c r="Q123" s="407"/>
      <c r="S123" s="392"/>
    </row>
    <row r="124" spans="1:19" ht="24" customHeight="1">
      <c r="A124" s="453"/>
      <c r="B124" s="251"/>
      <c r="C124" s="164"/>
      <c r="D124" s="164"/>
      <c r="E124" s="165"/>
      <c r="F124" s="165"/>
      <c r="M124" s="407"/>
      <c r="N124" s="407"/>
      <c r="P124" s="407"/>
      <c r="Q124" s="407"/>
      <c r="S124" s="392"/>
    </row>
    <row r="125" spans="1:19" ht="35.1" customHeight="1">
      <c r="A125" s="250"/>
      <c r="B125" s="251"/>
      <c r="C125" s="158"/>
      <c r="D125" s="158"/>
      <c r="E125" s="156"/>
      <c r="F125" s="156"/>
      <c r="M125" s="407"/>
      <c r="N125" s="407"/>
      <c r="P125" s="407"/>
      <c r="Q125" s="407"/>
      <c r="S125" s="392"/>
    </row>
    <row r="126" spans="1:19" ht="30" customHeight="1">
      <c r="A126" s="764"/>
      <c r="B126" s="764"/>
      <c r="C126" s="764"/>
      <c r="D126" s="764"/>
      <c r="E126" s="764"/>
      <c r="F126" s="764"/>
      <c r="M126" s="407"/>
      <c r="N126" s="407"/>
      <c r="P126" s="407"/>
      <c r="Q126" s="407"/>
      <c r="S126" s="392"/>
    </row>
    <row r="127" spans="1:19" ht="26.1" customHeight="1">
      <c r="A127" s="761"/>
      <c r="B127" s="761"/>
      <c r="C127" s="761"/>
      <c r="D127" s="761"/>
      <c r="E127" s="761"/>
      <c r="F127" s="761"/>
      <c r="I127" s="156"/>
      <c r="J127" s="156"/>
      <c r="K127" s="368"/>
      <c r="L127" s="368"/>
      <c r="M127" s="407"/>
      <c r="N127" s="407"/>
      <c r="O127" s="367"/>
      <c r="P127" s="407"/>
      <c r="Q127" s="407"/>
      <c r="R127" s="368"/>
      <c r="S127" s="367"/>
    </row>
    <row r="128" spans="1:19" ht="30" customHeight="1">
      <c r="A128" s="250"/>
      <c r="B128" s="251"/>
      <c r="C128" s="160"/>
      <c r="D128" s="160"/>
      <c r="E128" s="156"/>
      <c r="F128" s="156"/>
      <c r="M128" s="407"/>
      <c r="N128" s="407"/>
      <c r="P128" s="407"/>
      <c r="Q128" s="407"/>
      <c r="S128" s="392"/>
    </row>
    <row r="129" spans="1:19" ht="30" customHeight="1">
      <c r="A129" s="454"/>
      <c r="B129" s="437"/>
      <c r="C129" s="163"/>
      <c r="D129" s="163"/>
      <c r="E129" s="161"/>
      <c r="F129" s="156"/>
      <c r="M129" s="407"/>
      <c r="N129" s="407"/>
      <c r="P129" s="407"/>
      <c r="Q129" s="407"/>
      <c r="S129" s="392"/>
    </row>
    <row r="130" spans="1:19" ht="30" customHeight="1">
      <c r="A130" s="765"/>
      <c r="B130" s="765"/>
      <c r="C130" s="765"/>
      <c r="D130" s="765"/>
      <c r="E130" s="162"/>
      <c r="F130" s="156"/>
      <c r="M130" s="407"/>
      <c r="N130" s="407"/>
      <c r="P130" s="407"/>
      <c r="Q130" s="407"/>
      <c r="S130" s="392"/>
    </row>
    <row r="131" spans="1:19" ht="30" customHeight="1">
      <c r="A131" s="454"/>
      <c r="B131" s="760"/>
      <c r="C131" s="760"/>
      <c r="D131" s="760"/>
      <c r="E131" s="162"/>
      <c r="F131" s="156"/>
      <c r="M131" s="407"/>
      <c r="N131" s="407"/>
      <c r="P131" s="407"/>
      <c r="Q131" s="407"/>
      <c r="S131" s="392"/>
    </row>
    <row r="132" spans="1:19" ht="33" customHeight="1">
      <c r="A132" s="455"/>
      <c r="B132" s="760"/>
      <c r="C132" s="760"/>
      <c r="D132" s="760"/>
      <c r="E132" s="162"/>
      <c r="F132" s="156"/>
      <c r="M132" s="407"/>
      <c r="N132" s="407"/>
      <c r="P132" s="407"/>
      <c r="Q132" s="407"/>
      <c r="S132" s="392"/>
    </row>
    <row r="133" spans="1:19" ht="24" customHeight="1">
      <c r="A133" s="456"/>
      <c r="B133" s="760"/>
      <c r="C133" s="760"/>
      <c r="D133" s="760"/>
      <c r="E133" s="162"/>
      <c r="F133" s="156"/>
      <c r="M133" s="407"/>
      <c r="N133" s="407"/>
      <c r="P133" s="407"/>
      <c r="Q133" s="407"/>
      <c r="S133" s="392"/>
    </row>
    <row r="134" spans="1:19" ht="24" customHeight="1">
      <c r="A134" s="456"/>
      <c r="B134" s="760"/>
      <c r="C134" s="760"/>
      <c r="D134" s="760"/>
      <c r="E134" s="162"/>
      <c r="F134" s="156"/>
      <c r="M134" s="407"/>
      <c r="N134" s="407"/>
      <c r="P134" s="407"/>
      <c r="Q134" s="407"/>
      <c r="S134" s="392"/>
    </row>
    <row r="135" spans="1:19" ht="24" customHeight="1">
      <c r="A135" s="456"/>
      <c r="B135" s="437"/>
      <c r="C135" s="166"/>
      <c r="D135" s="166"/>
      <c r="E135" s="163"/>
      <c r="F135" s="156"/>
      <c r="M135" s="407"/>
      <c r="N135" s="407"/>
      <c r="P135" s="407"/>
      <c r="Q135" s="407"/>
      <c r="S135" s="392"/>
    </row>
    <row r="136" spans="1:19" ht="24" customHeight="1">
      <c r="A136" s="766"/>
      <c r="B136" s="766"/>
      <c r="C136" s="766"/>
      <c r="D136" s="766"/>
      <c r="E136" s="766"/>
      <c r="F136" s="766"/>
      <c r="M136" s="407"/>
      <c r="N136" s="407"/>
      <c r="P136" s="407"/>
      <c r="Q136" s="407"/>
      <c r="S136" s="392"/>
    </row>
    <row r="137" spans="1:19" ht="24" customHeight="1">
      <c r="A137" s="457"/>
      <c r="B137" s="251"/>
      <c r="C137" s="160"/>
      <c r="D137" s="160"/>
      <c r="E137" s="165"/>
      <c r="F137" s="165"/>
      <c r="M137" s="407"/>
      <c r="N137" s="407"/>
      <c r="P137" s="407"/>
      <c r="Q137" s="407"/>
      <c r="S137" s="392"/>
    </row>
    <row r="138" spans="1:19" ht="26.1" customHeight="1">
      <c r="A138" s="458"/>
      <c r="B138" s="438"/>
      <c r="C138" s="157"/>
      <c r="D138" s="157"/>
      <c r="E138" s="170"/>
      <c r="F138" s="170"/>
      <c r="H138" s="160"/>
      <c r="I138" s="156"/>
      <c r="J138" s="156"/>
      <c r="K138" s="368"/>
      <c r="L138" s="368"/>
      <c r="M138" s="367"/>
      <c r="N138" s="407"/>
      <c r="O138" s="367"/>
      <c r="P138" s="367"/>
      <c r="Q138" s="407"/>
      <c r="R138" s="368"/>
      <c r="S138" s="367"/>
    </row>
    <row r="139" spans="1:19" ht="26.1" customHeight="1">
      <c r="A139" s="459"/>
      <c r="B139" s="439"/>
      <c r="C139" s="157"/>
      <c r="D139" s="157"/>
      <c r="E139" s="157"/>
      <c r="F139" s="157"/>
      <c r="H139" s="160"/>
      <c r="I139" s="156"/>
      <c r="J139" s="156"/>
      <c r="K139" s="368"/>
      <c r="L139" s="368"/>
      <c r="M139" s="367"/>
      <c r="N139" s="407"/>
      <c r="O139" s="367"/>
      <c r="P139" s="367"/>
      <c r="Q139" s="407"/>
      <c r="R139" s="368"/>
      <c r="S139" s="368"/>
    </row>
    <row r="140" spans="1:19" ht="26.1" customHeight="1">
      <c r="A140" s="460"/>
      <c r="B140" s="440"/>
      <c r="C140" s="167"/>
      <c r="D140" s="175"/>
      <c r="E140" s="176"/>
      <c r="F140" s="177"/>
      <c r="H140" s="160"/>
      <c r="I140" s="156"/>
      <c r="J140" s="156"/>
      <c r="K140" s="368"/>
      <c r="L140" s="368"/>
      <c r="M140" s="367"/>
      <c r="N140" s="407"/>
      <c r="O140" s="367"/>
      <c r="P140" s="367"/>
      <c r="Q140" s="407"/>
      <c r="R140" s="368"/>
      <c r="S140" s="408"/>
    </row>
    <row r="141" spans="1:19">
      <c r="A141" s="461"/>
      <c r="B141" s="441"/>
      <c r="C141" s="167"/>
      <c r="D141" s="167"/>
      <c r="E141" s="178"/>
      <c r="F141" s="179"/>
    </row>
    <row r="142" spans="1:19">
      <c r="A142" s="461"/>
      <c r="B142" s="442"/>
      <c r="C142" s="167"/>
      <c r="D142" s="167"/>
      <c r="E142" s="181"/>
      <c r="F142" s="182"/>
    </row>
    <row r="143" spans="1:19">
      <c r="A143" s="462"/>
      <c r="B143" s="441"/>
      <c r="C143" s="167"/>
      <c r="D143" s="175"/>
      <c r="E143" s="176"/>
      <c r="F143" s="177"/>
    </row>
    <row r="144" spans="1:19">
      <c r="A144" s="462"/>
      <c r="B144" s="441"/>
      <c r="C144" s="167"/>
      <c r="D144" s="175"/>
      <c r="E144" s="176"/>
      <c r="F144" s="177"/>
    </row>
    <row r="145" spans="1:6">
      <c r="A145" s="461"/>
      <c r="B145" s="441"/>
      <c r="C145" s="167"/>
      <c r="D145" s="175"/>
      <c r="E145" s="176"/>
      <c r="F145" s="177"/>
    </row>
    <row r="146" spans="1:6">
      <c r="A146" s="461"/>
      <c r="B146" s="442"/>
      <c r="C146" s="167"/>
      <c r="D146" s="175"/>
      <c r="E146" s="176"/>
      <c r="F146" s="177"/>
    </row>
    <row r="147" spans="1:6">
      <c r="A147" s="461"/>
      <c r="B147" s="441"/>
      <c r="C147" s="167"/>
      <c r="D147" s="175"/>
      <c r="E147" s="176"/>
      <c r="F147" s="177"/>
    </row>
    <row r="148" spans="1:6">
      <c r="A148" s="461"/>
      <c r="B148" s="441"/>
      <c r="C148" s="167"/>
      <c r="D148" s="175"/>
      <c r="E148" s="176"/>
      <c r="F148" s="177"/>
    </row>
    <row r="149" spans="1:6">
      <c r="A149" s="461"/>
      <c r="B149" s="441"/>
      <c r="C149" s="167"/>
      <c r="D149" s="167"/>
      <c r="E149" s="176"/>
      <c r="F149" s="177"/>
    </row>
    <row r="150" spans="1:6">
      <c r="A150" s="461"/>
      <c r="B150" s="442"/>
      <c r="C150" s="167"/>
      <c r="D150" s="167"/>
      <c r="E150" s="183"/>
      <c r="F150" s="177"/>
    </row>
    <row r="151" spans="1:6">
      <c r="A151" s="462"/>
      <c r="B151" s="443"/>
      <c r="C151" s="167"/>
      <c r="D151" s="175"/>
      <c r="E151" s="176"/>
      <c r="F151" s="177"/>
    </row>
    <row r="152" spans="1:6">
      <c r="A152" s="462"/>
      <c r="B152" s="444"/>
      <c r="C152" s="167"/>
      <c r="D152" s="175"/>
      <c r="E152" s="183"/>
      <c r="F152" s="177"/>
    </row>
    <row r="153" spans="1:6">
      <c r="A153" s="462"/>
      <c r="B153" s="444"/>
      <c r="C153" s="167"/>
      <c r="D153" s="175"/>
      <c r="E153" s="183"/>
      <c r="F153" s="177"/>
    </row>
    <row r="154" spans="1:6">
      <c r="A154" s="460"/>
      <c r="B154" s="445"/>
      <c r="C154" s="167"/>
      <c r="D154" s="175"/>
      <c r="E154" s="176"/>
      <c r="F154" s="177"/>
    </row>
    <row r="155" spans="1:6">
      <c r="A155" s="462"/>
      <c r="B155" s="446"/>
      <c r="C155" s="167"/>
      <c r="D155" s="175"/>
      <c r="E155" s="176"/>
      <c r="F155" s="177"/>
    </row>
    <row r="156" spans="1:6">
      <c r="A156" s="461"/>
      <c r="B156" s="441"/>
      <c r="C156" s="167"/>
      <c r="D156" s="175"/>
      <c r="E156" s="176"/>
      <c r="F156" s="177"/>
    </row>
    <row r="157" spans="1:6">
      <c r="A157" s="462"/>
      <c r="B157" s="444"/>
      <c r="C157" s="167"/>
      <c r="D157" s="175"/>
      <c r="E157" s="183"/>
      <c r="F157" s="177"/>
    </row>
    <row r="158" spans="1:6">
      <c r="A158" s="460"/>
      <c r="B158" s="440"/>
      <c r="C158" s="167"/>
      <c r="D158" s="175"/>
      <c r="E158" s="176"/>
      <c r="F158" s="177"/>
    </row>
    <row r="159" spans="1:6">
      <c r="A159" s="461"/>
      <c r="B159" s="441"/>
      <c r="C159" s="167"/>
      <c r="D159" s="167"/>
      <c r="E159" s="183"/>
      <c r="F159" s="177"/>
    </row>
    <row r="160" spans="1:6">
      <c r="A160" s="461"/>
      <c r="B160" s="441"/>
      <c r="C160" s="168"/>
      <c r="D160" s="175"/>
      <c r="E160" s="183"/>
      <c r="F160" s="177"/>
    </row>
    <row r="161" spans="1:6">
      <c r="A161" s="462"/>
      <c r="B161" s="441"/>
      <c r="C161" s="168"/>
      <c r="D161" s="175"/>
      <c r="E161" s="183"/>
      <c r="F161" s="177"/>
    </row>
    <row r="162" spans="1:6">
      <c r="A162" s="462"/>
      <c r="B162" s="441"/>
      <c r="C162" s="168"/>
      <c r="D162" s="175"/>
      <c r="E162" s="183"/>
      <c r="F162" s="177"/>
    </row>
    <row r="163" spans="1:6">
      <c r="A163" s="462"/>
      <c r="B163" s="441"/>
      <c r="C163" s="168"/>
      <c r="D163" s="175"/>
      <c r="E163" s="183"/>
      <c r="F163" s="177"/>
    </row>
    <row r="164" spans="1:6">
      <c r="A164" s="462"/>
      <c r="B164" s="441"/>
      <c r="C164" s="168"/>
      <c r="D164" s="175"/>
      <c r="E164" s="183"/>
      <c r="F164" s="177"/>
    </row>
    <row r="165" spans="1:6">
      <c r="A165" s="462"/>
      <c r="B165" s="441"/>
      <c r="C165" s="168"/>
      <c r="D165" s="175"/>
      <c r="E165" s="183"/>
      <c r="F165" s="177"/>
    </row>
    <row r="166" spans="1:6">
      <c r="A166" s="462"/>
      <c r="B166" s="441"/>
      <c r="C166" s="168"/>
      <c r="D166" s="175"/>
      <c r="E166" s="183"/>
      <c r="F166" s="177"/>
    </row>
    <row r="167" spans="1:6">
      <c r="A167" s="460"/>
      <c r="B167" s="440"/>
      <c r="C167" s="167"/>
      <c r="D167" s="175"/>
      <c r="E167" s="176"/>
      <c r="F167" s="177"/>
    </row>
    <row r="168" spans="1:6">
      <c r="A168" s="461"/>
      <c r="B168" s="447"/>
      <c r="C168" s="167"/>
      <c r="D168" s="175"/>
      <c r="E168" s="183"/>
      <c r="F168" s="177"/>
    </row>
    <row r="169" spans="1:6">
      <c r="A169" s="461"/>
      <c r="B169" s="441"/>
      <c r="C169" s="168"/>
      <c r="D169" s="169"/>
      <c r="E169" s="183"/>
      <c r="F169" s="177"/>
    </row>
    <row r="170" spans="1:6">
      <c r="A170" s="461"/>
      <c r="B170" s="440"/>
      <c r="C170" s="167"/>
      <c r="D170" s="175"/>
      <c r="E170" s="176"/>
      <c r="F170" s="177"/>
    </row>
    <row r="171" spans="1:6">
      <c r="A171" s="460"/>
      <c r="B171" s="448"/>
      <c r="C171" s="168"/>
      <c r="D171" s="175"/>
      <c r="E171" s="177"/>
      <c r="F171" s="177"/>
    </row>
    <row r="172" spans="1:6">
      <c r="A172" s="460"/>
      <c r="B172" s="448"/>
      <c r="C172" s="168"/>
      <c r="D172" s="175"/>
      <c r="E172" s="176"/>
      <c r="F172" s="177"/>
    </row>
    <row r="173" spans="1:6">
      <c r="A173" s="460"/>
      <c r="B173" s="448"/>
      <c r="C173" s="168"/>
      <c r="D173" s="175"/>
      <c r="E173" s="177"/>
      <c r="F173" s="177"/>
    </row>
    <row r="174" spans="1:6">
      <c r="A174" s="460"/>
      <c r="B174" s="448"/>
      <c r="C174" s="168"/>
      <c r="D174" s="175"/>
      <c r="E174" s="177"/>
      <c r="F174" s="177"/>
    </row>
    <row r="175" spans="1:6">
      <c r="A175" s="460"/>
      <c r="B175" s="441"/>
      <c r="C175" s="168"/>
      <c r="D175" s="175"/>
      <c r="E175" s="177"/>
      <c r="F175" s="177"/>
    </row>
    <row r="176" spans="1:6">
      <c r="A176" s="460"/>
      <c r="B176" s="441"/>
      <c r="C176" s="168"/>
      <c r="D176" s="175"/>
      <c r="E176" s="177"/>
      <c r="F176" s="177"/>
    </row>
    <row r="177" spans="1:6">
      <c r="A177" s="460"/>
      <c r="B177" s="440"/>
      <c r="C177" s="167"/>
      <c r="D177" s="175"/>
      <c r="E177" s="176"/>
      <c r="F177" s="177"/>
    </row>
    <row r="178" spans="1:6">
      <c r="A178" s="461"/>
      <c r="B178" s="448"/>
      <c r="C178" s="168"/>
      <c r="D178" s="184"/>
      <c r="E178" s="177"/>
      <c r="F178" s="177"/>
    </row>
    <row r="179" spans="1:6">
      <c r="A179" s="461"/>
      <c r="B179" s="448"/>
      <c r="C179" s="168"/>
      <c r="D179" s="184"/>
      <c r="E179" s="177"/>
      <c r="F179" s="177"/>
    </row>
    <row r="180" spans="1:6">
      <c r="A180" s="461"/>
      <c r="B180" s="448"/>
      <c r="C180" s="168"/>
      <c r="D180" s="184"/>
      <c r="E180" s="177"/>
      <c r="F180" s="177"/>
    </row>
    <row r="181" spans="1:6">
      <c r="A181" s="461"/>
      <c r="B181" s="448"/>
      <c r="C181" s="168"/>
      <c r="D181" s="184"/>
      <c r="E181" s="177"/>
      <c r="F181" s="177"/>
    </row>
    <row r="182" spans="1:6">
      <c r="A182" s="463"/>
      <c r="B182" s="440"/>
      <c r="C182" s="167"/>
      <c r="D182" s="175"/>
      <c r="E182" s="176"/>
      <c r="F182" s="177"/>
    </row>
    <row r="183" spans="1:6">
      <c r="A183" s="464"/>
      <c r="B183" s="448"/>
      <c r="C183" s="185"/>
      <c r="D183" s="186"/>
      <c r="E183" s="177"/>
      <c r="F183" s="177"/>
    </row>
    <row r="184" spans="1:6">
      <c r="A184" s="464"/>
      <c r="B184" s="448"/>
      <c r="C184" s="185"/>
      <c r="D184" s="186"/>
      <c r="E184" s="177"/>
      <c r="F184" s="177"/>
    </row>
    <row r="185" spans="1:6">
      <c r="A185" s="464"/>
      <c r="B185" s="448"/>
      <c r="C185" s="185"/>
      <c r="D185" s="186"/>
      <c r="E185" s="177"/>
      <c r="F185" s="177"/>
    </row>
    <row r="186" spans="1:6">
      <c r="A186" s="464"/>
      <c r="B186" s="448"/>
      <c r="C186" s="185"/>
      <c r="D186" s="186"/>
      <c r="E186" s="177"/>
      <c r="F186" s="177"/>
    </row>
    <row r="187" spans="1:6">
      <c r="A187" s="464"/>
      <c r="B187" s="448"/>
      <c r="C187" s="185"/>
      <c r="D187" s="186"/>
      <c r="E187" s="177"/>
      <c r="F187" s="177"/>
    </row>
    <row r="188" spans="1:6">
      <c r="A188" s="462"/>
      <c r="B188" s="767"/>
      <c r="C188" s="767"/>
      <c r="D188" s="767"/>
      <c r="E188" s="177"/>
      <c r="F188" s="177"/>
    </row>
    <row r="189" spans="1:6">
      <c r="A189" s="464"/>
      <c r="B189" s="768"/>
      <c r="C189" s="768"/>
      <c r="D189" s="768"/>
      <c r="E189" s="177"/>
      <c r="F189" s="177"/>
    </row>
    <row r="190" spans="1:6">
      <c r="A190" s="464"/>
      <c r="B190" s="769"/>
      <c r="C190" s="769"/>
      <c r="D190" s="769"/>
      <c r="E190" s="177"/>
      <c r="F190" s="177"/>
    </row>
    <row r="191" spans="1:6">
      <c r="A191" s="457"/>
      <c r="B191" s="251"/>
      <c r="C191" s="160"/>
      <c r="D191" s="160"/>
      <c r="E191" s="156"/>
      <c r="F191" s="156"/>
    </row>
    <row r="192" spans="1:6">
      <c r="A192" s="457"/>
      <c r="B192" s="251"/>
      <c r="C192" s="160"/>
      <c r="D192" s="160"/>
      <c r="E192" s="156"/>
      <c r="F192" s="156"/>
    </row>
    <row r="193" spans="1:6">
      <c r="A193" s="457"/>
      <c r="B193" s="251"/>
      <c r="C193" s="160"/>
      <c r="D193" s="160"/>
      <c r="E193" s="156"/>
      <c r="F193" s="156"/>
    </row>
    <row r="194" spans="1:6">
      <c r="A194" s="457"/>
      <c r="B194" s="251"/>
      <c r="C194" s="160"/>
      <c r="D194" s="160"/>
      <c r="E194" s="156"/>
      <c r="F194" s="156"/>
    </row>
    <row r="195" spans="1:6">
      <c r="A195" s="457"/>
      <c r="B195" s="251"/>
      <c r="C195" s="160"/>
      <c r="D195" s="160"/>
      <c r="E195" s="156"/>
      <c r="F195" s="156"/>
    </row>
    <row r="196" spans="1:6">
      <c r="A196" s="457"/>
      <c r="B196" s="251"/>
      <c r="C196" s="160"/>
      <c r="D196" s="160"/>
      <c r="E196" s="156"/>
      <c r="F196" s="156"/>
    </row>
    <row r="197" spans="1:6">
      <c r="A197" s="457"/>
      <c r="B197" s="251"/>
      <c r="C197" s="160"/>
      <c r="D197" s="160"/>
      <c r="E197" s="156"/>
      <c r="F197" s="156"/>
    </row>
    <row r="198" spans="1:6">
      <c r="A198" s="457"/>
      <c r="B198" s="251"/>
      <c r="C198" s="160"/>
      <c r="D198" s="160"/>
      <c r="E198" s="156"/>
      <c r="F198" s="156"/>
    </row>
  </sheetData>
  <sheetProtection sheet="1" formatColumns="0" formatRows="0" selectLockedCells="1"/>
  <customSheetViews>
    <customSheetView guid="{FCAAE906-744B-4580-8002-466CC408DAC9}"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
      <headerFooter alignWithMargins="0">
        <oddFooter>&amp;R&amp;"Book Antiqua,Bold"&amp;10Schedule-1/ Page &amp;P of &amp;N</oddFooter>
      </headerFooter>
    </customSheetView>
    <customSheetView guid="{FC366365-2136-48B2-A9F6-DEB708B66B93}"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2"/>
      <headerFooter alignWithMargins="0">
        <oddFooter>&amp;R&amp;"Book Antiqua,Bold"&amp;10Schedule-1/ Page &amp;P of &amp;N</oddFooter>
      </headerFooter>
    </customSheetView>
    <customSheetView guid="{25F14B1D-FADD-4C44-AA48-5D402D65337D}"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3"/>
      <headerFooter alignWithMargins="0">
        <oddFooter>&amp;R&amp;"Book Antiqua,Bold"&amp;10Schedule-1/ Page &amp;P of &amp;N</oddFooter>
      </headerFooter>
    </customSheetView>
    <customSheetView guid="{2D068FA3-47E3-4516-81A6-894AA90F786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4"/>
      <headerFooter alignWithMargins="0">
        <oddFooter>&amp;R&amp;"Book Antiqua,Bold"&amp;10Schedule-1/ Page &amp;P of &amp;N</oddFooter>
      </headerFooter>
    </customSheetView>
    <customSheetView guid="{97B2ED79-AE3F-4DF3-959D-96AE4A0B76A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5"/>
      <headerFooter alignWithMargins="0">
        <oddFooter>&amp;R&amp;"Book Antiqua,Bold"&amp;10Schedule-1/ Page &amp;P of &amp;N</oddFooter>
      </headerFooter>
    </customSheetView>
    <customSheetView guid="{CB39F8EE-FAD8-4C4E-B5E9-5EC27AC0852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6"/>
      <headerFooter alignWithMargins="0">
        <oddFooter>&amp;R&amp;"Book Antiqua,Bold"&amp;10Schedule-1/ Page &amp;P of &amp;N</oddFooter>
      </headerFooter>
    </customSheetView>
    <customSheetView guid="{E8B8E0BD-9CB3-4C7D-9BC6-088FDFCB0B4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7"/>
      <headerFooter alignWithMargins="0">
        <oddFooter>&amp;R&amp;"Book Antiqua,Bold"&amp;10Schedule-1/ Page &amp;P of &amp;N</oddFooter>
      </headerFooter>
    </customSheetView>
    <customSheetView guid="{1F4837C2-36FF-4422-95DC-EAAD1B4FAC2F}" scale="85" showPageBreaks="1" fitToPage="1" printArea="1" hiddenColumns="1" view="pageBreakPreview" topLeftCell="C21">
      <selection activeCell="E21" sqref="E21"/>
      <rowBreaks count="12" manualBreakCount="12">
        <brk id="18" max="5" man="1"/>
        <brk id="25" max="5" man="1"/>
        <brk id="28" max="6" man="1"/>
        <brk id="36" max="5" man="1"/>
        <brk id="37" max="6" man="1"/>
        <brk id="44" max="5" man="1"/>
        <brk id="51" max="5" man="1"/>
        <brk id="59" max="5" man="1"/>
        <brk id="67" max="5" man="1"/>
        <brk id="74" max="5" man="1"/>
        <brk id="82" max="5" man="1"/>
        <brk id="89" max="5" man="1"/>
      </rowBreaks>
      <colBreaks count="1" manualBreakCount="1">
        <brk id="6" max="1048575" man="1"/>
      </colBreaks>
      <pageMargins left="0.3" right="0.3" top="1.2" bottom="0.5" header="0.7" footer="0.3"/>
      <printOptions horizontalCentered="1"/>
      <pageSetup paperSize="9" fitToHeight="0" orientation="landscape" verticalDpi="300" r:id="rId8"/>
      <headerFooter alignWithMargins="0">
        <oddFooter>&amp;R&amp;"Book Antiqua,Bold"&amp;10Schedule-1/ Page &amp;P of &amp;N</oddFooter>
      </headerFooter>
    </customSheetView>
    <customSheetView guid="{FD7F7BE1-8CB1-460B-98AB-D33E15FD14E6}" scale="85" showPageBreaks="1" fitToPage="1" printArea="1" hiddenRows="1" hiddenColumns="1" state="hidden" view="pageBreakPreview" topLeftCell="A67">
      <selection activeCell="E21" sqref="E21"/>
      <rowBreaks count="9" manualBreakCount="9">
        <brk id="18" max="5" man="1"/>
        <brk id="25" max="5" man="1"/>
        <brk id="28" max="6" man="1"/>
        <brk id="36" max="5" man="1"/>
        <brk id="37" max="6" man="1"/>
        <brk id="44" max="5" man="1"/>
        <brk id="51" max="5" man="1"/>
        <brk id="59" max="5" man="1"/>
        <brk id="92" max="5" man="1"/>
      </rowBreaks>
      <colBreaks count="1" manualBreakCount="1">
        <brk id="6" max="1048575" man="1"/>
      </colBreaks>
      <pageMargins left="0.3" right="0.3" top="1.2" bottom="0.5" header="0.7" footer="0.3"/>
      <printOptions horizontalCentered="1"/>
      <pageSetup paperSize="9" fitToHeight="0" orientation="landscape" verticalDpi="300" r:id="rId9"/>
      <headerFooter alignWithMargins="0">
        <oddFooter>&amp;R&amp;"Book Antiqua,Bold"&amp;10Schedule-1/ Page &amp;P of &amp;N</oddFooter>
      </headerFooter>
    </customSheetView>
    <customSheetView guid="{8C0E2163-61BB-48DF-AFAF-5E75147ED450}"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10"/>
      <headerFooter alignWithMargins="0">
        <oddFooter>&amp;R&amp;"Book Antiqua,Bold"&amp;10Schedule-1/ Page &amp;P of &amp;N</oddFooter>
      </headerFooter>
    </customSheetView>
    <customSheetView guid="{3DA0B320-DAF7-4F4A-921A-9FCFD188E8C7}"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11"/>
      <headerFooter alignWithMargins="0">
        <oddFooter>&amp;R&amp;"Book Antiqua,Bold"&amp;10Schedule-1/ Page &amp;P of &amp;N</oddFooter>
      </headerFooter>
    </customSheetView>
    <customSheetView guid="{BE0CEA4D-1A4E-4C32-BF92-B8DA3D3423E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2"/>
      <headerFooter alignWithMargins="0">
        <oddFooter>&amp;R&amp;"Book Antiqua,Bold"&amp;10Schedule-1/ Page &amp;P of &amp;N</oddFooter>
      </headerFooter>
    </customSheetView>
    <customSheetView guid="{714760DF-5EB1-4543-9C04-C1A23AAE438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3"/>
      <headerFooter alignWithMargins="0">
        <oddFooter>&amp;R&amp;"Book Antiqua,Bold"&amp;10Schedule-1/ Page &amp;P of &amp;N</oddFooter>
      </headerFooter>
    </customSheetView>
    <customSheetView guid="{D4A148BB-8D25-43B9-8797-A9D3AE767B49}"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4"/>
      <headerFooter alignWithMargins="0">
        <oddFooter>&amp;R&amp;"Book Antiqua,Bold"&amp;10Schedule-1/ Page &amp;P of &amp;N</oddFooter>
      </headerFooter>
    </customSheetView>
    <customSheetView guid="{9658319F-66FC-48F8-AB8A-302F6F77BA1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5"/>
      <headerFooter alignWithMargins="0">
        <oddFooter>&amp;R&amp;"Book Antiqua,Bold"&amp;10Schedule-1/ Page &amp;P of &amp;N</oddFooter>
      </headerFooter>
    </customSheetView>
    <customSheetView guid="{EF8F60CB-82F3-477F-A7D3-94F4C70843DC}"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6"/>
      <headerFooter alignWithMargins="0">
        <oddFooter>&amp;R&amp;"Book Antiqua,Bold"&amp;10Schedule-1/ Page &amp;P of &amp;N</oddFooter>
      </headerFooter>
    </customSheetView>
    <customSheetView guid="{427AF4ED-2BDF-478F-9F0A-595838FA0EC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7"/>
      <headerFooter alignWithMargins="0">
        <oddFooter>&amp;R&amp;"Book Antiqua,Bold"&amp;10Schedule-1/ Page &amp;P of &amp;N</oddFooter>
      </headerFooter>
    </customSheetView>
    <customSheetView guid="{D4DE57C7-E521-4428-80BD-545B19793C7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8"/>
      <headerFooter alignWithMargins="0">
        <oddFooter>&amp;R&amp;"Book Antiqua,Bold"&amp;10Schedule-1/ Page &amp;P of &amp;N</oddFooter>
      </headerFooter>
    </customSheetView>
    <customSheetView guid="{93F2FEDA-AB07-4652-9895-BE34975CD6CE}"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9"/>
      <headerFooter alignWithMargins="0">
        <oddFooter>&amp;R&amp;"Book Antiqua,Bold"&amp;10Schedule-1/ Page &amp;P of &amp;N</oddFooter>
      </headerFooter>
    </customSheetView>
  </customSheetViews>
  <mergeCells count="30">
    <mergeCell ref="B134:D134"/>
    <mergeCell ref="A136:F136"/>
    <mergeCell ref="B188:D188"/>
    <mergeCell ref="B189:D189"/>
    <mergeCell ref="B190:D190"/>
    <mergeCell ref="B133:D133"/>
    <mergeCell ref="M14:N14"/>
    <mergeCell ref="P14:Q14"/>
    <mergeCell ref="T14:U14"/>
    <mergeCell ref="T92:U92"/>
    <mergeCell ref="A94:F94"/>
    <mergeCell ref="T95:U95"/>
    <mergeCell ref="A126:F126"/>
    <mergeCell ref="A127:F127"/>
    <mergeCell ref="A130:D130"/>
    <mergeCell ref="B131:D131"/>
    <mergeCell ref="B132:D132"/>
    <mergeCell ref="A13:F13"/>
    <mergeCell ref="A1:B1"/>
    <mergeCell ref="A3:F3"/>
    <mergeCell ref="T3:U3"/>
    <mergeCell ref="A4:F4"/>
    <mergeCell ref="A6:B6"/>
    <mergeCell ref="A7:D7"/>
    <mergeCell ref="T7:U7"/>
    <mergeCell ref="B8:D8"/>
    <mergeCell ref="B9:D9"/>
    <mergeCell ref="B10:D10"/>
    <mergeCell ref="B11:D11"/>
    <mergeCell ref="T11:U11"/>
  </mergeCells>
  <conditionalFormatting sqref="E21:E44 E46 E48 E50 E52 E54 E56 E58 E60 E62 E64 E66:E69 E71 E73 E75 E77 E79 E81 E83 E85 E87 E89 E91:E93">
    <cfRule type="expression" dxfId="6" priority="1" stopIfTrue="1">
      <formula>D21&gt;0</formula>
    </cfRule>
    <cfRule type="cellIs" dxfId="5" priority="2" stopIfTrue="1" operator="equal">
      <formula>"a"</formula>
    </cfRule>
  </conditionalFormatting>
  <conditionalFormatting sqref="N20:N91 Q20:Q91 N95:N103 Q95:Q103 N106:N107 Q106:Q107 N110:N116 Q110:Q116 N119 Q119 N121:N131 Q121:Q131 N133:N137 Q133:Q137">
    <cfRule type="cellIs" dxfId="4" priority="3" stopIfTrue="1" operator="equal">
      <formula>#REF!</formula>
    </cfRule>
  </conditionalFormatting>
  <conditionalFormatting sqref="N108:N109 Q108:Q109 N117:N118 Q117:Q118 E150 E157 E159:E166 E168:E169">
    <cfRule type="cellIs" dxfId="3" priority="4" stopIfTrue="1" operator="equal">
      <formula>"a"</formula>
    </cfRule>
  </conditionalFormatting>
  <dataValidations count="2">
    <dataValidation type="decimal" operator="greaterThan" allowBlank="1" showInputMessage="1" showErrorMessage="1" prompt="PLEASE ENTER NONZERO DECIMAL VALUE" sqref="E67 E42 E28 E24 E22 E30 E34 E36 E40" xr:uid="{00000000-0002-0000-0500-000000000000}">
      <formula1>0</formula1>
    </dataValidation>
    <dataValidation operator="greaterThan" allowBlank="1" showInputMessage="1" showErrorMessage="1" prompt="PLEASE ENTER NONZERO DECIMAL VALUE" sqref="E91 E23 E25 E27 E29 E31 E33 E35 E37 E39 E41 E44 E66 E46 E48 E50 E52 E54 E56 E58 E60 E62 E64 E69 E71 E73 E75 E77 E79 E81 E83 E85 E87 E89 E21" xr:uid="{00000000-0002-0000-0500-000001000000}"/>
  </dataValidations>
  <printOptions horizontalCentered="1"/>
  <pageMargins left="0.3" right="0.3" top="1.2" bottom="0.5" header="0.7" footer="0.3"/>
  <pageSetup paperSize="9" fitToHeight="0" orientation="landscape" verticalDpi="300" r:id="rId20"/>
  <headerFooter alignWithMargins="0">
    <oddFooter>&amp;R&amp;"Book Antiqua,Bold"&amp;10Schedule-1/ Page &amp;P of &amp;N</oddFooter>
  </headerFooter>
  <rowBreaks count="2" manualBreakCount="2">
    <brk id="28" max="6" man="1"/>
    <brk id="37" max="6" man="1"/>
  </rowBreaks>
  <colBreaks count="1" manualBreakCount="1">
    <brk id="6" max="1048575" man="1"/>
  </colBreaks>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33"/>
    <pageSetUpPr fitToPage="1"/>
  </sheetPr>
  <dimension ref="A1:X68"/>
  <sheetViews>
    <sheetView view="pageBreakPreview" zoomScale="115" zoomScaleNormal="90" zoomScaleSheetLayoutView="115" workbookViewId="0">
      <selection activeCell="D15" sqref="D15:E15"/>
    </sheetView>
  </sheetViews>
  <sheetFormatPr defaultColWidth="10" defaultRowHeight="16.5"/>
  <cols>
    <col min="1" max="1" width="10.375" style="29" customWidth="1"/>
    <col min="2" max="2" width="40.875" style="29" customWidth="1"/>
    <col min="3" max="3" width="17.5" style="29" customWidth="1"/>
    <col min="4" max="4" width="20.5" style="29" customWidth="1"/>
    <col min="5" max="5" width="20" style="29" customWidth="1"/>
    <col min="6" max="8" width="10" style="123" customWidth="1"/>
    <col min="9" max="9" width="12.25" style="123" hidden="1" customWidth="1"/>
    <col min="10" max="10" width="12.625" style="123" hidden="1" customWidth="1"/>
    <col min="11" max="11" width="15" style="123" hidden="1" customWidth="1"/>
    <col min="12" max="13" width="10" style="123" hidden="1" customWidth="1"/>
    <col min="14" max="14" width="18.625" style="123" hidden="1" customWidth="1"/>
    <col min="15" max="15" width="16" style="123" hidden="1" customWidth="1"/>
    <col min="16" max="16" width="10" style="123" hidden="1" customWidth="1"/>
    <col min="17" max="17" width="10" style="123" customWidth="1"/>
    <col min="18" max="18" width="10" style="26" customWidth="1"/>
    <col min="19" max="24" width="10" style="123" customWidth="1"/>
    <col min="25" max="16384" width="10" style="26"/>
  </cols>
  <sheetData>
    <row r="1" spans="1:15" ht="18" customHeight="1">
      <c r="A1" s="48" t="str">
        <f>Cover!B3</f>
        <v>Specification No.: CC/NT/W-PILE/DOM/A10/24/14371</v>
      </c>
      <c r="B1" s="49"/>
      <c r="C1" s="50"/>
      <c r="D1" s="50"/>
      <c r="E1" s="4" t="s">
        <v>434</v>
      </c>
    </row>
    <row r="2" spans="1:15" ht="8.1" customHeight="1">
      <c r="A2" s="2"/>
      <c r="B2" s="5"/>
      <c r="C2" s="3"/>
      <c r="D2" s="3"/>
      <c r="E2" s="1"/>
      <c r="F2" s="156"/>
    </row>
    <row r="3" spans="1:15" ht="63.75" customHeight="1">
      <c r="A3" s="771" t="str">
        <f>Cover!$B$2</f>
        <v>Pile Foundation Package PL1 for Construction of 400KV D/C (Twin ACSR Moose) Talcher (NTPC) – Pandiabili (POWERGRID) Transmission Line Associated with Consultancy Services to NTPC</v>
      </c>
      <c r="B3" s="771"/>
      <c r="C3" s="771"/>
      <c r="D3" s="771"/>
      <c r="E3" s="771"/>
    </row>
    <row r="4" spans="1:15" ht="21.95" customHeight="1">
      <c r="A4" s="775" t="s">
        <v>433</v>
      </c>
      <c r="B4" s="775"/>
      <c r="C4" s="775"/>
      <c r="D4" s="775"/>
      <c r="E4" s="775"/>
    </row>
    <row r="5" spans="1:15" ht="12" customHeight="1">
      <c r="A5" s="32"/>
      <c r="B5" s="27"/>
      <c r="C5" s="27"/>
      <c r="D5" s="27"/>
      <c r="E5" s="27"/>
    </row>
    <row r="6" spans="1:15" ht="18" customHeight="1">
      <c r="A6" s="23" t="str">
        <f>'Sch-1'!A6</f>
        <v>Bidder’s Name and Address (Sole Bidder) :</v>
      </c>
      <c r="D6" s="53" t="s">
        <v>341</v>
      </c>
    </row>
    <row r="7" spans="1:15" ht="18" customHeight="1">
      <c r="A7" s="147" t="str">
        <f>'Sch-1'!A7</f>
        <v/>
      </c>
      <c r="D7" s="54" t="str">
        <f>'Sch-1'!O7</f>
        <v>Contract Services</v>
      </c>
    </row>
    <row r="8" spans="1:15" ht="18" customHeight="1">
      <c r="A8" s="30" t="s">
        <v>351</v>
      </c>
      <c r="B8" s="774" t="str">
        <f>IF('Sch-1'!F8=0, "", 'Sch-1'!F8)</f>
        <v/>
      </c>
      <c r="C8" s="774"/>
      <c r="D8" s="54" t="str">
        <f>'Sch-1'!O8</f>
        <v>Power Grid Corporation of India Ltd.,</v>
      </c>
    </row>
    <row r="9" spans="1:15" ht="18" customHeight="1">
      <c r="A9" s="30" t="s">
        <v>352</v>
      </c>
      <c r="B9" s="774" t="str">
        <f>IF('Sch-1'!F9=0, "", 'Sch-1'!F9)</f>
        <v/>
      </c>
      <c r="C9" s="774"/>
      <c r="D9" s="54" t="str">
        <f>'Sch-1'!O9</f>
        <v>"Saudamini", Plot No.-2</v>
      </c>
    </row>
    <row r="10" spans="1:15" ht="18" customHeight="1">
      <c r="A10" s="31"/>
      <c r="B10" s="774" t="str">
        <f>IF('Sch-1'!F10=0, "", 'Sch-1'!F10)</f>
        <v/>
      </c>
      <c r="C10" s="774"/>
      <c r="D10" s="54" t="str">
        <f>'Sch-1'!O10</f>
        <v xml:space="preserve">Sector-29, </v>
      </c>
    </row>
    <row r="11" spans="1:15" ht="18" customHeight="1">
      <c r="A11" s="31"/>
      <c r="B11" s="774" t="str">
        <f>IF('Sch-1'!F11=0, "", 'Sch-1'!F11)</f>
        <v/>
      </c>
      <c r="C11" s="774"/>
      <c r="D11" s="54" t="str">
        <f>'Sch-1'!O11</f>
        <v>Gurugram (Haryana) - 122001</v>
      </c>
    </row>
    <row r="12" spans="1:15" ht="8.1" customHeight="1"/>
    <row r="13" spans="1:15" ht="21.95" customHeight="1">
      <c r="A13" s="59" t="s">
        <v>324</v>
      </c>
      <c r="B13" s="776" t="s">
        <v>325</v>
      </c>
      <c r="C13" s="777"/>
      <c r="D13" s="772" t="s">
        <v>326</v>
      </c>
      <c r="E13" s="773"/>
      <c r="I13" s="770" t="s">
        <v>240</v>
      </c>
      <c r="J13" s="770"/>
      <c r="K13" s="770"/>
      <c r="M13" s="770" t="s">
        <v>268</v>
      </c>
      <c r="N13" s="770"/>
      <c r="O13" s="770"/>
    </row>
    <row r="14" spans="1:15" ht="18" customHeight="1">
      <c r="A14" s="501" t="s">
        <v>327</v>
      </c>
      <c r="B14" s="783" t="s">
        <v>435</v>
      </c>
      <c r="C14" s="784"/>
      <c r="D14" s="780"/>
      <c r="E14" s="781"/>
      <c r="I14" s="197" t="s">
        <v>215</v>
      </c>
      <c r="K14" s="197" t="e">
        <f>ROUND('Sch-1'!AD3*#REF!,0)</f>
        <v>#REF!</v>
      </c>
      <c r="M14" s="197" t="s">
        <v>215</v>
      </c>
      <c r="O14" s="197" t="e">
        <f>ROUND('Sch-1'!AD5*#REF!,0)</f>
        <v>#REF!</v>
      </c>
    </row>
    <row r="15" spans="1:15" ht="75.75" customHeight="1">
      <c r="A15" s="522"/>
      <c r="B15" s="782" t="s">
        <v>436</v>
      </c>
      <c r="C15" s="782"/>
      <c r="D15" s="785">
        <f>'Sch-1'!R49</f>
        <v>0</v>
      </c>
      <c r="E15" s="785"/>
    </row>
    <row r="16" spans="1:15" ht="18" customHeight="1">
      <c r="A16" s="528"/>
      <c r="B16" s="778" t="s">
        <v>437</v>
      </c>
      <c r="C16" s="778"/>
      <c r="D16" s="779">
        <f>D15</f>
        <v>0</v>
      </c>
      <c r="E16" s="773"/>
    </row>
    <row r="17" spans="1:6" ht="30" customHeight="1">
      <c r="A17" s="39"/>
      <c r="B17" s="39"/>
      <c r="C17" s="25"/>
      <c r="D17" s="39"/>
      <c r="E17" s="39"/>
    </row>
    <row r="18" spans="1:6" ht="30" customHeight="1">
      <c r="A18" s="24" t="s">
        <v>62</v>
      </c>
      <c r="B18" s="77" t="str">
        <f>IF('Sch-1'!D53=0,"", 'Sch-1'!D53)</f>
        <v>--</v>
      </c>
      <c r="C18" s="25" t="s">
        <v>349</v>
      </c>
      <c r="D18" s="75" t="str">
        <f>IF('Sch-1'!O54=0,"",'Sch-1'!O54)</f>
        <v/>
      </c>
      <c r="F18" s="202"/>
    </row>
    <row r="19" spans="1:6" ht="30" customHeight="1">
      <c r="A19" s="24" t="s">
        <v>386</v>
      </c>
      <c r="B19" s="74" t="str">
        <f>IF('Sch-1'!D54=0,"", 'Sch-1'!D54)</f>
        <v/>
      </c>
      <c r="C19" s="25" t="s">
        <v>350</v>
      </c>
      <c r="D19" s="75" t="str">
        <f>IF('Sch-1'!O55=0,"",'Sch-1'!O55)</f>
        <v/>
      </c>
      <c r="F19" s="202"/>
    </row>
    <row r="20" spans="1:6" ht="30" customHeight="1">
      <c r="A20" s="160"/>
      <c r="B20" s="159"/>
      <c r="C20" s="25"/>
      <c r="D20" s="123"/>
      <c r="E20" s="123"/>
      <c r="F20" s="202"/>
    </row>
    <row r="21" spans="1:6" ht="33" customHeight="1">
      <c r="A21" s="160"/>
      <c r="B21" s="159"/>
      <c r="C21" s="156"/>
      <c r="D21" s="174"/>
      <c r="E21" s="171"/>
      <c r="F21" s="202"/>
    </row>
    <row r="22" spans="1:6" ht="21.95" customHeight="1">
      <c r="A22" s="172"/>
      <c r="B22" s="172"/>
      <c r="C22" s="172"/>
      <c r="D22" s="172"/>
      <c r="E22" s="173"/>
    </row>
    <row r="23" spans="1:6" ht="21.95" customHeight="1">
      <c r="A23" s="172"/>
      <c r="B23" s="172"/>
      <c r="C23" s="172"/>
      <c r="D23" s="172"/>
      <c r="E23" s="173"/>
    </row>
    <row r="24" spans="1:6" ht="21.95" customHeight="1">
      <c r="A24" s="172"/>
      <c r="B24" s="172"/>
      <c r="C24" s="172"/>
      <c r="D24" s="172"/>
      <c r="E24" s="173"/>
    </row>
    <row r="25" spans="1:6" ht="21.95" customHeight="1">
      <c r="A25" s="172"/>
      <c r="B25" s="172"/>
      <c r="C25" s="172"/>
      <c r="D25" s="172"/>
      <c r="E25" s="173"/>
    </row>
    <row r="26" spans="1:6" ht="21.95" customHeight="1">
      <c r="A26" s="172"/>
      <c r="B26" s="172"/>
      <c r="C26" s="172"/>
      <c r="D26" s="172"/>
      <c r="E26" s="173"/>
    </row>
    <row r="27" spans="1:6" ht="21.95" customHeight="1">
      <c r="A27" s="172"/>
      <c r="B27" s="172"/>
      <c r="C27" s="172"/>
      <c r="D27" s="172"/>
      <c r="E27" s="173"/>
    </row>
    <row r="28" spans="1:6" ht="24.95" customHeight="1">
      <c r="A28" s="171"/>
      <c r="B28" s="171"/>
      <c r="C28" s="171"/>
      <c r="D28" s="171"/>
      <c r="E28" s="171"/>
    </row>
    <row r="29" spans="1:6" ht="24.95" customHeight="1">
      <c r="A29" s="171"/>
      <c r="B29" s="171"/>
      <c r="C29" s="171"/>
      <c r="D29" s="171"/>
      <c r="E29" s="171"/>
    </row>
    <row r="30" spans="1:6" ht="24.95" customHeight="1">
      <c r="A30" s="171"/>
      <c r="B30" s="171"/>
      <c r="C30" s="171"/>
      <c r="D30" s="171"/>
      <c r="E30" s="171"/>
    </row>
    <row r="31" spans="1:6" ht="24.95" customHeight="1">
      <c r="A31" s="171"/>
      <c r="B31" s="171"/>
      <c r="C31" s="171"/>
      <c r="D31" s="171"/>
      <c r="E31" s="171"/>
    </row>
    <row r="32" spans="1:6" ht="24.95" customHeight="1">
      <c r="A32" s="171"/>
      <c r="B32" s="171"/>
      <c r="C32" s="171"/>
      <c r="D32" s="171"/>
      <c r="E32" s="171"/>
    </row>
    <row r="33" spans="1:5" ht="24.95" customHeight="1">
      <c r="A33" s="171"/>
      <c r="B33" s="171"/>
      <c r="C33" s="171"/>
      <c r="D33" s="171"/>
      <c r="E33" s="171"/>
    </row>
    <row r="34" spans="1:5" ht="24.95" customHeight="1">
      <c r="A34" s="171"/>
      <c r="B34" s="171"/>
      <c r="C34" s="171"/>
      <c r="D34" s="171"/>
      <c r="E34" s="171"/>
    </row>
    <row r="35" spans="1:5" ht="24.95" customHeight="1">
      <c r="A35" s="171"/>
      <c r="B35" s="171"/>
      <c r="C35" s="171"/>
      <c r="D35" s="171"/>
      <c r="E35" s="171"/>
    </row>
    <row r="36" spans="1:5" ht="24.95" customHeight="1">
      <c r="A36" s="171"/>
      <c r="B36" s="171"/>
      <c r="C36" s="171"/>
      <c r="D36" s="171"/>
      <c r="E36" s="171"/>
    </row>
    <row r="37" spans="1:5" ht="24.95" customHeight="1">
      <c r="A37" s="171"/>
      <c r="B37" s="171"/>
      <c r="C37" s="171"/>
      <c r="D37" s="171"/>
      <c r="E37" s="171"/>
    </row>
    <row r="38" spans="1:5" ht="24.95" customHeight="1">
      <c r="A38" s="171"/>
      <c r="B38" s="171"/>
      <c r="C38" s="171"/>
      <c r="D38" s="171"/>
      <c r="E38" s="171"/>
    </row>
    <row r="39" spans="1:5" ht="24.95" customHeight="1">
      <c r="A39" s="171"/>
      <c r="B39" s="171"/>
      <c r="C39" s="171"/>
      <c r="D39" s="171"/>
      <c r="E39" s="171"/>
    </row>
    <row r="40" spans="1:5" ht="24.95" customHeight="1">
      <c r="A40" s="171"/>
      <c r="B40" s="171"/>
      <c r="C40" s="171"/>
      <c r="D40" s="171"/>
      <c r="E40" s="171"/>
    </row>
    <row r="41" spans="1:5" ht="24.95" customHeight="1">
      <c r="A41" s="171"/>
      <c r="B41" s="171"/>
      <c r="C41" s="171"/>
      <c r="D41" s="171"/>
      <c r="E41" s="171"/>
    </row>
    <row r="42" spans="1:5" ht="24.95" customHeight="1">
      <c r="A42" s="171"/>
      <c r="B42" s="171"/>
      <c r="C42" s="171"/>
      <c r="D42" s="171"/>
      <c r="E42" s="171"/>
    </row>
    <row r="43" spans="1:5" ht="24.95" customHeight="1">
      <c r="A43" s="171"/>
      <c r="B43" s="171"/>
      <c r="C43" s="171"/>
      <c r="D43" s="171"/>
      <c r="E43" s="171"/>
    </row>
    <row r="44" spans="1:5" ht="24.95" customHeight="1">
      <c r="A44" s="171"/>
      <c r="B44" s="171"/>
      <c r="C44" s="171"/>
      <c r="D44" s="171"/>
      <c r="E44" s="171"/>
    </row>
    <row r="45" spans="1:5" ht="24.95" customHeight="1">
      <c r="A45" s="171"/>
      <c r="B45" s="171"/>
      <c r="C45" s="171"/>
      <c r="D45" s="171"/>
      <c r="E45" s="171"/>
    </row>
    <row r="46" spans="1:5" ht="24.95" customHeight="1">
      <c r="A46" s="171"/>
      <c r="B46" s="171"/>
      <c r="C46" s="171"/>
      <c r="D46" s="171"/>
      <c r="E46" s="171"/>
    </row>
    <row r="47" spans="1:5" ht="24.95" customHeight="1">
      <c r="A47" s="171"/>
      <c r="B47" s="171"/>
      <c r="C47" s="171"/>
      <c r="D47" s="171"/>
      <c r="E47" s="171"/>
    </row>
    <row r="48" spans="1:5" ht="24.95" customHeight="1">
      <c r="A48" s="171"/>
      <c r="B48" s="171"/>
      <c r="C48" s="171"/>
      <c r="D48" s="171"/>
      <c r="E48" s="171"/>
    </row>
    <row r="49" spans="1:5" ht="24.95" customHeight="1">
      <c r="A49" s="171"/>
      <c r="B49" s="171"/>
      <c r="C49" s="171"/>
      <c r="D49" s="171"/>
      <c r="E49" s="171"/>
    </row>
    <row r="50" spans="1:5" ht="24.95" customHeight="1">
      <c r="A50" s="171"/>
      <c r="B50" s="171"/>
      <c r="C50" s="171"/>
      <c r="D50" s="171"/>
      <c r="E50" s="171"/>
    </row>
    <row r="51" spans="1:5">
      <c r="A51" s="171"/>
      <c r="B51" s="171"/>
      <c r="C51" s="171"/>
      <c r="D51" s="171"/>
      <c r="E51" s="171"/>
    </row>
    <row r="52" spans="1:5">
      <c r="A52" s="171"/>
      <c r="B52" s="171"/>
      <c r="C52" s="171"/>
      <c r="D52" s="171"/>
      <c r="E52" s="171"/>
    </row>
    <row r="53" spans="1:5">
      <c r="A53" s="171"/>
      <c r="B53" s="171"/>
      <c r="C53" s="171"/>
      <c r="D53" s="171"/>
      <c r="E53" s="171"/>
    </row>
    <row r="54" spans="1:5">
      <c r="A54" s="171"/>
      <c r="B54" s="171"/>
      <c r="C54" s="171"/>
      <c r="D54" s="171"/>
      <c r="E54" s="171"/>
    </row>
    <row r="55" spans="1:5">
      <c r="A55" s="171"/>
      <c r="B55" s="171"/>
      <c r="C55" s="171"/>
      <c r="D55" s="171"/>
      <c r="E55" s="171"/>
    </row>
    <row r="56" spans="1:5">
      <c r="A56" s="171"/>
      <c r="B56" s="171"/>
      <c r="C56" s="171"/>
      <c r="D56" s="171"/>
      <c r="E56" s="171"/>
    </row>
    <row r="57" spans="1:5">
      <c r="A57" s="171"/>
      <c r="B57" s="171"/>
      <c r="C57" s="171"/>
      <c r="D57" s="171"/>
      <c r="E57" s="171"/>
    </row>
    <row r="58" spans="1:5">
      <c r="A58" s="171"/>
      <c r="B58" s="171"/>
      <c r="C58" s="171"/>
      <c r="D58" s="171"/>
      <c r="E58" s="171"/>
    </row>
    <row r="59" spans="1:5">
      <c r="A59" s="171"/>
      <c r="B59" s="171"/>
      <c r="C59" s="171"/>
      <c r="D59" s="171"/>
      <c r="E59" s="171"/>
    </row>
    <row r="60" spans="1:5">
      <c r="A60" s="171"/>
      <c r="B60" s="171"/>
      <c r="C60" s="171"/>
      <c r="D60" s="171"/>
      <c r="E60" s="171"/>
    </row>
    <row r="61" spans="1:5">
      <c r="A61" s="171"/>
      <c r="B61" s="171"/>
      <c r="C61" s="171"/>
      <c r="D61" s="171"/>
      <c r="E61" s="171"/>
    </row>
    <row r="62" spans="1:5">
      <c r="A62" s="171"/>
      <c r="B62" s="171"/>
      <c r="C62" s="171"/>
      <c r="D62" s="171"/>
      <c r="E62" s="171"/>
    </row>
    <row r="63" spans="1:5">
      <c r="A63" s="171"/>
      <c r="B63" s="171"/>
      <c r="C63" s="171"/>
      <c r="D63" s="171"/>
      <c r="E63" s="171"/>
    </row>
    <row r="64" spans="1:5">
      <c r="A64" s="171"/>
      <c r="B64" s="171"/>
      <c r="C64" s="171"/>
      <c r="D64" s="171"/>
      <c r="E64" s="171"/>
    </row>
    <row r="65" spans="1:5">
      <c r="A65" s="171"/>
      <c r="B65" s="171"/>
      <c r="C65" s="171"/>
      <c r="D65" s="171"/>
      <c r="E65" s="171"/>
    </row>
    <row r="66" spans="1:5">
      <c r="A66" s="171"/>
      <c r="B66" s="171"/>
      <c r="C66" s="171"/>
      <c r="D66" s="171"/>
      <c r="E66" s="171"/>
    </row>
    <row r="67" spans="1:5">
      <c r="A67" s="171"/>
      <c r="B67" s="171"/>
      <c r="C67" s="171"/>
      <c r="D67" s="171"/>
      <c r="E67" s="171"/>
    </row>
    <row r="68" spans="1:5">
      <c r="A68" s="171"/>
      <c r="B68" s="171"/>
      <c r="C68" s="171"/>
      <c r="D68" s="171"/>
      <c r="E68" s="171"/>
    </row>
  </sheetData>
  <sheetProtection algorithmName="SHA-512" hashValue="G6bbb/r4wie3xTvQVZxayV7ipjNOGgbz+N58aJMwPWuJn7EvzCl+4QPd1VomfsR3gTadxKo6J+QQ3qhVcb2iNg==" saltValue="z5Fthd72Mzm8YjhNAQcmpw==" spinCount="100000" sheet="1" formatColumns="0" formatRows="0" selectLockedCells="1"/>
  <dataConsolidate/>
  <customSheetViews>
    <customSheetView guid="{FCAAE906-744B-4580-8002-466CC408DAC9}"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1"/>
      <headerFooter alignWithMargins="0">
        <oddFooter>&amp;R&amp;"Book Antiqua,Bold"&amp;10Schedule-5/ Page &amp;P of &amp;N</oddFooter>
      </headerFooter>
    </customSheetView>
    <customSheetView guid="{FC366365-2136-48B2-A9F6-DEB708B66B93}" showPageBreaks="1" fitToPage="1" printArea="1" hiddenColumns="1" view="pageBreakPreview">
      <selection activeCell="D15" sqref="D15:E15"/>
      <pageMargins left="0.31" right="0.25" top="0.52" bottom="0.67" header="0.23" footer="0.24"/>
      <printOptions horizontalCentered="1"/>
      <pageSetup paperSize="9" scale="91" fitToHeight="0" orientation="portrait" r:id="rId2"/>
      <headerFooter alignWithMargins="0">
        <oddFooter>&amp;R&amp;"Book Antiqua,Bold"&amp;10Schedule-5/ Page &amp;P of &amp;N</oddFooter>
      </headerFooter>
    </customSheetView>
    <customSheetView guid="{25F14B1D-FADD-4C44-AA48-5D402D65337D}"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3"/>
      <headerFooter alignWithMargins="0">
        <oddFooter>&amp;R&amp;"Book Antiqua,Bold"&amp;10Schedule-5/ Page &amp;P of &amp;N</oddFooter>
      </headerFooter>
    </customSheetView>
    <customSheetView guid="{2D068FA3-47E3-4516-81A6-894AA90F7864}"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4"/>
      <headerFooter alignWithMargins="0">
        <oddFooter>&amp;R&amp;"Book Antiqua,Bold"&amp;10Schedule-5/ Page &amp;P of &amp;N</oddFooter>
      </headerFooter>
    </customSheetView>
    <customSheetView guid="{97B2ED79-AE3F-4DF3-959D-96AE4A0B76A0}"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5"/>
      <headerFooter alignWithMargins="0">
        <oddFooter>&amp;R&amp;"Book Antiqua,Bold"&amp;10Schedule-5/ Page &amp;P of &amp;N</oddFooter>
      </headerFooter>
    </customSheetView>
    <customSheetView guid="{CB39F8EE-FAD8-4C4E-B5E9-5EC27AC08528}"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6"/>
      <headerFooter alignWithMargins="0">
        <oddFooter>&amp;R&amp;"Book Antiqua,Bold"&amp;10Schedule-5/ Page &amp;P of &amp;N</oddFooter>
      </headerFooter>
    </customSheetView>
    <customSheetView guid="{E8B8E0BD-9CB3-4C7D-9BC6-088FDFCB0B45}"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7"/>
      <headerFooter alignWithMargins="0">
        <oddFooter>&amp;R&amp;"Book Antiqua,Bold"&amp;10Schedule-5/ Page &amp;P of &amp;N</oddFooter>
      </headerFooter>
    </customSheetView>
    <customSheetView guid="{E2E57CA5-082B-4C11-AB34-2A298199576B}" showPageBreaks="1" fitToPage="1" printArea="1" hiddenColumns="1" view="pageBreakPreview" topLeftCell="A31">
      <selection activeCell="C21" sqref="C21"/>
      <pageMargins left="0.31" right="0.25" top="0.52" bottom="0.67" header="0.23" footer="0.24"/>
      <printOptions horizontalCentered="1"/>
      <pageSetup paperSize="9" scale="92" fitToHeight="0" orientation="portrait" r:id="rId8"/>
      <headerFooter alignWithMargins="0">
        <oddFooter>&amp;R&amp;"Book Antiqua,Bold"&amp;10Schedule-5/ Page &amp;P of &amp;N</oddFooter>
      </headerFooter>
    </customSheetView>
    <customSheetView guid="{EEE4E2D7-4BFE-4C24-8B93-9FD441A50336}" scale="90" fitToPage="1" hiddenColumns="1" topLeftCell="A34">
      <selection activeCell="C26" sqref="C26"/>
      <pageMargins left="0.31" right="0.25" top="0.52" bottom="0.67" header="0.23" footer="0.24"/>
      <printOptions horizontalCentered="1"/>
      <pageSetup paperSize="9" scale="91" fitToHeight="0" orientation="portrait" r:id="rId9"/>
      <headerFooter alignWithMargins="0">
        <oddFooter>&amp;R&amp;"Book Antiqua,Bold"&amp;10Schedule-5/ Page &amp;P of &amp;N</oddFooter>
      </headerFooter>
    </customSheetView>
    <customSheetView guid="{091A6405-72DB-46E0-B81A-EC53A5C58396}" scale="90" hiddenColumns="1">
      <selection activeCell="D15" sqref="D15:E16"/>
      <pageMargins left="0.31" right="0.25" top="0.52" bottom="0.67" header="0.23" footer="0.24"/>
      <printOptions horizontalCentered="1"/>
      <pageSetup paperSize="9" scale="90" fitToHeight="0" orientation="portrait" r:id="rId10"/>
      <headerFooter alignWithMargins="0">
        <oddFooter>&amp;R&amp;"Book Antiqua,Bold"&amp;10Schedule-5/ Page &amp;P of &amp;N</oddFooter>
      </headerFooter>
    </customSheetView>
    <customSheetView guid="{4F65FF32-EC61-4022-A399-2986D7B6B8B3}" scale="90" hiddenColumns="1" showRuler="0">
      <selection activeCell="D15" sqref="D15:E16"/>
      <pageMargins left="0.31" right="0.25" top="0.48" bottom="0.23" header="0.27" footer="0.24"/>
      <printOptions horizontalCentered="1"/>
      <pageSetup paperSize="9" scale="77" fitToHeight="0" orientation="portrait" r:id="rId11"/>
      <headerFooter alignWithMargins="0">
        <oddFooter>&amp;R&amp;"Book Antiqua,Bold"&amp;10Schedule-5/ Page &amp;P of &amp;N</oddFooter>
      </headerFooter>
    </customSheetView>
    <customSheetView guid="{01ACF2E1-8E61-4459-ABC1-B6C183DEED61}" scale="90" showRuler="0">
      <selection activeCell="D34" sqref="D34:E34"/>
      <pageMargins left="0.31" right="0.25" top="0.48" bottom="0.23" header="0.27" footer="0.24"/>
      <printOptions horizontalCentered="1"/>
      <pageSetup paperSize="9" scale="77" fitToHeight="0" orientation="portrait" r:id="rId12"/>
      <headerFooter alignWithMargins="0">
        <oddFooter>&amp;R&amp;"Book Antiqua,Bold"&amp;10Schedule-5/ Page &amp;P of &amp;N</oddFooter>
      </headerFooter>
    </customSheetView>
    <customSheetView guid="{14D7F02E-BCCA-4517-ABC7-537FF4AEB67A}" scale="90" hiddenColumns="1">
      <selection activeCell="D36" sqref="D36:E38"/>
      <pageMargins left="0.31" right="0.25" top="0.52" bottom="0.67" header="0.23" footer="0.24"/>
      <printOptions horizontalCentered="1"/>
      <pageSetup paperSize="9" scale="90" fitToHeight="0" orientation="portrait" r:id="rId13"/>
      <headerFooter alignWithMargins="0">
        <oddFooter>&amp;R&amp;"Book Antiqua,Bold"&amp;10Schedule-5/ Page &amp;P of &amp;N</oddFooter>
      </headerFooter>
    </customSheetView>
    <customSheetView guid="{27A45B7A-04F2-4516-B80B-5ED0825D4ED3}" scale="90" fitToPage="1" hiddenColumns="1" topLeftCell="A25">
      <selection activeCell="C29" sqref="C29"/>
      <pageMargins left="0.31" right="0.25" top="0.52" bottom="0.67" header="0.23" footer="0.24"/>
      <printOptions horizontalCentered="1"/>
      <pageSetup paperSize="9" scale="91" fitToHeight="0" orientation="portrait" r:id="rId14"/>
      <headerFooter alignWithMargins="0">
        <oddFooter>&amp;R&amp;"Book Antiqua,Bold"&amp;10Schedule-5/ Page &amp;P of &amp;N</oddFooter>
      </headerFooter>
    </customSheetView>
    <customSheetView guid="{1F4837C2-36FF-4422-95DC-EAAD1B4FAC2F}"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5"/>
      <headerFooter alignWithMargins="0">
        <oddFooter>&amp;R&amp;"Book Antiqua,Bold"&amp;10Schedule-5/ Page &amp;P of &amp;N</oddFooter>
      </headerFooter>
    </customSheetView>
    <customSheetView guid="{FD7F7BE1-8CB1-460B-98AB-D33E15FD14E6}" showPageBreaks="1" fitToPage="1" printArea="1" hiddenColumns="1" state="hidden" view="pageBreakPreview" topLeftCell="A7">
      <selection activeCell="D23" sqref="D23:E26"/>
      <pageMargins left="0.31" right="0.25" top="0.52" bottom="0.67" header="0.23" footer="0.24"/>
      <printOptions horizontalCentered="1"/>
      <pageSetup paperSize="9" scale="92" fitToHeight="0" orientation="portrait" r:id="rId16"/>
      <headerFooter alignWithMargins="0">
        <oddFooter>&amp;R&amp;"Book Antiqua,Bold"&amp;10Schedule-5/ Page &amp;P of &amp;N</oddFooter>
      </headerFooter>
    </customSheetView>
    <customSheetView guid="{8C0E2163-61BB-48DF-AFAF-5E75147ED450}"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7"/>
      <headerFooter alignWithMargins="0">
        <oddFooter>&amp;R&amp;"Book Antiqua,Bold"&amp;10Schedule-5/ Page &amp;P of &amp;N</oddFooter>
      </headerFooter>
    </customSheetView>
    <customSheetView guid="{3DA0B320-DAF7-4F4A-921A-9FCFD188E8C7}"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8"/>
      <headerFooter alignWithMargins="0">
        <oddFooter>&amp;R&amp;"Book Antiqua,Bold"&amp;10Schedule-5/ Page &amp;P of &amp;N</oddFooter>
      </headerFooter>
    </customSheetView>
    <customSheetView guid="{BE0CEA4D-1A4E-4C32-BF92-B8DA3D3423E5}"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9"/>
      <headerFooter alignWithMargins="0">
        <oddFooter>&amp;R&amp;"Book Antiqua,Bold"&amp;10Schedule-5/ Page &amp;P of &amp;N</oddFooter>
      </headerFooter>
    </customSheetView>
    <customSheetView guid="{714760DF-5EB1-4543-9C04-C1A23AAE4384}"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20"/>
      <headerFooter alignWithMargins="0">
        <oddFooter>&amp;R&amp;"Book Antiqua,Bold"&amp;10Schedule-5/ Page &amp;P of &amp;N</oddFooter>
      </headerFooter>
    </customSheetView>
    <customSheetView guid="{D4A148BB-8D25-43B9-8797-A9D3AE767B49}"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21"/>
      <headerFooter alignWithMargins="0">
        <oddFooter>&amp;R&amp;"Book Antiqua,Bold"&amp;10Schedule-5/ Page &amp;P of &amp;N</oddFooter>
      </headerFooter>
    </customSheetView>
    <customSheetView guid="{9658319F-66FC-48F8-AB8A-302F6F77BA10}" showPageBreaks="1" fitToPage="1" printArea="1" hiddenColumns="1" view="pageBreakPreview">
      <selection activeCell="D15" sqref="D15:E15"/>
      <pageMargins left="0.31" right="0.25" top="0.52" bottom="0.67" header="0.23" footer="0.24"/>
      <printOptions horizontalCentered="1"/>
      <pageSetup paperSize="9" scale="91" fitToHeight="0" orientation="portrait" r:id="rId22"/>
      <headerFooter alignWithMargins="0">
        <oddFooter>&amp;R&amp;"Book Antiqua,Bold"&amp;10Schedule-5/ Page &amp;P of &amp;N</oddFooter>
      </headerFooter>
    </customSheetView>
    <customSheetView guid="{EF8F60CB-82F3-477F-A7D3-94F4C70843DC}"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23"/>
      <headerFooter alignWithMargins="0">
        <oddFooter>&amp;R&amp;"Book Antiqua,Bold"&amp;10Schedule-5/ Page &amp;P of &amp;N</oddFooter>
      </headerFooter>
    </customSheetView>
    <customSheetView guid="{427AF4ED-2BDF-478F-9F0A-595838FA0EC8}" showPageBreaks="1" fitToPage="1" printArea="1" hiddenColumns="1" view="pageBreakPreview">
      <selection activeCell="D15" sqref="D15:E15"/>
      <pageMargins left="0.31" right="0.25" top="0.52" bottom="0.67" header="0.23" footer="0.24"/>
      <printOptions horizontalCentered="1"/>
      <pageSetup paperSize="9" scale="92" fitToHeight="0" orientation="portrait" r:id="rId24"/>
      <headerFooter alignWithMargins="0">
        <oddFooter>&amp;R&amp;"Book Antiqua,Bold"&amp;10Schedule-5/ Page &amp;P of &amp;N</oddFooter>
      </headerFooter>
    </customSheetView>
    <customSheetView guid="{D4DE57C7-E521-4428-80BD-545B19793C78}"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25"/>
      <headerFooter alignWithMargins="0">
        <oddFooter>&amp;R&amp;"Book Antiqua,Bold"&amp;10Schedule-5/ Page &amp;P of &amp;N</oddFooter>
      </headerFooter>
    </customSheetView>
    <customSheetView guid="{93F2FEDA-AB07-4652-9895-BE34975CD6CE}"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26"/>
      <headerFooter alignWithMargins="0">
        <oddFooter>&amp;R&amp;"Book Antiqua,Bold"&amp;10Schedule-5/ Page &amp;P of &amp;N</oddFooter>
      </headerFooter>
    </customSheetView>
  </customSheetViews>
  <mergeCells count="16">
    <mergeCell ref="B16:C16"/>
    <mergeCell ref="D16:E16"/>
    <mergeCell ref="D14:E14"/>
    <mergeCell ref="B15:C15"/>
    <mergeCell ref="B14:C14"/>
    <mergeCell ref="D15:E15"/>
    <mergeCell ref="M13:O13"/>
    <mergeCell ref="A3:E3"/>
    <mergeCell ref="D13:E13"/>
    <mergeCell ref="B8:C8"/>
    <mergeCell ref="B10:C10"/>
    <mergeCell ref="A4:E4"/>
    <mergeCell ref="B11:C11"/>
    <mergeCell ref="B9:C9"/>
    <mergeCell ref="B13:C13"/>
    <mergeCell ref="I13:K13"/>
  </mergeCells>
  <phoneticPr fontId="1" type="noConversion"/>
  <dataValidations xWindow="903" yWindow="564" count="1">
    <dataValidation allowBlank="1" showErrorMessage="1" prompt="You may write remarks regarding Excise Duty here." sqref="D15:E15" xr:uid="{00000000-0002-0000-0600-000000000000}"/>
  </dataValidations>
  <printOptions horizontalCentered="1"/>
  <pageMargins left="0.31" right="0.25" top="0.52" bottom="0.67" header="0.23" footer="0.24"/>
  <pageSetup paperSize="9" scale="91" fitToHeight="0" orientation="portrait" r:id="rId27"/>
  <headerFooter alignWithMargins="0">
    <oddFooter>&amp;R&amp;"Book Antiqua,Bold"&amp;10Schedule-5/ Page &amp;P of &amp;N</oddFooter>
  </headerFooter>
  <ignoredErrors>
    <ignoredError sqref="A14" numberStoredAsText="1"/>
    <ignoredError sqref="D15"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indexed="33"/>
  </sheetPr>
  <dimension ref="A1:X92"/>
  <sheetViews>
    <sheetView topLeftCell="A34" zoomScale="90" zoomScaleNormal="90" zoomScaleSheetLayoutView="100" workbookViewId="0">
      <selection activeCell="H8" sqref="H8"/>
    </sheetView>
  </sheetViews>
  <sheetFormatPr defaultColWidth="10" defaultRowHeight="16.5"/>
  <cols>
    <col min="1" max="1" width="10.375" style="29" customWidth="1"/>
    <col min="2" max="2" width="40.875" style="29" customWidth="1"/>
    <col min="3" max="3" width="17.5" style="29" customWidth="1"/>
    <col min="4" max="4" width="20.5" style="29" customWidth="1"/>
    <col min="5" max="5" width="20" style="29" customWidth="1"/>
    <col min="6" max="8" width="10" style="123" customWidth="1"/>
    <col min="9" max="9" width="12.25" style="123" hidden="1" customWidth="1"/>
    <col min="10" max="10" width="12.625" style="123" hidden="1" customWidth="1"/>
    <col min="11" max="11" width="15" style="123" hidden="1" customWidth="1"/>
    <col min="12" max="13" width="10" style="123" hidden="1" customWidth="1"/>
    <col min="14" max="14" width="18.625" style="123" hidden="1" customWidth="1"/>
    <col min="15" max="15" width="16" style="123" hidden="1" customWidth="1"/>
    <col min="16" max="16" width="10" style="123" hidden="1" customWidth="1"/>
    <col min="17" max="17" width="10" style="123" customWidth="1"/>
    <col min="18" max="18" width="10" style="26" customWidth="1"/>
    <col min="19" max="24" width="10" style="123" customWidth="1"/>
    <col min="25" max="16384" width="10" style="26"/>
  </cols>
  <sheetData>
    <row r="1" spans="1:15" ht="18" customHeight="1">
      <c r="A1" s="48" t="str">
        <f>Cover!B3</f>
        <v>Specification No.: CC/NT/W-PILE/DOM/A10/24/14371</v>
      </c>
      <c r="B1" s="49"/>
      <c r="C1" s="50"/>
      <c r="D1" s="50"/>
      <c r="E1" s="4" t="s">
        <v>361</v>
      </c>
    </row>
    <row r="2" spans="1:15" ht="8.1" customHeight="1">
      <c r="A2" s="2"/>
      <c r="B2" s="5"/>
      <c r="C2" s="3"/>
      <c r="D2" s="3"/>
      <c r="E2" s="1"/>
      <c r="F2" s="156"/>
    </row>
    <row r="3" spans="1:15" ht="39.950000000000003" customHeight="1">
      <c r="A3" s="786" t="str">
        <f>Cover!$B$2</f>
        <v>Pile Foundation Package PL1 for Construction of 400KV D/C (Twin ACSR Moose) Talcher (NTPC) – Pandiabili (POWERGRID) Transmission Line Associated with Consultancy Services to NTPC</v>
      </c>
      <c r="B3" s="786"/>
      <c r="C3" s="786"/>
      <c r="D3" s="786"/>
      <c r="E3" s="786"/>
    </row>
    <row r="4" spans="1:15" ht="21.95" customHeight="1">
      <c r="A4" s="775" t="s">
        <v>353</v>
      </c>
      <c r="B4" s="775"/>
      <c r="C4" s="775"/>
      <c r="D4" s="775"/>
      <c r="E4" s="775"/>
    </row>
    <row r="5" spans="1:15" ht="12" customHeight="1">
      <c r="A5" s="32"/>
      <c r="B5" s="27"/>
      <c r="C5" s="27"/>
      <c r="D5" s="27"/>
      <c r="E5" s="27"/>
    </row>
    <row r="6" spans="1:15" ht="18" customHeight="1">
      <c r="A6" s="23" t="str">
        <f>'Sch-1'!A6</f>
        <v>Bidder’s Name and Address (Sole Bidder) :</v>
      </c>
      <c r="D6" s="53" t="s">
        <v>341</v>
      </c>
    </row>
    <row r="7" spans="1:15" ht="18" customHeight="1">
      <c r="A7" s="147" t="str">
        <f>'Sch-1'!A7</f>
        <v/>
      </c>
      <c r="D7" s="54" t="str">
        <f>'Sch-1'!O7</f>
        <v>Contract Services</v>
      </c>
    </row>
    <row r="8" spans="1:15" ht="18" customHeight="1">
      <c r="A8" s="30" t="s">
        <v>351</v>
      </c>
      <c r="B8" s="774" t="str">
        <f>IF('Sch-1'!F8=0, "", 'Sch-1'!F8)</f>
        <v/>
      </c>
      <c r="C8" s="774"/>
      <c r="D8" s="54" t="str">
        <f>'Sch-1'!O8</f>
        <v>Power Grid Corporation of India Ltd.,</v>
      </c>
    </row>
    <row r="9" spans="1:15" ht="18" customHeight="1">
      <c r="A9" s="30" t="s">
        <v>352</v>
      </c>
      <c r="B9" s="774" t="str">
        <f>IF('Sch-1'!F9=0, "", 'Sch-1'!F9)</f>
        <v/>
      </c>
      <c r="C9" s="774"/>
      <c r="D9" s="54" t="str">
        <f>'Sch-1'!O9</f>
        <v>"Saudamini", Plot No.-2</v>
      </c>
    </row>
    <row r="10" spans="1:15" ht="18" customHeight="1">
      <c r="A10" s="31"/>
      <c r="B10" s="774" t="str">
        <f>IF('Sch-1'!F10=0, "", 'Sch-1'!F10)</f>
        <v/>
      </c>
      <c r="C10" s="774"/>
      <c r="D10" s="54" t="str">
        <f>'Sch-1'!O10</f>
        <v xml:space="preserve">Sector-29, </v>
      </c>
    </row>
    <row r="11" spans="1:15" ht="18" customHeight="1">
      <c r="A11" s="31"/>
      <c r="B11" s="774" t="str">
        <f>IF('Sch-1'!F11=0, "", 'Sch-1'!F11)</f>
        <v/>
      </c>
      <c r="C11" s="774"/>
      <c r="D11" s="54" t="str">
        <f>'Sch-1'!O11</f>
        <v>Gurugram (Haryana) - 122001</v>
      </c>
    </row>
    <row r="12" spans="1:15" ht="8.1" customHeight="1"/>
    <row r="13" spans="1:15" ht="21.95" customHeight="1">
      <c r="A13" s="59" t="s">
        <v>324</v>
      </c>
      <c r="B13" s="776" t="s">
        <v>325</v>
      </c>
      <c r="C13" s="777"/>
      <c r="D13" s="772" t="s">
        <v>326</v>
      </c>
      <c r="E13" s="773"/>
      <c r="I13" s="770" t="s">
        <v>240</v>
      </c>
      <c r="J13" s="770"/>
      <c r="K13" s="770"/>
      <c r="M13" s="770" t="s">
        <v>268</v>
      </c>
      <c r="N13" s="770"/>
      <c r="O13" s="770"/>
    </row>
    <row r="14" spans="1:15" ht="18" customHeight="1">
      <c r="A14" s="33" t="s">
        <v>327</v>
      </c>
      <c r="B14" s="783" t="s">
        <v>328</v>
      </c>
      <c r="C14" s="784"/>
      <c r="D14" s="780" t="e">
        <f>#REF!*C16</f>
        <v>#REF!</v>
      </c>
      <c r="E14" s="781"/>
      <c r="I14" s="197" t="s">
        <v>215</v>
      </c>
      <c r="K14" s="197" t="e">
        <f>ROUND('Sch-1'!AD3*C16,0)</f>
        <v>#REF!</v>
      </c>
      <c r="M14" s="197" t="s">
        <v>215</v>
      </c>
      <c r="O14" s="197" t="e">
        <f>ROUND('Sch-1'!AD5*C16,0)</f>
        <v>#REF!</v>
      </c>
    </row>
    <row r="15" spans="1:15" ht="75.75" customHeight="1">
      <c r="A15" s="34"/>
      <c r="B15" s="782" t="s">
        <v>58</v>
      </c>
      <c r="C15" s="782"/>
      <c r="D15" s="793"/>
      <c r="E15" s="793"/>
    </row>
    <row r="16" spans="1:15" ht="36" customHeight="1">
      <c r="A16" s="34"/>
      <c r="B16" s="35" t="s">
        <v>354</v>
      </c>
      <c r="C16" s="372" t="e">
        <f>'Sch-2'!#REF!</f>
        <v>#REF!</v>
      </c>
      <c r="D16" s="793"/>
      <c r="E16" s="793"/>
    </row>
    <row r="17" spans="1:15" ht="18" customHeight="1">
      <c r="A17" s="33" t="s">
        <v>329</v>
      </c>
      <c r="B17" s="783" t="s">
        <v>53</v>
      </c>
      <c r="C17" s="794"/>
      <c r="D17" s="795" t="e">
        <f>ROUND((C19+C20)*C21,0)</f>
        <v>#REF!</v>
      </c>
      <c r="E17" s="795"/>
      <c r="I17" s="197" t="s">
        <v>241</v>
      </c>
      <c r="K17" s="198">
        <f>IF(ISERROR(ROUND((J19+J20)*C21,0)),0, ROUND((J19+J20)*C21,0))</f>
        <v>0</v>
      </c>
      <c r="M17" s="197" t="s">
        <v>241</v>
      </c>
      <c r="O17" s="198">
        <f>IF(ISERROR(ROUND((N19+N20)*C21,0)),0, ROUND((N19+N20)*C21,0))</f>
        <v>0</v>
      </c>
    </row>
    <row r="18" spans="1:15" ht="72.75" customHeight="1">
      <c r="A18" s="34"/>
      <c r="B18" s="782" t="s">
        <v>57</v>
      </c>
      <c r="C18" s="782"/>
      <c r="D18" s="787"/>
      <c r="E18" s="788"/>
      <c r="I18" s="199" t="e">
        <f>C19/'Sch-1'!AD1</f>
        <v>#REF!</v>
      </c>
      <c r="K18" s="123">
        <f>'Sch-1'!AD3</f>
        <v>0</v>
      </c>
      <c r="M18" s="199" t="e">
        <f>I18</f>
        <v>#REF!</v>
      </c>
      <c r="O18" s="123">
        <f>'Sch-1'!AD5</f>
        <v>0</v>
      </c>
    </row>
    <row r="19" spans="1:15" ht="35.25" customHeight="1">
      <c r="A19" s="34"/>
      <c r="B19" s="35" t="s">
        <v>258</v>
      </c>
      <c r="C19" s="373" t="e">
        <f>'Sch-2'!#REF!*(1-'Sch-1'!T15)</f>
        <v>#REF!</v>
      </c>
      <c r="D19" s="789"/>
      <c r="E19" s="790"/>
      <c r="I19" s="200" t="s">
        <v>260</v>
      </c>
      <c r="J19" s="123" t="e">
        <f>I18*K18</f>
        <v>#REF!</v>
      </c>
      <c r="M19" s="200" t="s">
        <v>260</v>
      </c>
      <c r="N19" s="123" t="e">
        <f>M18*O18</f>
        <v>#REF!</v>
      </c>
    </row>
    <row r="20" spans="1:15" ht="20.25" customHeight="1">
      <c r="A20" s="34"/>
      <c r="B20" s="35" t="e">
        <f>"Excise duty on this amount @ " &amp; C16*100 &amp; "%"</f>
        <v>#REF!</v>
      </c>
      <c r="C20" s="152" t="e">
        <f>C16*C19</f>
        <v>#REF!</v>
      </c>
      <c r="D20" s="789"/>
      <c r="E20" s="790"/>
      <c r="I20" s="200" t="s">
        <v>261</v>
      </c>
      <c r="J20" s="123" t="e">
        <f>J19*C16</f>
        <v>#REF!</v>
      </c>
      <c r="M20" s="200" t="s">
        <v>261</v>
      </c>
      <c r="N20" s="123" t="e">
        <f>N19*C16</f>
        <v>#REF!</v>
      </c>
    </row>
    <row r="21" spans="1:15" ht="18" customHeight="1">
      <c r="A21" s="34"/>
      <c r="B21" s="35" t="s">
        <v>55</v>
      </c>
      <c r="C21" s="372" t="e">
        <f>'Sch-2'!#REF!</f>
        <v>#REF!</v>
      </c>
      <c r="D21" s="791"/>
      <c r="E21" s="792"/>
      <c r="I21" s="200"/>
      <c r="M21" s="200"/>
    </row>
    <row r="22" spans="1:15" ht="18" customHeight="1">
      <c r="A22" s="33" t="s">
        <v>330</v>
      </c>
      <c r="B22" s="783" t="s">
        <v>54</v>
      </c>
      <c r="C22" s="794"/>
      <c r="D22" s="780" t="e">
        <f>ROUND((C24+C25)*C26,0)</f>
        <v>#REF!</v>
      </c>
      <c r="E22" s="781"/>
      <c r="I22" s="197" t="s">
        <v>242</v>
      </c>
      <c r="K22" s="197">
        <f>IF(ISERROR(ROUND((J24+J25)*C26,0)),0, ROUND((J24+J25)*C26,0))</f>
        <v>0</v>
      </c>
      <c r="M22" s="197" t="s">
        <v>242</v>
      </c>
      <c r="O22" s="197">
        <f>IF(ISERROR(ROUND((N24+N25)*C26,0)),0, ROUND((N24+N25)*C26,0))</f>
        <v>0</v>
      </c>
    </row>
    <row r="23" spans="1:15" ht="69" customHeight="1">
      <c r="A23" s="34"/>
      <c r="B23" s="782" t="s">
        <v>56</v>
      </c>
      <c r="C23" s="782"/>
      <c r="D23" s="787"/>
      <c r="E23" s="788"/>
      <c r="I23" s="199" t="e">
        <f>C24/'Sch-1'!AD1</f>
        <v>#REF!</v>
      </c>
      <c r="K23" s="123">
        <f>K18</f>
        <v>0</v>
      </c>
      <c r="M23" s="199" t="e">
        <f>I23</f>
        <v>#REF!</v>
      </c>
      <c r="O23" s="123">
        <f>O18</f>
        <v>0</v>
      </c>
    </row>
    <row r="24" spans="1:15" ht="34.5" customHeight="1">
      <c r="A24" s="34"/>
      <c r="B24" s="35" t="s">
        <v>259</v>
      </c>
      <c r="C24" s="295" t="e">
        <f>#REF!-C19</f>
        <v>#REF!</v>
      </c>
      <c r="D24" s="789"/>
      <c r="E24" s="790"/>
      <c r="I24" s="200" t="s">
        <v>260</v>
      </c>
      <c r="J24" s="123" t="e">
        <f>I23*K23</f>
        <v>#REF!</v>
      </c>
      <c r="M24" s="200" t="s">
        <v>260</v>
      </c>
      <c r="N24" s="123" t="e">
        <f>M23*O23</f>
        <v>#REF!</v>
      </c>
    </row>
    <row r="25" spans="1:15" ht="23.25" customHeight="1">
      <c r="A25" s="34"/>
      <c r="B25" s="35" t="e">
        <f>"Excise duty on this amount @ " &amp; C16*100 &amp; "%"</f>
        <v>#REF!</v>
      </c>
      <c r="C25" s="233" t="e">
        <f>C24*C16</f>
        <v>#REF!</v>
      </c>
      <c r="D25" s="789"/>
      <c r="E25" s="790"/>
      <c r="I25" s="200" t="s">
        <v>261</v>
      </c>
      <c r="J25" s="123" t="e">
        <f>J24*C16</f>
        <v>#REF!</v>
      </c>
      <c r="M25" s="200" t="s">
        <v>261</v>
      </c>
      <c r="N25" s="123" t="e">
        <f>N24*C16</f>
        <v>#REF!</v>
      </c>
    </row>
    <row r="26" spans="1:15" ht="22.5" customHeight="1">
      <c r="A26" s="34"/>
      <c r="B26" s="35" t="s">
        <v>251</v>
      </c>
      <c r="C26" s="252" t="e">
        <f>'Sch-2'!#REF!</f>
        <v>#REF!</v>
      </c>
      <c r="D26" s="791"/>
      <c r="E26" s="792"/>
    </row>
    <row r="27" spans="1:15" ht="18" customHeight="1">
      <c r="A27" s="33" t="s">
        <v>331</v>
      </c>
      <c r="B27" s="783" t="s">
        <v>367</v>
      </c>
      <c r="C27" s="794"/>
      <c r="D27" s="780" t="e">
        <f>'Sch-2'!#REF!</f>
        <v>#REF!</v>
      </c>
      <c r="E27" s="781"/>
    </row>
    <row r="28" spans="1:15" ht="50.1" customHeight="1">
      <c r="A28" s="34"/>
      <c r="B28" s="796" t="s">
        <v>42</v>
      </c>
      <c r="C28" s="782"/>
      <c r="D28" s="797"/>
      <c r="E28" s="797"/>
    </row>
    <row r="29" spans="1:15" ht="26.25" customHeight="1">
      <c r="A29" s="34"/>
      <c r="B29" s="234" t="s">
        <v>61</v>
      </c>
      <c r="C29" s="370" t="s">
        <v>44</v>
      </c>
      <c r="D29" s="797"/>
      <c r="E29" s="797"/>
    </row>
    <row r="30" spans="1:15" ht="18" customHeight="1">
      <c r="A30" s="33" t="s">
        <v>336</v>
      </c>
      <c r="B30" s="783" t="s">
        <v>368</v>
      </c>
      <c r="C30" s="794"/>
      <c r="D30" s="780" t="e">
        <f>'Sch-2'!#REF!</f>
        <v>#REF!</v>
      </c>
      <c r="E30" s="781"/>
    </row>
    <row r="31" spans="1:15" ht="50.1" customHeight="1">
      <c r="A31" s="34"/>
      <c r="B31" s="796" t="s">
        <v>43</v>
      </c>
      <c r="C31" s="782"/>
      <c r="D31" s="797"/>
      <c r="E31" s="797"/>
    </row>
    <row r="32" spans="1:15" ht="26.25" customHeight="1">
      <c r="A32" s="34"/>
      <c r="B32" s="234" t="s">
        <v>369</v>
      </c>
      <c r="C32" s="370" t="s">
        <v>45</v>
      </c>
      <c r="D32" s="797"/>
      <c r="E32" s="797"/>
    </row>
    <row r="33" spans="1:15" ht="18" customHeight="1">
      <c r="A33" s="33" t="s">
        <v>338</v>
      </c>
      <c r="B33" s="783" t="s">
        <v>332</v>
      </c>
      <c r="C33" s="794"/>
      <c r="D33" s="780" t="e">
        <f>'Sch-2'!#REF!</f>
        <v>#REF!</v>
      </c>
      <c r="E33" s="781"/>
    </row>
    <row r="34" spans="1:15" ht="60" customHeight="1">
      <c r="A34" s="34"/>
      <c r="B34" s="807" t="s">
        <v>60</v>
      </c>
      <c r="C34" s="808"/>
      <c r="D34" s="797"/>
      <c r="E34" s="797"/>
    </row>
    <row r="35" spans="1:15" ht="36" customHeight="1">
      <c r="A35" s="34"/>
      <c r="B35" s="234" t="s">
        <v>370</v>
      </c>
      <c r="C35" s="370" t="s">
        <v>46</v>
      </c>
      <c r="D35" s="797"/>
      <c r="E35" s="797"/>
    </row>
    <row r="36" spans="1:15" ht="18" customHeight="1">
      <c r="A36" s="798"/>
      <c r="B36" s="799" t="s">
        <v>262</v>
      </c>
      <c r="C36" s="800"/>
      <c r="D36" s="801" t="e">
        <f>SUM(D14,D17,D22)</f>
        <v>#REF!</v>
      </c>
      <c r="E36" s="801"/>
      <c r="I36" s="123" t="s">
        <v>266</v>
      </c>
      <c r="K36" s="201" t="e">
        <f>K14+K17+K22</f>
        <v>#REF!</v>
      </c>
      <c r="M36" s="123" t="s">
        <v>269</v>
      </c>
      <c r="O36" s="201" t="e">
        <f>O14+O17+O22</f>
        <v>#REF!</v>
      </c>
    </row>
    <row r="37" spans="1:15" ht="50.1" customHeight="1">
      <c r="A37" s="798"/>
      <c r="B37" s="802" t="s">
        <v>263</v>
      </c>
      <c r="C37" s="803"/>
      <c r="D37" s="804" t="s">
        <v>264</v>
      </c>
      <c r="E37" s="805"/>
    </row>
    <row r="38" spans="1:15" ht="18" customHeight="1">
      <c r="B38" s="37"/>
      <c r="C38" s="37"/>
      <c r="D38" s="38"/>
      <c r="E38" s="38"/>
    </row>
    <row r="39" spans="1:15" ht="99" customHeight="1">
      <c r="A39" s="58" t="s">
        <v>51</v>
      </c>
      <c r="B39" s="806" t="s">
        <v>385</v>
      </c>
      <c r="C39" s="806"/>
      <c r="D39" s="806"/>
      <c r="E39" s="806"/>
    </row>
    <row r="40" spans="1:15" ht="18" customHeight="1">
      <c r="A40" s="39"/>
      <c r="B40" s="39"/>
      <c r="C40" s="39"/>
      <c r="D40" s="39"/>
      <c r="E40" s="39"/>
    </row>
    <row r="41" spans="1:15" ht="30" customHeight="1">
      <c r="A41" s="39"/>
      <c r="B41" s="39"/>
      <c r="C41" s="25"/>
      <c r="D41" s="39"/>
      <c r="E41" s="39"/>
    </row>
    <row r="42" spans="1:15" ht="30" customHeight="1">
      <c r="A42" s="24" t="s">
        <v>62</v>
      </c>
      <c r="B42" s="77" t="str">
        <f>IF('Sch-1'!D53=0,"", 'Sch-1'!D53)</f>
        <v>--</v>
      </c>
      <c r="C42" s="25" t="s">
        <v>349</v>
      </c>
      <c r="D42" s="75" t="str">
        <f>IF('Sch-1'!O54=0,"",'Sch-1'!O54)</f>
        <v/>
      </c>
      <c r="F42" s="202"/>
    </row>
    <row r="43" spans="1:15" ht="30" customHeight="1">
      <c r="A43" s="24" t="s">
        <v>386</v>
      </c>
      <c r="B43" s="74" t="str">
        <f>IF('Sch-1'!D54=0,"", 'Sch-1'!D54)</f>
        <v/>
      </c>
      <c r="C43" s="25" t="s">
        <v>350</v>
      </c>
      <c r="D43" s="75" t="str">
        <f>IF('Sch-1'!O55=0,"",'Sch-1'!O55)</f>
        <v/>
      </c>
      <c r="F43" s="202"/>
    </row>
    <row r="44" spans="1:15" ht="30" customHeight="1">
      <c r="A44" s="160"/>
      <c r="B44" s="159"/>
      <c r="C44" s="25"/>
      <c r="D44" s="123"/>
      <c r="E44" s="123"/>
      <c r="F44" s="202"/>
    </row>
    <row r="45" spans="1:15" ht="33" customHeight="1">
      <c r="A45" s="160"/>
      <c r="B45" s="159"/>
      <c r="C45" s="156"/>
      <c r="D45" s="174"/>
      <c r="E45" s="171"/>
      <c r="F45" s="202"/>
    </row>
    <row r="46" spans="1:15" ht="21.95" customHeight="1">
      <c r="A46" s="172"/>
      <c r="B46" s="172"/>
      <c r="C46" s="172"/>
      <c r="D46" s="172"/>
      <c r="E46" s="173"/>
    </row>
    <row r="47" spans="1:15" ht="21.95" customHeight="1">
      <c r="A47" s="172"/>
      <c r="B47" s="172"/>
      <c r="C47" s="172"/>
      <c r="D47" s="172"/>
      <c r="E47" s="173"/>
    </row>
    <row r="48" spans="1:15" ht="21.95" customHeight="1">
      <c r="A48" s="172"/>
      <c r="B48" s="172"/>
      <c r="C48" s="172"/>
      <c r="D48" s="172"/>
      <c r="E48" s="173"/>
    </row>
    <row r="49" spans="1:5" ht="21.95" customHeight="1">
      <c r="A49" s="172"/>
      <c r="B49" s="172"/>
      <c r="C49" s="172"/>
      <c r="D49" s="172"/>
      <c r="E49" s="173"/>
    </row>
    <row r="50" spans="1:5" ht="21.95" customHeight="1">
      <c r="A50" s="172"/>
      <c r="B50" s="172"/>
      <c r="C50" s="172"/>
      <c r="D50" s="172"/>
      <c r="E50" s="173"/>
    </row>
    <row r="51" spans="1:5" ht="21.95" customHeight="1">
      <c r="A51" s="172"/>
      <c r="B51" s="172"/>
      <c r="C51" s="172"/>
      <c r="D51" s="172"/>
      <c r="E51" s="173"/>
    </row>
    <row r="52" spans="1:5" ht="24.95" customHeight="1">
      <c r="A52" s="171"/>
      <c r="B52" s="171"/>
      <c r="C52" s="171"/>
      <c r="D52" s="171"/>
      <c r="E52" s="171"/>
    </row>
    <row r="53" spans="1:5" ht="24.95" customHeight="1">
      <c r="A53" s="171"/>
      <c r="B53" s="171"/>
      <c r="C53" s="171"/>
      <c r="D53" s="171"/>
      <c r="E53" s="171"/>
    </row>
    <row r="54" spans="1:5" ht="24.95" customHeight="1">
      <c r="A54" s="171"/>
      <c r="B54" s="171"/>
      <c r="C54" s="171"/>
      <c r="D54" s="171"/>
      <c r="E54" s="171"/>
    </row>
    <row r="55" spans="1:5" ht="24.95" customHeight="1">
      <c r="A55" s="171"/>
      <c r="B55" s="171"/>
      <c r="C55" s="171"/>
      <c r="D55" s="171"/>
      <c r="E55" s="171"/>
    </row>
    <row r="56" spans="1:5" ht="24.95" customHeight="1">
      <c r="A56" s="171"/>
      <c r="B56" s="171"/>
      <c r="C56" s="171"/>
      <c r="D56" s="171"/>
      <c r="E56" s="171"/>
    </row>
    <row r="57" spans="1:5" ht="24.95" customHeight="1">
      <c r="A57" s="171"/>
      <c r="B57" s="171"/>
      <c r="C57" s="171"/>
      <c r="D57" s="171"/>
      <c r="E57" s="171"/>
    </row>
    <row r="58" spans="1:5" ht="24.95" customHeight="1">
      <c r="A58" s="171"/>
      <c r="B58" s="171"/>
      <c r="C58" s="171"/>
      <c r="D58" s="171"/>
      <c r="E58" s="171"/>
    </row>
    <row r="59" spans="1:5" ht="24.95" customHeight="1">
      <c r="A59" s="171"/>
      <c r="B59" s="171"/>
      <c r="C59" s="171"/>
      <c r="D59" s="171"/>
      <c r="E59" s="171"/>
    </row>
    <row r="60" spans="1:5" ht="24.95" customHeight="1">
      <c r="A60" s="171"/>
      <c r="B60" s="171"/>
      <c r="C60" s="171"/>
      <c r="D60" s="171"/>
      <c r="E60" s="171"/>
    </row>
    <row r="61" spans="1:5" ht="24.95" customHeight="1">
      <c r="A61" s="171"/>
      <c r="B61" s="171"/>
      <c r="C61" s="171"/>
      <c r="D61" s="171"/>
      <c r="E61" s="171"/>
    </row>
    <row r="62" spans="1:5" ht="24.95" customHeight="1">
      <c r="A62" s="171"/>
      <c r="B62" s="171"/>
      <c r="C62" s="171"/>
      <c r="D62" s="171"/>
      <c r="E62" s="171"/>
    </row>
    <row r="63" spans="1:5" ht="24.95" customHeight="1">
      <c r="A63" s="171"/>
      <c r="B63" s="171"/>
      <c r="C63" s="171"/>
      <c r="D63" s="171"/>
      <c r="E63" s="171"/>
    </row>
    <row r="64" spans="1:5" ht="24.95" customHeight="1">
      <c r="A64" s="171"/>
      <c r="B64" s="171"/>
      <c r="C64" s="171"/>
      <c r="D64" s="171"/>
      <c r="E64" s="171"/>
    </row>
    <row r="65" spans="1:5" ht="24.95" customHeight="1">
      <c r="A65" s="171"/>
      <c r="B65" s="171"/>
      <c r="C65" s="171"/>
      <c r="D65" s="171"/>
      <c r="E65" s="171"/>
    </row>
    <row r="66" spans="1:5" ht="24.95" customHeight="1">
      <c r="A66" s="171"/>
      <c r="B66" s="171"/>
      <c r="C66" s="171"/>
      <c r="D66" s="171"/>
      <c r="E66" s="171"/>
    </row>
    <row r="67" spans="1:5" ht="24.95" customHeight="1">
      <c r="A67" s="171"/>
      <c r="B67" s="171"/>
      <c r="C67" s="171"/>
      <c r="D67" s="171"/>
      <c r="E67" s="171"/>
    </row>
    <row r="68" spans="1:5" ht="24.95" customHeight="1">
      <c r="A68" s="171"/>
      <c r="B68" s="171"/>
      <c r="C68" s="171"/>
      <c r="D68" s="171"/>
      <c r="E68" s="171"/>
    </row>
    <row r="69" spans="1:5" ht="24.95" customHeight="1">
      <c r="A69" s="171"/>
      <c r="B69" s="171"/>
      <c r="C69" s="171"/>
      <c r="D69" s="171"/>
      <c r="E69" s="171"/>
    </row>
    <row r="70" spans="1:5" ht="24.95" customHeight="1">
      <c r="A70" s="171"/>
      <c r="B70" s="171"/>
      <c r="C70" s="171"/>
      <c r="D70" s="171"/>
      <c r="E70" s="171"/>
    </row>
    <row r="71" spans="1:5" ht="24.95" customHeight="1">
      <c r="A71" s="171"/>
      <c r="B71" s="171"/>
      <c r="C71" s="171"/>
      <c r="D71" s="171"/>
      <c r="E71" s="171"/>
    </row>
    <row r="72" spans="1:5" ht="24.95" customHeight="1">
      <c r="A72" s="171"/>
      <c r="B72" s="171"/>
      <c r="C72" s="171"/>
      <c r="D72" s="171"/>
      <c r="E72" s="171"/>
    </row>
    <row r="73" spans="1:5" ht="24.95" customHeight="1">
      <c r="A73" s="171"/>
      <c r="B73" s="171"/>
      <c r="C73" s="171"/>
      <c r="D73" s="171"/>
      <c r="E73" s="171"/>
    </row>
    <row r="74" spans="1:5" ht="24.95" customHeight="1">
      <c r="A74" s="171"/>
      <c r="B74" s="171"/>
      <c r="C74" s="171"/>
      <c r="D74" s="171"/>
      <c r="E74" s="171"/>
    </row>
    <row r="75" spans="1:5">
      <c r="A75" s="171"/>
      <c r="B75" s="171"/>
      <c r="C75" s="171"/>
      <c r="D75" s="171"/>
      <c r="E75" s="171"/>
    </row>
    <row r="76" spans="1:5">
      <c r="A76" s="171"/>
      <c r="B76" s="171"/>
      <c r="C76" s="171"/>
      <c r="D76" s="171"/>
      <c r="E76" s="171"/>
    </row>
    <row r="77" spans="1:5">
      <c r="A77" s="171"/>
      <c r="B77" s="171"/>
      <c r="C77" s="171"/>
      <c r="D77" s="171"/>
      <c r="E77" s="171"/>
    </row>
    <row r="78" spans="1:5">
      <c r="A78" s="171"/>
      <c r="B78" s="171"/>
      <c r="C78" s="171"/>
      <c r="D78" s="171"/>
      <c r="E78" s="171"/>
    </row>
    <row r="79" spans="1:5">
      <c r="A79" s="171"/>
      <c r="B79" s="171"/>
      <c r="C79" s="171"/>
      <c r="D79" s="171"/>
      <c r="E79" s="171"/>
    </row>
    <row r="80" spans="1:5">
      <c r="A80" s="171"/>
      <c r="B80" s="171"/>
      <c r="C80" s="171"/>
      <c r="D80" s="171"/>
      <c r="E80" s="171"/>
    </row>
    <row r="81" spans="1:5">
      <c r="A81" s="171"/>
      <c r="B81" s="171"/>
      <c r="C81" s="171"/>
      <c r="D81" s="171"/>
      <c r="E81" s="171"/>
    </row>
    <row r="82" spans="1:5">
      <c r="A82" s="171"/>
      <c r="B82" s="171"/>
      <c r="C82" s="171"/>
      <c r="D82" s="171"/>
      <c r="E82" s="171"/>
    </row>
    <row r="83" spans="1:5">
      <c r="A83" s="171"/>
      <c r="B83" s="171"/>
      <c r="C83" s="171"/>
      <c r="D83" s="171"/>
      <c r="E83" s="171"/>
    </row>
    <row r="84" spans="1:5">
      <c r="A84" s="171"/>
      <c r="B84" s="171"/>
      <c r="C84" s="171"/>
      <c r="D84" s="171"/>
      <c r="E84" s="171"/>
    </row>
    <row r="85" spans="1:5">
      <c r="A85" s="171"/>
      <c r="B85" s="171"/>
      <c r="C85" s="171"/>
      <c r="D85" s="171"/>
      <c r="E85" s="171"/>
    </row>
    <row r="86" spans="1:5">
      <c r="A86" s="171"/>
      <c r="B86" s="171"/>
      <c r="C86" s="171"/>
      <c r="D86" s="171"/>
      <c r="E86" s="171"/>
    </row>
    <row r="87" spans="1:5">
      <c r="A87" s="171"/>
      <c r="B87" s="171"/>
      <c r="C87" s="171"/>
      <c r="D87" s="171"/>
      <c r="E87" s="171"/>
    </row>
    <row r="88" spans="1:5">
      <c r="A88" s="171"/>
      <c r="B88" s="171"/>
      <c r="C88" s="171"/>
      <c r="D88" s="171"/>
      <c r="E88" s="171"/>
    </row>
    <row r="89" spans="1:5">
      <c r="A89" s="171"/>
      <c r="B89" s="171"/>
      <c r="C89" s="171"/>
      <c r="D89" s="171"/>
      <c r="E89" s="171"/>
    </row>
    <row r="90" spans="1:5">
      <c r="A90" s="171"/>
      <c r="B90" s="171"/>
      <c r="C90" s="171"/>
      <c r="D90" s="171"/>
      <c r="E90" s="171"/>
    </row>
    <row r="91" spans="1:5">
      <c r="A91" s="171"/>
      <c r="B91" s="171"/>
      <c r="C91" s="171"/>
      <c r="D91" s="171"/>
      <c r="E91" s="171"/>
    </row>
    <row r="92" spans="1:5">
      <c r="A92" s="171"/>
      <c r="B92" s="171"/>
      <c r="C92" s="171"/>
      <c r="D92" s="171"/>
      <c r="E92" s="171"/>
    </row>
  </sheetData>
  <sheetProtection selectLockedCells="1"/>
  <dataConsolidate/>
  <customSheetViews>
    <customSheetView guid="{FCAAE906-744B-4580-8002-466CC408DAC9}" scale="90" hiddenColumns="1" state="hidden" topLeftCell="A34">
      <selection activeCell="H8" sqref="H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FC366365-2136-48B2-A9F6-DEB708B66B93}" scale="90" hiddenColumns="1" state="hidden" topLeftCell="A34">
      <selection activeCell="H8" sqref="H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25F14B1D-FADD-4C44-AA48-5D402D65337D}" scale="90" hiddenColumns="1" state="hidden" topLeftCell="A34">
      <selection activeCell="H8" sqref="H8"/>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2D068FA3-47E3-4516-81A6-894AA90F7864}" scale="90" hiddenColumns="1" state="hidden" topLeftCell="A34">
      <selection activeCell="H8" sqref="H8"/>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 guid="{97B2ED79-AE3F-4DF3-959D-96AE4A0B76A0}" scale="90" hiddenColumns="1" state="hidden" topLeftCell="A34">
      <selection activeCell="H8" sqref="H8"/>
      <pageMargins left="0.31" right="0.25" top="0.52" bottom="0.67" header="0.23" footer="0.24"/>
      <printOptions horizontalCentered="1"/>
      <pageSetup paperSize="9" scale="90" fitToHeight="0" orientation="portrait" r:id="rId5"/>
      <headerFooter alignWithMargins="0">
        <oddFooter>&amp;R&amp;"Book Antiqua,Bold"&amp;10Schedule-5/ Page &amp;P of &amp;N</oddFooter>
      </headerFooter>
    </customSheetView>
    <customSheetView guid="{CB39F8EE-FAD8-4C4E-B5E9-5EC27AC08528}" scale="90" hiddenColumns="1" state="hidden" topLeftCell="A34">
      <selection activeCell="H8" sqref="H8"/>
      <pageMargins left="0.31" right="0.25" top="0.52" bottom="0.67" header="0.23" footer="0.24"/>
      <printOptions horizontalCentered="1"/>
      <pageSetup paperSize="9" scale="90" fitToHeight="0" orientation="portrait" r:id="rId6"/>
      <headerFooter alignWithMargins="0">
        <oddFooter>&amp;R&amp;"Book Antiqua,Bold"&amp;10Schedule-5/ Page &amp;P of &amp;N</oddFooter>
      </headerFooter>
    </customSheetView>
    <customSheetView guid="{E8B8E0BD-9CB3-4C7D-9BC6-088FDFCB0B45}" scale="90" hiddenColumns="1" state="hidden" topLeftCell="A34">
      <selection activeCell="H8" sqref="H8"/>
      <pageMargins left="0.31" right="0.25" top="0.52" bottom="0.67" header="0.23" footer="0.24"/>
      <printOptions horizontalCentered="1"/>
      <pageSetup paperSize="9" scale="90" fitToHeight="0" orientation="portrait" r:id="rId7"/>
      <headerFooter alignWithMargins="0">
        <oddFooter>&amp;R&amp;"Book Antiqua,Bold"&amp;10Schedule-5/ Page &amp;P of &amp;N</oddFooter>
      </headerFooter>
    </customSheetView>
    <customSheetView guid="{E2E57CA5-082B-4C11-AB34-2A298199576B}" scale="90" hiddenColumns="1" state="hidden" topLeftCell="A12">
      <selection activeCell="D18" sqref="D18:E21"/>
      <pageMargins left="0.31" right="0.25" top="0.52" bottom="0.67" header="0.23" footer="0.24"/>
      <printOptions horizontalCentered="1"/>
      <pageSetup paperSize="9" scale="90" fitToHeight="0" orientation="portrait" r:id="rId8"/>
      <headerFooter alignWithMargins="0">
        <oddFooter>&amp;R&amp;"Book Antiqua,Bold"&amp;10Schedule-5/ Page &amp;P of &amp;N</oddFooter>
      </headerFooter>
    </customSheetView>
    <customSheetView guid="{EEE4E2D7-4BFE-4C24-8B93-9FD441A50336}" scale="90" hiddenColumns="1" state="hidden" topLeftCell="A30">
      <selection activeCell="D23" sqref="D23:E26"/>
      <pageMargins left="0.31" right="0.25" top="0.52" bottom="0.67" header="0.23" footer="0.24"/>
      <printOptions horizontalCentered="1"/>
      <pageSetup paperSize="9" scale="90" fitToHeight="0" orientation="portrait" r:id="rId9"/>
      <headerFooter alignWithMargins="0">
        <oddFooter>&amp;R&amp;"Book Antiqua,Bold"&amp;10Schedule-5/ Page &amp;P of &amp;N</oddFooter>
      </headerFooter>
    </customSheetView>
    <customSheetView guid="{091A6405-72DB-46E0-B81A-EC53A5C58396}" scale="90" hiddenColumns="1" state="hidden" topLeftCell="A12">
      <selection activeCell="D18" sqref="D18:E21"/>
      <pageMargins left="0.31" right="0.25" top="0.52" bottom="0.67" header="0.23" footer="0.24"/>
      <printOptions horizontalCentered="1"/>
      <pageSetup paperSize="9" scale="90" fitToHeight="0" orientation="portrait" r:id="rId10"/>
      <headerFooter alignWithMargins="0">
        <oddFooter>&amp;R&amp;"Book Antiqua,Bold"&amp;10Schedule-5/ Page &amp;P of &amp;N</oddFooter>
      </headerFooter>
    </customSheetView>
    <customSheetView guid="{27A45B7A-04F2-4516-B80B-5ED0825D4ED3}" scale="90" hiddenColumns="1" state="hidden" topLeftCell="A30">
      <selection activeCell="D23" sqref="D23:E26"/>
      <pageMargins left="0.31" right="0.25" top="0.52" bottom="0.67" header="0.23" footer="0.24"/>
      <printOptions horizontalCentered="1"/>
      <pageSetup paperSize="9" scale="90" fitToHeight="0" orientation="portrait" r:id="rId11"/>
      <headerFooter alignWithMargins="0">
        <oddFooter>&amp;R&amp;"Book Antiqua,Bold"&amp;10Schedule-5/ Page &amp;P of &amp;N</oddFooter>
      </headerFooter>
    </customSheetView>
    <customSheetView guid="{1F4837C2-36FF-4422-95DC-EAAD1B4FAC2F}" scale="90" hiddenColumns="1" state="hidden" topLeftCell="A34">
      <selection activeCell="H8" sqref="H8"/>
      <pageMargins left="0.31" right="0.25" top="0.52" bottom="0.67" header="0.23" footer="0.24"/>
      <printOptions horizontalCentered="1"/>
      <pageSetup paperSize="9" scale="90" fitToHeight="0" orientation="portrait" r:id="rId12"/>
      <headerFooter alignWithMargins="0">
        <oddFooter>&amp;R&amp;"Book Antiqua,Bold"&amp;10Schedule-5/ Page &amp;P of &amp;N</oddFooter>
      </headerFooter>
    </customSheetView>
    <customSheetView guid="{FD7F7BE1-8CB1-460B-98AB-D33E15FD14E6}" scale="90" hiddenColumns="1" state="hidden" topLeftCell="A34">
      <selection activeCell="H8" sqref="H8"/>
      <pageMargins left="0.31" right="0.25" top="0.52" bottom="0.67" header="0.23" footer="0.24"/>
      <printOptions horizontalCentered="1"/>
      <pageSetup paperSize="9" scale="90" fitToHeight="0" orientation="portrait" r:id="rId13"/>
      <headerFooter alignWithMargins="0">
        <oddFooter>&amp;R&amp;"Book Antiqua,Bold"&amp;10Schedule-5/ Page &amp;P of &amp;N</oddFooter>
      </headerFooter>
    </customSheetView>
    <customSheetView guid="{8C0E2163-61BB-48DF-AFAF-5E75147ED450}" scale="90" hiddenColumns="1" state="hidden" topLeftCell="A34">
      <selection activeCell="H8" sqref="H8"/>
      <pageMargins left="0.31" right="0.25" top="0.52" bottom="0.67" header="0.23" footer="0.24"/>
      <printOptions horizontalCentered="1"/>
      <pageSetup paperSize="9" scale="90" fitToHeight="0" orientation="portrait" r:id="rId14"/>
      <headerFooter alignWithMargins="0">
        <oddFooter>&amp;R&amp;"Book Antiqua,Bold"&amp;10Schedule-5/ Page &amp;P of &amp;N</oddFooter>
      </headerFooter>
    </customSheetView>
    <customSheetView guid="{3DA0B320-DAF7-4F4A-921A-9FCFD188E8C7}" scale="90" hiddenColumns="1" state="hidden" topLeftCell="A34">
      <selection activeCell="H8" sqref="H8"/>
      <pageMargins left="0.31" right="0.25" top="0.52" bottom="0.67" header="0.23" footer="0.24"/>
      <printOptions horizontalCentered="1"/>
      <pageSetup paperSize="9" scale="90" fitToHeight="0" orientation="portrait" r:id="rId15"/>
      <headerFooter alignWithMargins="0">
        <oddFooter>&amp;R&amp;"Book Antiqua,Bold"&amp;10Schedule-5/ Page &amp;P of &amp;N</oddFooter>
      </headerFooter>
    </customSheetView>
    <customSheetView guid="{BE0CEA4D-1A4E-4C32-BF92-B8DA3D3423E5}" scale="90" hiddenColumns="1" state="hidden" topLeftCell="A34">
      <selection activeCell="H8" sqref="H8"/>
      <pageMargins left="0.31" right="0.25" top="0.52" bottom="0.67" header="0.23" footer="0.24"/>
      <printOptions horizontalCentered="1"/>
      <pageSetup paperSize="9" scale="90" fitToHeight="0" orientation="portrait" r:id="rId16"/>
      <headerFooter alignWithMargins="0">
        <oddFooter>&amp;R&amp;"Book Antiqua,Bold"&amp;10Schedule-5/ Page &amp;P of &amp;N</oddFooter>
      </headerFooter>
    </customSheetView>
    <customSheetView guid="{714760DF-5EB1-4543-9C04-C1A23AAE4384}" scale="90" hiddenColumns="1" state="hidden" topLeftCell="A34">
      <selection activeCell="H8" sqref="H8"/>
      <pageMargins left="0.31" right="0.25" top="0.52" bottom="0.67" header="0.23" footer="0.24"/>
      <printOptions horizontalCentered="1"/>
      <pageSetup paperSize="9" scale="90" fitToHeight="0" orientation="portrait" r:id="rId17"/>
      <headerFooter alignWithMargins="0">
        <oddFooter>&amp;R&amp;"Book Antiqua,Bold"&amp;10Schedule-5/ Page &amp;P of &amp;N</oddFooter>
      </headerFooter>
    </customSheetView>
    <customSheetView guid="{D4A148BB-8D25-43B9-8797-A9D3AE767B49}" scale="90" hiddenColumns="1" state="hidden" topLeftCell="A34">
      <selection activeCell="H8" sqref="H8"/>
      <pageMargins left="0.31" right="0.25" top="0.52" bottom="0.67" header="0.23" footer="0.24"/>
      <printOptions horizontalCentered="1"/>
      <pageSetup paperSize="9" scale="90" fitToHeight="0" orientation="portrait" r:id="rId18"/>
      <headerFooter alignWithMargins="0">
        <oddFooter>&amp;R&amp;"Book Antiqua,Bold"&amp;10Schedule-5/ Page &amp;P of &amp;N</oddFooter>
      </headerFooter>
    </customSheetView>
    <customSheetView guid="{9658319F-66FC-48F8-AB8A-302F6F77BA10}" scale="90" hiddenColumns="1" state="hidden" topLeftCell="A34">
      <selection activeCell="H8" sqref="H8"/>
      <pageMargins left="0.31" right="0.25" top="0.52" bottom="0.67" header="0.23" footer="0.24"/>
      <printOptions horizontalCentered="1"/>
      <pageSetup paperSize="9" scale="90" fitToHeight="0" orientation="portrait" r:id="rId19"/>
      <headerFooter alignWithMargins="0">
        <oddFooter>&amp;R&amp;"Book Antiqua,Bold"&amp;10Schedule-5/ Page &amp;P of &amp;N</oddFooter>
      </headerFooter>
    </customSheetView>
    <customSheetView guid="{EF8F60CB-82F3-477F-A7D3-94F4C70843DC}" scale="90" hiddenColumns="1" state="hidden" topLeftCell="A34">
      <selection activeCell="H8" sqref="H8"/>
      <pageMargins left="0.31" right="0.25" top="0.52" bottom="0.67" header="0.23" footer="0.24"/>
      <printOptions horizontalCentered="1"/>
      <pageSetup paperSize="9" scale="90" fitToHeight="0" orientation="portrait" r:id="rId20"/>
      <headerFooter alignWithMargins="0">
        <oddFooter>&amp;R&amp;"Book Antiqua,Bold"&amp;10Schedule-5/ Page &amp;P of &amp;N</oddFooter>
      </headerFooter>
    </customSheetView>
    <customSheetView guid="{427AF4ED-2BDF-478F-9F0A-595838FA0EC8}" scale="90" hiddenColumns="1" state="hidden" topLeftCell="A34">
      <selection activeCell="H8" sqref="H8"/>
      <pageMargins left="0.31" right="0.25" top="0.52" bottom="0.67" header="0.23" footer="0.24"/>
      <printOptions horizontalCentered="1"/>
      <pageSetup paperSize="9" scale="90" fitToHeight="0" orientation="portrait" r:id="rId21"/>
      <headerFooter alignWithMargins="0">
        <oddFooter>&amp;R&amp;"Book Antiqua,Bold"&amp;10Schedule-5/ Page &amp;P of &amp;N</oddFooter>
      </headerFooter>
    </customSheetView>
    <customSheetView guid="{D4DE57C7-E521-4428-80BD-545B19793C78}" scale="90" hiddenColumns="1" state="hidden" topLeftCell="A34">
      <selection activeCell="H8" sqref="H8"/>
      <pageMargins left="0.31" right="0.25" top="0.52" bottom="0.67" header="0.23" footer="0.24"/>
      <printOptions horizontalCentered="1"/>
      <pageSetup paperSize="9" scale="90" fitToHeight="0" orientation="portrait" r:id="rId22"/>
      <headerFooter alignWithMargins="0">
        <oddFooter>&amp;R&amp;"Book Antiqua,Bold"&amp;10Schedule-5/ Page &amp;P of &amp;N</oddFooter>
      </headerFooter>
    </customSheetView>
    <customSheetView guid="{93F2FEDA-AB07-4652-9895-BE34975CD6CE}" scale="90" hiddenColumns="1" state="hidden" topLeftCell="A34">
      <selection activeCell="H8" sqref="H8"/>
      <pageMargins left="0.31" right="0.25" top="0.52" bottom="0.67" header="0.23" footer="0.24"/>
      <printOptions horizontalCentered="1"/>
      <pageSetup paperSize="9" scale="90" fitToHeight="0" orientation="portrait" r:id="rId23"/>
      <headerFooter alignWithMargins="0">
        <oddFooter>&amp;R&amp;"Book Antiqua,Bold"&amp;10Schedule-5/ Page &amp;P of &amp;N</oddFooter>
      </headerFooter>
    </customSheetView>
  </customSheetViews>
  <mergeCells count="40">
    <mergeCell ref="B39:E39"/>
    <mergeCell ref="B33:C33"/>
    <mergeCell ref="D33:E33"/>
    <mergeCell ref="B34:C34"/>
    <mergeCell ref="D34:E35"/>
    <mergeCell ref="A36:A37"/>
    <mergeCell ref="B36:C36"/>
    <mergeCell ref="D36:E36"/>
    <mergeCell ref="B37:C37"/>
    <mergeCell ref="D37:E37"/>
    <mergeCell ref="B31:C31"/>
    <mergeCell ref="D31:E32"/>
    <mergeCell ref="B22:C22"/>
    <mergeCell ref="D22:E22"/>
    <mergeCell ref="B23:C23"/>
    <mergeCell ref="D23:E26"/>
    <mergeCell ref="B27:C27"/>
    <mergeCell ref="D27:E27"/>
    <mergeCell ref="B28:C28"/>
    <mergeCell ref="D28:E29"/>
    <mergeCell ref="B30:C30"/>
    <mergeCell ref="D30:E30"/>
    <mergeCell ref="I13:K13"/>
    <mergeCell ref="M13:O13"/>
    <mergeCell ref="B14:C14"/>
    <mergeCell ref="D14:E14"/>
    <mergeCell ref="B18:C18"/>
    <mergeCell ref="D18:E21"/>
    <mergeCell ref="B13:C13"/>
    <mergeCell ref="D13:E13"/>
    <mergeCell ref="B15:C15"/>
    <mergeCell ref="D15:E16"/>
    <mergeCell ref="B17:C17"/>
    <mergeCell ref="D17:E17"/>
    <mergeCell ref="B10:C10"/>
    <mergeCell ref="B11:C11"/>
    <mergeCell ref="A3:E3"/>
    <mergeCell ref="A4:E4"/>
    <mergeCell ref="B8:C8"/>
    <mergeCell ref="B9:C9"/>
  </mergeCells>
  <phoneticPr fontId="28" type="noConversion"/>
  <dataValidations xWindow="1016" yWindow="398" count="10">
    <dataValidation type="decimal" operator="greaterThanOrEqual" allowBlank="1" showInputMessage="1" showErrorMessage="1" error="Enter Numeric figure in Percent only." prompt="Enter Rate of Sales Tax for Direct supply items indicated in Sch-1. " sqref="C21" xr:uid="{00000000-0002-0000-0700-000000000000}">
      <formula1>0</formula1>
    </dataValidation>
    <dataValidation allowBlank="1" showInputMessage="1" showErrorMessage="1" prompt="You may write remarks regarding Octroi here." sqref="D28:E29" xr:uid="{00000000-0002-0000-0700-000001000000}"/>
    <dataValidation allowBlank="1" showInputMessage="1" showErrorMessage="1" prompt="You may write remarks regarding VAT here." sqref="D23:E26" xr:uid="{00000000-0002-0000-0700-000002000000}"/>
    <dataValidation allowBlank="1" showInputMessage="1" showErrorMessage="1" prompt="You may write remarks regarding Sales Tax here." sqref="D18:E21" xr:uid="{00000000-0002-0000-0700-000003000000}"/>
    <dataValidation allowBlank="1" showInputMessage="1" showErrorMessage="1" prompt="You may write remarks regarding Excise Duty here." sqref="D15:E16" xr:uid="{00000000-0002-0000-0700-000004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700-000005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0" xr:uid="{00000000-0002-0000-0700-000006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700-000007000000}">
      <formula1>0</formula1>
    </dataValidation>
    <dataValidation allowBlank="1" showInputMessage="1" showErrorMessage="1" prompt="You may write remarks regarding Entry Tax here." sqref="D31:E32" xr:uid="{00000000-0002-0000-0700-000008000000}"/>
    <dataValidation allowBlank="1" showInputMessage="1" showErrorMessage="1" prompt="You may write remarks regarding Other Taxes &amp; Duties here." sqref="D34:E35" xr:uid="{00000000-0002-0000-0700-000009000000}"/>
  </dataValidations>
  <hyperlinks>
    <hyperlink ref="C29" location="Octroi!Print_Area" tooltip="Click here for Details of Octroi" display="Click here for details of Octroi" xr:uid="{00000000-0004-0000-0700-000000000000}"/>
    <hyperlink ref="C32" location="'Entry Tax'!Print_Area" tooltip="Click here for details of Entry Taxes" display="Click here for details of Entry Taxes" xr:uid="{00000000-0004-0000-0700-000001000000}"/>
    <hyperlink ref="C35" location="'Other Taxes &amp; Duties'!A1" tooltip="Click here for details of Other taxes &amp; Duties" display="Click here for details of Other Taxes &amp; Duties" xr:uid="{00000000-0004-0000-0700-000002000000}"/>
  </hyperlinks>
  <printOptions horizontalCentered="1"/>
  <pageMargins left="0.31" right="0.25" top="0.52" bottom="0.67" header="0.23" footer="0.24"/>
  <pageSetup paperSize="9" scale="90" fitToHeight="0" orientation="portrait" r:id="rId24"/>
  <headerFooter alignWithMargins="0">
    <oddFooter>&amp;R&amp;"Book Antiqua,Bold"&amp;10Schedule-5/ Page &amp;P of &amp;N</oddFooter>
  </headerFooter>
  <drawing r:id="rId2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pageSetUpPr fitToPage="1"/>
  </sheetPr>
  <dimension ref="A1:G35"/>
  <sheetViews>
    <sheetView view="pageBreakPreview" zoomScale="115" zoomScaleSheetLayoutView="115" workbookViewId="0">
      <selection activeCell="G14" sqref="G14"/>
    </sheetView>
  </sheetViews>
  <sheetFormatPr defaultColWidth="10" defaultRowHeight="16.5"/>
  <cols>
    <col min="1" max="1" width="10.625" style="371" customWidth="1"/>
    <col min="2" max="2" width="27.5" style="371" customWidth="1"/>
    <col min="3" max="3" width="21" style="371" customWidth="1"/>
    <col min="4" max="4" width="34.375" style="371" customWidth="1"/>
    <col min="5" max="6" width="10" style="416"/>
    <col min="7" max="7" width="11.375" style="416" bestFit="1" customWidth="1"/>
    <col min="8" max="16384" width="10" style="416"/>
  </cols>
  <sheetData>
    <row r="1" spans="1:6" ht="18" customHeight="1">
      <c r="A1" s="63" t="str">
        <f>Cover!B3</f>
        <v>Specification No.: CC/NT/W-PILE/DOM/A10/24/14371</v>
      </c>
      <c r="B1" s="64"/>
      <c r="C1" s="66"/>
      <c r="D1" s="67" t="s">
        <v>432</v>
      </c>
    </row>
    <row r="2" spans="1:6" ht="18" customHeight="1">
      <c r="A2" s="387"/>
      <c r="B2" s="384"/>
      <c r="C2" s="368"/>
      <c r="D2" s="368"/>
    </row>
    <row r="3" spans="1:6" ht="54" customHeight="1">
      <c r="A3" s="771" t="str">
        <f>Cover!$B$2</f>
        <v>Pile Foundation Package PL1 for Construction of 400KV D/C (Twin ACSR Moose) Talcher (NTPC) – Pandiabili (POWERGRID) Transmission Line Associated with Consultancy Services to NTPC</v>
      </c>
      <c r="B3" s="771"/>
      <c r="C3" s="771"/>
      <c r="D3" s="771"/>
      <c r="E3" s="424"/>
      <c r="F3" s="424"/>
    </row>
    <row r="4" spans="1:6" ht="21.95" customHeight="1">
      <c r="A4" s="775" t="s">
        <v>409</v>
      </c>
      <c r="B4" s="775"/>
      <c r="C4" s="775"/>
      <c r="D4" s="775"/>
    </row>
    <row r="5" spans="1:6" ht="10.9" customHeight="1">
      <c r="A5" s="28"/>
    </row>
    <row r="6" spans="1:6" ht="18" customHeight="1">
      <c r="A6" s="23" t="str">
        <f>'Sch-1'!A6</f>
        <v>Bidder’s Name and Address (Sole Bidder) :</v>
      </c>
      <c r="D6" s="414" t="s">
        <v>341</v>
      </c>
    </row>
    <row r="7" spans="1:6" ht="36" customHeight="1">
      <c r="A7" s="811" t="str">
        <f>'Sch-1'!A7</f>
        <v/>
      </c>
      <c r="B7" s="811"/>
      <c r="C7" s="811"/>
      <c r="D7" s="415" t="str">
        <f>'Sch-1'!O7</f>
        <v>Contract Services</v>
      </c>
    </row>
    <row r="8" spans="1:6" ht="18" customHeight="1">
      <c r="A8" s="30" t="s">
        <v>351</v>
      </c>
      <c r="B8" s="809" t="str">
        <f>IF('Sch-1'!F8=0, "", 'Sch-1'!F8)</f>
        <v/>
      </c>
      <c r="C8" s="809"/>
      <c r="D8" s="415" t="str">
        <f>'Sch-1'!O8</f>
        <v>Power Grid Corporation of India Ltd.,</v>
      </c>
    </row>
    <row r="9" spans="1:6" ht="18" customHeight="1">
      <c r="A9" s="30" t="s">
        <v>352</v>
      </c>
      <c r="B9" s="809" t="str">
        <f>IF('Sch-1'!F9=0, "", 'Sch-1'!F9)</f>
        <v/>
      </c>
      <c r="C9" s="809"/>
      <c r="D9" s="415" t="str">
        <f>'Sch-1'!O9</f>
        <v>"Saudamini", Plot No.-2</v>
      </c>
    </row>
    <row r="10" spans="1:6" ht="18" customHeight="1">
      <c r="A10" s="416"/>
      <c r="B10" s="809" t="str">
        <f>IF('Sch-1'!F10=0, "", 'Sch-1'!F10)</f>
        <v/>
      </c>
      <c r="C10" s="809"/>
      <c r="D10" s="415" t="str">
        <f>'Sch-1'!O10</f>
        <v xml:space="preserve">Sector-29, </v>
      </c>
    </row>
    <row r="11" spans="1:6" ht="18" customHeight="1">
      <c r="A11" s="416"/>
      <c r="B11" s="809" t="str">
        <f>IF('Sch-1'!F11=0, "", 'Sch-1'!F11)</f>
        <v/>
      </c>
      <c r="C11" s="809"/>
      <c r="D11" s="415" t="str">
        <f>'Sch-1'!O11</f>
        <v>Gurugram (Haryana) - 122001</v>
      </c>
    </row>
    <row r="12" spans="1:6" ht="14.45" customHeight="1">
      <c r="A12" s="42"/>
      <c r="B12" s="42"/>
      <c r="C12" s="42"/>
      <c r="D12" s="414"/>
    </row>
    <row r="13" spans="1:6" ht="21.95" customHeight="1">
      <c r="A13" s="43" t="s">
        <v>324</v>
      </c>
      <c r="B13" s="772" t="s">
        <v>321</v>
      </c>
      <c r="C13" s="773"/>
      <c r="D13" s="44" t="s">
        <v>326</v>
      </c>
    </row>
    <row r="14" spans="1:6" ht="21.95" customHeight="1">
      <c r="A14" s="33" t="s">
        <v>327</v>
      </c>
      <c r="B14" s="814" t="s">
        <v>355</v>
      </c>
      <c r="C14" s="814"/>
      <c r="D14" s="56">
        <f>'Sch-1'!P49</f>
        <v>0</v>
      </c>
    </row>
    <row r="15" spans="1:6" ht="21.95" customHeight="1">
      <c r="A15" s="501" t="s">
        <v>329</v>
      </c>
      <c r="B15" s="783" t="s">
        <v>449</v>
      </c>
      <c r="C15" s="794"/>
      <c r="D15" s="529">
        <f>'Sch-1'!R49</f>
        <v>0</v>
      </c>
    </row>
    <row r="16" spans="1:6" ht="35.1" customHeight="1">
      <c r="A16" s="417"/>
      <c r="B16" s="815" t="s">
        <v>430</v>
      </c>
      <c r="C16" s="816"/>
      <c r="D16" s="526">
        <f>D14+D15</f>
        <v>0</v>
      </c>
    </row>
    <row r="17" spans="1:7" ht="21.95" hidden="1" customHeight="1">
      <c r="A17" s="33" t="s">
        <v>329</v>
      </c>
      <c r="B17" s="810" t="s">
        <v>356</v>
      </c>
      <c r="C17" s="810"/>
      <c r="D17" s="56" t="e">
        <f>#REF!</f>
        <v>#REF!</v>
      </c>
    </row>
    <row r="18" spans="1:7" ht="35.1" hidden="1" customHeight="1">
      <c r="A18" s="417"/>
      <c r="B18" s="812" t="s">
        <v>333</v>
      </c>
      <c r="C18" s="813"/>
      <c r="D18" s="418"/>
    </row>
    <row r="19" spans="1:7" ht="21.95" hidden="1" customHeight="1">
      <c r="A19" s="33" t="s">
        <v>330</v>
      </c>
      <c r="B19" s="810" t="s">
        <v>357</v>
      </c>
      <c r="C19" s="810"/>
      <c r="D19" s="56" t="e">
        <f>#REF!</f>
        <v>#REF!</v>
      </c>
    </row>
    <row r="20" spans="1:7" ht="24.6" hidden="1" customHeight="1">
      <c r="A20" s="417"/>
      <c r="B20" s="812" t="s">
        <v>334</v>
      </c>
      <c r="C20" s="813"/>
      <c r="D20" s="418"/>
    </row>
    <row r="21" spans="1:7" ht="21.95" hidden="1" customHeight="1">
      <c r="A21" s="33" t="s">
        <v>331</v>
      </c>
      <c r="B21" s="810" t="s">
        <v>358</v>
      </c>
      <c r="C21" s="810"/>
      <c r="D21" s="188" t="s">
        <v>366</v>
      </c>
    </row>
    <row r="22" spans="1:7" ht="21.6" hidden="1" customHeight="1">
      <c r="A22" s="417"/>
      <c r="B22" s="812" t="s">
        <v>335</v>
      </c>
      <c r="C22" s="813"/>
      <c r="D22" s="418"/>
    </row>
    <row r="23" spans="1:7" ht="30" hidden="1" customHeight="1">
      <c r="A23" s="33">
        <v>5</v>
      </c>
      <c r="B23" s="810" t="s">
        <v>364</v>
      </c>
      <c r="C23" s="810"/>
      <c r="D23" s="56" t="e">
        <f>'Sch-2'!#REF!</f>
        <v>#REF!</v>
      </c>
    </row>
    <row r="24" spans="1:7" ht="51" hidden="1" customHeight="1">
      <c r="A24" s="417"/>
      <c r="B24" s="812" t="s">
        <v>337</v>
      </c>
      <c r="C24" s="813"/>
      <c r="D24" s="419" t="s">
        <v>265</v>
      </c>
    </row>
    <row r="25" spans="1:7" ht="21.95" hidden="1" customHeight="1">
      <c r="A25" s="33" t="s">
        <v>338</v>
      </c>
      <c r="B25" s="810" t="s">
        <v>365</v>
      </c>
      <c r="C25" s="810"/>
      <c r="D25" s="188" t="e">
        <f>#REF!</f>
        <v>#REF!</v>
      </c>
    </row>
    <row r="26" spans="1:7" ht="35.1" hidden="1" customHeight="1">
      <c r="A26" s="417"/>
      <c r="B26" s="812" t="s">
        <v>52</v>
      </c>
      <c r="C26" s="813"/>
      <c r="D26" s="418"/>
    </row>
    <row r="27" spans="1:7" hidden="1">
      <c r="A27" s="817"/>
      <c r="B27" s="778" t="s">
        <v>339</v>
      </c>
      <c r="C27" s="778"/>
      <c r="D27" s="57">
        <f>D14</f>
        <v>0</v>
      </c>
    </row>
    <row r="28" spans="1:7" ht="44.25" hidden="1" customHeight="1">
      <c r="A28" s="817"/>
      <c r="B28" s="778"/>
      <c r="C28" s="778"/>
      <c r="D28" s="425" t="str">
        <f>D24</f>
        <v>Plus Octroi, Entry Tax , Other Taxes &amp; Duties quoted by bidder at Sl. No. 4,5 &amp; 6 of Sch-5</v>
      </c>
    </row>
    <row r="29" spans="1:7" ht="8.25" customHeight="1">
      <c r="A29" s="420"/>
      <c r="B29" s="61"/>
      <c r="C29" s="61"/>
      <c r="D29" s="62"/>
    </row>
    <row r="30" spans="1:7" ht="9.75" customHeight="1">
      <c r="A30" s="420"/>
      <c r="B30" s="61"/>
      <c r="C30" s="72"/>
      <c r="D30" s="62"/>
      <c r="G30" s="426"/>
    </row>
    <row r="31" spans="1:7">
      <c r="A31" s="71" t="s">
        <v>347</v>
      </c>
      <c r="B31" s="78" t="str">
        <f>IF('Sch-1'!D53=0,"", 'Sch-1'!D53)</f>
        <v>--</v>
      </c>
      <c r="C31" s="72" t="s">
        <v>349</v>
      </c>
      <c r="D31" s="76" t="str">
        <f>IF('Sch-1'!O54=0,"",'Sch-1'!O54)</f>
        <v/>
      </c>
      <c r="F31" s="408"/>
    </row>
    <row r="32" spans="1:7">
      <c r="A32" s="71" t="s">
        <v>348</v>
      </c>
      <c r="B32" s="78" t="str">
        <f>IF('Sch-1'!D54=0,"", 'Sch-1'!D54)</f>
        <v/>
      </c>
      <c r="C32" s="72" t="s">
        <v>350</v>
      </c>
      <c r="D32" s="76" t="str">
        <f>IF('Sch-1'!O55=0,"",'Sch-1'!O55)</f>
        <v/>
      </c>
      <c r="F32" s="387"/>
    </row>
    <row r="33" spans="1:6">
      <c r="A33" s="367"/>
      <c r="B33" s="384"/>
      <c r="C33" s="72"/>
      <c r="D33" s="421"/>
      <c r="F33" s="387"/>
    </row>
    <row r="34" spans="1:6" ht="30" customHeight="1">
      <c r="A34" s="367"/>
      <c r="B34" s="384"/>
      <c r="C34" s="72"/>
      <c r="D34" s="367"/>
      <c r="F34" s="408"/>
    </row>
    <row r="35" spans="1:6" ht="30" customHeight="1">
      <c r="A35" s="422"/>
      <c r="B35" s="422"/>
      <c r="C35" s="423"/>
      <c r="E35" s="427"/>
    </row>
  </sheetData>
  <sheetProtection algorithmName="SHA-512" hashValue="mKUyp98QWeKbBbIyjNtYt6VeacXzfPyLiiWULj31dWQIgaUdkVxDVTy1yfgMhBvlFWDX5ZbOqoyx0cFMM1XVbw==" saltValue="r+lb6+rjSkwLqvBf9rAx+A==" spinCount="100000" sheet="1" formatColumns="0" formatRows="0" selectLockedCells="1"/>
  <customSheetViews>
    <customSheetView guid="{FCAAE906-744B-4580-8002-466CC408DAC9}"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FC366365-2136-48B2-A9F6-DEB708B66B93}" showPageBreaks="1" fitToPage="1" printArea="1" hiddenRows="1" view="pageBreakPreview">
      <selection activeCell="G32" sqref="G32"/>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25F14B1D-FADD-4C44-AA48-5D402D65337D}" showPageBreaks="1" fitToPage="1" printArea="1" hiddenRows="1" view="pageBreakPreview">
      <selection activeCell="G32" sqref="G32"/>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2D068FA3-47E3-4516-81A6-894AA90F7864}"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97B2ED79-AE3F-4DF3-959D-96AE4A0B76A0}" showPageBreaks="1" fitToPage="1" printArea="1" hiddenRows="1" view="pageBreakPreview">
      <selection activeCell="B31" sqref="B31"/>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CB39F8EE-FAD8-4C4E-B5E9-5EC27AC08528}" showPageBreaks="1" fitToPage="1" printArea="1" hiddenRows="1" view="pageBreakPreview">
      <selection activeCell="D34" sqref="D34"/>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E8B8E0BD-9CB3-4C7D-9BC6-088FDFCB0B45}" showPageBreaks="1" fitToPage="1" printArea="1" hiddenRows="1" view="pageBreakPreview">
      <selection activeCell="D34" sqref="D34"/>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E2E57CA5-082B-4C11-AB34-2A298199576B}" showPageBreaks="1" fitToPage="1" printArea="1" view="pageBreakPreview" topLeftCell="A13">
      <selection activeCell="F19" sqref="F19"/>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EEE4E2D7-4BFE-4C24-8B93-9FD441A50336}" fitToPage="1">
      <selection activeCell="D27" sqref="D27"/>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091A6405-72DB-46E0-B81A-EC53A5C58396}">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27A45B7A-04F2-4516-B80B-5ED0825D4ED3}" fitToPage="1">
      <selection activeCell="D27" sqref="D27"/>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1F4837C2-36FF-4422-95DC-EAAD1B4FAC2F}" showPageBreaks="1" fitToPage="1" printArea="1" hiddenRows="1" view="pageBreakPreview" topLeftCell="A4">
      <selection activeCell="G13" sqref="G13"/>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FD7F7BE1-8CB1-460B-98AB-D33E15FD14E6}" showPageBreaks="1" fitToPage="1" printArea="1" hiddenRows="1" view="pageBreakPreview" topLeftCell="A7">
      <selection activeCell="D14" sqref="D14"/>
      <pageMargins left="0.5" right="0.38" top="0.56999999999999995" bottom="0.48" header="0.38" footer="0.24"/>
      <printOptions horizontalCentered="1"/>
      <pageSetup paperSize="9" fitToHeight="0" orientation="portrait" r:id="rId16"/>
      <headerFooter alignWithMargins="0">
        <oddFooter>&amp;R&amp;"Book Antiqua,Bold"&amp;10Schedule-6/ Page &amp;P of &amp;N</oddFooter>
      </headerFooter>
    </customSheetView>
    <customSheetView guid="{8C0E2163-61BB-48DF-AFAF-5E75147ED450}"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17"/>
      <headerFooter alignWithMargins="0">
        <oddFooter>&amp;R&amp;"Book Antiqua,Bold"&amp;10Schedule-6/ Page &amp;P of &amp;N</oddFooter>
      </headerFooter>
    </customSheetView>
    <customSheetView guid="{3DA0B320-DAF7-4F4A-921A-9FCFD188E8C7}"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18"/>
      <headerFooter alignWithMargins="0">
        <oddFooter>&amp;R&amp;"Book Antiqua,Bold"&amp;10Schedule-6/ Page &amp;P of &amp;N</oddFooter>
      </headerFooter>
    </customSheetView>
    <customSheetView guid="{BE0CEA4D-1A4E-4C32-BF92-B8DA3D3423E5}" showPageBreaks="1" fitToPage="1" printArea="1" hiddenRows="1" view="pageBreakPreview">
      <selection activeCell="D34" sqref="D34"/>
      <pageMargins left="0.5" right="0.38" top="0.56999999999999995" bottom="0.48" header="0.38" footer="0.24"/>
      <printOptions horizontalCentered="1"/>
      <pageSetup paperSize="9" fitToHeight="0" orientation="portrait" r:id="rId19"/>
      <headerFooter alignWithMargins="0">
        <oddFooter>&amp;R&amp;"Book Antiqua,Bold"&amp;10Schedule-6/ Page &amp;P of &amp;N</oddFooter>
      </headerFooter>
    </customSheetView>
    <customSheetView guid="{714760DF-5EB1-4543-9C04-C1A23AAE4384}"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20"/>
      <headerFooter alignWithMargins="0">
        <oddFooter>&amp;R&amp;"Book Antiqua,Bold"&amp;10Schedule-6/ Page &amp;P of &amp;N</oddFooter>
      </headerFooter>
    </customSheetView>
    <customSheetView guid="{D4A148BB-8D25-43B9-8797-A9D3AE767B49}" showPageBreaks="1" fitToPage="1" printArea="1" hiddenRows="1" view="pageBreakPreview">
      <selection activeCell="D34" sqref="D34"/>
      <pageMargins left="0.5" right="0.38" top="0.56999999999999995" bottom="0.48" header="0.38" footer="0.24"/>
      <printOptions horizontalCentered="1"/>
      <pageSetup paperSize="9" fitToHeight="0" orientation="portrait" r:id="rId21"/>
      <headerFooter alignWithMargins="0">
        <oddFooter>&amp;R&amp;"Book Antiqua,Bold"&amp;10Schedule-6/ Page &amp;P of &amp;N</oddFooter>
      </headerFooter>
    </customSheetView>
    <customSheetView guid="{9658319F-66FC-48F8-AB8A-302F6F77BA10}" showPageBreaks="1" fitToPage="1" printArea="1" hiddenRows="1" view="pageBreakPreview" topLeftCell="A7">
      <selection activeCell="B31" sqref="B31"/>
      <pageMargins left="0.5" right="0.38" top="0.56999999999999995" bottom="0.48" header="0.38" footer="0.24"/>
      <printOptions horizontalCentered="1"/>
      <pageSetup paperSize="9" fitToHeight="0" orientation="portrait" r:id="rId22"/>
      <headerFooter alignWithMargins="0">
        <oddFooter>&amp;R&amp;"Book Antiqua,Bold"&amp;10Schedule-6/ Page &amp;P of &amp;N</oddFooter>
      </headerFooter>
    </customSheetView>
    <customSheetView guid="{EF8F60CB-82F3-477F-A7D3-94F4C70843DC}"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23"/>
      <headerFooter alignWithMargins="0">
        <oddFooter>&amp;R&amp;"Book Antiqua,Bold"&amp;10Schedule-6/ Page &amp;P of &amp;N</oddFooter>
      </headerFooter>
    </customSheetView>
    <customSheetView guid="{427AF4ED-2BDF-478F-9F0A-595838FA0EC8}" showPageBreaks="1" fitToPage="1" printArea="1" hiddenRows="1" view="pageBreakPreview">
      <selection activeCell="G32" sqref="G32"/>
      <pageMargins left="0.5" right="0.38" top="0.56999999999999995" bottom="0.48" header="0.38" footer="0.24"/>
      <printOptions horizontalCentered="1"/>
      <pageSetup paperSize="9" fitToHeight="0" orientation="portrait" r:id="rId24"/>
      <headerFooter alignWithMargins="0">
        <oddFooter>&amp;R&amp;"Book Antiqua,Bold"&amp;10Schedule-6/ Page &amp;P of &amp;N</oddFooter>
      </headerFooter>
    </customSheetView>
    <customSheetView guid="{D4DE57C7-E521-4428-80BD-545B19793C78}"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25"/>
      <headerFooter alignWithMargins="0">
        <oddFooter>&amp;R&amp;"Book Antiqua,Bold"&amp;10Schedule-6/ Page &amp;P of &amp;N</oddFooter>
      </headerFooter>
    </customSheetView>
    <customSheetView guid="{93F2FEDA-AB07-4652-9895-BE34975CD6CE}"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26"/>
      <headerFooter alignWithMargins="0">
        <oddFooter>&amp;R&amp;"Book Antiqua,Bold"&amp;10Schedule-6/ Page &amp;P of &amp;N</oddFooter>
      </headerFooter>
    </customSheetView>
  </customSheetViews>
  <mergeCells count="23">
    <mergeCell ref="A27:A28"/>
    <mergeCell ref="B20:C20"/>
    <mergeCell ref="B26:C26"/>
    <mergeCell ref="B27:C28"/>
    <mergeCell ref="B24:C24"/>
    <mergeCell ref="B21:C21"/>
    <mergeCell ref="B25:C25"/>
    <mergeCell ref="B22:C22"/>
    <mergeCell ref="B23:C23"/>
    <mergeCell ref="B19:C19"/>
    <mergeCell ref="B11:C11"/>
    <mergeCell ref="B18:C18"/>
    <mergeCell ref="B14:C14"/>
    <mergeCell ref="B16:C16"/>
    <mergeCell ref="A3:D3"/>
    <mergeCell ref="A4:D4"/>
    <mergeCell ref="B13:C13"/>
    <mergeCell ref="B8:C8"/>
    <mergeCell ref="B17:C17"/>
    <mergeCell ref="B9:C9"/>
    <mergeCell ref="B10:C10"/>
    <mergeCell ref="A7:C7"/>
    <mergeCell ref="B15:C15"/>
  </mergeCells>
  <phoneticPr fontId="1" type="noConversion"/>
  <printOptions horizontalCentered="1"/>
  <pageMargins left="0.5" right="0.38" top="0.56999999999999995" bottom="0.48" header="0.38" footer="0.24"/>
  <pageSetup paperSize="9" fitToHeight="0" orientation="portrait" r:id="rId27"/>
  <headerFooter alignWithMargins="0">
    <oddFooter>&amp;R&amp;"Book Antiqua,Bold"&amp;10Schedule-6/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21</vt:i4>
      </vt:variant>
    </vt:vector>
  </HeadingPairs>
  <TitlesOfParts>
    <vt:vector size="40" baseType="lpstr">
      <vt:lpstr>Basic</vt:lpstr>
      <vt:lpstr>Cover</vt:lpstr>
      <vt:lpstr>Instructions</vt:lpstr>
      <vt:lpstr>Names of Bidder</vt:lpstr>
      <vt:lpstr>Sch-1</vt:lpstr>
      <vt:lpstr>Sch-1(Disc)</vt:lpstr>
      <vt:lpstr>Sch-2</vt:lpstr>
      <vt:lpstr>Sch-5 Dis</vt:lpstr>
      <vt:lpstr>Sch-3</vt:lpstr>
      <vt:lpstr>Sch-3 After Discount</vt:lpstr>
      <vt:lpstr>Discount</vt:lpstr>
      <vt:lpstr>Octroi</vt:lpstr>
      <vt:lpstr>Entry Tax</vt:lpstr>
      <vt:lpstr>Other Taxes &amp; Duties</vt:lpstr>
      <vt:lpstr>Bid Form 2nd Envelope</vt:lpstr>
      <vt:lpstr>Q &amp; C</vt:lpstr>
      <vt:lpstr>N to W</vt:lpstr>
      <vt:lpstr>Sheet1</vt:lpstr>
      <vt:lpstr>Sheet2</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'Sch-1'!Print_Area</vt:lpstr>
      <vt:lpstr>'Sch-1(Disc)'!Print_Area</vt:lpstr>
      <vt:lpstr>'Sch-2'!Print_Area</vt:lpstr>
      <vt:lpstr>'Sch-3'!Print_Area</vt:lpstr>
      <vt:lpstr>'Sch-3 After Discount'!Print_Area</vt:lpstr>
      <vt:lpstr>'Sch-5 Dis'!Print_Area</vt:lpstr>
      <vt:lpstr>'Sch-1'!Print_Titles</vt:lpstr>
      <vt:lpstr>'Sch-1(Disc)'!Print_Titles</vt:lpstr>
      <vt:lpstr>'Sch-2'!Print_Titles</vt:lpstr>
      <vt:lpstr>'Sch-3'!Print_Titles</vt:lpstr>
      <vt:lpstr>'Sch-3 After Discount'!Print_Titles</vt:lpstr>
      <vt:lpstr>'Sch-5 Dis'!Print_Titles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Ramit Anand {रमित आनंद}</cp:lastModifiedBy>
  <cp:lastPrinted>2024-10-17T06:13:14Z</cp:lastPrinted>
  <dcterms:created xsi:type="dcterms:W3CDTF">2001-07-26T10:23:15Z</dcterms:created>
  <dcterms:modified xsi:type="dcterms:W3CDTF">2024-10-22T13:50:51Z</dcterms:modified>
</cp:coreProperties>
</file>