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codeName="ThisWorkbook"/>
  <mc:AlternateContent xmlns:mc="http://schemas.openxmlformats.org/markup-compatibility/2006">
    <mc:Choice Requires="x15">
      <x15ac:absPath xmlns:x15ac="http://schemas.microsoft.com/office/spreadsheetml/2010/11/ac" url="F:\WC-3845\published bid\"/>
    </mc:Choice>
  </mc:AlternateContent>
  <xr:revisionPtr revIDLastSave="0" documentId="8_{F6C0B79B-CBDD-4143-8038-C1B2F1C7D5DC}" xr6:coauthVersionLast="47" xr6:coauthVersionMax="47" xr10:uidLastSave="{00000000-0000-0000-0000-000000000000}"/>
  <workbookProtection workbookAlgorithmName="SHA-512" workbookHashValue="DfUI5UWNv4CozR3vjgakGDXw3xnVtmylPeQAztBE83F8ufveRh3KWnfGyxepkDA3YhXkQuPgJ3phywt6RqcY5w==" workbookSaltValue="nsMojVeh87p/JKI7kEZGYA==" workbookSpinCount="100000" lockStructure="1"/>
  <bookViews>
    <workbookView xWindow="-120" yWindow="-120" windowWidth="29040" windowHeight="15720" tabRatio="908" activeTab="7" xr2:uid="{00000000-000D-0000-FFFF-FFFF00000000}"/>
  </bookViews>
  <sheets>
    <sheet name="Name of Bidder" sheetId="1" r:id="rId1"/>
    <sheet name="Attach 10" sheetId="2" state="hidden" r:id="rId2"/>
    <sheet name="Attach 10 IP" sheetId="3" state="hidden" r:id="rId3"/>
    <sheet name="N-W (Cr.)" sheetId="4" state="hidden" r:id="rId4"/>
    <sheet name="Schedule-I" sheetId="5" r:id="rId5"/>
    <sheet name="Schedule-II" sheetId="6" r:id="rId6"/>
    <sheet name="Schedule-III-Summary" sheetId="7" r:id="rId7"/>
    <sheet name="Bid Form" sheetId="8" r:id="rId8"/>
  </sheets>
  <externalReferences>
    <externalReference r:id="rId9"/>
    <externalReference r:id="rId10"/>
    <externalReference r:id="rId11"/>
  </externalReferences>
  <definedNames>
    <definedName name="\A" localSheetId="0">#REF!</definedName>
    <definedName name="\A">#REF!</definedName>
    <definedName name="\aa" localSheetId="0">#REF!</definedName>
    <definedName name="\aa">#REF!</definedName>
    <definedName name="\B" localSheetId="0">#REF!</definedName>
    <definedName name="\B">#REF!</definedName>
    <definedName name="\C" localSheetId="0">#REF!</definedName>
    <definedName name="\C">#REF!</definedName>
    <definedName name="\M" localSheetId="0">#REF!</definedName>
    <definedName name="\M">#REF!</definedName>
    <definedName name="\N" localSheetId="0">#REF!</definedName>
    <definedName name="\N">#REF!</definedName>
    <definedName name="\P" localSheetId="0">#REF!</definedName>
    <definedName name="\P">#REF!</definedName>
    <definedName name="\R" localSheetId="0">#REF!</definedName>
    <definedName name="\R">#REF!</definedName>
    <definedName name="\U" localSheetId="0">#REF!</definedName>
    <definedName name="\U">#REF!</definedName>
    <definedName name="\V" localSheetId="0">#REF!</definedName>
    <definedName name="\V">#REF!</definedName>
    <definedName name="\x" localSheetId="0">#REF!</definedName>
    <definedName name="\x">#REF!</definedName>
    <definedName name="ab" localSheetId="0">#REF!</definedName>
    <definedName name="ab">#REF!</definedName>
    <definedName name="bb">'[1]Attach-3 (QR)'!#REF!</definedName>
    <definedName name="bbbb">'[1]Attach-3 (QR)'!#REF!</definedName>
    <definedName name="biddername">#REF!</definedName>
    <definedName name="BL2A">#REF!</definedName>
    <definedName name="BL2A2">#REF!</definedName>
    <definedName name="BL2AA">#REF!</definedName>
    <definedName name="BL2AAA">#REF!</definedName>
    <definedName name="BL2B">#REF!</definedName>
    <definedName name="BL2BB">#REF!</definedName>
    <definedName name="BL2BBB">#REF!</definedName>
    <definedName name="BL2C">#REF!</definedName>
    <definedName name="BL2CC">#REF!</definedName>
    <definedName name="BL2CCC">#REF!</definedName>
    <definedName name="BL3A">#REF!</definedName>
    <definedName name="BL3AA">#REF!</definedName>
    <definedName name="BL3AAA">#REF!</definedName>
    <definedName name="BL3B">#REF!</definedName>
    <definedName name="BL3BB">#REF!</definedName>
    <definedName name="BL3BBB">#REF!</definedName>
    <definedName name="BL3C">#REF!</definedName>
    <definedName name="BL3CC">#REF!</definedName>
    <definedName name="BL3CCC">#REF!</definedName>
    <definedName name="BL4A">#REF!</definedName>
    <definedName name="BL4AA">#REF!</definedName>
    <definedName name="BL4AAA">#REF!</definedName>
    <definedName name="BL4Afsdfd">'[1]Attach-3 (QR)'!#REF!</definedName>
    <definedName name="BL4B">#REF!</definedName>
    <definedName name="BL4BB">#REF!</definedName>
    <definedName name="BL4BBB">#REF!</definedName>
    <definedName name="BL4C">#REF!</definedName>
    <definedName name="BL4CC">#REF!</definedName>
    <definedName name="BL4CCC">#REF!</definedName>
    <definedName name="BL5A">#REF!</definedName>
    <definedName name="BL5AA">#REF!</definedName>
    <definedName name="BL5AAA">#REF!</definedName>
    <definedName name="BL5B">#REF!</definedName>
    <definedName name="BL5BB">#REF!</definedName>
    <definedName name="BL5BBB">#REF!</definedName>
    <definedName name="BL5C">#REF!</definedName>
    <definedName name="BL5CC">#REF!</definedName>
    <definedName name="BL5CCC">#REF!</definedName>
    <definedName name="CAPA1">#REF!</definedName>
    <definedName name="CAPA11">#REF!</definedName>
    <definedName name="CAPA111">#REF!</definedName>
    <definedName name="CAPA2">#REF!</definedName>
    <definedName name="CAPA22">#REF!</definedName>
    <definedName name="CAPA222">#REF!</definedName>
    <definedName name="CAPA3">#REF!</definedName>
    <definedName name="CAPA33">#REF!</definedName>
    <definedName name="CAPA333">#REF!</definedName>
    <definedName name="CAPA4">#REF!</definedName>
    <definedName name="CAPA44">#REF!</definedName>
    <definedName name="CAPA444">#REF!</definedName>
    <definedName name="CAPA7">#REF!</definedName>
    <definedName name="CAPA77">#REF!</definedName>
    <definedName name="CAPA777">#REF!</definedName>
    <definedName name="COO" localSheetId="0">'[2]Sch-1a'!#REF!</definedName>
    <definedName name="COO">'[3]Sch-1a'!#REF!</definedName>
    <definedName name="date">#REF!</definedName>
    <definedName name="iii">#REF!</definedName>
    <definedName name="logo1">"Picture 7"</definedName>
    <definedName name="MANU1">#REF!</definedName>
    <definedName name="MANU11">#REF!</definedName>
    <definedName name="MANU111">#REF!</definedName>
    <definedName name="MANU2">#REF!</definedName>
    <definedName name="MANU22">#REF!</definedName>
    <definedName name="MANU222">#REF!</definedName>
    <definedName name="MANU3">#REF!</definedName>
    <definedName name="MANU33">#REF!</definedName>
    <definedName name="MANU333">#REF!</definedName>
    <definedName name="MANU4">#REF!</definedName>
    <definedName name="MANU44">#REF!</definedName>
    <definedName name="MANU444">#REF!</definedName>
    <definedName name="MANU5">#REF!</definedName>
    <definedName name="MANU55">#REF!</definedName>
    <definedName name="MANU555">#REF!</definedName>
    <definedName name="PATH1">#REF!</definedName>
    <definedName name="PATH11">#REF!</definedName>
    <definedName name="PATH111">#REF!</definedName>
    <definedName name="PATH2">#REF!</definedName>
    <definedName name="PATH22">#REF!</definedName>
    <definedName name="PATH222">#REF!</definedName>
    <definedName name="PATH3">#REF!</definedName>
    <definedName name="PATH33">#REF!</definedName>
    <definedName name="PATH333">#REF!</definedName>
    <definedName name="PATH4">#REF!</definedName>
    <definedName name="PATH44">#REF!</definedName>
    <definedName name="PATH444">#REF!</definedName>
    <definedName name="PATH5">#REF!</definedName>
    <definedName name="PATH55">#REF!</definedName>
    <definedName name="PATH555">#REF!</definedName>
    <definedName name="PATHAR1">#REF!</definedName>
    <definedName name="PATHAR2">#REF!</definedName>
    <definedName name="PATHAR3">#REF!</definedName>
    <definedName name="PATHJV1">#REF!</definedName>
    <definedName name="PATHJV11">#REF!</definedName>
    <definedName name="PATHJV111">#REF!</definedName>
    <definedName name="PATHJV2">#REF!</definedName>
    <definedName name="PATHJV22">#REF!</definedName>
    <definedName name="PATHJV222">#REF!</definedName>
    <definedName name="PATHJV3">#REF!</definedName>
    <definedName name="PATHJV33">#REF!</definedName>
    <definedName name="PATHJV333">#REF!</definedName>
    <definedName name="PATHJVPR1">#REF!</definedName>
    <definedName name="PATHJVPR11">#REF!</definedName>
    <definedName name="PATHJVPR111">#REF!</definedName>
    <definedName name="PATHJVPR2">#REF!</definedName>
    <definedName name="PATHJVPR22">#REF!</definedName>
    <definedName name="PATHJVPR222">#REF!</definedName>
    <definedName name="PATHLA1">#REF!</definedName>
    <definedName name="PATHLA2">#REF!</definedName>
    <definedName name="PATHLA3">#REF!</definedName>
    <definedName name="PATHLP1">#REF!</definedName>
    <definedName name="PATHLP2">#REF!</definedName>
    <definedName name="PATHLP3">#REF!</definedName>
    <definedName name="PATHPR1">#REF!</definedName>
    <definedName name="PATHPR2">#REF!</definedName>
    <definedName name="_xlnm.Print_Area" localSheetId="1">'Attach 10'!$A$1:$E$27</definedName>
    <definedName name="_xlnm.Print_Area" localSheetId="2">'Attach 10 IP'!$A$8:$I$223</definedName>
    <definedName name="_xlnm.Print_Area" localSheetId="7">'Bid Form'!$A$1:$F$53</definedName>
    <definedName name="_xlnm.Print_Area" localSheetId="0">'Name of Bidder'!$A$1:$C$22</definedName>
    <definedName name="_xlnm.Print_Area" localSheetId="4">'Schedule-I'!$A$1:$O$96</definedName>
    <definedName name="_xlnm.Print_Area" localSheetId="5">'Schedule-II'!$A$1:$M$18</definedName>
    <definedName name="_xlnm.Print_Titles" localSheetId="4">'Schedule-I'!$9:$9</definedName>
    <definedName name="printedname">#REF!</definedName>
    <definedName name="_xlnm.Recorder" localSheetId="0">#REF!</definedName>
    <definedName name="_xlnm.Recorder">#REF!</definedName>
    <definedName name="TEST" localSheetId="0">#REF!</definedName>
    <definedName name="TEST">#REF!</definedName>
    <definedName name="ttt">#REF!</definedName>
    <definedName name="typeofbidder">#REF!</definedName>
    <definedName name="uuu">#REF!</definedName>
    <definedName name="yyy">#REF!</definedName>
    <definedName name="Z_1C70608C_646A_4043_A222_6253B5006A93_.wvu.PrintArea" localSheetId="1" hidden="1">'Attach 10'!$A$1:$E$29</definedName>
    <definedName name="Z_1C70608C_646A_4043_A222_6253B5006A93_.wvu.PrintArea" localSheetId="2" hidden="1">'Attach 10 IP'!$A$8:$I$236</definedName>
    <definedName name="Z_1C70608C_646A_4043_A222_6253B5006A93_.wvu.Rows" localSheetId="2" hidden="1">'Attach 10 IP'!$42:$44</definedName>
    <definedName name="Z_237D8718_39ED_4FFE_B3B2_D1192F8D2E87_.wvu.PrintArea" localSheetId="1" hidden="1">'Attach 10'!$A$1:$E$29</definedName>
    <definedName name="Z_237D8718_39ED_4FFE_B3B2_D1192F8D2E87_.wvu.PrintArea" localSheetId="2" hidden="1">'Attach 10 IP'!$A$8:$I$236</definedName>
    <definedName name="Z_237D8718_39ED_4FFE_B3B2_D1192F8D2E87_.wvu.Rows" localSheetId="2" hidden="1">'Attach 10 IP'!$42:$44</definedName>
    <definedName name="Z_3545AE1A_D3DD_4FC8_880A_180A3F66AD42_.wvu.Cols" localSheetId="2" hidden="1">'Attach 10 IP'!$K:$P</definedName>
    <definedName name="Z_3545AE1A_D3DD_4FC8_880A_180A3F66AD42_.wvu.Cols" localSheetId="0" hidden="1">'Name of Bidder'!#REF!,'Name of Bidder'!#REF!</definedName>
    <definedName name="Z_3545AE1A_D3DD_4FC8_880A_180A3F66AD42_.wvu.Cols" localSheetId="3" hidden="1">'N-W (Cr.)'!$C:$C,'N-W (Cr.)'!$F:$U</definedName>
    <definedName name="Z_3545AE1A_D3DD_4FC8_880A_180A3F66AD42_.wvu.PrintArea" localSheetId="1" hidden="1">'Attach 10'!$A$1:$E$27</definedName>
    <definedName name="Z_3545AE1A_D3DD_4FC8_880A_180A3F66AD42_.wvu.PrintArea" localSheetId="2" hidden="1">'Attach 10 IP'!$A$8:$I$223</definedName>
    <definedName name="Z_3545AE1A_D3DD_4FC8_880A_180A3F66AD42_.wvu.PrintArea" localSheetId="0" hidden="1">'Name of Bidder'!$A$1:$C$21</definedName>
    <definedName name="Z_3545AE1A_D3DD_4FC8_880A_180A3F66AD42_.wvu.Rows" localSheetId="2" hidden="1">'Attach 10 IP'!$42:$44</definedName>
    <definedName name="Z_3545AE1A_D3DD_4FC8_880A_180A3F66AD42_.wvu.Rows" localSheetId="0" hidden="1">'Name of Bidder'!#REF!</definedName>
    <definedName name="Z_3545AE1A_D3DD_4FC8_880A_180A3F66AD42_.wvu.Rows" localSheetId="3" hidden="1">'N-W (Cr.)'!$1:$119</definedName>
    <definedName name="Z_61A8E90E_9DEC_4083_98B2_482D9678BA93_.wvu.Cols" localSheetId="2" hidden="1">'Attach 10 IP'!$K:$P</definedName>
    <definedName name="Z_61A8E90E_9DEC_4083_98B2_482D9678BA93_.wvu.Cols" localSheetId="0" hidden="1">'Name of Bidder'!#REF!,'Name of Bidder'!#REF!</definedName>
    <definedName name="Z_61A8E90E_9DEC_4083_98B2_482D9678BA93_.wvu.Cols" localSheetId="3" hidden="1">'N-W (Cr.)'!$C:$C,'N-W (Cr.)'!$F:$U</definedName>
    <definedName name="Z_61A8E90E_9DEC_4083_98B2_482D9678BA93_.wvu.PrintArea" localSheetId="1" hidden="1">'Attach 10'!$A$1:$E$27</definedName>
    <definedName name="Z_61A8E90E_9DEC_4083_98B2_482D9678BA93_.wvu.PrintArea" localSheetId="2" hidden="1">'Attach 10 IP'!$A$8:$I$223</definedName>
    <definedName name="Z_61A8E90E_9DEC_4083_98B2_482D9678BA93_.wvu.PrintArea" localSheetId="0" hidden="1">'Name of Bidder'!$A$1:$C$21</definedName>
    <definedName name="Z_61A8E90E_9DEC_4083_98B2_482D9678BA93_.wvu.Rows" localSheetId="2" hidden="1">'Attach 10 IP'!$42:$44</definedName>
    <definedName name="Z_61A8E90E_9DEC_4083_98B2_482D9678BA93_.wvu.Rows" localSheetId="0" hidden="1">'Name of Bidder'!#REF!</definedName>
    <definedName name="Z_61A8E90E_9DEC_4083_98B2_482D9678BA93_.wvu.Rows" localSheetId="3" hidden="1">'N-W (Cr.)'!$1:$119</definedName>
    <definedName name="Z_629BDD3E_4046_451D_8D01_11325237A091_.wvu.Cols" localSheetId="2" hidden="1">'Attach 10 IP'!$K:$P</definedName>
    <definedName name="Z_629BDD3E_4046_451D_8D01_11325237A091_.wvu.Cols" localSheetId="0" hidden="1">'Name of Bidder'!#REF!,'Name of Bidder'!#REF!</definedName>
    <definedName name="Z_629BDD3E_4046_451D_8D01_11325237A091_.wvu.Cols" localSheetId="3" hidden="1">'N-W (Cr.)'!$C:$C,'N-W (Cr.)'!$F:$U</definedName>
    <definedName name="Z_629BDD3E_4046_451D_8D01_11325237A091_.wvu.PrintArea" localSheetId="1" hidden="1">'Attach 10'!$A$1:$E$27</definedName>
    <definedName name="Z_629BDD3E_4046_451D_8D01_11325237A091_.wvu.PrintArea" localSheetId="2" hidden="1">'Attach 10 IP'!$A$8:$I$223</definedName>
    <definedName name="Z_629BDD3E_4046_451D_8D01_11325237A091_.wvu.PrintArea" localSheetId="0" hidden="1">'Name of Bidder'!$A$1:$C$21</definedName>
    <definedName name="Z_629BDD3E_4046_451D_8D01_11325237A091_.wvu.Rows" localSheetId="2" hidden="1">'Attach 10 IP'!$42:$44</definedName>
    <definedName name="Z_629BDD3E_4046_451D_8D01_11325237A091_.wvu.Rows" localSheetId="0" hidden="1">'Name of Bidder'!#REF!</definedName>
    <definedName name="Z_629BDD3E_4046_451D_8D01_11325237A091_.wvu.Rows" localSheetId="3" hidden="1">'N-W (Cr.)'!$1:$119</definedName>
    <definedName name="Z_6B2C1320_5106_401D_86E8_03FFC7419150_.wvu.Cols" localSheetId="2" hidden="1">'Attach 10 IP'!$K:$P</definedName>
    <definedName name="Z_6B2C1320_5106_401D_86E8_03FFC7419150_.wvu.Cols" localSheetId="0" hidden="1">'Name of Bidder'!#REF!,'Name of Bidder'!#REF!</definedName>
    <definedName name="Z_6B2C1320_5106_401D_86E8_03FFC7419150_.wvu.Cols" localSheetId="3" hidden="1">'N-W (Cr.)'!$C:$C,'N-W (Cr.)'!$F:$U</definedName>
    <definedName name="Z_6B2C1320_5106_401D_86E8_03FFC7419150_.wvu.PrintArea" localSheetId="1" hidden="1">'Attach 10'!$A$1:$E$27</definedName>
    <definedName name="Z_6B2C1320_5106_401D_86E8_03FFC7419150_.wvu.PrintArea" localSheetId="2" hidden="1">'Attach 10 IP'!$A$8:$I$223</definedName>
    <definedName name="Z_6B2C1320_5106_401D_86E8_03FFC7419150_.wvu.PrintArea" localSheetId="0" hidden="1">'Name of Bidder'!$A$1:$C$21</definedName>
    <definedName name="Z_6B2C1320_5106_401D_86E8_03FFC7419150_.wvu.Rows" localSheetId="2" hidden="1">'Attach 10 IP'!$42:$44</definedName>
    <definedName name="Z_6B2C1320_5106_401D_86E8_03FFC7419150_.wvu.Rows" localSheetId="0" hidden="1">'Name of Bidder'!#REF!</definedName>
    <definedName name="Z_6B2C1320_5106_401D_86E8_03FFC7419150_.wvu.Rows" localSheetId="3" hidden="1">'N-W (Cr.)'!$1:$119</definedName>
    <definedName name="Z_6F637C86_117D_4792_B5D4_37E20B1C50B5_.wvu.Cols" localSheetId="2" hidden="1">'Attach 10 IP'!$K:$P</definedName>
    <definedName name="Z_6F637C86_117D_4792_B5D4_37E20B1C50B5_.wvu.Cols" localSheetId="0" hidden="1">'Name of Bidder'!#REF!,'Name of Bidder'!$E:$R</definedName>
    <definedName name="Z_6F637C86_117D_4792_B5D4_37E20B1C50B5_.wvu.Cols" localSheetId="3" hidden="1">'N-W (Cr.)'!$C:$C,'N-W (Cr.)'!$F:$U</definedName>
    <definedName name="Z_6F637C86_117D_4792_B5D4_37E20B1C50B5_.wvu.PrintArea" localSheetId="1" hidden="1">'Attach 10'!$A$1:$E$27</definedName>
    <definedName name="Z_6F637C86_117D_4792_B5D4_37E20B1C50B5_.wvu.PrintArea" localSheetId="2" hidden="1">'Attach 10 IP'!$A$8:$I$223</definedName>
    <definedName name="Z_6F637C86_117D_4792_B5D4_37E20B1C50B5_.wvu.PrintArea" localSheetId="0" hidden="1">'Name of Bidder'!$A$1:$C$21</definedName>
    <definedName name="Z_6F637C86_117D_4792_B5D4_37E20B1C50B5_.wvu.Rows" localSheetId="2" hidden="1">'Attach 10 IP'!$42:$44</definedName>
    <definedName name="Z_6F637C86_117D_4792_B5D4_37E20B1C50B5_.wvu.Rows" localSheetId="0" hidden="1">'Name of Bidder'!$6:$8,'Name of Bidder'!$13:$15,'Name of Bidder'!#REF!</definedName>
    <definedName name="Z_6F637C86_117D_4792_B5D4_37E20B1C50B5_.wvu.Rows" localSheetId="3" hidden="1">'N-W (Cr.)'!$1:$119</definedName>
    <definedName name="Z_71DFD631_F0FC_4D77_B088_495FC5677788_.wvu.Cols" localSheetId="2" hidden="1">'Attach 10 IP'!$K:$P</definedName>
    <definedName name="Z_71DFD631_F0FC_4D77_B088_495FC5677788_.wvu.Cols" localSheetId="3" hidden="1">'N-W (Cr.)'!$C:$C,'N-W (Cr.)'!$F:$U</definedName>
    <definedName name="Z_71DFD631_F0FC_4D77_B088_495FC5677788_.wvu.PrintArea" localSheetId="1" hidden="1">'Attach 10'!$A$1:$E$27</definedName>
    <definedName name="Z_71DFD631_F0FC_4D77_B088_495FC5677788_.wvu.PrintArea" localSheetId="2" hidden="1">'Attach 10 IP'!$A$8:$I$223</definedName>
    <definedName name="Z_71DFD631_F0FC_4D77_B088_495FC5677788_.wvu.PrintArea" localSheetId="7" hidden="1">'Bid Form'!$A$1:$F$53</definedName>
    <definedName name="Z_71DFD631_F0FC_4D77_B088_495FC5677788_.wvu.PrintArea" localSheetId="0" hidden="1">'Name of Bidder'!$A$1:$C$21</definedName>
    <definedName name="Z_71DFD631_F0FC_4D77_B088_495FC5677788_.wvu.PrintArea" localSheetId="4" hidden="1">'Schedule-I'!$A$1:$O$95</definedName>
    <definedName name="Z_71DFD631_F0FC_4D77_B088_495FC5677788_.wvu.PrintArea" localSheetId="5" hidden="1">'Schedule-II'!$A$1:$L$17</definedName>
    <definedName name="Z_71DFD631_F0FC_4D77_B088_495FC5677788_.wvu.PrintTitles" localSheetId="4" hidden="1">'Schedule-I'!$9:$9</definedName>
    <definedName name="Z_71DFD631_F0FC_4D77_B088_495FC5677788_.wvu.Rows" localSheetId="2" hidden="1">'Attach 10 IP'!$42:$44</definedName>
    <definedName name="Z_71DFD631_F0FC_4D77_B088_495FC5677788_.wvu.Rows" localSheetId="0" hidden="1">'Name of Bidder'!$6:$8,'Name of Bidder'!$13:$15,'Name of Bidder'!#REF!</definedName>
    <definedName name="Z_71DFD631_F0FC_4D77_B088_495FC5677788_.wvu.Rows" localSheetId="3" hidden="1">'N-W (Cr.)'!$1:$119</definedName>
    <definedName name="Z_768FBB31_C98F_42D8_8A21_9E4C92CB0C4E_.wvu.Cols" localSheetId="2" hidden="1">'Attach 10 IP'!$K:$P</definedName>
    <definedName name="Z_768FBB31_C98F_42D8_8A21_9E4C92CB0C4E_.wvu.Cols" localSheetId="0" hidden="1">'Name of Bidder'!$D:$G</definedName>
    <definedName name="Z_768FBB31_C98F_42D8_8A21_9E4C92CB0C4E_.wvu.Cols" localSheetId="3" hidden="1">'N-W (Cr.)'!$C:$C,'N-W (Cr.)'!$F:$U</definedName>
    <definedName name="Z_768FBB31_C98F_42D8_8A21_9E4C92CB0C4E_.wvu.Cols" localSheetId="5" hidden="1">'Schedule-II'!$N:$P</definedName>
    <definedName name="Z_768FBB31_C98F_42D8_8A21_9E4C92CB0C4E_.wvu.PrintArea" localSheetId="1" hidden="1">'Attach 10'!$A$1:$E$27</definedName>
    <definedName name="Z_768FBB31_C98F_42D8_8A21_9E4C92CB0C4E_.wvu.PrintArea" localSheetId="2" hidden="1">'Attach 10 IP'!$A$8:$I$223</definedName>
    <definedName name="Z_768FBB31_C98F_42D8_8A21_9E4C92CB0C4E_.wvu.PrintArea" localSheetId="7" hidden="1">'Bid Form'!$A$1:$F$53</definedName>
    <definedName name="Z_768FBB31_C98F_42D8_8A21_9E4C92CB0C4E_.wvu.PrintArea" localSheetId="0" hidden="1">'Name of Bidder'!$A$1:$C$22</definedName>
    <definedName name="Z_768FBB31_C98F_42D8_8A21_9E4C92CB0C4E_.wvu.PrintArea" localSheetId="4" hidden="1">'Schedule-I'!$A$1:$O$96</definedName>
    <definedName name="Z_768FBB31_C98F_42D8_8A21_9E4C92CB0C4E_.wvu.PrintArea" localSheetId="5" hidden="1">'Schedule-II'!$A$1:$M$18</definedName>
    <definedName name="Z_768FBB31_C98F_42D8_8A21_9E4C92CB0C4E_.wvu.PrintTitles" localSheetId="4" hidden="1">'Schedule-I'!$9:$9</definedName>
    <definedName name="Z_768FBB31_C98F_42D8_8A21_9E4C92CB0C4E_.wvu.Rows" localSheetId="2" hidden="1">'Attach 10 IP'!$42:$44</definedName>
    <definedName name="Z_768FBB31_C98F_42D8_8A21_9E4C92CB0C4E_.wvu.Rows" localSheetId="0" hidden="1">'Name of Bidder'!$6:$8</definedName>
    <definedName name="Z_768FBB31_C98F_42D8_8A21_9E4C92CB0C4E_.wvu.Rows" localSheetId="3" hidden="1">'N-W (Cr.)'!$1:$119</definedName>
    <definedName name="Z_863DE73B_EDD5_4C94_B877_7C156CB081F7_.wvu.Cols" localSheetId="2" hidden="1">'Attach 10 IP'!$K:$P</definedName>
    <definedName name="Z_863DE73B_EDD5_4C94_B877_7C156CB081F7_.wvu.Cols" localSheetId="0" hidden="1">'Name of Bidder'!#REF!,'Name of Bidder'!#REF!</definedName>
    <definedName name="Z_863DE73B_EDD5_4C94_B877_7C156CB081F7_.wvu.Cols" localSheetId="3" hidden="1">'N-W (Cr.)'!$C:$C,'N-W (Cr.)'!$F:$U</definedName>
    <definedName name="Z_863DE73B_EDD5_4C94_B877_7C156CB081F7_.wvu.PrintArea" localSheetId="1" hidden="1">'Attach 10'!$A$1:$E$27</definedName>
    <definedName name="Z_863DE73B_EDD5_4C94_B877_7C156CB081F7_.wvu.PrintArea" localSheetId="2" hidden="1">'Attach 10 IP'!$A$8:$I$223</definedName>
    <definedName name="Z_863DE73B_EDD5_4C94_B877_7C156CB081F7_.wvu.PrintArea" localSheetId="0" hidden="1">'Name of Bidder'!$A$1:$C$21</definedName>
    <definedName name="Z_863DE73B_EDD5_4C94_B877_7C156CB081F7_.wvu.Rows" localSheetId="2" hidden="1">'Attach 10 IP'!$42:$44</definedName>
    <definedName name="Z_863DE73B_EDD5_4C94_B877_7C156CB081F7_.wvu.Rows" localSheetId="0" hidden="1">'Name of Bidder'!#REF!</definedName>
    <definedName name="Z_863DE73B_EDD5_4C94_B877_7C156CB081F7_.wvu.Rows" localSheetId="3" hidden="1">'N-W (Cr.)'!$1:$119</definedName>
    <definedName name="Z_8E7B022F_1113_4BA2_B2BA_8EDBE02A2557_.wvu.PrintArea" localSheetId="1" hidden="1">'Attach 10'!$A$1:$E$29</definedName>
    <definedName name="Z_902C40DA_376E_410F_87E5_8188D8393A84_.wvu.Cols" localSheetId="0" hidden="1">'Name of Bidder'!#REF!</definedName>
    <definedName name="Z_902C40DA_376E_410F_87E5_8188D8393A84_.wvu.PrintArea" localSheetId="0" hidden="1">'Name of Bidder'!$A$1:$C$21</definedName>
    <definedName name="Z_902C40DA_376E_410F_87E5_8188D8393A84_.wvu.Rows" localSheetId="0" hidden="1">'Name of Bidder'!#REF!</definedName>
    <definedName name="Z_9CE94B9F_4902_4B08_AE4E_74E93D8E789E_.wvu.Cols" localSheetId="2" hidden="1">'Attach 10 IP'!$K:$P</definedName>
    <definedName name="Z_9CE94B9F_4902_4B08_AE4E_74E93D8E789E_.wvu.Cols" localSheetId="0" hidden="1">'Name of Bidder'!#REF!,'Name of Bidder'!$E:$R</definedName>
    <definedName name="Z_9CE94B9F_4902_4B08_AE4E_74E93D8E789E_.wvu.Cols" localSheetId="3" hidden="1">'N-W (Cr.)'!$C:$C,'N-W (Cr.)'!$F:$U</definedName>
    <definedName name="Z_9CE94B9F_4902_4B08_AE4E_74E93D8E789E_.wvu.PrintArea" localSheetId="1" hidden="1">'Attach 10'!$A$1:$E$27</definedName>
    <definedName name="Z_9CE94B9F_4902_4B08_AE4E_74E93D8E789E_.wvu.PrintArea" localSheetId="2" hidden="1">'Attach 10 IP'!$A$8:$I$223</definedName>
    <definedName name="Z_9CE94B9F_4902_4B08_AE4E_74E93D8E789E_.wvu.PrintArea" localSheetId="0" hidden="1">'Name of Bidder'!$A$1:$C$21</definedName>
    <definedName name="Z_9CE94B9F_4902_4B08_AE4E_74E93D8E789E_.wvu.Rows" localSheetId="2" hidden="1">'Attach 10 IP'!$42:$44</definedName>
    <definedName name="Z_9CE94B9F_4902_4B08_AE4E_74E93D8E789E_.wvu.Rows" localSheetId="0" hidden="1">'Name of Bidder'!#REF!</definedName>
    <definedName name="Z_9CE94B9F_4902_4B08_AE4E_74E93D8E789E_.wvu.Rows" localSheetId="3" hidden="1">'N-W (Cr.)'!$1:$119</definedName>
    <definedName name="Z_A3F641DF_CF1D_48E3_AFDC_E52726A449CB_.wvu.PrintArea" localSheetId="1" hidden="1">'Attach 10'!$A$1:$E$30</definedName>
    <definedName name="Z_A60C0BDD_7FB1_4EBA_A0E1_529280DA1A28_.wvu.Cols" localSheetId="2" hidden="1">'Attach 10 IP'!$K:$P</definedName>
    <definedName name="Z_A60C0BDD_7FB1_4EBA_A0E1_529280DA1A28_.wvu.Cols" localSheetId="0" hidden="1">'Name of Bidder'!#REF!,'Name of Bidder'!$E:$R</definedName>
    <definedName name="Z_A60C0BDD_7FB1_4EBA_A0E1_529280DA1A28_.wvu.Cols" localSheetId="3" hidden="1">'N-W (Cr.)'!$C:$C,'N-W (Cr.)'!$F:$U</definedName>
    <definedName name="Z_A60C0BDD_7FB1_4EBA_A0E1_529280DA1A28_.wvu.PrintArea" localSheetId="1" hidden="1">'Attach 10'!$A$1:$E$27</definedName>
    <definedName name="Z_A60C0BDD_7FB1_4EBA_A0E1_529280DA1A28_.wvu.PrintArea" localSheetId="2" hidden="1">'Attach 10 IP'!$A$8:$I$223</definedName>
    <definedName name="Z_A60C0BDD_7FB1_4EBA_A0E1_529280DA1A28_.wvu.PrintArea" localSheetId="0" hidden="1">'Name of Bidder'!$A$1:$C$21</definedName>
    <definedName name="Z_A60C0BDD_7FB1_4EBA_A0E1_529280DA1A28_.wvu.Rows" localSheetId="2" hidden="1">'Attach 10 IP'!$42:$44</definedName>
    <definedName name="Z_A60C0BDD_7FB1_4EBA_A0E1_529280DA1A28_.wvu.Rows" localSheetId="0" hidden="1">'Name of Bidder'!$6:$8,'Name of Bidder'!$13:$15,'Name of Bidder'!#REF!</definedName>
    <definedName name="Z_A60C0BDD_7FB1_4EBA_A0E1_529280DA1A28_.wvu.Rows" localSheetId="3" hidden="1">'N-W (Cr.)'!$1:$119</definedName>
    <definedName name="Z_C0D2F720_9CF1_451B_A21B_46E9EE29F95A_.wvu.Cols" localSheetId="2" hidden="1">'Attach 10 IP'!$K:$P</definedName>
    <definedName name="Z_C0D2F720_9CF1_451B_A21B_46E9EE29F95A_.wvu.Cols" localSheetId="0" hidden="1">'Name of Bidder'!#REF!,'Name of Bidder'!#REF!</definedName>
    <definedName name="Z_C0D2F720_9CF1_451B_A21B_46E9EE29F95A_.wvu.Cols" localSheetId="3" hidden="1">'N-W (Cr.)'!$C:$C,'N-W (Cr.)'!$F:$U</definedName>
    <definedName name="Z_C0D2F720_9CF1_451B_A21B_46E9EE29F95A_.wvu.PrintArea" localSheetId="1" hidden="1">'Attach 10'!$A$1:$E$27</definedName>
    <definedName name="Z_C0D2F720_9CF1_451B_A21B_46E9EE29F95A_.wvu.PrintArea" localSheetId="2" hidden="1">'Attach 10 IP'!$A$8:$I$223</definedName>
    <definedName name="Z_C0D2F720_9CF1_451B_A21B_46E9EE29F95A_.wvu.PrintArea" localSheetId="0" hidden="1">'Name of Bidder'!$A$1:$C$21</definedName>
    <definedName name="Z_C0D2F720_9CF1_451B_A21B_46E9EE29F95A_.wvu.Rows" localSheetId="2" hidden="1">'Attach 10 IP'!$42:$44</definedName>
    <definedName name="Z_C0D2F720_9CF1_451B_A21B_46E9EE29F95A_.wvu.Rows" localSheetId="0" hidden="1">'Name of Bidder'!#REF!</definedName>
    <definedName name="Z_C0D2F720_9CF1_451B_A21B_46E9EE29F95A_.wvu.Rows" localSheetId="3" hidden="1">'N-W (Cr.)'!$1:$119</definedName>
    <definedName name="Z_CD4CA1A8_824A_452F_BDBA_32A47C1B3013_.wvu.PrintArea" localSheetId="1" hidden="1">'Attach 10'!$A$1:$E$29</definedName>
    <definedName name="Z_CD4CA1A8_824A_452F_BDBA_32A47C1B3013_.wvu.PrintArea" localSheetId="2" hidden="1">'Attach 10 IP'!$A$8:$I$236</definedName>
    <definedName name="Z_CD4CA1A8_824A_452F_BDBA_32A47C1B3013_.wvu.Rows" localSheetId="2" hidden="1">'Attach 10 IP'!$42:$44</definedName>
    <definedName name="Z_DF819C10_7533_4A2E_B278_90B3B38A4AE6_.wvu.Cols" localSheetId="2" hidden="1">'Attach 10 IP'!$K:$P</definedName>
    <definedName name="Z_DF819C10_7533_4A2E_B278_90B3B38A4AE6_.wvu.Cols" localSheetId="0" hidden="1">'Name of Bidder'!#REF!,'Name of Bidder'!$E:$R</definedName>
    <definedName name="Z_DF819C10_7533_4A2E_B278_90B3B38A4AE6_.wvu.Cols" localSheetId="3" hidden="1">'N-W (Cr.)'!$C:$C,'N-W (Cr.)'!$F:$U</definedName>
    <definedName name="Z_DF819C10_7533_4A2E_B278_90B3B38A4AE6_.wvu.PrintArea" localSheetId="1" hidden="1">'Attach 10'!$A$1:$E$27</definedName>
    <definedName name="Z_DF819C10_7533_4A2E_B278_90B3B38A4AE6_.wvu.PrintArea" localSheetId="2" hidden="1">'Attach 10 IP'!$A$8:$I$223</definedName>
    <definedName name="Z_DF819C10_7533_4A2E_B278_90B3B38A4AE6_.wvu.PrintArea" localSheetId="0" hidden="1">'Name of Bidder'!$A$1:$C$21</definedName>
    <definedName name="Z_DF819C10_7533_4A2E_B278_90B3B38A4AE6_.wvu.Rows" localSheetId="2" hidden="1">'Attach 10 IP'!$42:$44</definedName>
    <definedName name="Z_DF819C10_7533_4A2E_B278_90B3B38A4AE6_.wvu.Rows" localSheetId="0" hidden="1">'Name of Bidder'!#REF!</definedName>
    <definedName name="Z_DF819C10_7533_4A2E_B278_90B3B38A4AE6_.wvu.Rows" localSheetId="3" hidden="1">'N-W (Cr.)'!$1:$119</definedName>
    <definedName name="Z_E6F7301F_B7DF_4D80_9428_3CD22143194F_.wvu.Cols" localSheetId="0" hidden="1">'Name of Bidder'!#REF!</definedName>
    <definedName name="Z_E6F7301F_B7DF_4D80_9428_3CD22143194F_.wvu.PrintArea" localSheetId="0" hidden="1">'Name of Bidder'!$A$1:$C$21</definedName>
    <definedName name="Z_E6F7301F_B7DF_4D80_9428_3CD22143194F_.wvu.Rows" localSheetId="0" hidden="1">'Name of Bidder'!#REF!</definedName>
    <definedName name="Z_ECEBABD0_566A_41C4_AA9A_38EA30EFEDA8_.wvu.PrintArea" localSheetId="1" hidden="1">'Attach 10'!$A$1:$E$29</definedName>
    <definedName name="Z_F3854C08_3477_4F6D_851C_40DFA3C6F6FE_.wvu.Cols" localSheetId="2" hidden="1">'Attach 10 IP'!$K:$P</definedName>
    <definedName name="Z_F3854C08_3477_4F6D_851C_40DFA3C6F6FE_.wvu.Cols" localSheetId="0" hidden="1">'Name of Bidder'!$D:$G</definedName>
    <definedName name="Z_F3854C08_3477_4F6D_851C_40DFA3C6F6FE_.wvu.Cols" localSheetId="3" hidden="1">'N-W (Cr.)'!$C:$C,'N-W (Cr.)'!$F:$U</definedName>
    <definedName name="Z_F3854C08_3477_4F6D_851C_40DFA3C6F6FE_.wvu.Cols" localSheetId="5" hidden="1">'Schedule-II'!$N:$O</definedName>
    <definedName name="Z_F3854C08_3477_4F6D_851C_40DFA3C6F6FE_.wvu.PrintArea" localSheetId="1" hidden="1">'Attach 10'!$A$1:$E$27</definedName>
    <definedName name="Z_F3854C08_3477_4F6D_851C_40DFA3C6F6FE_.wvu.PrintArea" localSheetId="2" hidden="1">'Attach 10 IP'!$A$8:$I$223</definedName>
    <definedName name="Z_F3854C08_3477_4F6D_851C_40DFA3C6F6FE_.wvu.PrintArea" localSheetId="7" hidden="1">'Bid Form'!$A$1:$F$53</definedName>
    <definedName name="Z_F3854C08_3477_4F6D_851C_40DFA3C6F6FE_.wvu.PrintArea" localSheetId="0" hidden="1">'Name of Bidder'!$A$1:$C$22</definedName>
    <definedName name="Z_F3854C08_3477_4F6D_851C_40DFA3C6F6FE_.wvu.PrintArea" localSheetId="4" hidden="1">'Schedule-I'!$A$1:$O$96</definedName>
    <definedName name="Z_F3854C08_3477_4F6D_851C_40DFA3C6F6FE_.wvu.PrintArea" localSheetId="5" hidden="1">'Schedule-II'!$A$1:$M$18</definedName>
    <definedName name="Z_F3854C08_3477_4F6D_851C_40DFA3C6F6FE_.wvu.PrintTitles" localSheetId="4" hidden="1">'Schedule-I'!$9:$9</definedName>
    <definedName name="Z_F3854C08_3477_4F6D_851C_40DFA3C6F6FE_.wvu.Rows" localSheetId="2" hidden="1">'Attach 10 IP'!$42:$44</definedName>
    <definedName name="Z_F3854C08_3477_4F6D_851C_40DFA3C6F6FE_.wvu.Rows" localSheetId="0" hidden="1">'Name of Bidder'!$6:$8</definedName>
    <definedName name="Z_F3854C08_3477_4F6D_851C_40DFA3C6F6FE_.wvu.Rows" localSheetId="3" hidden="1">'N-W (Cr.)'!$1:$119</definedName>
    <definedName name="Z_FAE469C4_CC0E_407B_871F_7B3C94956CEC_.wvu.Cols" localSheetId="2" hidden="1">'Attach 10 IP'!$K:$P</definedName>
    <definedName name="Z_FAE469C4_CC0E_407B_871F_7B3C94956CEC_.wvu.Cols" localSheetId="3" hidden="1">'N-W (Cr.)'!$C:$C,'N-W (Cr.)'!$F:$U</definedName>
    <definedName name="Z_FAE469C4_CC0E_407B_871F_7B3C94956CEC_.wvu.PrintArea" localSheetId="1" hidden="1">'Attach 10'!$A$1:$E$27</definedName>
    <definedName name="Z_FAE469C4_CC0E_407B_871F_7B3C94956CEC_.wvu.PrintArea" localSheetId="2" hidden="1">'Attach 10 IP'!$A$8:$I$223</definedName>
    <definedName name="Z_FAE469C4_CC0E_407B_871F_7B3C94956CEC_.wvu.PrintArea" localSheetId="7" hidden="1">'Bid Form'!$A$1:$F$53</definedName>
    <definedName name="Z_FAE469C4_CC0E_407B_871F_7B3C94956CEC_.wvu.PrintArea" localSheetId="0" hidden="1">'Name of Bidder'!$A$1:$C$21</definedName>
    <definedName name="Z_FAE469C4_CC0E_407B_871F_7B3C94956CEC_.wvu.PrintArea" localSheetId="4" hidden="1">'Schedule-I'!$A$1:$O$95</definedName>
    <definedName name="Z_FAE469C4_CC0E_407B_871F_7B3C94956CEC_.wvu.PrintArea" localSheetId="5" hidden="1">'Schedule-II'!$A$1:$L$17</definedName>
    <definedName name="Z_FAE469C4_CC0E_407B_871F_7B3C94956CEC_.wvu.PrintTitles" localSheetId="4" hidden="1">'Schedule-I'!$9:$9</definedName>
    <definedName name="Z_FAE469C4_CC0E_407B_871F_7B3C94956CEC_.wvu.Rows" localSheetId="2" hidden="1">'Attach 10 IP'!$42:$44</definedName>
    <definedName name="Z_FAE469C4_CC0E_407B_871F_7B3C94956CEC_.wvu.Rows" localSheetId="0" hidden="1">'Name of Bidder'!$6:$8,'Name of Bidder'!$13:$15,'Name of Bidder'!#REF!</definedName>
    <definedName name="Z_FAE469C4_CC0E_407B_871F_7B3C94956CEC_.wvu.Rows" localSheetId="3" hidden="1">'N-W (Cr.)'!$1:$119</definedName>
  </definedNames>
  <calcPr calcId="191028"/>
  <customWorkbookViews>
    <customWorkbookView name="T Suryaprakash {टी. सूर्यप्रकाश} - Personal View" guid="{F3854C08-3477-4F6D-851C-40DFA3C6F6FE}" mergeInterval="0" personalView="1" maximized="1" windowWidth="1916" windowHeight="814" tabRatio="908" activeSheetId="6"/>
    <customWorkbookView name="C Lakshmi Manogna {सी लक्ष्मी  मनोगना} - Personal View" guid="{768FBB31-C98F-42D8-8A21-9E4C92CB0C4E}" mergeInterval="0" personalView="1" maximized="1" windowWidth="1436" windowHeight="634" tabRatio="908" activeSheetId="1"/>
    <customWorkbookView name="Chittaloori Venkanna {चित्‍तलूरी वेंकन्‍ना} - Personal View" guid="{71DFD631-F0FC-4D77-B088-495FC5677788}" mergeInterval="0" personalView="1" maximized="1" windowWidth="1362" windowHeight="502" tabRatio="908" activeSheetId="1"/>
    <customWorkbookView name="Janardhana Rao Bankuru {जनार्दन राव बांकुरू} - Personal View" guid="{6F637C86-117D-4792-B5D4-37E20B1C50B5}" mergeInterval="0" personalView="1" maximized="1" xWindow="-8" yWindow="-8" windowWidth="1382" windowHeight="754" tabRatio="908" activeSheetId="1" showComments="commIndAndComment"/>
    <customWorkbookView name="P S N Sarma {पी.एस.एन. सरमा} - Personal View" guid="{DF819C10-7533-4A2E-B278-90B3B38A4AE6}" mergeInterval="0" personalView="1" maximized="1" xWindow="-8" yWindow="-8" windowWidth="1382" windowHeight="744" tabRatio="908" activeSheetId="11"/>
    <customWorkbookView name="31094 - Personal View" guid="{863DE73B-EDD5-4C94-B877-7C156CB081F7}" mergeInterval="0" personalView="1" maximized="1" xWindow="1" yWindow="1" windowWidth="1362" windowHeight="538" tabRatio="908" activeSheetId="1"/>
    <customWorkbookView name="01290 - Personal View" guid="{6B2C1320-5106-401D-86E8-03FFC7419150}" mergeInterval="0" personalView="1" maximized="1" windowWidth="1362" windowHeight="509" tabRatio="908" activeSheetId="1"/>
    <customWorkbookView name="00398 - Personal View" guid="{CD4CA1A8-824A-452F-BDBA-32A47C1B3013}" mergeInterval="0" personalView="1" maximized="1" xWindow="1" yWindow="1" windowWidth="1366" windowHeight="538" tabRatio="779" activeSheetId="2"/>
    <customWorkbookView name="01209 - Personal View" guid="{237D8718-39ED-4FFE-B3B2-D1192F8D2E87}" mergeInterval="0" personalView="1" maximized="1" xWindow="1" yWindow="1" windowWidth="1366" windowHeight="538" tabRatio="779" activeSheetId="2"/>
    <customWorkbookView name="01009 - Personal View" guid="{ECEBABD0-566A-41C4-AA9A-38EA30EFEDA8}" mergeInterval="0" personalView="1" maximized="1" xWindow="42" yWindow="34" windowWidth="737" windowHeight="521" activeSheetId="11"/>
    <customWorkbookView name="asd - Personal View" guid="{A3F641DF-CF1D-48E3-AFDC-E52726A449CB}" mergeInterval="0" personalView="1" maximized="1" windowWidth="1276" windowHeight="597" activeSheetId="2"/>
    <customWorkbookView name="20074 - Personal View" guid="{8E7B022F-1113-4BA2-B2BA-8EDBE02A2557}" mergeInterval="0" personalView="1" maximized="1" windowWidth="1020" windowHeight="539" activeSheetId="2"/>
    <customWorkbookView name="01192 - Personal View" guid="{1C70608C-646A-4043-A222-6253B5006A93}" mergeInterval="0" personalView="1" maximized="1" xWindow="1" yWindow="1" windowWidth="1366" windowHeight="538" tabRatio="807" activeSheetId="2" showComments="commIndAndComment"/>
    <customWorkbookView name="Baijnath Singh - Personal View" guid="{3545AE1A-D3DD-4FC8-880A-180A3F66AD42}" mergeInterval="0" personalView="1" maximized="1" windowWidth="1362" windowHeight="495" tabRatio="908" activeSheetId="20"/>
    <customWorkbookView name="02345 - Personal View" guid="{C0D2F720-9CF1-451B-A21B-46E9EE29F95A}" mergeInterval="0" personalView="1" maximized="1" xWindow="1" yWindow="1" windowWidth="1366" windowHeight="538" tabRatio="908" activeSheetId="1"/>
    <customWorkbookView name="20587 - Personal View" guid="{629BDD3E-4046-451D-8D01-11325237A091}" mergeInterval="0" personalView="1" maximized="1" windowWidth="1362" windowHeight="517" tabRatio="908" activeSheetId="1"/>
    <customWorkbookView name="AGM_ONM1 - Personal View" guid="{61A8E90E-9DEC-4083-98B2-482D9678BA93}" mergeInterval="0" personalView="1" maximized="1" xWindow="1" yWindow="1" windowWidth="1167" windowHeight="587" tabRatio="908" activeSheetId="3"/>
    <customWorkbookView name="60020139 - Personal View" guid="{9CE94B9F-4902-4B08-AE4E-74E93D8E789E}" mergeInterval="0" personalView="1" maximized="1" xWindow="1" yWindow="1" windowWidth="1024" windowHeight="505" tabRatio="908" activeSheetId="3"/>
    <customWorkbookView name="Srimannarayana Gajula {श्री जी. श्रीमननारायण} - Personal View" guid="{A60C0BDD-7FB1-4EBA-A0E1-529280DA1A28}" mergeInterval="0" personalView="1" maximized="1" xWindow="-8" yWindow="-8" windowWidth="1382" windowHeight="744" tabRatio="908" activeSheetId="12"/>
    <customWorkbookView name="Ramu Jella {जेल्‍ला रामू} - Personal View" guid="{FAE469C4-CC0E-407B-871F-7B3C94956CEC}" mergeInterval="0" personalView="1" maximized="1" windowWidth="1596" windowHeight="674" tabRatio="908" activeSheetId="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9" i="6" l="1"/>
  <c r="P8" i="6"/>
  <c r="M67" i="5"/>
  <c r="N67" i="5" s="1"/>
  <c r="O67" i="5" s="1"/>
  <c r="M66" i="5"/>
  <c r="N66" i="5" s="1"/>
  <c r="O66" i="5" s="1"/>
  <c r="M65" i="5"/>
  <c r="N65" i="5" s="1"/>
  <c r="O65" i="5" s="1"/>
  <c r="M64" i="5"/>
  <c r="N64" i="5" s="1"/>
  <c r="O64" i="5" s="1"/>
  <c r="M63" i="5"/>
  <c r="N63" i="5" s="1"/>
  <c r="O63" i="5" s="1"/>
  <c r="M62" i="5"/>
  <c r="N62" i="5" s="1"/>
  <c r="O62" i="5" s="1"/>
  <c r="M61" i="5"/>
  <c r="N61" i="5" s="1"/>
  <c r="O61" i="5" s="1"/>
  <c r="M60" i="5"/>
  <c r="N60" i="5" s="1"/>
  <c r="O60" i="5" s="1"/>
  <c r="O58" i="5"/>
  <c r="O57" i="5"/>
  <c r="O56" i="5"/>
  <c r="O55" i="5"/>
  <c r="O54" i="5"/>
  <c r="O53" i="5"/>
  <c r="O52" i="5"/>
  <c r="O51" i="5"/>
  <c r="O50" i="5"/>
  <c r="O49" i="5"/>
  <c r="O48" i="5"/>
  <c r="O47" i="5"/>
  <c r="O46" i="5"/>
  <c r="O45" i="5"/>
  <c r="O44" i="5"/>
  <c r="O43" i="5"/>
  <c r="O42" i="5"/>
  <c r="O41" i="5"/>
  <c r="O40" i="5"/>
  <c r="O39" i="5"/>
  <c r="O38" i="5"/>
  <c r="O37" i="5"/>
  <c r="O36" i="5"/>
  <c r="O35" i="5"/>
  <c r="O34" i="5"/>
  <c r="O33" i="5"/>
  <c r="O32" i="5"/>
  <c r="O31" i="5"/>
  <c r="O30" i="5"/>
  <c r="O29" i="5"/>
  <c r="O28" i="5"/>
  <c r="O27" i="5"/>
  <c r="O26" i="5"/>
  <c r="O25" i="5"/>
  <c r="O24" i="5"/>
  <c r="O23" i="5"/>
  <c r="O22" i="5"/>
  <c r="O21" i="5"/>
  <c r="O20" i="5"/>
  <c r="O19" i="5"/>
  <c r="O18" i="5"/>
  <c r="O17" i="5"/>
  <c r="O16" i="5"/>
  <c r="O15" i="5"/>
  <c r="O14" i="5"/>
  <c r="O13" i="5"/>
  <c r="N58" i="5"/>
  <c r="N57" i="5"/>
  <c r="N56" i="5"/>
  <c r="N55" i="5"/>
  <c r="N54" i="5"/>
  <c r="N53" i="5"/>
  <c r="N52" i="5"/>
  <c r="N51" i="5"/>
  <c r="N50" i="5"/>
  <c r="N49" i="5"/>
  <c r="N48" i="5"/>
  <c r="N47" i="5"/>
  <c r="N46" i="5"/>
  <c r="N45" i="5"/>
  <c r="N44" i="5"/>
  <c r="N43" i="5"/>
  <c r="N42" i="5"/>
  <c r="N41" i="5"/>
  <c r="N40" i="5"/>
  <c r="N39" i="5"/>
  <c r="N38" i="5"/>
  <c r="N37" i="5"/>
  <c r="N36" i="5"/>
  <c r="N35" i="5"/>
  <c r="N34" i="5"/>
  <c r="N33" i="5"/>
  <c r="N32" i="5"/>
  <c r="N31" i="5"/>
  <c r="N30" i="5"/>
  <c r="N29" i="5"/>
  <c r="N28" i="5"/>
  <c r="N27" i="5"/>
  <c r="N26" i="5"/>
  <c r="N25" i="5"/>
  <c r="N24" i="5"/>
  <c r="N23" i="5"/>
  <c r="N22" i="5"/>
  <c r="N21" i="5"/>
  <c r="N20" i="5"/>
  <c r="N19" i="5"/>
  <c r="N18" i="5"/>
  <c r="N17" i="5"/>
  <c r="N16" i="5"/>
  <c r="N15" i="5"/>
  <c r="N14" i="5"/>
  <c r="N13" i="5"/>
  <c r="M58" i="5"/>
  <c r="M57" i="5"/>
  <c r="M56" i="5"/>
  <c r="M55" i="5"/>
  <c r="M54" i="5"/>
  <c r="M53" i="5"/>
  <c r="M52" i="5"/>
  <c r="M51" i="5"/>
  <c r="M50" i="5"/>
  <c r="M49" i="5"/>
  <c r="M48" i="5"/>
  <c r="M47" i="5"/>
  <c r="M46" i="5"/>
  <c r="M45" i="5"/>
  <c r="M44" i="5"/>
  <c r="M43" i="5"/>
  <c r="M42" i="5"/>
  <c r="M41" i="5"/>
  <c r="M40" i="5"/>
  <c r="M39" i="5"/>
  <c r="M38" i="5"/>
  <c r="M37" i="5"/>
  <c r="M36" i="5"/>
  <c r="M35" i="5"/>
  <c r="M34" i="5"/>
  <c r="M33" i="5"/>
  <c r="M32" i="5"/>
  <c r="M31" i="5"/>
  <c r="M30" i="5"/>
  <c r="M29" i="5"/>
  <c r="M28" i="5"/>
  <c r="M27" i="5"/>
  <c r="M26" i="5"/>
  <c r="M25" i="5"/>
  <c r="M24" i="5"/>
  <c r="M23" i="5"/>
  <c r="M22" i="5"/>
  <c r="M21" i="5"/>
  <c r="M20" i="5"/>
  <c r="M19" i="5"/>
  <c r="M18" i="5"/>
  <c r="M17" i="5"/>
  <c r="M16" i="5"/>
  <c r="M15" i="5"/>
  <c r="M14" i="5"/>
  <c r="M13" i="5"/>
  <c r="K16" i="6"/>
  <c r="L16" i="6" s="1"/>
  <c r="K15" i="6"/>
  <c r="L15" i="6" s="1"/>
  <c r="K14" i="6"/>
  <c r="L14" i="6" s="1"/>
  <c r="K13" i="6"/>
  <c r="L13" i="6" s="1"/>
  <c r="K12" i="6"/>
  <c r="L12" i="6" s="1"/>
  <c r="K11" i="6"/>
  <c r="L11" i="6" s="1"/>
  <c r="M90" i="5"/>
  <c r="N90" i="5" s="1"/>
  <c r="O90" i="5" s="1"/>
  <c r="M89" i="5"/>
  <c r="N89" i="5" s="1"/>
  <c r="O89" i="5" s="1"/>
  <c r="M88" i="5"/>
  <c r="N88" i="5" s="1"/>
  <c r="O88" i="5" s="1"/>
  <c r="M87" i="5"/>
  <c r="N87" i="5" s="1"/>
  <c r="O87" i="5" s="1"/>
  <c r="M86" i="5"/>
  <c r="N86" i="5" s="1"/>
  <c r="O86" i="5" s="1"/>
  <c r="M85" i="5"/>
  <c r="N85" i="5" s="1"/>
  <c r="O85" i="5" s="1"/>
  <c r="M83" i="5"/>
  <c r="K17" i="6" l="1"/>
  <c r="L17" i="6"/>
  <c r="N83" i="5"/>
  <c r="O83" i="5" s="1"/>
  <c r="M77" i="5" l="1"/>
  <c r="N77" i="5" s="1"/>
  <c r="O77" i="5" s="1"/>
  <c r="M71" i="5"/>
  <c r="N71" i="5" s="1"/>
  <c r="O71" i="5" s="1"/>
  <c r="M68" i="5"/>
  <c r="N68" i="5" s="1"/>
  <c r="O68" i="5" s="1"/>
  <c r="N11" i="6" l="1"/>
  <c r="O11" i="6" s="1"/>
  <c r="M78" i="5" l="1"/>
  <c r="N78" i="5" s="1"/>
  <c r="O78" i="5" l="1"/>
  <c r="M84" i="5" l="1"/>
  <c r="N84" i="5" s="1"/>
  <c r="O84" i="5" s="1"/>
  <c r="M72" i="5"/>
  <c r="N72" i="5" s="1"/>
  <c r="O72" i="5" s="1"/>
  <c r="A18" i="6" l="1"/>
  <c r="A1" i="8"/>
  <c r="C15" i="8"/>
  <c r="B34" i="8"/>
  <c r="F37" i="8"/>
  <c r="B39" i="8"/>
  <c r="F39" i="8"/>
  <c r="B40" i="8"/>
  <c r="F40" i="8"/>
  <c r="A52" i="8"/>
  <c r="A1" i="7"/>
  <c r="B11" i="7" s="1"/>
  <c r="B4" i="7"/>
  <c r="B25" i="7"/>
  <c r="D25" i="7"/>
  <c r="B26" i="7"/>
  <c r="D26" i="7"/>
  <c r="A1" i="6"/>
  <c r="D3" i="6"/>
  <c r="D4" i="6"/>
  <c r="D5" i="6"/>
  <c r="D6" i="6"/>
  <c r="A1" i="5"/>
  <c r="C4" i="5"/>
  <c r="C5" i="5"/>
  <c r="B5" i="7" s="1"/>
  <c r="C6" i="5"/>
  <c r="B6" i="7" s="1"/>
  <c r="C7" i="5"/>
  <c r="B7" i="7" s="1"/>
  <c r="M12" i="5"/>
  <c r="N12" i="5" s="1"/>
  <c r="M69" i="5"/>
  <c r="N69" i="5" s="1"/>
  <c r="O69" i="5" s="1"/>
  <c r="M70" i="5"/>
  <c r="N70" i="5" s="1"/>
  <c r="O70" i="5" s="1"/>
  <c r="M73" i="5"/>
  <c r="N73" i="5" s="1"/>
  <c r="M74" i="5"/>
  <c r="N74" i="5" s="1"/>
  <c r="O74" i="5" s="1"/>
  <c r="M75" i="5"/>
  <c r="N75" i="5" s="1"/>
  <c r="O75" i="5" s="1"/>
  <c r="M76" i="5"/>
  <c r="N76" i="5" s="1"/>
  <c r="O76" i="5" s="1"/>
  <c r="M79" i="5"/>
  <c r="N79" i="5" s="1"/>
  <c r="O79" i="5" s="1"/>
  <c r="M80" i="5"/>
  <c r="N80" i="5" s="1"/>
  <c r="O80" i="5" s="1"/>
  <c r="M81" i="5"/>
  <c r="N81" i="5" s="1"/>
  <c r="O81" i="5" s="1"/>
  <c r="M82" i="5"/>
  <c r="N82" i="5" s="1"/>
  <c r="O82" i="5" s="1"/>
  <c r="O92" i="5"/>
  <c r="A96" i="5"/>
  <c r="A8" i="4"/>
  <c r="B8" i="4" s="1"/>
  <c r="F8" i="4"/>
  <c r="G8" i="4" s="1"/>
  <c r="K8" i="4"/>
  <c r="L8" i="4" s="1"/>
  <c r="P8" i="4"/>
  <c r="Q8" i="4" s="1"/>
  <c r="A9" i="4"/>
  <c r="B9" i="4" s="1"/>
  <c r="D9" i="4" s="1"/>
  <c r="F9" i="4"/>
  <c r="G9" i="4" s="1"/>
  <c r="I9" i="4" s="1"/>
  <c r="K9" i="4"/>
  <c r="L9" i="4" s="1"/>
  <c r="N9" i="4" s="1"/>
  <c r="P9" i="4"/>
  <c r="Q9" i="4" s="1"/>
  <c r="S9" i="4" s="1"/>
  <c r="A10" i="4"/>
  <c r="B10" i="4" s="1"/>
  <c r="D10" i="4" s="1"/>
  <c r="F10" i="4"/>
  <c r="G10" i="4" s="1"/>
  <c r="I10" i="4" s="1"/>
  <c r="K10" i="4"/>
  <c r="L10" i="4" s="1"/>
  <c r="N10" i="4" s="1"/>
  <c r="P10" i="4"/>
  <c r="Q10" i="4" s="1"/>
  <c r="S10" i="4" s="1"/>
  <c r="Y10" i="4"/>
  <c r="T10" i="4" s="1"/>
  <c r="A11" i="4"/>
  <c r="B11" i="4" s="1"/>
  <c r="D11" i="4" s="1"/>
  <c r="F11" i="4"/>
  <c r="G11" i="4"/>
  <c r="I11" i="4" s="1"/>
  <c r="K11" i="4"/>
  <c r="L11" i="4" s="1"/>
  <c r="N11" i="4" s="1"/>
  <c r="P11" i="4"/>
  <c r="Q11" i="4" s="1"/>
  <c r="S11" i="4" s="1"/>
  <c r="Y11" i="4"/>
  <c r="T11" i="4" s="1"/>
  <c r="A12" i="4"/>
  <c r="B12" i="4" s="1"/>
  <c r="D12" i="4" s="1"/>
  <c r="F12" i="4"/>
  <c r="G12" i="4" s="1"/>
  <c r="I12" i="4" s="1"/>
  <c r="K12" i="4"/>
  <c r="L12" i="4" s="1"/>
  <c r="N12" i="4" s="1"/>
  <c r="P12" i="4"/>
  <c r="Q12" i="4" s="1"/>
  <c r="S12" i="4" s="1"/>
  <c r="Y12" i="4"/>
  <c r="T12" i="4" s="1"/>
  <c r="A13" i="4"/>
  <c r="B13" i="4" s="1"/>
  <c r="D13" i="4" s="1"/>
  <c r="F13" i="4"/>
  <c r="G13" i="4"/>
  <c r="K13" i="4"/>
  <c r="L13" i="4" s="1"/>
  <c r="N13" i="4" s="1"/>
  <c r="P13" i="4"/>
  <c r="Q13" i="4" s="1"/>
  <c r="S13" i="4" s="1"/>
  <c r="Y13" i="4"/>
  <c r="T13" i="4" s="1"/>
  <c r="Y14" i="4"/>
  <c r="T14" i="4" s="1"/>
  <c r="Y15" i="4"/>
  <c r="T15" i="4" s="1"/>
  <c r="Y16" i="4"/>
  <c r="T16" i="4" s="1"/>
  <c r="Y17" i="4"/>
  <c r="T17" i="4" s="1"/>
  <c r="Y18" i="4"/>
  <c r="T18" i="4" s="1"/>
  <c r="Y19" i="4"/>
  <c r="T19" i="4" s="1"/>
  <c r="Y20" i="4"/>
  <c r="T20" i="4" s="1"/>
  <c r="Y21" i="4"/>
  <c r="T21" i="4" s="1"/>
  <c r="Y22" i="4"/>
  <c r="T22" i="4" s="1"/>
  <c r="Y23" i="4"/>
  <c r="T23" i="4" s="1"/>
  <c r="Y24" i="4"/>
  <c r="T24" i="4" s="1"/>
  <c r="Y30" i="4"/>
  <c r="T30" i="4" s="1"/>
  <c r="Y31" i="4"/>
  <c r="T31" i="4" s="1"/>
  <c r="Y32" i="4"/>
  <c r="T32" i="4" s="1"/>
  <c r="Y33" i="4"/>
  <c r="T33" i="4" s="1"/>
  <c r="Y34" i="4"/>
  <c r="T34" i="4" s="1"/>
  <c r="Y35" i="4"/>
  <c r="T35" i="4" s="1"/>
  <c r="Y36" i="4"/>
  <c r="T36" i="4" s="1"/>
  <c r="Y37" i="4"/>
  <c r="T37" i="4" s="1"/>
  <c r="Y38" i="4"/>
  <c r="T38" i="4" s="1"/>
  <c r="Y39" i="4"/>
  <c r="T39" i="4" s="1"/>
  <c r="Y40" i="4"/>
  <c r="T40" i="4" s="1"/>
  <c r="Y41" i="4"/>
  <c r="T41" i="4" s="1"/>
  <c r="Y42" i="4"/>
  <c r="T42" i="4" s="1"/>
  <c r="Y43" i="4"/>
  <c r="T43" i="4" s="1"/>
  <c r="Y44" i="4"/>
  <c r="T44" i="4" s="1"/>
  <c r="Y45" i="4"/>
  <c r="T45" i="4" s="1"/>
  <c r="A122" i="4"/>
  <c r="A124" i="4"/>
  <c r="A131" i="4" s="1"/>
  <c r="B131" i="4" s="1"/>
  <c r="D131" i="4" s="1"/>
  <c r="A127" i="4"/>
  <c r="A129" i="4"/>
  <c r="B129" i="4" s="1"/>
  <c r="A130" i="4"/>
  <c r="B130" i="4" s="1"/>
  <c r="D130" i="4" s="1"/>
  <c r="A132" i="4"/>
  <c r="B132" i="4"/>
  <c r="D132" i="4" s="1"/>
  <c r="A133" i="4"/>
  <c r="B133" i="4" s="1"/>
  <c r="D133" i="4" s="1"/>
  <c r="A134" i="4"/>
  <c r="B134" i="4" s="1"/>
  <c r="D134" i="4" s="1"/>
  <c r="K30" i="3"/>
  <c r="K31" i="3"/>
  <c r="K32" i="3"/>
  <c r="K33" i="3"/>
  <c r="K36" i="3"/>
  <c r="O36" i="3"/>
  <c r="K37" i="3"/>
  <c r="O37" i="3"/>
  <c r="K38" i="3"/>
  <c r="O38" i="3"/>
  <c r="K39" i="3"/>
  <c r="O39" i="3"/>
  <c r="A41" i="3"/>
  <c r="K41" i="3"/>
  <c r="A42" i="3"/>
  <c r="A43" i="3"/>
  <c r="A44" i="3"/>
  <c r="A48" i="3"/>
  <c r="A54" i="3"/>
  <c r="F194" i="3"/>
  <c r="F195" i="3"/>
  <c r="A1" i="2"/>
  <c r="A3" i="2"/>
  <c r="A8" i="2"/>
  <c r="E8" i="2"/>
  <c r="B9" i="2"/>
  <c r="E9" i="2"/>
  <c r="B10" i="2"/>
  <c r="E10" i="2"/>
  <c r="B11" i="2"/>
  <c r="E11" i="2"/>
  <c r="B12" i="2"/>
  <c r="E12" i="2"/>
  <c r="B24" i="2"/>
  <c r="E24" i="2"/>
  <c r="B25" i="2"/>
  <c r="E25" i="2"/>
  <c r="A7" i="1"/>
  <c r="A9" i="1"/>
  <c r="D9" i="1"/>
  <c r="D10" i="1"/>
  <c r="D11" i="1"/>
  <c r="D12" i="1"/>
  <c r="D14" i="1"/>
  <c r="D15" i="1"/>
  <c r="D17" i="1"/>
  <c r="D18" i="1"/>
  <c r="D20" i="1"/>
  <c r="D21" i="1"/>
  <c r="N91" i="5" l="1"/>
  <c r="N17" i="6"/>
  <c r="N20" i="6" s="1"/>
  <c r="E21" i="1"/>
  <c r="C22" i="1" s="1"/>
  <c r="D19" i="7"/>
  <c r="O73" i="5"/>
  <c r="B13" i="7"/>
  <c r="U6" i="4"/>
  <c r="P6" i="4"/>
  <c r="K6" i="4"/>
  <c r="I13" i="4"/>
  <c r="F6" i="4" s="1"/>
  <c r="O12" i="5"/>
  <c r="A6" i="4"/>
  <c r="N94" i="5" l="1"/>
  <c r="D11" i="7" s="1"/>
  <c r="N93" i="5"/>
  <c r="D13" i="7"/>
  <c r="Y25" i="4"/>
  <c r="T25" i="4" s="1"/>
  <c r="U7" i="4" s="1"/>
  <c r="O91" i="5" l="1"/>
  <c r="D15" i="7"/>
  <c r="O93" i="5" l="1"/>
  <c r="O95" i="5" s="1"/>
  <c r="D18" i="7" l="1"/>
  <c r="D20" i="7" s="1"/>
  <c r="D22" i="7" s="1"/>
  <c r="AB17" i="8" s="1"/>
  <c r="B17" i="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01290</author>
  </authors>
  <commentList>
    <comment ref="C20" authorId="0" shapeId="0" xr:uid="{00000000-0006-0000-0000-000001000000}">
      <text>
        <r>
          <rPr>
            <sz val="9"/>
            <color indexed="81"/>
            <rFont val="Tahoma"/>
            <family val="2"/>
          </rPr>
          <t>Insert date in dd-MMM-yyyy format</t>
        </r>
      </text>
    </comment>
  </commentList>
</comments>
</file>

<file path=xl/sharedStrings.xml><?xml version="1.0" encoding="utf-8"?>
<sst xmlns="http://schemas.openxmlformats.org/spreadsheetml/2006/main" count="1097" uniqueCount="527">
  <si>
    <t>Enter the details of the bidder below:</t>
  </si>
  <si>
    <t xml:space="preserve">Specify type of Bidder                 </t>
  </si>
  <si>
    <t>Address of Registered Office</t>
  </si>
  <si>
    <t>email id</t>
  </si>
  <si>
    <t>Mobile no.</t>
  </si>
  <si>
    <t>+91</t>
  </si>
  <si>
    <t xml:space="preserve">Printed Name </t>
  </si>
  <si>
    <t>Designation</t>
  </si>
  <si>
    <t xml:space="preserve">Date     </t>
  </si>
  <si>
    <t xml:space="preserve">Place     </t>
  </si>
  <si>
    <t>ATTACHMENT-10</t>
  </si>
  <si>
    <t>Integrity Pact</t>
  </si>
  <si>
    <t xml:space="preserve"> </t>
  </si>
  <si>
    <t>Name        :</t>
  </si>
  <si>
    <t>Address    :</t>
  </si>
  <si>
    <t>Dear Sir,</t>
  </si>
  <si>
    <t>Integrity Pact is annexed herewith this Volume.</t>
  </si>
  <si>
    <t>Date      :</t>
  </si>
  <si>
    <t>Printed Name :</t>
  </si>
  <si>
    <t>Place      :</t>
  </si>
  <si>
    <t>Designation :</t>
  </si>
  <si>
    <t>Instruction for printing &amp; submitting Integrity Pact</t>
  </si>
  <si>
    <t>1.</t>
  </si>
  <si>
    <t>The requisite format of Integrity Pact is getting generated automatically and displayed here below.</t>
  </si>
  <si>
    <t>2.</t>
  </si>
  <si>
    <t>Take print out of first page on a non-judicial stamp paper of Rs. 100/-  and other seven pages on plain A4 size paper. Such two sets shall be prepared by the bidder.</t>
  </si>
  <si>
    <t>3.</t>
  </si>
  <si>
    <t>All the pages of both the copies of the Integrity Pact shall be signed by the authorised representative of the bidder and duly stamped.</t>
  </si>
  <si>
    <t>4.</t>
  </si>
  <si>
    <t>Both the original copies shall be submitted by the bidder in the form of Hard Copy as part of the first envelope before due date &amp; time of submission of the bid.</t>
  </si>
  <si>
    <t>5.</t>
  </si>
  <si>
    <t>For further details bidders may please refer ITB Clause 9.3 (n).</t>
  </si>
  <si>
    <t>INTEGRITY PACT</t>
  </si>
  <si>
    <t>Between</t>
  </si>
  <si>
    <t xml:space="preserve">Power Grid Corporation of India Limited </t>
  </si>
  <si>
    <t>having its Registered Office at B-9, Qutab Institutional Area, Katwaria Sarai,                           New Delhi – 110016 hereinafter referred to as</t>
  </si>
  <si>
    <r>
      <t>"POWERGRID"</t>
    </r>
    <r>
      <rPr>
        <b/>
        <sz val="12"/>
        <rFont val="Book Antiqua"/>
        <family val="1"/>
      </rPr>
      <t>,</t>
    </r>
  </si>
  <si>
    <t>and</t>
  </si>
  <si>
    <t xml:space="preserve"> having its Registered Office at</t>
  </si>
  <si>
    <t xml:space="preserve">, </t>
  </si>
  <si>
    <t xml:space="preserve">hereinafter referred to as </t>
  </si>
  <si>
    <t>"The Bidder/Contractor"</t>
  </si>
  <si>
    <t>Preamble</t>
  </si>
  <si>
    <t xml:space="preserve">(Signature) </t>
  </si>
  <si>
    <t>(For &amp; On behalf of POWERGRID)</t>
  </si>
  <si>
    <t>(For &amp; On behalf of Bidder/ Contractor)</t>
  </si>
  <si>
    <t>Page 1 of 8</t>
  </si>
  <si>
    <r>
      <t>In order to achieve these goals, POWERGRID and the above named Bidder/Contractor enter into this agreement called '</t>
    </r>
    <r>
      <rPr>
        <b/>
        <sz val="12"/>
        <rFont val="Book Antiqua"/>
        <family val="1"/>
      </rPr>
      <t xml:space="preserve">Integrity Pact' </t>
    </r>
    <r>
      <rPr>
        <sz val="12"/>
        <rFont val="Book Antiqua"/>
        <family val="1"/>
      </rPr>
      <t>which will form a part of the bid.</t>
    </r>
  </si>
  <si>
    <t>It is hereby agreed by and between the parties as under:</t>
  </si>
  <si>
    <t>Section I - Commitments of POWERGRID</t>
  </si>
  <si>
    <t>(1)</t>
  </si>
  <si>
    <t>POWERGRID commits itself to take all measures necessary to prevent corruption and to observe the following principles :</t>
  </si>
  <si>
    <t>a)</t>
  </si>
  <si>
    <t>No employee of POWERGRID, personally or through family members, will in connection with the tender, or the execution of the contract, demand, take a promise for or accept, for him/herself or third person, any material or other benefit which he/she is not legally entitled to.</t>
  </si>
  <si>
    <t>b)</t>
  </si>
  <si>
    <t>POWERGRID will, during the tender process treat all Bidder(s) with equity and fairness. POWERGRID will in particular, before and during the tender process, provide to all Bidder(s) the same information and will not provide to any Bidder(s) confidential/ additional information through which the Bidder(s) could obtain an advantage in relation to the tender process or the contract execution.</t>
  </si>
  <si>
    <t>c)</t>
  </si>
  <si>
    <t>POWERGRID will exclude from evaluation of Bids its such employee(s) who has any personnel interest in the Companies/Agencies participating in the Bidding/Tendering process.</t>
  </si>
  <si>
    <t>(2)</t>
  </si>
  <si>
    <t>If Chairman and Managing Director obtains information on the conduct of any employee of POWERGRID which is a criminal offence under the relevant Anti-Corruption Laws of India, or if there be a substantive suspicion in this regard, he will inform its Chief Vigilance Officer and in addition can initiate disciplinary actions under its Rules.</t>
  </si>
  <si>
    <t>Section II - Commitments of the Bidder/Contractor</t>
  </si>
  <si>
    <r>
      <t>The Bidder</t>
    </r>
    <r>
      <rPr>
        <i/>
        <sz val="12"/>
        <rFont val="Book Antiqua"/>
        <family val="1"/>
      </rPr>
      <t>/</t>
    </r>
    <r>
      <rPr>
        <sz val="12"/>
        <rFont val="Book Antiqua"/>
        <family val="1"/>
      </rPr>
      <t xml:space="preserve">Contractor commits himself to take all measures necessary to prevent corruption. He commits himself to observe the following principles </t>
    </r>
  </si>
  <si>
    <t>Page 2 of 8</t>
  </si>
  <si>
    <t>during his participation in the tender process and during the contract execution :</t>
  </si>
  <si>
    <t xml:space="preserve">a) </t>
  </si>
  <si>
    <r>
      <t>The Bidder</t>
    </r>
    <r>
      <rPr>
        <i/>
        <sz val="12"/>
        <rFont val="Book Antiqua"/>
        <family val="1"/>
      </rPr>
      <t>/</t>
    </r>
    <r>
      <rPr>
        <sz val="12"/>
        <rFont val="Book Antiqua"/>
        <family val="1"/>
      </rPr>
      <t>Contractor will not, directly or through any other person or firm, offer, promise or give to POWERGRID, or to any of POWERGRID's employees involved in the tender process or the execution of the contract or to any third person any material or other benefit which he</t>
    </r>
    <r>
      <rPr>
        <i/>
        <sz val="12"/>
        <rFont val="Book Antiqua"/>
        <family val="1"/>
      </rPr>
      <t>/</t>
    </r>
    <r>
      <rPr>
        <sz val="12"/>
        <rFont val="Book Antiqua"/>
        <family val="1"/>
      </rPr>
      <t>she is not legally entitled to, in order to obtain in exchange an advantage during the tender process or the execution of the contract.</t>
    </r>
  </si>
  <si>
    <r>
      <t>The Bidder</t>
    </r>
    <r>
      <rPr>
        <i/>
        <sz val="12"/>
        <rFont val="Book Antiqua"/>
        <family val="1"/>
      </rPr>
      <t>/</t>
    </r>
    <r>
      <rPr>
        <sz val="12"/>
        <rFont val="Book Antiqua"/>
        <family val="1"/>
      </rPr>
      <t>Contractor will not enter into any illegal agreement or understanding, whether formal or informal with other Bidders/Contractors. This applies in particular to prices, specifications, certifications, subsidiary contracts, submission or non-submission of bids or actions to restrict competitiveness or to introduce cartelization in the bidding process.</t>
    </r>
  </si>
  <si>
    <r>
      <t>The Bidder</t>
    </r>
    <r>
      <rPr>
        <i/>
        <sz val="12"/>
        <rFont val="Book Antiqua"/>
        <family val="1"/>
      </rPr>
      <t>/</t>
    </r>
    <r>
      <rPr>
        <sz val="12"/>
        <rFont val="Book Antiqua"/>
        <family val="1"/>
      </rPr>
      <t>Contractor will not commit any criminal offence under the relevant Anti-corruption Laws of India; further, the Bidder/Contractor will not use for illegitimate</t>
    </r>
    <r>
      <rPr>
        <b/>
        <sz val="12"/>
        <rFont val="Book Antiqua"/>
        <family val="1"/>
      </rPr>
      <t xml:space="preserve"> </t>
    </r>
    <r>
      <rPr>
        <sz val="12"/>
        <rFont val="Book Antiqua"/>
        <family val="1"/>
      </rPr>
      <t>purposes or for purposes of restrictive competition or personal gain, or pass on to others, any information provided by POWERGRID as part of the business relationship, regarding plans, technical proposals and business details, including information contained or transmitted electronically.</t>
    </r>
  </si>
  <si>
    <t>d)</t>
  </si>
  <si>
    <t>The Bidder/Contractor of foreign origin shall disclose the name and address of the Agents/representatives in India, if any, involved directly or indirectly in the Bidding. Similarly, the Bidder/Contractor of Indian Nationality shall furnish the name and address of the foreign principals, if any, involved directly or indirectly in the Bidding.</t>
  </si>
  <si>
    <t xml:space="preserve">e) </t>
  </si>
  <si>
    <t>The Bidder/Contractor will, when presenting his bid, disclose any and all payments he has made, or committed to or intends to make to agents, brokers or any other intermediaries in connection with the award of the contract and/or with the execution of the contract.</t>
  </si>
  <si>
    <t>f)</t>
  </si>
  <si>
    <t>The Bidder/Contractor will not misrepresent facts or furnish false/forged documents/informations in order to influence the bidding process or the execution of the contract to the detriment of POWERGRID.</t>
  </si>
  <si>
    <t>The Bidder/Contractor will not instigate third persons to commit offences outlined above or be an accessory to such offences.</t>
  </si>
  <si>
    <t>Page 3 of 8</t>
  </si>
  <si>
    <t>Section III- Disqualification from tender process and exclusion from future contracts</t>
  </si>
  <si>
    <t>If the Bidder, before contract award, has committed a serious transgression through a violation of Section II or in any other form such as to put his reliability or credibility as Bidder into question, POWERGRID may disqualify the Bidder from the tender process or terminate the contract, if already signed, for such reason.</t>
  </si>
  <si>
    <t xml:space="preserve">If the Bidder/Contractor has committed a serious transgression through a violation of Section II such as to put his reliability or credibility into question, POWERGRID may after following due procedures also exclude the Bidder/Contractor from future contract award processes. The imposition and duration of the exclusion will be determined by the severity of the transgression. The severity will be determined by the circumstances of the case, in particular the number of transgressions, the position of the transgressors within the company hierarchy of the Bidder/Contractor and the amount of the damage. The exclusion will be imposed for a minimum of 12 months and maximum of 3 years. </t>
  </si>
  <si>
    <t>(3)</t>
  </si>
  <si>
    <t>If the Bidder/Contractor can prove that he has restored/recouped the damage caused by him and has installed a suitable corruption prevention system, POWERGRID may revoke the exclusion prematurely.</t>
  </si>
  <si>
    <r>
      <t xml:space="preserve">Section IV </t>
    </r>
    <r>
      <rPr>
        <sz val="12"/>
        <rFont val="Book Antiqua"/>
        <family val="1"/>
      </rPr>
      <t xml:space="preserve">- </t>
    </r>
    <r>
      <rPr>
        <b/>
        <sz val="12"/>
        <rFont val="Book Antiqua"/>
        <family val="1"/>
      </rPr>
      <t>Liability for violation of Integrity Pact</t>
    </r>
  </si>
  <si>
    <t>If POWERGRID has disqualified the Bidder from the tender process prior to the award under Section III, POWERGRID may forfeit the Bid Guarantee under the Bid.</t>
  </si>
  <si>
    <t>If POWERGRID has terminated the contract under Section III, POWERGRID may forfeit the Contract Performance Guarantee of this contract besides resorting to other remedies under the contract.</t>
  </si>
  <si>
    <r>
      <t>Section V</t>
    </r>
    <r>
      <rPr>
        <sz val="12"/>
        <rFont val="Book Antiqua"/>
        <family val="1"/>
      </rPr>
      <t xml:space="preserve">- </t>
    </r>
    <r>
      <rPr>
        <b/>
        <sz val="12"/>
        <rFont val="Book Antiqua"/>
        <family val="1"/>
      </rPr>
      <t>Previous Transgression</t>
    </r>
  </si>
  <si>
    <r>
      <t>The Bidder shall</t>
    </r>
    <r>
      <rPr>
        <b/>
        <sz val="12"/>
        <rFont val="Book Antiqua"/>
        <family val="1"/>
      </rPr>
      <t xml:space="preserve"> </t>
    </r>
    <r>
      <rPr>
        <sz val="12"/>
        <rFont val="Book Antiqua"/>
        <family val="1"/>
      </rPr>
      <t>declare in his Bid</t>
    </r>
    <r>
      <rPr>
        <b/>
        <sz val="12"/>
        <rFont val="Book Antiqua"/>
        <family val="1"/>
      </rPr>
      <t xml:space="preserve"> </t>
    </r>
    <r>
      <rPr>
        <sz val="12"/>
        <rFont val="Book Antiqua"/>
        <family val="1"/>
      </rPr>
      <t>that no previous transgressions occurred in the last 3 years with any other Public Sector Undertaking or Government Department that could justify his exclusion from the tender process.</t>
    </r>
  </si>
  <si>
    <t>Page 4 of 8</t>
  </si>
  <si>
    <t>If the Bidder makes incorrect statement on this subject, he can be disqualified from the tender process or the contract, if already awarded, can be terminated for such reason.</t>
  </si>
  <si>
    <r>
      <t>Section VI</t>
    </r>
    <r>
      <rPr>
        <sz val="12"/>
        <rFont val="Book Antiqua"/>
        <family val="1"/>
      </rPr>
      <t xml:space="preserve"> - </t>
    </r>
    <r>
      <rPr>
        <b/>
        <sz val="12"/>
        <rFont val="Book Antiqua"/>
        <family val="1"/>
      </rPr>
      <t xml:space="preserve">Equal treatment to all Bidders </t>
    </r>
    <r>
      <rPr>
        <b/>
        <i/>
        <sz val="12"/>
        <rFont val="Book Antiqua"/>
        <family val="1"/>
      </rPr>
      <t xml:space="preserve">/ </t>
    </r>
    <r>
      <rPr>
        <b/>
        <sz val="12"/>
        <rFont val="Book Antiqua"/>
        <family val="1"/>
      </rPr>
      <t>Contractors</t>
    </r>
  </si>
  <si>
    <t>POWERGRID will enter into agreements with identical conditions as this one with all Bidders.</t>
  </si>
  <si>
    <t>POWERGRID will disqualify from the tender process any bidder who does not sign this Pact or violate its provisions.</t>
  </si>
  <si>
    <r>
      <t xml:space="preserve">Section VII - Punitive Action against violating Bidders </t>
    </r>
    <r>
      <rPr>
        <b/>
        <i/>
        <sz val="12"/>
        <rFont val="Book Antiqua"/>
        <family val="1"/>
      </rPr>
      <t xml:space="preserve">/ </t>
    </r>
    <r>
      <rPr>
        <b/>
        <sz val="12"/>
        <rFont val="Book Antiqua"/>
        <family val="1"/>
      </rPr>
      <t xml:space="preserve">Contractors </t>
    </r>
  </si>
  <si>
    <r>
      <t>If POWERGRID obtains knowledge of conduct of a Bidder or a Contractor or his subcontractor</t>
    </r>
    <r>
      <rPr>
        <b/>
        <sz val="12"/>
        <rFont val="Book Antiqua"/>
        <family val="1"/>
      </rPr>
      <t xml:space="preserve"> </t>
    </r>
    <r>
      <rPr>
        <sz val="12"/>
        <rFont val="Book Antiqua"/>
        <family val="1"/>
      </rPr>
      <t>or of an employee or a representative or an associate of a Bidder or Contractor or his Subcontractor</t>
    </r>
    <r>
      <rPr>
        <b/>
        <sz val="12"/>
        <rFont val="Book Antiqua"/>
        <family val="1"/>
      </rPr>
      <t xml:space="preserve"> </t>
    </r>
    <r>
      <rPr>
        <sz val="12"/>
        <rFont val="Book Antiqua"/>
        <family val="1"/>
      </rPr>
      <t>which constitutes corruption, or if POWERGRID has substantive suspicion in this regard, POWERGRID will inform the Chief Vigilance Officer (CVO).</t>
    </r>
  </si>
  <si>
    <t>(*)Section VIII - Independent External Monitor/Monitors</t>
  </si>
  <si>
    <t xml:space="preserve">POWERGRID has appointed a panel of Independent External Monitors (IEMs) for this Pact with the approval of Central Vigilance Commission (CVC), Government of India, out of which one of the IEMs has been indicated in the NIT/IFB. </t>
  </si>
  <si>
    <t>The IEM is to review independently and objectively, whether and to what extent the parties comply with the obligations under this agreement. He has right of access to all project documentation.  The IEM may examine any complaint received by him and submit a report to Chairman-cum-Managing Director, POWERGRID, at the earliest.  He may also submit a report directly to the CVO and the CVC, in case of suspicion of serious irregularities attracting the provisions of the PC Act.  However, for ensuring the desired transparency and objectivity in dealing with the complaints arising out of any tendering process, the matter shall be referred to the full panel of IEMs, who would examine the records, conduct the investigations and submit report to Chairman-cum-Managing Director, POWERGRID, giving joint findings.</t>
  </si>
  <si>
    <t>Page 5 of 8</t>
  </si>
  <si>
    <t>The IEM is not subject to instructions by the representatives of the parties and performs his functions neutrally and independently. He reports to the Chairman-cum-Managing Director, POWERGRID.</t>
  </si>
  <si>
    <t>(4)</t>
  </si>
  <si>
    <t>The Bidder(s)/Contractor(s) accepts that the IEM has the right to access without restriction to all documentation of POWERGRID related to this contract including that provided by the Contractor/Bidder. The Bidder/Contractor will also grant the IEM, upon his request and demonstration of a valid interest, unrestricted and unconditional access to his documentation. The same is applicable to Subcontractors. The IEM is under contractual obligation to treat the information and documents of the Bidder(s)/Contractor(s)/Subcontractor(s) with confidentiality.</t>
  </si>
  <si>
    <t>(5)</t>
  </si>
  <si>
    <t>POWERGRID will provide to the IEM information as sought by him which could have an impact on the contractual relations between POWERGRID and the Bidder/Contractor related to this contract.</t>
  </si>
  <si>
    <t>(6)</t>
  </si>
  <si>
    <t>As soon as the IEM notices, or believes to notice, a violation of this agreement, he will so inform the Chairman-cum-Managing Director, POWERGRID and request the Chairman-cum-Managing Director, POWERGRID to discontinue or take corrective action, or to take other relevant action. The IEM can in this regard submit non-binding recommendations. Beyond this, the IEM has no right to demand from the parties that they act in a specific manner, refrain from action or tolerate action. However, the IEM shall give an opportunity to POWERGRID and the Bidder/Contractor, as deemed fit, to present its case before making its recommendations to POWERGRID.</t>
  </si>
  <si>
    <t>(7)</t>
  </si>
  <si>
    <t>The IEM will submit a written report to the Chairman-cum-Managing Director, POWERGRID within 8 to 10 weeks from the date of reference or intimation to him by POWERGRID and, should the occasion arise, submit proposals for correcting problematic situations.</t>
  </si>
  <si>
    <t>(8)</t>
  </si>
  <si>
    <t>If the IEM has reported to the Chairman-cum-Managing Director, POWERGRID, a substantiated suspicion of an offence under relevant Anti-Corruption Laws of India, and the Chairman-cum-Managing Director, POWERGRID has not, within the reasonable time taken visible action to proceed against such offence or reported it to the CVO, the Monitor may also transmit this information directly to the CVC, Government of India.</t>
  </si>
  <si>
    <t>Page 6 of 8</t>
  </si>
  <si>
    <t>(9)</t>
  </si>
  <si>
    <r>
      <t>The word ‘</t>
    </r>
    <r>
      <rPr>
        <b/>
        <sz val="12"/>
        <rFont val="Book Antiqua"/>
        <family val="1"/>
      </rPr>
      <t>IEM</t>
    </r>
    <r>
      <rPr>
        <sz val="12"/>
        <rFont val="Book Antiqua"/>
        <family val="1"/>
      </rPr>
      <t>’ would include both singular and plural.</t>
    </r>
  </si>
  <si>
    <t>(*)</t>
  </si>
  <si>
    <t>This Section shall be applicable for only those packages wherein the IEMs have been identified in Section – I : Invitation for Bids and/or Clause ITB 9.3 in Section – III: Bid Data Sheets of Conditions of Contract, Volume-I of the Bidding Documents.</t>
  </si>
  <si>
    <t>Section IX - Pact Duration</t>
  </si>
  <si>
    <t>This Pact begins when both parties have legally signed it. It expires for the Contractor after the closure of the contract and for all other Bidder's six month after the contract has been awarded.</t>
  </si>
  <si>
    <t>Section X - Other Provisions</t>
  </si>
  <si>
    <r>
      <t>This agreement is subject to Indian Law. Place of performance and jurisdiction is the establishment</t>
    </r>
    <r>
      <rPr>
        <i/>
        <sz val="12"/>
        <rFont val="Book Antiqua"/>
        <family val="1"/>
      </rPr>
      <t xml:space="preserve"> </t>
    </r>
    <r>
      <rPr>
        <sz val="12"/>
        <rFont val="Book Antiqua"/>
        <family val="1"/>
      </rPr>
      <t xml:space="preserve">of POWERGRID. The Arbitration clause provided in the main tender document / contract shall not be applicable for any issue / dispute arising under Integrity Pact. </t>
    </r>
  </si>
  <si>
    <t xml:space="preserve">Changes and supplements as well as termination notices need to be made in writing. </t>
  </si>
  <si>
    <t>If the Contractor is a partnership firm or a consortium or Joint Venture, this agreement must be signed by all partners, consortium members and Joint Venture partners.</t>
  </si>
  <si>
    <t>Nothing in this agreement shall affect the rights of the parties available under the General Conditions of Contract (GCC) and Special Conditions of Contract (SCC).</t>
  </si>
  <si>
    <r>
      <t xml:space="preserve">Views expressed or suggestions/submissions made by the parties and the recommendations of the </t>
    </r>
    <r>
      <rPr>
        <b/>
        <i/>
        <sz val="12"/>
        <rFont val="Book Antiqua"/>
        <family val="1"/>
      </rPr>
      <t>CVO/</t>
    </r>
    <r>
      <rPr>
        <sz val="12"/>
        <rFont val="Book Antiqua"/>
        <family val="1"/>
      </rPr>
      <t>IEM</t>
    </r>
    <r>
      <rPr>
        <vertAlign val="superscript"/>
        <sz val="12"/>
        <rFont val="Book Antiqua"/>
        <family val="1"/>
      </rPr>
      <t>#</t>
    </r>
    <r>
      <rPr>
        <sz val="12"/>
        <rFont val="Book Antiqua"/>
        <family val="1"/>
      </rPr>
      <t xml:space="preserve"> in respect of the violation of this agreement, shall not be relied on or introduced as evidence in the arbitral or judicial proceedings (arising out of the arbitral proceedings) by the parties in connection with the disputes/differences arising out of the subject contract.</t>
    </r>
  </si>
  <si>
    <t>#</t>
  </si>
  <si>
    <t>CVO shall be applicable for packages wherein IEM are not identified in Section IFB/BDS of Condition of Contract, Volume-I. IEM shall be applicable for packages wherein IEM are identified in Section IFB/BDS of Condition of Contract, Volume-I.</t>
  </si>
  <si>
    <t>Page 7 of 8</t>
  </si>
  <si>
    <t>Should one or several provisions of this agreement turn out to be invalid, the remainder of this agreement remains valid. In this case, the parties will strive to come to an agreement to their original intentions.</t>
  </si>
  <si>
    <t>Signature</t>
  </si>
  <si>
    <t>(Office Seal)</t>
  </si>
  <si>
    <t>Name :</t>
  </si>
  <si>
    <t>Witness 1 :</t>
  </si>
  <si>
    <t>Witness 2 :</t>
  </si>
  <si>
    <t>Page 8 of 8</t>
  </si>
  <si>
    <t xml:space="preserve">USD </t>
  </si>
  <si>
    <t xml:space="preserve">EURO </t>
  </si>
  <si>
    <t xml:space="preserve">RMB </t>
  </si>
  <si>
    <t xml:space="preserve">INR </t>
  </si>
  <si>
    <t xml:space="preserve"> plus </t>
  </si>
  <si>
    <t>One</t>
  </si>
  <si>
    <t>Two</t>
  </si>
  <si>
    <t>Three</t>
  </si>
  <si>
    <t>Four</t>
  </si>
  <si>
    <t>Five</t>
  </si>
  <si>
    <t>Six</t>
  </si>
  <si>
    <t>Seven</t>
  </si>
  <si>
    <t>Eight</t>
  </si>
  <si>
    <t>Nine</t>
  </si>
  <si>
    <t>Ten</t>
  </si>
  <si>
    <t>Eleven</t>
  </si>
  <si>
    <t>Twelve</t>
  </si>
  <si>
    <t>Thirteen</t>
  </si>
  <si>
    <t>Fourteen</t>
  </si>
  <si>
    <t>Fifteen</t>
  </si>
  <si>
    <t>Sixteen</t>
  </si>
  <si>
    <t xml:space="preserve"> + </t>
  </si>
  <si>
    <t>Seventeen</t>
  </si>
  <si>
    <t xml:space="preserve">/- + </t>
  </si>
  <si>
    <t>Eighteen</t>
  </si>
  <si>
    <t>/-</t>
  </si>
  <si>
    <t>Nineteen</t>
  </si>
  <si>
    <t>Twenty</t>
  </si>
  <si>
    <t>Twenty One</t>
  </si>
  <si>
    <t>Twenty Two</t>
  </si>
  <si>
    <t>Twenty Three</t>
  </si>
  <si>
    <t>Twenty Four</t>
  </si>
  <si>
    <t>Twenty Five</t>
  </si>
  <si>
    <t>Twenty Six</t>
  </si>
  <si>
    <t>Twenty Seven</t>
  </si>
  <si>
    <t>Twenty Eight</t>
  </si>
  <si>
    <t>Twenty Nine</t>
  </si>
  <si>
    <t>Thirty</t>
  </si>
  <si>
    <t>Thirty One</t>
  </si>
  <si>
    <t>Thirty Two</t>
  </si>
  <si>
    <t>Thirty Three</t>
  </si>
  <si>
    <t>Thirty Four</t>
  </si>
  <si>
    <t>Thirty Fivr</t>
  </si>
  <si>
    <t>Thirty Six</t>
  </si>
  <si>
    <t>Thirty Seven</t>
  </si>
  <si>
    <t>Thirty Eight</t>
  </si>
  <si>
    <t>Thirty Nine</t>
  </si>
  <si>
    <t>Forty</t>
  </si>
  <si>
    <t>Forty One</t>
  </si>
  <si>
    <t>Forty Two</t>
  </si>
  <si>
    <t>Forty Three</t>
  </si>
  <si>
    <t>Forty Four</t>
  </si>
  <si>
    <t>Forty Five</t>
  </si>
  <si>
    <t>Forty Six</t>
  </si>
  <si>
    <t>Forty Seven</t>
  </si>
  <si>
    <t>Forty Eight</t>
  </si>
  <si>
    <t>Forty Nine</t>
  </si>
  <si>
    <t>Fifty</t>
  </si>
  <si>
    <t>Fifty One</t>
  </si>
  <si>
    <t>Fifty Two</t>
  </si>
  <si>
    <t>Fifty Three</t>
  </si>
  <si>
    <t>Fifty Four</t>
  </si>
  <si>
    <t>Fifty Five</t>
  </si>
  <si>
    <t>Fifty Six</t>
  </si>
  <si>
    <t>Fifty Seven</t>
  </si>
  <si>
    <t>Fifty Eight</t>
  </si>
  <si>
    <t>Fifty Nine</t>
  </si>
  <si>
    <t>Sixty</t>
  </si>
  <si>
    <t>Sixty One</t>
  </si>
  <si>
    <t>Sixty Two</t>
  </si>
  <si>
    <t>Sixty Three</t>
  </si>
  <si>
    <t>Sixty Four</t>
  </si>
  <si>
    <t>Sixty Five</t>
  </si>
  <si>
    <t>Sixty Six</t>
  </si>
  <si>
    <t>Sixty Seven</t>
  </si>
  <si>
    <t>Sixty Eight</t>
  </si>
  <si>
    <t>Sixty Nine</t>
  </si>
  <si>
    <t xml:space="preserve">Seventy </t>
  </si>
  <si>
    <t>Seventy One</t>
  </si>
  <si>
    <t>Seventy Two</t>
  </si>
  <si>
    <t>Seventy Three</t>
  </si>
  <si>
    <t>Seventy Four</t>
  </si>
  <si>
    <t>Seventy Five</t>
  </si>
  <si>
    <t>Seventy Six</t>
  </si>
  <si>
    <t>Seventy Seven</t>
  </si>
  <si>
    <t>Seventy Eight</t>
  </si>
  <si>
    <t>Seventy Nine</t>
  </si>
  <si>
    <t xml:space="preserve">Eighty </t>
  </si>
  <si>
    <t>Eighty One</t>
  </si>
  <si>
    <t>Eighty Two</t>
  </si>
  <si>
    <t>Eighty Three</t>
  </si>
  <si>
    <t>Eighty Four</t>
  </si>
  <si>
    <t>Eighty Five</t>
  </si>
  <si>
    <t>Eighty Six</t>
  </si>
  <si>
    <t>Eighty Seven</t>
  </si>
  <si>
    <t>Eighty Eight</t>
  </si>
  <si>
    <t>Eighty Nine</t>
  </si>
  <si>
    <t xml:space="preserve">Ninety </t>
  </si>
  <si>
    <t>Ninety One</t>
  </si>
  <si>
    <t>Ninety Two</t>
  </si>
  <si>
    <t>Ninety Three</t>
  </si>
  <si>
    <t>Ninety Four</t>
  </si>
  <si>
    <t>Ninety Five</t>
  </si>
  <si>
    <t>Ninety Six</t>
  </si>
  <si>
    <t>Ninety Seven</t>
  </si>
  <si>
    <t>Ninety Eight</t>
  </si>
  <si>
    <t>Ninety Nine</t>
  </si>
  <si>
    <t xml:space="preserve">One Hundred </t>
  </si>
  <si>
    <t>BG VALUE:</t>
  </si>
  <si>
    <t>Schedule-I : DSR Scheduled Items</t>
  </si>
  <si>
    <t>To:</t>
  </si>
  <si>
    <t>Bidder’s Name and Address (Sole Bidder) :</t>
  </si>
  <si>
    <t>Contract Services</t>
  </si>
  <si>
    <t>Power Grid Corporation of India Ltd.,</t>
  </si>
  <si>
    <t>Southern Region Transmission system -I</t>
  </si>
  <si>
    <t>Kavadiguda Main Raod, Secunderabad - 500080</t>
  </si>
  <si>
    <t>All prices are in INR</t>
  </si>
  <si>
    <t>Sl. No.</t>
  </si>
  <si>
    <t>Service Number</t>
  </si>
  <si>
    <t>SAC (Service Accounting Codes)</t>
  </si>
  <si>
    <t>Whether SAC in column ‘4’ is confirmed. If not  indicate applicable the SAC #</t>
  </si>
  <si>
    <t>Rate of GST applicable ( in %)</t>
  </si>
  <si>
    <t>Whether  rate of GST in column ‘6’ is confirmed. If not  indicate applicable rate of GST #</t>
  </si>
  <si>
    <t>Unit</t>
  </si>
  <si>
    <t>Quantity</t>
  </si>
  <si>
    <t>Amount excluding GST</t>
  </si>
  <si>
    <t xml:space="preserve"> GST</t>
  </si>
  <si>
    <t>14=13*10</t>
  </si>
  <si>
    <t>15=18% of 14</t>
  </si>
  <si>
    <t xml:space="preserve">SCHEDULE ITEMS - CIVIL </t>
  </si>
  <si>
    <t>Add Amount above/below +/- on the amount for DSR Items as per quoted percentage</t>
  </si>
  <si>
    <t>Total of Schedule I excluding GST considering offered % Rebate</t>
  </si>
  <si>
    <t>Total GST</t>
  </si>
  <si>
    <t>Schedule-II : Non-Scheduled Items</t>
  </si>
  <si>
    <t xml:space="preserve">Bidder’s Name </t>
  </si>
  <si>
    <t>SAC Code</t>
  </si>
  <si>
    <t>Whether SAC in column ‘2’ is confirmed. If not  indicate applicable the SAC #</t>
  </si>
  <si>
    <t>Description
(Non Schedule Items)</t>
  </si>
  <si>
    <t>Unit Rate without GST</t>
  </si>
  <si>
    <t>Total Amount</t>
  </si>
  <si>
    <t>Remarks</t>
  </si>
  <si>
    <t>10= 8 x 9</t>
  </si>
  <si>
    <t>11 = Appl GST% of 10</t>
  </si>
  <si>
    <t xml:space="preserve">A </t>
  </si>
  <si>
    <t>NS-1</t>
  </si>
  <si>
    <t>(GRAND SUMMARY)</t>
  </si>
  <si>
    <t xml:space="preserve">Kavadiguda Main Raod, </t>
  </si>
  <si>
    <t>Secunderabad - 500080</t>
  </si>
  <si>
    <t>Description</t>
  </si>
  <si>
    <t>Total Price (INR)</t>
  </si>
  <si>
    <t>TOTAL SCHEDULE NO. I</t>
  </si>
  <si>
    <t>TOTAL SCHEDULE NO. II</t>
  </si>
  <si>
    <t>I</t>
  </si>
  <si>
    <t>Total of Service/Installation Charge 
(ITEMS TAB: Item 01  INSTALLATION FOR DCB (INR) : SRM ATB
for BID PRICE SUMMARY Statement )</t>
  </si>
  <si>
    <t>II</t>
  </si>
  <si>
    <t>GST</t>
  </si>
  <si>
    <t>GST on Schedule-I</t>
  </si>
  <si>
    <t>GST on Schedule-II</t>
  </si>
  <si>
    <t>Total GST 
 for BID PRICE SUMMARY Statement )</t>
  </si>
  <si>
    <t>III</t>
  </si>
  <si>
    <t>GRAND TOTAL</t>
  </si>
  <si>
    <t xml:space="preserve">Date : </t>
  </si>
  <si>
    <t>Printed Name   :</t>
  </si>
  <si>
    <t>Place :</t>
  </si>
  <si>
    <t>Designation   :</t>
  </si>
  <si>
    <r>
      <t>Bid Form 2</t>
    </r>
    <r>
      <rPr>
        <b/>
        <vertAlign val="superscript"/>
        <sz val="11"/>
        <rFont val="Book Antiqua"/>
        <family val="1"/>
      </rPr>
      <t>nd</t>
    </r>
    <r>
      <rPr>
        <b/>
        <sz val="11"/>
        <rFont val="Book Antiqua"/>
        <family val="1"/>
      </rPr>
      <t xml:space="preserve"> Envelope</t>
    </r>
  </si>
  <si>
    <t>BID FORM (Second Envelope)</t>
  </si>
  <si>
    <t>Bid Proposal Ref. No.</t>
  </si>
  <si>
    <t>Southern Region Transmission System-I</t>
  </si>
  <si>
    <t>Name of Contract  :</t>
  </si>
  <si>
    <t>Dear Ladies and/or Gentlemen,</t>
  </si>
  <si>
    <t xml:space="preserve">In continuation of First Envelope of our Bid, we hereby submit the Second Envelope of the Bid, both of which shall be read together and in conjunction with each other, and shall be construed as an integral part of our Bid. Accordingly, we the undersigned, offer to undertake the above-named package in full conformity with the said Bidding Documents for the sum of Rs. </t>
  </si>
  <si>
    <t xml:space="preserve"> /- only or such other sums as may be determined in accordance with the terms and conditions of the Bidding Documents.</t>
  </si>
  <si>
    <t xml:space="preserve">The above amounts are in accordance with the price schedules attached herewith and are made part of this bid.  </t>
  </si>
  <si>
    <t xml:space="preserve">Price Schedules </t>
  </si>
  <si>
    <t>In line with the requirements of the Bidding documents, we enclose herewith the following Price Schedules, duly filled - in as per your proforma:</t>
  </si>
  <si>
    <t>Sch-1</t>
  </si>
  <si>
    <t>Schedules Items as per DSR 2021 excluding GST</t>
  </si>
  <si>
    <t>Sch-2</t>
  </si>
  <si>
    <t>Non-Scheduled Items</t>
  </si>
  <si>
    <t>Sch-3</t>
  </si>
  <si>
    <t>Grand Summary</t>
  </si>
  <si>
    <t>We are aware that the Price Schedules do not generally give a full description of the Work to be performed under each item and we shall be deemed to have read the Technical Specifications and other sections of the Bidding Documents and Drawings to ascertain the full scope of Work included in each item while filling-in the rates and prices. We agree that the entered rates and prices shall be deemed to include for the full scope as aforesaid, including overheads and profit.</t>
  </si>
  <si>
    <t>We declare that as specified in Clause 4.6, ITB, Vol.-IA of the Bidding Documents, the prices of all the  Services to be supplied under this contract shall be FIRM and doesnot subject to any price adjustment  as per relevant clauses in bidding document.</t>
  </si>
  <si>
    <t>We understand that in the price schedules, where there are errors between the total of the amounts given under the column for the price Breakdown and the amount given under the Total Price, the former shall prevail and the latter will be corrected accordingly. We further understand that where there are discrepancies between amounts stated in figures and amounts stated in words, the amount stated in words shall prevail. Similarly, any discrepancy in the total bid price and that of the summation of Schedule price (price indicated in a Schedule indicating the total of that schedule), the total bid price shall be corrected to reflect the actual summation of the Schedule prices.</t>
  </si>
  <si>
    <t>We confirm that except as otherwise specifically provided our Bid Prices in this Second Envelope include all taxes, duties, levies and charges as may be assessed on us/our Associate (applicable for Foreign Bidder), our Sub-Contractor/Sub-Vendor or their employees by all municipal, state or national government authorities in connection with the Facilities, in and outside of India.</t>
  </si>
  <si>
    <r>
      <t xml:space="preserve">100% of applicable Taxes and Duties i.e </t>
    </r>
    <r>
      <rPr>
        <b/>
        <sz val="11"/>
        <rFont val="Book Antiqua"/>
        <family val="1"/>
      </rPr>
      <t>GST</t>
    </r>
    <r>
      <rPr>
        <sz val="11"/>
        <rFont val="Book Antiqua"/>
        <family val="1"/>
      </rPr>
      <t xml:space="preserve"> , which are payable by the Employer under the Contract, shall be reimbursed by the Employer  on production of satisfactory documentary evidence by the Contractor in accordance with the provisions of the Bidding Documents.</t>
    </r>
  </si>
  <si>
    <r>
      <t>We further understand that notwithstanding 3.0 above, in case of award on us, you shall also bear and pay/reimburse to us,</t>
    </r>
    <r>
      <rPr>
        <b/>
        <sz val="11"/>
        <rFont val="Book Antiqua"/>
        <family val="1"/>
      </rPr>
      <t xml:space="preserve"> GST</t>
    </r>
    <r>
      <rPr>
        <sz val="11"/>
        <rFont val="Book Antiqua"/>
        <family val="1"/>
      </rPr>
      <t xml:space="preserve"> applicable on</t>
    </r>
    <r>
      <rPr>
        <b/>
        <sz val="11"/>
        <rFont val="Book Antiqua"/>
        <family val="1"/>
      </rPr>
      <t xml:space="preserve"> </t>
    </r>
    <r>
      <rPr>
        <sz val="11"/>
        <rFont val="Book Antiqua"/>
        <family val="1"/>
      </rPr>
      <t>Installation Services specified in Schedule No. I &amp; II of the Price Schedule in this Second Envelope, by the Indian Laws.</t>
    </r>
  </si>
  <si>
    <r>
      <t>We confirm that w</t>
    </r>
    <r>
      <rPr>
        <b/>
        <sz val="11"/>
        <rFont val="Book Antiqua"/>
        <family val="1"/>
      </rPr>
      <t>e have also registered/we shall also get registered in the GST Network with a GSTIN,</t>
    </r>
    <r>
      <rPr>
        <sz val="11"/>
        <rFont val="Book Antiqua"/>
        <family val="1"/>
      </rPr>
      <t xml:space="preserve"> in all the states where the project is located and the states from which we shall make our supply of goods.</t>
    </r>
  </si>
  <si>
    <t># (For Joint Venture only) We, the partners of Joint Venture submitting this bid, do agree and confirm that in case of Award of Contract on the Joint Venture, we shall be jointly and severally liable and responsible for the execution of the Contract in accordance with Contract terms and conditions.</t>
  </si>
  <si>
    <t xml:space="preserve">We, hereby, declare that only the persons or firms interested in this proposal as principals are named here and that no other persons or firms other than those mentioned herein have any interest in this proposal or in the Contract to be entered into, if the award is made on us, that this proposal is made without any connection with any other person, firm or party likewise submitting a proposal is in all respects for and in good faith, without collusion or fraud. </t>
  </si>
  <si>
    <t>Thanking you, we remain,</t>
  </si>
  <si>
    <t>Yours faithfully,</t>
  </si>
  <si>
    <t>Date :</t>
  </si>
  <si>
    <t>Please provide additional information of the Bidder</t>
  </si>
  <si>
    <t>Business Address                       :</t>
  </si>
  <si>
    <t>Country of Incorporation         :</t>
  </si>
  <si>
    <t>State/Province to be indicated :</t>
  </si>
  <si>
    <t>Name of Principal Officer         :</t>
  </si>
  <si>
    <t>Address of  Principal Officer    :</t>
  </si>
  <si>
    <t>* * *</t>
  </si>
  <si>
    <t>Unit Rate Charges excluding GST</t>
  </si>
  <si>
    <t>sqm</t>
  </si>
  <si>
    <t>Total for Schedule Items=</t>
  </si>
  <si>
    <t>cum</t>
  </si>
  <si>
    <t>Cum</t>
  </si>
  <si>
    <t>Sole Bidder</t>
  </si>
  <si>
    <t>Providing and fixing Ist quality ceramic glazed wall tiles conforming to IS: 15622 (thickness to be specified by the manufacturer), of approved make, in all colours, shades except burgundy, bottle green, black of any size as approved by Engineer-in-Charge, in skirting, risers of steps and dados, over 12 mm thick bed of cement mortar 1:3 (1 cement : 3 coarse sand) and jointing with grey cement slurry @ 3.3kg per sqm, including pointing in white cement mixed with pigment of matching shade complete.</t>
  </si>
  <si>
    <t>Sqm</t>
  </si>
  <si>
    <t>metre</t>
  </si>
  <si>
    <t>M</t>
  </si>
  <si>
    <t>NS-2</t>
  </si>
  <si>
    <t>NS-3</t>
  </si>
  <si>
    <t>NS-4</t>
  </si>
  <si>
    <t>NS-5</t>
  </si>
  <si>
    <t>NS-6</t>
  </si>
  <si>
    <t>EA</t>
  </si>
  <si>
    <t>Construction of Underground Water Storage Sump Tank at POWERGRID, Gooty Sub Station</t>
  </si>
  <si>
    <t>CARRIAGE OF MATERIALS : By Mechanical Transport including loading,unloading and stacking :Earth up to 1 Km</t>
  </si>
  <si>
    <t>Earth work in excavation by mechanical means (Hydraulic excavator)/manual means over areas (exceeding 30 cm in depth, 1.5 m in width as well as 10 sqm on plan) including getting out and disposal of excavated earth lead upto 50 m and for all lift, as directed by Engineer-in-charge.:All kinds of soil</t>
  </si>
  <si>
    <t>Filling available excavated earth (excluding rock) in trenches, plinth, sides of foundations etc. in layers not exceeding 20cm in depth, consolidating each deposited layer by ramming and watering, lead up to 50 and for all lift.</t>
  </si>
  <si>
    <t xml:space="preserve">Extra for every additional lift of 1.5 m or part thereof in excavation / banking excavated or stacked materials. 
All kinds of soil </t>
  </si>
  <si>
    <t>Providing and laying in position cement concrete of specified grade excluding the cost of centering and shuttering - All work up to plinth level :1:4:8 (1 Cement : 4 coarse sand (zone-III) derived from natural sources : 8 graded stone aggregate 40 mm nominal size derived from natural sources)</t>
  </si>
  <si>
    <t>Providing and laying cement concrete in retaining walls, return walls, walls (any thickness) including attached pilasters, columns, piers, abutments, pillars, posts, struts, buttresses, string or lacing courses, parapets, coping, bed blocks, anchor blocks, plain window sills, fillets, sunken floor etc., up to floor five level, excluding the cost of centering, shuttering and finishing:1:2:4 (1 Cement : 2 coarse sand (zone-III) derived from natural sources : 4 graded stone aggregate 20 mm nominal size derived from natural sources)</t>
  </si>
  <si>
    <t>Centering and shuttering including strutting, propping etc. and removal of form work for :Foundations, footings, bases for columns</t>
  </si>
  <si>
    <t>Centering and shuttering including strutting, propping etc. and removal of form work for : Retaining walls, return walls, walls (any thickness) including attached pilasters, buttresses, plinth and string courses fillets, kerbs and steps etc.</t>
  </si>
  <si>
    <t xml:space="preserve">Extra for providing and mixing water proofing material in cement concrete work in doses by weight of cement as per manufacturer’s specification. </t>
  </si>
  <si>
    <t>Providing and laying in position specified grade of reinforced cement concrete, excluding the cost of centering, shuttering, finishing and reinforcement - All work up to plinth level :1:1.5:3 (1 cement : 1.5 coarse sand (zone-III) derived from natural sources : 3 graded stone aggregate 20 mm nominal size derived from natural sources)</t>
  </si>
  <si>
    <t>Reinforced cement concrete work in beams, suspended floors, roofs having slope up to 15° landings, balconies, shelves, chajjas, lintels, bands, plain window sills, staircases and spiral stair cases above plinth level up to floor five level, excluding the cost of centering, shuttering, finishing and reinforcement with 1:1.5:3 (1 cement : 1.5 coarse sand(zone-III) derived from natural sources : 3 graded stone aggregate 20 mm nominal size derived from natural sources).</t>
  </si>
  <si>
    <t>Centering and shuttering including strutting, propping etc. and removal of form for: Foundations, footings, bases of columns, etc. for mass concrete</t>
  </si>
  <si>
    <t>Centering and shuttering including strutting, propping etc. and removal of form for: Walls (any thickness) including attached pilasters, butteresses, plinth and string courses etc.</t>
  </si>
  <si>
    <t>Centering and shuttering including strutting, propping etc. and removal of form for: Suspended floors, roofs, landings, balconies and access platform</t>
  </si>
  <si>
    <t>Centering and shuttering including strutting, propping etc. and removal of form for: Lintels, beams, plinth beams, girders, bressumers and cantilevers</t>
  </si>
  <si>
    <t>Centering and shuttering including strutting, propping etc. and removal of form for: Edges of slabs and breaks in floors and walls: Under 20 cm wide</t>
  </si>
  <si>
    <t>Steel reinforcement for R.C.C. work including straightening, cutting, bending, placing in position and binding all complete upto &amp; above plinth level.:Thermo-Mechanically Treated bars of grade Fe-500D or more.</t>
  </si>
  <si>
    <t>Providing and fixing M.S. grills of required pattern in frames of windows etc. with M.S. flats, square or round bars etc. including priming coat with approved steel primer all complete.: Fixed to openings /wooden frames with rawl plugs screws etc.</t>
  </si>
  <si>
    <t xml:space="preserve">Providing and fixing 1 mm thick M.S. sheet door with frame of 40x40x6 mm angle iron and 3 mm M.S. gusset plates at the junctions and corners,all necessary fittings complete, including applying a priming coat of approved steel primer. 
Using M.S. angels 40x40x6 mm for diagonal braces </t>
  </si>
  <si>
    <t>Cement concrete flooring 1:2:4 (1 cement : 2 coarse sand : 4 graded stone aggregate) finished with a floating coat of neat cement, including cement slurry, but excluding the cost of nosing of steps etc. complete.: 40 mm thick with 20 mm nominal size stone aggregate</t>
  </si>
  <si>
    <t>Cement plaster skirting up to 30 cm height, with cement mortar 1:3 (1 cement : 3 coarse sand), finished with a floating coat of neat cement.: 18 mm thick</t>
  </si>
  <si>
    <t>Providing and fixing 1st quality ceramic glazed floor tiles conforming to IS : 15622 (thickness to be specified by the manufacturer ) of approved make in all colours, shades except burgundy, bottle green, black of any size as approved by Engineer-in-Charge in skirting, risers of steps and dados over 12 mm thick bed of cement Mortar 1:3 (1 cement: 3 coarse sand) and jointing with grey cement slurry @ 3.3kg per sqm including pointing in white cement mixed with pigment of matching shade complete.</t>
  </si>
  <si>
    <t>Making khurras 45x45 cm with average minimum thickness of 5 cm cement concrete 1:2:4 (1 cement : 2 coarse sand : 4 graded stone aggregate of 20 mm nominal size) over P.V.C. sheet 1 m x1 m x 400 micron, finished with 12 mm cement plaster 1:3 (1 cement : 3 coarse sand) and a coat of neat cement, rounding the edges and making and finishing the outlet complete.</t>
  </si>
  <si>
    <t>Providing and fixing on wall face unplasticised Rigid PVC rain water pipes conforming to IS : 13592 Type A, including jointing with seal ring conforming to IS : 5382, leaving 10 mm gap for thermal expansion, (i) Single socketed pipes.: 110 mm diameter</t>
  </si>
  <si>
    <t>Providing and fixing on wall face unplasticised - PVC moulded fittings/ accessories for unplasticised Rigid PVC rain water pipes conforming to IS : 13592 Type A, including jointing with seal ring conforming to IS : 5382, leaving 10 mm gap for thermal expansion.: Single tee with door: 110x110x110 mm</t>
  </si>
  <si>
    <t>Providing and fixing on wall face unplasticised - PVC moulded fittings/ accessories for unplasticised Rigid PVC rain water pipes conforming to IS : 13592 Type A, including jointing with seal ring conforming to IS : 5382, leaving 10 mm gap for thermal expansion.: Bend 87.5°110 mm bend</t>
  </si>
  <si>
    <t>Providing and fixing on wall face unplasticised - PVC moulded fittings/ accessories for unplasticised Rigid PVC rain water pipes conforming to IS : 13592 Type A, including jointing with seal ring conforming to IS : 5382, leaving 10 mm gap for thermal expansion.:Shoe (Plain) :110 mm Shoe</t>
  </si>
  <si>
    <t>Providing and fixing unplasticised -PVC pipe clips of approved design to unplasticised - PVC rain water pipes by means of 50x50x50 mm hard wood plugs, screwed with M.S. screws of required length, including cutting brick work and fixing in cement mortar 1:4 (1 cement : 4 coarse sand) and making good the wall etc. complete.: 110 mm</t>
  </si>
  <si>
    <t>Providing and fixing to the inlet mouth of rain water pipe cast iron grating 15 cm diameter and weighing not less than 440 grams.</t>
  </si>
  <si>
    <t>12 mm cement plaster of mix: 1:6 (1 cement: 6 coarse sand)</t>
  </si>
  <si>
    <t>18 mm cement plaster in two coats under layer 12 mm thick cement plaster 1:5 (1 cement : 5 coarse sand) and a top layer 6 mm thick cement plaster 1:3 (1 cement : 3 coarse sand) finished rough with sponge.</t>
  </si>
  <si>
    <t>6 mm cement plaster of mix :
1:3 (1 cement : 3 fine sand)</t>
  </si>
  <si>
    <t>Extra for providing and mixing water proofing material in cement plaster work in proportion recommended by the manufacturers.</t>
  </si>
  <si>
    <t>Distempering with 1st quality acrylic distemper (ready mixed) having VOC content less than 50 gram/litre, of approved manufacturer and of required shade and colour all complete to achieve even shade and colour : New work (two or more coats) over and including water thinnable priming coat with cement primer having VOC content less than  50 gram/litre</t>
  </si>
  <si>
    <t>Finishing walls with Acrylic Smooth exterior paint of required shade : New work (Two or more coat applied @ 1.67 ltr/10 sqm over and including priming coat of exterior primer applied @ 0.90 litre/10 sqm)</t>
  </si>
  <si>
    <t>Painting with synthetic enamel paint of approved brand and manufacture of required colour to give an even shade : Two or more coats on new work over an under coat of suitable shade with ordinary paint of approved brand and manufacture</t>
  </si>
  <si>
    <t>Providing and fixing Chlorinated Polyvinyl Chloride (CPVC) pipes, having thermal stability for hot &amp; cold water supply, including all CPVC plain &amp; brass threaded fittings, including fixing the pipe with clamps at 1.00 m spacing. This includes jointing of pipes &amp; fittings with one step CPVC solvent cement and testing of joints complete as per direction of Engineer in Charge.: Internal work - Exposed on wall :50 mm nominal dia Pipes</t>
  </si>
  <si>
    <t>Providing and fixing Chlorinated Polyvinyl Chloride (CPVC) pipes, having thermal stability for hot &amp; cold water supply including all CPVC plain &amp; brass threaded fittings This includes jointing of pipes &amp; fittings with one step CPVC solvent cement, trenching, refilling &amp; testing of joints complete as per direction of Engineer in Charge.: External work :80 mm nominal dia Pipes</t>
  </si>
  <si>
    <t>Providing and fixing gun metal gate valve with C.I. wheel of approved quality (screwed end) : 80 mm nominal bore</t>
  </si>
  <si>
    <t>Providing and fixing gun metal non- return valve of approved quality (screwed end) : 80 mm nominal bore: Providing and fixing gun metal non- return valve of approved quality (screwed end) : 80 mm nominal bore: Vertical</t>
  </si>
  <si>
    <t>Constructing masonry Chamber 60x60x75 cm inside, in brick work in cement mortar 1:4 (1 cement : 4 coarse sand) for sluice valve, with C.I. surface box 100mm top diameter, 160 mm bottom diameter and 180 mm deep ( inside) with chained lid and RCC top slab 1:1.5:3 mix (1 cement : 1.5 coarse sand : 3 graded stone aggregate 20mm nominal size ) , i/c necessary excavation, foundation concrete 1:5:10 (1 cement : 5 fine sand : 10 graded stone aggregate 40 mm nominal size) and inside plastering with cement mortar 1:3 (1 cement : 3 coarse sand) 12 mm thick, finished with a floating coat of neat cement complete as per standard design : With common burnt clay F.P.S.(non modular) bricks of class designation 7.5</t>
  </si>
  <si>
    <t>Supplying and fixing C.I. cover without frame for manholes :: 500 mm diameter C.I. cover (medium duty) the weight of the cover to be not less than 58 kg</t>
  </si>
  <si>
    <t xml:space="preserve">Providing and laying water proofing treatment to vertical and horizontal surfaces of depressed portions of W.C., kitchen and the like consisting of:
(i) Ist course of applying cement slurry @ 4.4 kg/sqm mixed with water proofing compound conforming to IS 2645 in recommended proportions including rounding off junction of vertical and horizontal surface.
(ii) IInd course of 20 mm cement plaster 1:3 (1 cement : 3 coarse sand) mixed with water proofing compound in recommended proportion including rounding off junction of vertical and horizontal surface.
(iii) IIIrd course of applying blown or residual bitumen applied hot at 1.7 kg. per sqm of area.
(iv) IVth course of 400 micron thick PVC sheet. (Overlaps at joints of PVC sheet should be 100 mm wide and pasted to each other with bitumen @ 1.7 kg/sqm). </t>
  </si>
  <si>
    <t>Providing and Placing in position suitable PVC water stops conforming to IS:12200 for construction/ expansion joints between two RCC members and fixed to the reinforcement with binding wire before pouring concrete etc. complete :
Serrated with central bulb (225 mm wide, 8-11 mm thick)</t>
  </si>
  <si>
    <t>Brick work with common burnt clay F.P.S. (non modular) bricks of class designation 7.5 in superstructure above plinth level up to floor V level in all shapes and sizes in: Cement mortar 1:6 (1 cement : 6 coarse sand) 
Note: Fly ash brick of same class confirming to relevant IS code can also be used if clay bricks of designated class are not available.</t>
  </si>
  <si>
    <t>Providing and laying integral cement based water proofing treatment including preparation of surface as required for treatment of roofs, balconies, terraces etc consisting of following operations:
(a) Applying a slurry coat of neat cement using 2.75 kg/sqm of cement admixed with water proofing compound conforming to IS. 2645 and approved by Engineer-in-charge over the RCC slab including adjoining walls upto 300 mm height including cleaning the surface before treatment.
(b) Laying brick bats with mortar using broken bricks/brick bats 25 mm to 115 mm size with 50% of cement mortar 1:5 (1 cement : 5 coarse sand) admixed with water proofing compound conforming to IS : 2645 and approved by Engineer-in-charge over 20 mm thick layer of cement mortar of mix 1:5 (1 cement :5 coarse sand) admixed with water proofing compound conforming to IS : 2645 and approved by Engineer-in-charge to required slope and treating similarly the adjoining walls upto 300 mm height including rounding of junctions of walls and slabs.
(c) After two days of proper curing applying a second coat of cement slurry using 2.75 kg/ sqm of cement admixed with water proofing compound conforming to IS : 2645 and approved by Engineer-in-charge.
(d) Finishing the surface with 20 mm thick jointless cement mortar of mix 1:4 (1 cement :4 coarse sand) admixed with water proofing compound conforming to IS : 2645 and approved by Engineer-in-charge including laying glass fibre cloth of approved quality in top layer of plaster and finally finishing the surface with trowel with neat cement slurry and making pattern of 300x300 mm square 3 mm deep.
With average thickness of 120 mm and minimum thickness
at khurra as 65 mm.</t>
  </si>
  <si>
    <t>SCHEDULE ITEMS - ELECTRICAL</t>
  </si>
  <si>
    <t>DSR 2022 &amp;  2023 Ref No:</t>
  </si>
  <si>
    <t>DSR2023-1.1.2(1)</t>
  </si>
  <si>
    <t>DSR2023-2.6.1</t>
  </si>
  <si>
    <t>DSR2023-2.25</t>
  </si>
  <si>
    <t>DSR2023-2.26.1</t>
  </si>
  <si>
    <t>DSR2023-4.1.8</t>
  </si>
  <si>
    <t>DSR2023-4.2.3</t>
  </si>
  <si>
    <t>DSR2023-4.3.1</t>
  </si>
  <si>
    <t>DSR2023-4.3.2</t>
  </si>
  <si>
    <t>DSR2023-4.12</t>
  </si>
  <si>
    <t>DSR2023-5.1.2</t>
  </si>
  <si>
    <t>DSR2023-5.3</t>
  </si>
  <si>
    <t>DSR2023-5.9.1</t>
  </si>
  <si>
    <t>DSR2023-5.9.2</t>
  </si>
  <si>
    <t>DSR2023-5.9.3</t>
  </si>
  <si>
    <t>DSR2023-5.9.5</t>
  </si>
  <si>
    <t>DSR2023-5.9.16.1</t>
  </si>
  <si>
    <t>DSR2023-5.22.6 &amp;5.22A.6</t>
  </si>
  <si>
    <t>DSR2023-6.4.2</t>
  </si>
  <si>
    <t>DSR2023-8.31</t>
  </si>
  <si>
    <t>DSR2023-9.48.2</t>
  </si>
  <si>
    <t>DSR2023-10.5.1</t>
  </si>
  <si>
    <t>DSR2023-11.3.1</t>
  </si>
  <si>
    <t>DSR2023-11.6.1</t>
  </si>
  <si>
    <t>DSR2023-11.37A</t>
  </si>
  <si>
    <t>DSR2023-12.22</t>
  </si>
  <si>
    <t>DSR2023-12.41.2</t>
  </si>
  <si>
    <t>DSR2023-12.42.3.2</t>
  </si>
  <si>
    <t>DSR2023-12.42.5.2</t>
  </si>
  <si>
    <t>DSR2023-12.42.6.2</t>
  </si>
  <si>
    <t>DSR2023-12.43.2</t>
  </si>
  <si>
    <t>DSR2023-12.44</t>
  </si>
  <si>
    <t>DSR2023-13.4.2</t>
  </si>
  <si>
    <t>DSR2023-13.12</t>
  </si>
  <si>
    <t>DSR2023-13.16.1</t>
  </si>
  <si>
    <t>DSR2023-13.21</t>
  </si>
  <si>
    <t>DSR2023-13.41.1</t>
  </si>
  <si>
    <t>DSR2023-13.46.1</t>
  </si>
  <si>
    <t>DSR2023-13.62.1</t>
  </si>
  <si>
    <t>DSR2023-18.7.6</t>
  </si>
  <si>
    <t>DSR2023-18.9.8</t>
  </si>
  <si>
    <t>DSR2023-18.17.6</t>
  </si>
  <si>
    <t>DSR2023-18.19.6.2</t>
  </si>
  <si>
    <t>DSR2023-18.33.1</t>
  </si>
  <si>
    <t>DSR2023-19.18.2</t>
  </si>
  <si>
    <t>DSR2023-22.3</t>
  </si>
  <si>
    <t>DSR2023-22.7.1</t>
  </si>
  <si>
    <t>DSR2023-22.4.1</t>
  </si>
  <si>
    <t>DSR 2022-1.10.1</t>
  </si>
  <si>
    <t>DSR 2022-1.12</t>
  </si>
  <si>
    <t>DSR 2022-1.13</t>
  </si>
  <si>
    <t>DSR 2022-1.14.2</t>
  </si>
  <si>
    <t>DSR 2022-1.14.5</t>
  </si>
  <si>
    <t>DSR 2022-1.21.2</t>
  </si>
  <si>
    <t>DSR 2022-1.27.4</t>
  </si>
  <si>
    <t>DSR 2022-1.24.1</t>
  </si>
  <si>
    <t>DSR 2022-1.24.4</t>
  </si>
  <si>
    <t>DSR 2022-1.32</t>
  </si>
  <si>
    <t>DSR 2022-1.33</t>
  </si>
  <si>
    <t>DSR 2022-1.35</t>
  </si>
  <si>
    <t>DSR 2022-1.41</t>
  </si>
  <si>
    <t>DSR 2022-1.50.1</t>
  </si>
  <si>
    <t>DSR 2022-1.57</t>
  </si>
  <si>
    <t>DSR 2022-1.44</t>
  </si>
  <si>
    <t>DSR 2022-2.5.1</t>
  </si>
  <si>
    <t>DSR 2022-2.10.1</t>
  </si>
  <si>
    <t>DSR 2022-2.10.5</t>
  </si>
  <si>
    <t>DSR 2022-2.15.3</t>
  </si>
  <si>
    <t>DSR 2022-5.6</t>
  </si>
  <si>
    <t>DSR 2022-5.10</t>
  </si>
  <si>
    <t>DSR 2022-5.14</t>
  </si>
  <si>
    <t>DSR 2022-6.4</t>
  </si>
  <si>
    <t>DSR 2022-6.12</t>
  </si>
  <si>
    <t>DSR 2022-7.1.1</t>
  </si>
  <si>
    <t>DSR 2022-7.7.1</t>
  </si>
  <si>
    <t>DSR 2022-7.10</t>
  </si>
  <si>
    <t>DSR 2022-9.1.35</t>
  </si>
  <si>
    <t>DSR 2022-14.15.1</t>
  </si>
  <si>
    <t>DSR 2022-14.16.1</t>
  </si>
  <si>
    <t>Wiring for light point/ fan point/ exhaust fan point/ call bell point with 1.5 sq.mm FRLS PVC insulated copper conductor single core cable in surface / recessed medium class PVC conduit, with modular switch, modular plate, suitable GI box and earthing the point with 1.5 sq.mm FRLS PVC insulated copper conductor single core cable etc. as required.: Group A</t>
  </si>
  <si>
    <t>Wiring for light/ power plug with 2X4 sq. mm FRLS PVC insulated copper conductor single core cable in surface/ recessed medium class PVC conduit along with 1 No. 4 sq. mm FRLS PVC insulated copper conductor single core cable for loop earthing as required.</t>
  </si>
  <si>
    <t>Wiring for light/ power plug with 4X4 sq. mm FRLS PVC insulated copper conductor single core cable in surface/ recessed medium class PVC conduit along with 2 Nos. 4 sq. mm FRLS PVC insulated copper conductor single core cable for loop earthing as required.</t>
  </si>
  <si>
    <t>Wiring for circuit/ submain wiring along with earth wire with the following sizes of FRLS PVC insulated copper conductor, single core cable in surface/ recessed medium class PVC conduit as require.: 2 X 2.5 sq. mm + 1 X 2.5 sq. mm earth wire</t>
  </si>
  <si>
    <t>Wiring for circuit/ submain wiring along with earth wire with the following sizes of FRLS PVC insulated copper conductor, single core cable in surface/ recessed medium class PVC conduit as require.: 2 X 10 sq. mm + 1 X 6  sq. mm earth wire</t>
  </si>
  <si>
    <t>Supplying and fixing of following sizes of medium class PVC conduit along with accessories in surface/recess including cutting the wall and making good the same in case of recessed conduit as required.: 25 mm</t>
  </si>
  <si>
    <t>Supplying and fixing following size/modules,GI box along with modular base and cover plate for modular switches in recess etc as required.1.27.4  6Module(200mmx75mm)</t>
  </si>
  <si>
    <t>Supplying and fixing following modular switch/socket on the existing modular plate and switch box including connections but excluding modular plate etc as required.1.24.1 5/6A Switch</t>
  </si>
  <si>
    <t>Supplying and fixing following modular switch/socket on the existing modular plate and switch box including connections but excluding modular plate etc as required.1.24.1 3 pin 5/6A Socket Outlet</t>
  </si>
  <si>
    <t>Supplying and fixing suitable size GI box with modular plate and cover in front on surface or in recess, including providing and fixing 6 pin 5/6 &amp; 15/16 A modular socket outlet and 15/16 A modular switch, connections etc. as required.</t>
  </si>
  <si>
    <t>Supplying and fixing 3 pin, 5 A ceiling rose on the existing junction box/ wooden block including connections etc. as required.</t>
  </si>
  <si>
    <t>Installation ,Testing, Commissioning of wall bracket /ceiling fittings of all sizes and shapes containing upto two GLS/CFL/LED lamps per fitting, complete with all accessories including connections  etc. as required.</t>
  </si>
  <si>
    <t>Installation, testing and commissioning of pre-wired, fluorescent fitting / compact fluorescent fitting of all types, complete with all accessories and tube/lamp etc. directly on ceiling/ wall, including connections with 1.5 sq. mm FRLS PVC insulated, copper conductor, single core cable and earthing etc. as required.</t>
  </si>
  <si>
    <t>Installation of exhaust fan in the existing opening, including making good the damage, connection, testing, commissioning etc. as required.: Upto 450 mm sweep</t>
  </si>
  <si>
    <t>Supplying &amp; fixing suitable size GI box with modular plate and cover in front on surface or in recess including providing and fixing 25 A modular socket outlet and 25 A modular SP MCB, "C" curve including connections, painting etc. as required.</t>
  </si>
  <si>
    <t xml:space="preserve">Installation,testing and commissioning of ceiling fan,including wiring the down rods of standard length(Up to 30 cm) with 1.5 sq mm FRLS PVC Insulated,copper conductor,single core cable etc as required.  </t>
  </si>
  <si>
    <t>Supplying and fixing of following ways surface/ recess mounting, vertical type, 415 V, TPN MCB distribution board of sheet steel, dust protected, duly powder painted, inclusive of 200 A tinned copper bus bar, common neutral link, earth bar, din bar for mounting MCBs (but without MCBs and incomer ) as required . (Note : Vertical type MCB TPDB is normally used where 3 phase outlets are required.) : 4 way (2+ 12), Double door</t>
  </si>
  <si>
    <t>Supplying and fixing 5 A to 32 A rating, 240/415 V, 10 kA, "C" curve, miniature circuit breaker suitable for inductive load of following poles in the existing MCB DB complete with connections, testing and commissioning etc. as required. : Single pole</t>
  </si>
  <si>
    <t>Supplying and fixing 5 A to 32 A rating, 240/415 V, 10 kA, "C" curve, miniature circuit breaker suitable for inductive load of following poles in the existing MCB DB complete with connections, testing and commissioning etc. as required. : Triple pole and neutral</t>
  </si>
  <si>
    <t>Supplying and fixing following rating, four pole, (three phase and neutral), 415 volts, residual current circuit breaker (RCCB), having a sensitivity current  30 mA in the existing MCB DB complete with connections, testing and commissioning etc. as required. : 63 A</t>
  </si>
  <si>
    <t>Earthing with copper earth plate 600 mm X 600 mm X 3 mm thick including accessories, and providing masonry enclosure with cover plate having locking arrangement and watering pipe of 2.7 metre long etc. with charcoal/ coke and salt as required.</t>
  </si>
  <si>
    <t>Providing and fixing 25 mm X 5 mm copper strip in 40 mm dia G.I. pipe from earth electrode including connection with brass nut, bolt, spring, washer excavation and re-filling etc. as required.</t>
  </si>
  <si>
    <t>Providing and fixing 25 mm X 5 mm copper strip on surface or in recess for connections etc. as required.</t>
  </si>
  <si>
    <t>Jointing copper / G.I. tape (with another copper/ G I tape, base of the finial or any other metallic object) by riveting / nut bolting/ sweating and soldering etc. as required.</t>
  </si>
  <si>
    <t>Providing and fixing testing joint, made of 20 mm X 3 mm thick G.I. strip, 125 mm long, with 4 nos. of G.I. bolts, nuts, chuck nuts and spring washers etc. complete as required.</t>
  </si>
  <si>
    <t>Laying of one number PVC insulated and PVC sheathed / XLPE power cable of 1.1 KV grade of following size direct in ground including excavation, sand cushioning, protective covering and refilling the trench etc. as required. : Upto 35 sq. mm</t>
  </si>
  <si>
    <t>Laying and fixing of one number PVC insulated and PVC sheathed / XLPE power cable of 1.1 KV grade of following size on wall surface as required.: Upto 35 sq. mm (clamped with 1mm thick saddle)</t>
  </si>
  <si>
    <t>Supplying and fixing cable route marker with 10 cm X 10 cm X 5 mm thick G.I. plate with inscription there on, bolted /welded to 35 mm X 35 mm X 6 mm angle iron, 60 cm long and fixing the same in ground as required.</t>
  </si>
  <si>
    <t>Supplying and making end termination with brass compression gland and aluminium lugs for following size of PVC insulated and PVC sheathed / XLPE aluminium conductor cable of 1.1 KV grade as required. : 4 X 35 sq. mm (32mm)</t>
  </si>
  <si>
    <t>Supplying and laying of following size  DWC HDPE pipe ISI marked along with all accessories like socket, bend, couplers etc.  conforming to  IS 14930, Part II complete with fitting and cutting, jointing etc. in the existing trench, complete as required.: 63 mm dia (OD-63 mm &amp; ID-51 mm nominal)</t>
  </si>
  <si>
    <t>Supplying and laying of following size  DWC HDPE pipe ISI marked along with all accessories like socket, bend, couplers etc.  conforming to  IS 14930, Part II complete with fitting and cutting, jointing etc. direct in ground (75 cm below ground level) including excavation and refilling the trench but excluding sand cushioning and protective covering etc., complete as required.: 63 mm dia (OD-63 mm &amp; ID-51 mm nominal)</t>
  </si>
  <si>
    <t xml:space="preserve"> Percentage (%) above/below +/- on DSR 2022&amp; 2023 Rates excluding GST mentioned above (to be quoted by Bidder)</t>
  </si>
  <si>
    <t>per bag of 50kg of cement</t>
  </si>
  <si>
    <t>kg</t>
  </si>
  <si>
    <t>each</t>
  </si>
  <si>
    <t>SQM</t>
  </si>
  <si>
    <t>per bag of 50kg cement used in the mix</t>
  </si>
  <si>
    <t>Point</t>
  </si>
  <si>
    <t>Set</t>
  </si>
  <si>
    <t>Unit Rate Charges including GST as per DSR 2022 &amp; 2023</t>
  </si>
  <si>
    <t>GST %  included in DSR2022 &amp; 2023</t>
  </si>
  <si>
    <t>13=11/1.18</t>
  </si>
  <si>
    <t>NON-SCHEDULE ITEMS: ELECTRICAL</t>
  </si>
  <si>
    <t>Supply and Installation of 2 HP crompton Centrifugal Self Priming Mono block Pump, sunction pipe size nominal 80 mm and delivery pipe size 80 mm, 2900 RPM spped with motor type AC Motor ISI Marked 1 Phase ,230 V ± 10%, 50Hz±3%Hz of Rotodynamic Special purpose pumps in compliance to IS 5120 Latest and motor body SS grade 316 with discharge capacity 10 liters/second. Waranty period for 2years. Install with all fitting and fixures at site standard parameters or as per Engineer-In-Charge.</t>
  </si>
  <si>
    <t>Supply and Installation of  Larsen &amp; Toubro 2 HP Starters Control Panel for Submersible Pump Larsen &amp; Toubro (2 HP) with SEMI AUTOMATIC STAR DELTA SUBMERSIBLE CONTROL and Single Phase/230v/50Hz with Oil immersed fixed and running contactor having electrolite grade copper silver plated with current rating 32 A of size 300x300x150 (L*W*H) (mm x mm x mm) with all fitting and fixures at site in standard parameters or as per Engineer-In-Charge.</t>
  </si>
  <si>
    <t>Supply of 20W LED flourscent Light</t>
  </si>
  <si>
    <t>Supply of Bulk Head Fitting Lights</t>
  </si>
  <si>
    <t>Supply of 1200mm sweep Ceiling fan</t>
  </si>
  <si>
    <t>Supply of 300mm sweep Exhaust fan</t>
  </si>
  <si>
    <t>Total of Non-Schedule Items- Electrical (Schedule - II)</t>
  </si>
  <si>
    <t>Description
(DSR'23 Items- Civil Works &amp; DSR 2022 Items-Electrical)</t>
  </si>
  <si>
    <r>
      <t>Specification No: Ref: SR-I/C&amp;M/WC-3845/2024/RFx: 5002003903 (</t>
    </r>
    <r>
      <rPr>
        <b/>
        <sz val="14"/>
        <color theme="6"/>
        <rFont val="Book Antiqua"/>
        <family val="1"/>
      </rPr>
      <t>SR1/NT/W-CIVIL/DOM/B00/24/12509</t>
    </r>
    <r>
      <rPr>
        <b/>
        <sz val="12"/>
        <color rgb="FF0000FF"/>
        <rFont val="Book Antiqua"/>
        <family val="1"/>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</si>
</sst>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3" formatCode="_ * #,##0.00_ ;_ * \-#,##0.00_ ;_ * &quot;-&quot;??_ ;_ @_ "/>
    <numFmt numFmtId="164" formatCode="_(* #,##0.00_);_(* \(#,##0.00\);_(* &quot;-&quot;??_);_(@_)"/>
    <numFmt numFmtId="165" formatCode="_-&quot;£&quot;* #,##0.00_-;\-&quot;£&quot;* #,##0.00_-;_-&quot;£&quot;* &quot;-&quot;??_-;_-@_-"/>
    <numFmt numFmtId="166" formatCode="0.0_)"/>
    <numFmt numFmtId="167" formatCode="#,##0.000_);\(#,##0.000\)"/>
    <numFmt numFmtId="168" formatCode=";;"/>
    <numFmt numFmtId="169" formatCode="&quot;\&quot;#,##0.00;[Red]\-&quot;\&quot;#,##0.00"/>
    <numFmt numFmtId="170" formatCode="#,##0.0"/>
    <numFmt numFmtId="171" formatCode="0.000"/>
    <numFmt numFmtId="172" formatCode="0.0"/>
    <numFmt numFmtId="173" formatCode="[$-409]dd\-mmm\-yy;@"/>
    <numFmt numFmtId="174" formatCode="[$-409]d/mmm/yyyy;@"/>
    <numFmt numFmtId="175" formatCode="_(* #,##0.0000_);_(* \(#,##0.0000\);_(* &quot;-&quot;??_);_(@_)"/>
  </numFmts>
  <fonts count="67">
    <font>
      <sz val="10"/>
      <name val="Book Antiqua"/>
    </font>
    <font>
      <sz val="11"/>
      <color theme="1"/>
      <name val="Calibri"/>
      <family val="2"/>
      <scheme val="minor"/>
    </font>
    <font>
      <sz val="11"/>
      <color theme="1"/>
      <name val="Calibri"/>
      <family val="2"/>
      <scheme val="minor"/>
    </font>
    <font>
      <sz val="11"/>
      <color theme="1"/>
      <name val="Calibri"/>
      <family val="2"/>
      <scheme val="minor"/>
    </font>
    <font>
      <sz val="10"/>
      <name val="Book Antiqua"/>
      <family val="1"/>
    </font>
    <font>
      <b/>
      <sz val="14"/>
      <name val="Book Antiqua"/>
      <family val="1"/>
    </font>
    <font>
      <sz val="12"/>
      <name val="Book Antiqua"/>
      <family val="1"/>
    </font>
    <font>
      <b/>
      <sz val="12"/>
      <name val="Arial"/>
      <family val="2"/>
    </font>
    <font>
      <b/>
      <sz val="12"/>
      <name val="Book Antiqua"/>
      <family val="1"/>
    </font>
    <font>
      <sz val="11"/>
      <name val="Book Antiqua"/>
      <family val="1"/>
    </font>
    <font>
      <b/>
      <sz val="11"/>
      <name val="Book Antiqua"/>
      <family val="1"/>
    </font>
    <font>
      <sz val="14"/>
      <name val="AngsanaUPC"/>
      <family val="1"/>
    </font>
    <font>
      <sz val="10"/>
      <name val="Arial"/>
      <family val="2"/>
    </font>
    <font>
      <sz val="12"/>
      <name val="¹ÙÅÁÃ¼"/>
      <charset val="129"/>
    </font>
    <font>
      <sz val="10"/>
      <color indexed="10"/>
      <name val="Arial"/>
      <family val="2"/>
    </font>
    <font>
      <u/>
      <sz val="9"/>
      <color indexed="12"/>
      <name val="Arial"/>
      <family val="2"/>
    </font>
    <font>
      <sz val="7"/>
      <name val="Small Fonts"/>
      <family val="2"/>
    </font>
    <font>
      <b/>
      <sz val="10"/>
      <name val="Arial CE"/>
      <family val="2"/>
      <charset val="238"/>
    </font>
    <font>
      <u/>
      <sz val="9"/>
      <color indexed="36"/>
      <name val="Arial"/>
      <family val="2"/>
    </font>
    <font>
      <sz val="10"/>
      <name val="MS Sans Serif"/>
      <family val="2"/>
    </font>
    <font>
      <sz val="10"/>
      <name val="Book Antiqua"/>
      <family val="1"/>
    </font>
    <font>
      <sz val="12"/>
      <name val="Arial"/>
      <family val="2"/>
    </font>
    <font>
      <i/>
      <sz val="12"/>
      <name val="Book Antiqua"/>
      <family val="1"/>
    </font>
    <font>
      <b/>
      <i/>
      <sz val="12"/>
      <name val="Book Antiqua"/>
      <family val="1"/>
    </font>
    <font>
      <vertAlign val="superscript"/>
      <sz val="12"/>
      <name val="Book Antiqua"/>
      <family val="1"/>
    </font>
    <font>
      <sz val="12"/>
      <color indexed="12"/>
      <name val="Book Antiqua"/>
      <family val="1"/>
    </font>
    <font>
      <sz val="8"/>
      <name val="Book Antiqua"/>
      <family val="1"/>
    </font>
    <font>
      <sz val="11"/>
      <name val="Arial"/>
      <family val="2"/>
    </font>
    <font>
      <b/>
      <sz val="11"/>
      <name val="Arial"/>
      <family val="2"/>
    </font>
    <font>
      <sz val="11"/>
      <color indexed="8"/>
      <name val="Calibri"/>
      <family val="2"/>
    </font>
    <font>
      <sz val="10"/>
      <name val="Arial"/>
      <family val="2"/>
    </font>
    <font>
      <b/>
      <sz val="10"/>
      <name val="Arial"/>
      <family val="2"/>
    </font>
    <font>
      <b/>
      <u/>
      <sz val="10"/>
      <name val="Arial"/>
      <family val="2"/>
    </font>
    <font>
      <b/>
      <sz val="11"/>
      <color indexed="12"/>
      <name val="Arial"/>
      <family val="2"/>
    </font>
    <font>
      <b/>
      <sz val="10"/>
      <name val="Book Antiqua"/>
      <family val="1"/>
    </font>
    <font>
      <sz val="11"/>
      <color indexed="9"/>
      <name val="Book Antiqua"/>
      <family val="1"/>
    </font>
    <font>
      <b/>
      <sz val="11"/>
      <color indexed="9"/>
      <name val="Book Antiqua"/>
      <family val="1"/>
    </font>
    <font>
      <i/>
      <sz val="9"/>
      <name val="Book Antiqua"/>
      <family val="1"/>
    </font>
    <font>
      <b/>
      <vertAlign val="superscript"/>
      <sz val="11"/>
      <name val="Book Antiqua"/>
      <family val="1"/>
    </font>
    <font>
      <sz val="9"/>
      <color indexed="81"/>
      <name val="Tahoma"/>
      <family val="2"/>
    </font>
    <font>
      <sz val="9"/>
      <name val="Arial"/>
      <family val="2"/>
    </font>
    <font>
      <b/>
      <sz val="11"/>
      <color theme="1"/>
      <name val="Calibri"/>
      <family val="2"/>
      <scheme val="minor"/>
    </font>
    <font>
      <b/>
      <sz val="12"/>
      <color rgb="FFFF0000"/>
      <name val="Book Antiqua"/>
      <family val="1"/>
    </font>
    <font>
      <sz val="12"/>
      <color theme="1"/>
      <name val="Book Antiqua"/>
      <family val="1"/>
    </font>
    <font>
      <b/>
      <sz val="12"/>
      <color theme="1"/>
      <name val="Book Antiqua"/>
      <family val="1"/>
    </font>
    <font>
      <sz val="22"/>
      <color theme="1"/>
      <name val="Calibri"/>
      <family val="2"/>
      <scheme val="minor"/>
    </font>
    <font>
      <b/>
      <sz val="14"/>
      <color theme="1"/>
      <name val="Book Antiqua"/>
      <family val="1"/>
    </font>
    <font>
      <sz val="10"/>
      <color theme="1"/>
      <name val="Consolas"/>
      <family val="3"/>
    </font>
    <font>
      <sz val="10"/>
      <color theme="1"/>
      <name val="Arial"/>
      <family val="2"/>
    </font>
    <font>
      <b/>
      <sz val="18"/>
      <color theme="1"/>
      <name val="Calibri"/>
      <family val="2"/>
      <scheme val="minor"/>
    </font>
    <font>
      <b/>
      <sz val="12"/>
      <color rgb="FF0000FF"/>
      <name val="Book Antiqua"/>
      <family val="1"/>
    </font>
    <font>
      <i/>
      <sz val="12"/>
      <color theme="1"/>
      <name val="Book Antiqua"/>
      <family val="1"/>
    </font>
    <font>
      <b/>
      <sz val="18"/>
      <color theme="1"/>
      <name val="Book Antiqua"/>
      <family val="1"/>
    </font>
    <font>
      <b/>
      <i/>
      <sz val="14"/>
      <name val="Calibri"/>
      <family val="2"/>
      <scheme val="minor"/>
    </font>
    <font>
      <b/>
      <sz val="20"/>
      <name val="Book Antiqua"/>
      <family val="1"/>
    </font>
    <font>
      <b/>
      <sz val="18"/>
      <name val="Book Antiqua"/>
      <family val="1"/>
    </font>
    <font>
      <b/>
      <sz val="16"/>
      <color theme="1"/>
      <name val="Book Antiqua"/>
      <family val="1"/>
    </font>
    <font>
      <b/>
      <sz val="11"/>
      <color theme="1"/>
      <name val="Book Antiqua"/>
      <family val="1"/>
    </font>
    <font>
      <sz val="12"/>
      <color theme="1"/>
      <name val="Arial"/>
      <family val="2"/>
    </font>
    <font>
      <b/>
      <sz val="14"/>
      <name val="Arial"/>
      <family val="2"/>
    </font>
    <font>
      <b/>
      <sz val="10"/>
      <color rgb="FFFF0000"/>
      <name val="Arial"/>
      <family val="2"/>
    </font>
    <font>
      <sz val="12"/>
      <color rgb="FFFF0000"/>
      <name val="Book Antiqua"/>
      <family val="1"/>
    </font>
    <font>
      <sz val="12"/>
      <color rgb="FFFF0000"/>
      <name val="Arial"/>
      <family val="2"/>
    </font>
    <font>
      <sz val="11"/>
      <color theme="1"/>
      <name val="Calibri"/>
      <family val="2"/>
      <charset val="1"/>
      <scheme val="minor"/>
    </font>
    <font>
      <b/>
      <sz val="10"/>
      <color theme="1"/>
      <name val="Arial"/>
      <family val="2"/>
    </font>
    <font>
      <b/>
      <sz val="14"/>
      <color theme="6"/>
      <name val="Book Antiqua"/>
      <family val="1"/>
    </font>
    <font>
      <sz val="11"/>
      <color theme="1"/>
      <name val="Book Antiqua"/>
      <family val="1"/>
    </font>
  </fonts>
  <fills count="11">
    <fill>
      <patternFill patternType="none"/>
    </fill>
    <fill>
      <patternFill patternType="gray125"/>
    </fill>
    <fill>
      <patternFill patternType="solid">
        <fgColor indexed="42"/>
        <bgColor indexed="64"/>
      </patternFill>
    </fill>
    <fill>
      <patternFill patternType="solid">
        <fgColor indexed="12"/>
        <bgColor indexed="64"/>
      </patternFill>
    </fill>
    <fill>
      <patternFill patternType="solid">
        <fgColor indexed="22"/>
        <bgColor indexed="64"/>
      </patternFill>
    </fill>
    <fill>
      <patternFill patternType="solid">
        <fgColor rgb="FFFFFF00"/>
        <bgColor indexed="64"/>
      </patternFill>
    </fill>
    <fill>
      <patternFill patternType="solid">
        <fgColor rgb="FFCCFFCC"/>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rgb="FFC8FFC8"/>
        <bgColor indexed="64"/>
      </patternFill>
    </fill>
    <fill>
      <patternFill patternType="solid">
        <fgColor theme="0"/>
        <bgColor indexed="64"/>
      </patternFill>
    </fill>
  </fills>
  <borders count="56">
    <border>
      <left/>
      <right/>
      <top/>
      <bottom/>
      <diagonal/>
    </border>
    <border>
      <left style="thin">
        <color indexed="64"/>
      </left>
      <right style="thin">
        <color indexed="64"/>
      </right>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top style="hair">
        <color indexed="64"/>
      </top>
      <bottom/>
      <diagonal/>
    </border>
    <border>
      <left/>
      <right style="thin">
        <color indexed="64"/>
      </right>
      <top style="hair">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right/>
      <top style="hair">
        <color indexed="64"/>
      </top>
      <bottom style="hair">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hair">
        <color indexed="64"/>
      </top>
      <bottom/>
      <diagonal/>
    </border>
    <border>
      <left/>
      <right/>
      <top/>
      <bottom style="hair">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medium">
        <color indexed="64"/>
      </bottom>
      <diagonal/>
    </border>
  </borders>
  <cellStyleXfs count="67">
    <xf numFmtId="0" fontId="0" fillId="0" borderId="0"/>
    <xf numFmtId="9" fontId="11" fillId="0" borderId="0"/>
    <xf numFmtId="165" fontId="12" fillId="0" borderId="0" applyFont="0" applyFill="0" applyBorder="0" applyAlignment="0" applyProtection="0"/>
    <xf numFmtId="166" fontId="12" fillId="0" borderId="0" applyFont="0" applyFill="0" applyBorder="0" applyAlignment="0" applyProtection="0"/>
    <xf numFmtId="167" fontId="12" fillId="0" borderId="0" applyFont="0" applyFill="0" applyBorder="0" applyAlignment="0" applyProtection="0"/>
    <xf numFmtId="168" fontId="12" fillId="0" borderId="0" applyFont="0" applyFill="0" applyBorder="0" applyAlignment="0" applyProtection="0"/>
    <xf numFmtId="0" fontId="13" fillId="0" borderId="0"/>
    <xf numFmtId="164" fontId="4" fillId="0" borderId="0" applyFont="0" applyFill="0" applyBorder="0" applyAlignment="0" applyProtection="0"/>
    <xf numFmtId="169" fontId="12" fillId="0" borderId="0"/>
    <xf numFmtId="169" fontId="12" fillId="0" borderId="0"/>
    <xf numFmtId="169" fontId="12" fillId="0" borderId="0"/>
    <xf numFmtId="169" fontId="12" fillId="0" borderId="0"/>
    <xf numFmtId="169" fontId="12" fillId="0" borderId="0"/>
    <xf numFmtId="169" fontId="12" fillId="0" borderId="0"/>
    <xf numFmtId="169" fontId="12" fillId="0" borderId="0"/>
    <xf numFmtId="169" fontId="12" fillId="0" borderId="0"/>
    <xf numFmtId="164" fontId="30" fillId="0" borderId="0" applyFont="0" applyFill="0" applyBorder="0" applyAlignment="0" applyProtection="0"/>
    <xf numFmtId="164" fontId="12" fillId="0" borderId="0" applyFont="0" applyFill="0" applyBorder="0" applyAlignment="0" applyProtection="0"/>
    <xf numFmtId="170" fontId="14" fillId="0" borderId="1">
      <alignment horizontal="right"/>
    </xf>
    <xf numFmtId="0" fontId="7" fillId="0" borderId="2" applyNumberFormat="0" applyAlignment="0" applyProtection="0">
      <alignment horizontal="left" vertical="center"/>
    </xf>
    <xf numFmtId="0" fontId="7" fillId="0" borderId="3">
      <alignment horizontal="left" vertical="center"/>
    </xf>
    <xf numFmtId="0" fontId="15" fillId="0" borderId="0" applyNumberFormat="0" applyFill="0" applyBorder="0" applyAlignment="0" applyProtection="0">
      <alignment vertical="top"/>
      <protection locked="0"/>
    </xf>
    <xf numFmtId="37" fontId="16" fillId="0" borderId="0"/>
    <xf numFmtId="171" fontId="12" fillId="0" borderId="0"/>
    <xf numFmtId="0" fontId="12" fillId="0" borderId="0"/>
    <xf numFmtId="0" fontId="20" fillId="0" borderId="0"/>
    <xf numFmtId="0" fontId="12" fillId="0" borderId="0"/>
    <xf numFmtId="0" fontId="12" fillId="0" borderId="0"/>
    <xf numFmtId="0" fontId="30" fillId="0" borderId="0"/>
    <xf numFmtId="0" fontId="9" fillId="0" borderId="0"/>
    <xf numFmtId="0" fontId="12" fillId="0" borderId="0"/>
    <xf numFmtId="0" fontId="12" fillId="0" borderId="0"/>
    <xf numFmtId="0" fontId="29" fillId="0" borderId="0"/>
    <xf numFmtId="0" fontId="9" fillId="0" borderId="0"/>
    <xf numFmtId="0" fontId="12" fillId="0" borderId="0"/>
    <xf numFmtId="0" fontId="20" fillId="0" borderId="0"/>
    <xf numFmtId="0" fontId="9" fillId="0" borderId="0"/>
    <xf numFmtId="0" fontId="20" fillId="0" borderId="0"/>
    <xf numFmtId="0" fontId="30" fillId="0" borderId="0"/>
    <xf numFmtId="0" fontId="12" fillId="0" borderId="0"/>
    <xf numFmtId="0" fontId="9" fillId="0" borderId="0"/>
    <xf numFmtId="0" fontId="9" fillId="0" borderId="0"/>
    <xf numFmtId="0" fontId="30" fillId="0" borderId="0"/>
    <xf numFmtId="0" fontId="30" fillId="0" borderId="0"/>
    <xf numFmtId="9" fontId="12" fillId="0" borderId="0" applyFont="0" applyFill="0" applyBorder="0" applyAlignment="0" applyProtection="0"/>
    <xf numFmtId="0" fontId="17" fillId="0" borderId="0" applyFont="0"/>
    <xf numFmtId="0" fontId="18" fillId="0" borderId="0" applyNumberFormat="0" applyFill="0" applyBorder="0" applyAlignment="0" applyProtection="0">
      <alignment vertical="top"/>
      <protection locked="0"/>
    </xf>
    <xf numFmtId="0" fontId="19" fillId="0" borderId="0"/>
    <xf numFmtId="0" fontId="12" fillId="0" borderId="0">
      <alignment wrapText="1"/>
    </xf>
    <xf numFmtId="0" fontId="3" fillId="0" borderId="0"/>
    <xf numFmtId="0" fontId="2" fillId="0" borderId="0"/>
    <xf numFmtId="0" fontId="2" fillId="0" borderId="0"/>
    <xf numFmtId="0" fontId="1" fillId="0" borderId="0"/>
    <xf numFmtId="0" fontId="63" fillId="0" borderId="0"/>
    <xf numFmtId="0" fontId="1" fillId="0" borderId="0"/>
    <xf numFmtId="0" fontId="12" fillId="0" borderId="0"/>
    <xf numFmtId="0" fontId="12" fillId="0" borderId="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cellStyleXfs>
  <cellXfs count="385">
    <xf numFmtId="0" fontId="0" fillId="0" borderId="0" xfId="0"/>
    <xf numFmtId="0" fontId="20" fillId="0" borderId="0" xfId="25" applyAlignment="1" applyProtection="1">
      <alignment vertical="top"/>
      <protection hidden="1"/>
    </xf>
    <xf numFmtId="0" fontId="20" fillId="0" borderId="0" xfId="25" applyProtection="1">
      <protection hidden="1"/>
    </xf>
    <xf numFmtId="0" fontId="6" fillId="0" borderId="0" xfId="25" applyFont="1" applyAlignment="1" applyProtection="1">
      <alignment horizontal="justify" vertical="top"/>
      <protection hidden="1"/>
    </xf>
    <xf numFmtId="0" fontId="6" fillId="0" borderId="0" xfId="25" applyFont="1" applyAlignment="1" applyProtection="1">
      <alignment horizontal="justify" vertical="top" wrapText="1"/>
      <protection hidden="1"/>
    </xf>
    <xf numFmtId="0" fontId="6" fillId="0" borderId="0" xfId="25" applyFont="1" applyAlignment="1" applyProtection="1">
      <alignment vertical="top"/>
      <protection hidden="1"/>
    </xf>
    <xf numFmtId="0" fontId="6" fillId="0" borderId="0" xfId="25" applyFont="1" applyAlignment="1" applyProtection="1">
      <alignment horizontal="right" vertical="top"/>
      <protection hidden="1"/>
    </xf>
    <xf numFmtId="0" fontId="22" fillId="0" borderId="0" xfId="25" applyFont="1" applyProtection="1">
      <protection hidden="1"/>
    </xf>
    <xf numFmtId="0" fontId="6" fillId="0" borderId="0" xfId="25" applyFont="1" applyProtection="1">
      <protection hidden="1"/>
    </xf>
    <xf numFmtId="0" fontId="6" fillId="0" borderId="0" xfId="25" applyFont="1" applyAlignment="1" applyProtection="1">
      <alignment horizontal="justify"/>
      <protection hidden="1"/>
    </xf>
    <xf numFmtId="0" fontId="8" fillId="0" borderId="0" xfId="25" applyFont="1" applyAlignment="1" applyProtection="1">
      <alignment horizontal="justify"/>
      <protection hidden="1"/>
    </xf>
    <xf numFmtId="0" fontId="6" fillId="0" borderId="0" xfId="25" quotePrefix="1" applyFont="1" applyAlignment="1" applyProtection="1">
      <alignment vertical="top"/>
      <protection hidden="1"/>
    </xf>
    <xf numFmtId="0" fontId="6" fillId="0" borderId="0" xfId="25" applyFont="1" applyAlignment="1" applyProtection="1">
      <alignment horizontal="center" vertical="center"/>
      <protection hidden="1"/>
    </xf>
    <xf numFmtId="0" fontId="6" fillId="0" borderId="0" xfId="25" applyFont="1" applyAlignment="1" applyProtection="1">
      <alignment horizontal="left"/>
      <protection hidden="1"/>
    </xf>
    <xf numFmtId="0" fontId="6" fillId="0" borderId="0" xfId="25" applyFont="1" applyAlignment="1" applyProtection="1">
      <alignment vertical="top" wrapText="1"/>
      <protection hidden="1"/>
    </xf>
    <xf numFmtId="0" fontId="8" fillId="0" borderId="0" xfId="25" applyFont="1" applyAlignment="1" applyProtection="1">
      <alignment horizontal="justify" vertical="top" wrapText="1"/>
      <protection hidden="1"/>
    </xf>
    <xf numFmtId="0" fontId="8" fillId="0" borderId="0" xfId="25" applyFont="1" applyAlignment="1" applyProtection="1">
      <alignment vertical="top" wrapText="1"/>
      <protection hidden="1"/>
    </xf>
    <xf numFmtId="15" fontId="6" fillId="0" borderId="0" xfId="25" applyNumberFormat="1" applyFont="1" applyAlignment="1" applyProtection="1">
      <alignment vertical="top"/>
      <protection hidden="1"/>
    </xf>
    <xf numFmtId="0" fontId="6" fillId="0" borderId="4" xfId="25" quotePrefix="1" applyFont="1" applyBorder="1" applyAlignment="1" applyProtection="1">
      <alignment horizontal="center" vertical="top"/>
      <protection hidden="1"/>
    </xf>
    <xf numFmtId="0" fontId="6" fillId="0" borderId="5" xfId="25" quotePrefix="1" applyFont="1" applyBorder="1" applyAlignment="1" applyProtection="1">
      <alignment horizontal="center" vertical="top"/>
      <protection hidden="1"/>
    </xf>
    <xf numFmtId="0" fontId="27" fillId="0" borderId="0" xfId="0" applyFont="1" applyProtection="1">
      <protection hidden="1"/>
    </xf>
    <xf numFmtId="0" fontId="27" fillId="0" borderId="0" xfId="0" applyFont="1" applyAlignment="1" applyProtection="1">
      <alignment vertical="center"/>
      <protection hidden="1"/>
    </xf>
    <xf numFmtId="0" fontId="27" fillId="0" borderId="0" xfId="36" applyFont="1" applyAlignment="1" applyProtection="1">
      <alignment vertical="center"/>
      <protection hidden="1"/>
    </xf>
    <xf numFmtId="0" fontId="27" fillId="0" borderId="0" xfId="40" applyFont="1" applyAlignment="1" applyProtection="1">
      <alignment vertical="center"/>
      <protection hidden="1"/>
    </xf>
    <xf numFmtId="0" fontId="28" fillId="0" borderId="0" xfId="0" applyFont="1" applyAlignment="1" applyProtection="1">
      <alignment vertical="center"/>
      <protection hidden="1"/>
    </xf>
    <xf numFmtId="0" fontId="30" fillId="0" borderId="0" xfId="28" applyProtection="1">
      <protection hidden="1"/>
    </xf>
    <xf numFmtId="0" fontId="30" fillId="0" borderId="6" xfId="28" applyBorder="1" applyProtection="1">
      <protection hidden="1"/>
    </xf>
    <xf numFmtId="0" fontId="30" fillId="0" borderId="7" xfId="28" applyBorder="1" applyProtection="1">
      <protection hidden="1"/>
    </xf>
    <xf numFmtId="0" fontId="30" fillId="0" borderId="8" xfId="28" applyBorder="1" applyProtection="1">
      <protection hidden="1"/>
    </xf>
    <xf numFmtId="0" fontId="30" fillId="0" borderId="9" xfId="28" applyBorder="1" applyProtection="1">
      <protection hidden="1"/>
    </xf>
    <xf numFmtId="0" fontId="30" fillId="0" borderId="10" xfId="28" applyBorder="1" applyProtection="1">
      <protection hidden="1"/>
    </xf>
    <xf numFmtId="0" fontId="31" fillId="0" borderId="0" xfId="28" applyFont="1" applyAlignment="1" applyProtection="1">
      <alignment horizontal="center"/>
      <protection hidden="1"/>
    </xf>
    <xf numFmtId="0" fontId="30" fillId="0" borderId="0" xfId="38" applyAlignment="1" applyProtection="1">
      <alignment vertical="center"/>
      <protection hidden="1"/>
    </xf>
    <xf numFmtId="0" fontId="30" fillId="0" borderId="10" xfId="38" applyBorder="1" applyAlignment="1" applyProtection="1">
      <alignment vertical="center"/>
      <protection hidden="1"/>
    </xf>
    <xf numFmtId="0" fontId="12" fillId="0" borderId="9" xfId="38" applyFont="1" applyBorder="1" applyAlignment="1" applyProtection="1">
      <alignment vertical="center"/>
      <protection hidden="1"/>
    </xf>
    <xf numFmtId="0" fontId="30" fillId="0" borderId="0" xfId="38" applyProtection="1">
      <protection hidden="1"/>
    </xf>
    <xf numFmtId="0" fontId="30" fillId="0" borderId="10" xfId="38" applyBorder="1" applyProtection="1">
      <protection hidden="1"/>
    </xf>
    <xf numFmtId="0" fontId="12" fillId="0" borderId="0" xfId="38" applyFont="1" applyAlignment="1" applyProtection="1">
      <alignment vertical="center"/>
      <protection hidden="1"/>
    </xf>
    <xf numFmtId="0" fontId="12" fillId="0" borderId="9" xfId="38" applyFont="1" applyBorder="1" applyAlignment="1" applyProtection="1">
      <alignment horizontal="center" vertical="center"/>
      <protection hidden="1"/>
    </xf>
    <xf numFmtId="0" fontId="12" fillId="0" borderId="10" xfId="38" applyFont="1" applyBorder="1" applyAlignment="1" applyProtection="1">
      <alignment horizontal="left" vertical="center"/>
      <protection hidden="1"/>
    </xf>
    <xf numFmtId="0" fontId="30" fillId="0" borderId="11" xfId="28" applyBorder="1" applyProtection="1">
      <protection hidden="1"/>
    </xf>
    <xf numFmtId="0" fontId="30" fillId="0" borderId="12" xfId="28" applyBorder="1" applyProtection="1">
      <protection hidden="1"/>
    </xf>
    <xf numFmtId="0" fontId="30" fillId="0" borderId="13" xfId="28" applyBorder="1" applyProtection="1">
      <protection hidden="1"/>
    </xf>
    <xf numFmtId="0" fontId="30" fillId="0" borderId="0" xfId="38" applyAlignment="1" applyProtection="1">
      <alignment horizontal="left"/>
      <protection hidden="1"/>
    </xf>
    <xf numFmtId="0" fontId="30" fillId="0" borderId="9" xfId="38" applyBorder="1" applyAlignment="1" applyProtection="1">
      <alignment horizontal="center"/>
      <protection hidden="1"/>
    </xf>
    <xf numFmtId="0" fontId="30" fillId="0" borderId="9" xfId="38" applyBorder="1" applyProtection="1">
      <protection hidden="1"/>
    </xf>
    <xf numFmtId="0" fontId="30" fillId="0" borderId="9" xfId="43" applyBorder="1" applyAlignment="1" applyProtection="1">
      <alignment horizontal="center"/>
      <protection hidden="1"/>
    </xf>
    <xf numFmtId="0" fontId="30" fillId="0" borderId="0" xfId="43" applyProtection="1">
      <protection hidden="1"/>
    </xf>
    <xf numFmtId="0" fontId="30" fillId="0" borderId="14" xfId="28" applyBorder="1" applyProtection="1">
      <protection hidden="1"/>
    </xf>
    <xf numFmtId="0" fontId="30" fillId="0" borderId="15" xfId="43" applyBorder="1" applyAlignment="1" applyProtection="1">
      <alignment horizontal="center"/>
      <protection hidden="1"/>
    </xf>
    <xf numFmtId="0" fontId="30" fillId="0" borderId="16" xfId="43" applyBorder="1" applyProtection="1">
      <protection hidden="1"/>
    </xf>
    <xf numFmtId="0" fontId="30" fillId="0" borderId="16" xfId="38" applyBorder="1" applyProtection="1">
      <protection hidden="1"/>
    </xf>
    <xf numFmtId="0" fontId="30" fillId="0" borderId="17" xfId="38" applyBorder="1" applyProtection="1">
      <protection hidden="1"/>
    </xf>
    <xf numFmtId="0" fontId="32" fillId="0" borderId="0" xfId="28" applyFont="1" applyProtection="1">
      <protection hidden="1"/>
    </xf>
    <xf numFmtId="0" fontId="33" fillId="0" borderId="0" xfId="0" applyFont="1" applyAlignment="1" applyProtection="1">
      <alignment vertical="center"/>
      <protection hidden="1"/>
    </xf>
    <xf numFmtId="0" fontId="20" fillId="0" borderId="18" xfId="25" applyBorder="1" applyProtection="1">
      <protection hidden="1"/>
    </xf>
    <xf numFmtId="0" fontId="23" fillId="0" borderId="0" xfId="25" applyFont="1" applyAlignment="1" applyProtection="1">
      <alignment vertical="top"/>
      <protection hidden="1"/>
    </xf>
    <xf numFmtId="0" fontId="23" fillId="0" borderId="0" xfId="25" applyFont="1" applyAlignment="1" applyProtection="1">
      <alignment horizontal="right" vertical="top"/>
      <protection hidden="1"/>
    </xf>
    <xf numFmtId="0" fontId="34" fillId="0" borderId="18" xfId="25" applyFont="1" applyBorder="1" applyProtection="1">
      <protection hidden="1"/>
    </xf>
    <xf numFmtId="0" fontId="8" fillId="0" borderId="18" xfId="25" applyFont="1" applyBorder="1" applyAlignment="1" applyProtection="1">
      <alignment horizontal="center"/>
      <protection hidden="1"/>
    </xf>
    <xf numFmtId="0" fontId="8" fillId="0" borderId="19" xfId="0" applyFont="1" applyBorder="1" applyAlignment="1" applyProtection="1">
      <alignment horizontal="right"/>
      <protection hidden="1"/>
    </xf>
    <xf numFmtId="0" fontId="8" fillId="0" borderId="19" xfId="0" applyFont="1" applyBorder="1" applyAlignment="1" applyProtection="1">
      <alignment vertical="center"/>
      <protection hidden="1"/>
    </xf>
    <xf numFmtId="0" fontId="9" fillId="0" borderId="0" xfId="0" applyFont="1" applyProtection="1">
      <protection hidden="1"/>
    </xf>
    <xf numFmtId="0" fontId="10" fillId="0" borderId="0" xfId="0" applyFont="1" applyAlignment="1" applyProtection="1">
      <alignment vertical="center"/>
      <protection hidden="1"/>
    </xf>
    <xf numFmtId="0" fontId="9" fillId="0" borderId="0" xfId="0" applyFont="1" applyAlignment="1" applyProtection="1">
      <alignment horizontal="left" vertical="center"/>
      <protection hidden="1"/>
    </xf>
    <xf numFmtId="0" fontId="10" fillId="0" borderId="0" xfId="36" applyFont="1" applyAlignment="1" applyProtection="1">
      <alignment horizontal="left" vertical="center" indent="1"/>
      <protection hidden="1"/>
    </xf>
    <xf numFmtId="0" fontId="9" fillId="0" borderId="0" xfId="36" applyAlignment="1" applyProtection="1">
      <alignment horizontal="left" vertical="center" indent="1"/>
      <protection hidden="1"/>
    </xf>
    <xf numFmtId="0" fontId="9" fillId="0" borderId="0" xfId="0" applyFont="1" applyAlignment="1" applyProtection="1">
      <alignment vertical="center"/>
      <protection hidden="1"/>
    </xf>
    <xf numFmtId="0" fontId="10" fillId="0" borderId="0" xfId="0" applyFont="1" applyAlignment="1" applyProtection="1">
      <alignment horizontal="left" vertical="center"/>
      <protection hidden="1"/>
    </xf>
    <xf numFmtId="0" fontId="10" fillId="0" borderId="0" xfId="0" applyFont="1" applyAlignment="1" applyProtection="1">
      <alignment horizontal="right" vertical="center" indent="1"/>
      <protection hidden="1"/>
    </xf>
    <xf numFmtId="0" fontId="6" fillId="0" borderId="19" xfId="25" applyFont="1" applyBorder="1" applyProtection="1">
      <protection hidden="1"/>
    </xf>
    <xf numFmtId="0" fontId="6" fillId="0" borderId="19" xfId="25" applyFont="1" applyBorder="1" applyAlignment="1" applyProtection="1">
      <alignment vertical="top"/>
      <protection hidden="1"/>
    </xf>
    <xf numFmtId="0" fontId="10" fillId="0" borderId="0" xfId="0" applyFont="1" applyAlignment="1" applyProtection="1">
      <alignment horizontal="center" vertical="center"/>
      <protection hidden="1"/>
    </xf>
    <xf numFmtId="0" fontId="9" fillId="0" borderId="0" xfId="25" applyFont="1" applyAlignment="1" applyProtection="1">
      <alignment horizontal="justify" vertical="top" wrapText="1"/>
      <protection hidden="1"/>
    </xf>
    <xf numFmtId="0" fontId="6" fillId="0" borderId="19" xfId="0" applyFont="1" applyBorder="1" applyAlignment="1" applyProtection="1">
      <alignment vertical="center"/>
      <protection hidden="1"/>
    </xf>
    <xf numFmtId="0" fontId="6" fillId="0" borderId="0" xfId="0" applyFont="1" applyAlignment="1" applyProtection="1">
      <alignment vertical="center"/>
      <protection hidden="1"/>
    </xf>
    <xf numFmtId="0" fontId="9" fillId="0" borderId="0" xfId="0" applyFont="1" applyAlignment="1" applyProtection="1">
      <alignment horizontal="justify" vertical="center"/>
      <protection hidden="1"/>
    </xf>
    <xf numFmtId="0" fontId="10" fillId="0" borderId="0" xfId="40" applyFont="1" applyAlignment="1" applyProtection="1">
      <alignment vertical="center"/>
      <protection hidden="1"/>
    </xf>
    <xf numFmtId="0" fontId="9" fillId="0" borderId="0" xfId="40" applyAlignment="1" applyProtection="1">
      <alignment horizontal="left" vertical="center" indent="1"/>
      <protection hidden="1"/>
    </xf>
    <xf numFmtId="0" fontId="10" fillId="0" borderId="0" xfId="40" applyFont="1" applyAlignment="1" applyProtection="1">
      <alignment vertical="top"/>
      <protection hidden="1"/>
    </xf>
    <xf numFmtId="0" fontId="10" fillId="0" borderId="0" xfId="0" applyFont="1" applyAlignment="1" applyProtection="1">
      <alignment horizontal="justify" vertical="center"/>
      <protection hidden="1"/>
    </xf>
    <xf numFmtId="173" fontId="10" fillId="0" borderId="0" xfId="0" applyNumberFormat="1" applyFont="1" applyAlignment="1" applyProtection="1">
      <alignment horizontal="left" vertical="center" indent="1"/>
      <protection hidden="1"/>
    </xf>
    <xf numFmtId="0" fontId="9" fillId="0" borderId="0" xfId="0" applyFont="1" applyAlignment="1" applyProtection="1">
      <alignment horizontal="left" vertical="center" indent="1"/>
      <protection hidden="1"/>
    </xf>
    <xf numFmtId="0" fontId="10" fillId="0" borderId="0" xfId="0" applyFont="1" applyAlignment="1" applyProtection="1">
      <alignment horizontal="left" vertical="center" indent="1"/>
      <protection hidden="1"/>
    </xf>
    <xf numFmtId="0" fontId="27" fillId="0" borderId="0" xfId="42" applyFont="1"/>
    <xf numFmtId="0" fontId="9" fillId="0" borderId="0" xfId="37" applyFont="1" applyAlignment="1">
      <alignment horizontal="justify" vertical="center"/>
    </xf>
    <xf numFmtId="0" fontId="9" fillId="0" borderId="0" xfId="37" applyFont="1" applyAlignment="1">
      <alignment vertical="center"/>
    </xf>
    <xf numFmtId="0" fontId="9" fillId="0" borderId="20" xfId="37" applyFont="1" applyBorder="1" applyAlignment="1">
      <alignment vertical="center" wrapText="1"/>
    </xf>
    <xf numFmtId="0" fontId="9" fillId="0" borderId="21" xfId="37" applyFont="1" applyBorder="1" applyAlignment="1">
      <alignment vertical="center" wrapText="1"/>
    </xf>
    <xf numFmtId="0" fontId="9" fillId="0" borderId="22" xfId="37" applyFont="1" applyBorder="1" applyAlignment="1">
      <alignment vertical="center" wrapText="1"/>
    </xf>
    <xf numFmtId="0" fontId="9" fillId="0" borderId="3" xfId="37" applyFont="1" applyBorder="1" applyAlignment="1">
      <alignment vertical="center" wrapText="1"/>
    </xf>
    <xf numFmtId="0" fontId="20" fillId="0" borderId="22" xfId="37" applyBorder="1" applyAlignment="1">
      <alignment horizontal="left" vertical="center" wrapText="1"/>
    </xf>
    <xf numFmtId="0" fontId="9" fillId="0" borderId="3" xfId="37" applyFont="1" applyBorder="1" applyAlignment="1">
      <alignment horizontal="center" vertical="center" wrapText="1"/>
    </xf>
    <xf numFmtId="0" fontId="9" fillId="0" borderId="9" xfId="37" applyFont="1" applyBorder="1" applyAlignment="1">
      <alignment vertical="center" wrapText="1"/>
    </xf>
    <xf numFmtId="0" fontId="9" fillId="0" borderId="0" xfId="37" applyFont="1" applyAlignment="1">
      <alignment vertical="center" wrapText="1"/>
    </xf>
    <xf numFmtId="0" fontId="9" fillId="0" borderId="23" xfId="37" applyFont="1" applyBorder="1" applyAlignment="1">
      <alignment vertical="center"/>
    </xf>
    <xf numFmtId="0" fontId="9" fillId="0" borderId="24" xfId="37" applyFont="1" applyBorder="1" applyAlignment="1">
      <alignment vertical="center"/>
    </xf>
    <xf numFmtId="0" fontId="9" fillId="0" borderId="25" xfId="37" applyFont="1" applyBorder="1" applyAlignment="1">
      <alignment vertical="center"/>
    </xf>
    <xf numFmtId="0" fontId="9" fillId="0" borderId="26" xfId="37" applyFont="1" applyBorder="1" applyAlignment="1">
      <alignment vertical="center"/>
    </xf>
    <xf numFmtId="0" fontId="9" fillId="0" borderId="27" xfId="37" applyFont="1" applyBorder="1" applyAlignment="1">
      <alignment vertical="center"/>
    </xf>
    <xf numFmtId="0" fontId="9" fillId="0" borderId="28" xfId="37" applyFont="1" applyBorder="1" applyAlignment="1">
      <alignment vertical="center"/>
    </xf>
    <xf numFmtId="0" fontId="9" fillId="0" borderId="29" xfId="37" applyFont="1" applyBorder="1" applyAlignment="1">
      <alignment vertical="center"/>
    </xf>
    <xf numFmtId="0" fontId="9" fillId="0" borderId="30" xfId="37" applyFont="1" applyBorder="1" applyAlignment="1">
      <alignment vertical="center"/>
    </xf>
    <xf numFmtId="0" fontId="9" fillId="0" borderId="9" xfId="37" applyFont="1" applyBorder="1" applyAlignment="1">
      <alignment vertical="center"/>
    </xf>
    <xf numFmtId="0" fontId="9" fillId="0" borderId="10" xfId="37" applyFont="1" applyBorder="1" applyAlignment="1">
      <alignment vertical="center" wrapText="1"/>
    </xf>
    <xf numFmtId="0" fontId="9" fillId="0" borderId="22" xfId="37" applyFont="1" applyBorder="1" applyAlignment="1">
      <alignment horizontal="left" vertical="center"/>
    </xf>
    <xf numFmtId="0" fontId="9" fillId="0" borderId="11" xfId="37" applyFont="1" applyBorder="1" applyAlignment="1">
      <alignment horizontal="left" vertical="center"/>
    </xf>
    <xf numFmtId="0" fontId="9" fillId="0" borderId="9" xfId="37" applyFont="1" applyBorder="1" applyAlignment="1">
      <alignment horizontal="left" vertical="center"/>
    </xf>
    <xf numFmtId="0" fontId="9" fillId="0" borderId="0" xfId="37" applyFont="1" applyAlignment="1">
      <alignment horizontal="left" vertical="center"/>
    </xf>
    <xf numFmtId="0" fontId="9" fillId="0" borderId="10" xfId="37" applyFont="1" applyBorder="1" applyAlignment="1">
      <alignment horizontal="left" vertical="center"/>
    </xf>
    <xf numFmtId="0" fontId="9" fillId="0" borderId="31" xfId="37" applyFont="1" applyBorder="1" applyAlignment="1">
      <alignment horizontal="left" vertical="center"/>
    </xf>
    <xf numFmtId="0" fontId="9" fillId="0" borderId="32" xfId="37" applyFont="1" applyBorder="1" applyAlignment="1">
      <alignment horizontal="left" vertical="center"/>
    </xf>
    <xf numFmtId="0" fontId="9" fillId="0" borderId="0" xfId="42" applyFont="1"/>
    <xf numFmtId="0" fontId="10" fillId="2" borderId="33" xfId="37" applyFont="1" applyFill="1" applyBorder="1" applyAlignment="1" applyProtection="1">
      <alignment horizontal="left" vertical="center" wrapText="1"/>
      <protection locked="0"/>
    </xf>
    <xf numFmtId="0" fontId="9" fillId="2" borderId="33" xfId="37" applyFont="1" applyFill="1" applyBorder="1" applyAlignment="1" applyProtection="1">
      <alignment horizontal="left" vertical="center" wrapText="1"/>
      <protection locked="0"/>
    </xf>
    <xf numFmtId="0" fontId="9" fillId="2" borderId="34" xfId="37" applyFont="1" applyFill="1" applyBorder="1" applyAlignment="1" applyProtection="1">
      <alignment horizontal="left" vertical="center" wrapText="1"/>
      <protection locked="0"/>
    </xf>
    <xf numFmtId="0" fontId="9" fillId="2" borderId="33" xfId="37" applyFont="1" applyFill="1" applyBorder="1" applyAlignment="1" applyProtection="1">
      <alignment vertical="center" wrapText="1"/>
      <protection locked="0"/>
    </xf>
    <xf numFmtId="0" fontId="9" fillId="2" borderId="34" xfId="37" applyFont="1" applyFill="1" applyBorder="1" applyAlignment="1" applyProtection="1">
      <alignment vertical="center" wrapText="1"/>
      <protection locked="0"/>
    </xf>
    <xf numFmtId="0" fontId="9" fillId="2" borderId="35" xfId="37" applyFont="1" applyFill="1" applyBorder="1" applyAlignment="1" applyProtection="1">
      <alignment vertical="center" wrapText="1"/>
      <protection locked="0"/>
    </xf>
    <xf numFmtId="0" fontId="37" fillId="0" borderId="36" xfId="37" applyFont="1" applyBorder="1" applyAlignment="1" applyProtection="1">
      <alignment horizontal="left" vertical="center" wrapText="1"/>
      <protection locked="0"/>
    </xf>
    <xf numFmtId="0" fontId="35" fillId="0" borderId="36" xfId="42" applyFont="1" applyBorder="1" applyAlignment="1" applyProtection="1">
      <alignment horizontal="center" vertical="center"/>
      <protection locked="0"/>
    </xf>
    <xf numFmtId="0" fontId="9" fillId="0" borderId="10" xfId="37" applyFont="1" applyBorder="1" applyAlignment="1" applyProtection="1">
      <alignment horizontal="center" vertical="center"/>
      <protection locked="0"/>
    </xf>
    <xf numFmtId="174" fontId="9" fillId="2" borderId="33" xfId="37" applyNumberFormat="1" applyFont="1" applyFill="1" applyBorder="1" applyAlignment="1" applyProtection="1">
      <alignment horizontal="left" vertical="center" wrapText="1"/>
      <protection locked="0"/>
    </xf>
    <xf numFmtId="0" fontId="42" fillId="0" borderId="0" xfId="39" applyFont="1" applyAlignment="1">
      <alignment horizontal="center" vertical="center" wrapText="1"/>
    </xf>
    <xf numFmtId="0" fontId="42" fillId="0" borderId="0" xfId="39" applyFont="1" applyAlignment="1">
      <alignment vertical="center" wrapText="1"/>
    </xf>
    <xf numFmtId="0" fontId="9" fillId="2" borderId="37" xfId="33" applyFill="1" applyBorder="1" applyAlignment="1" applyProtection="1">
      <alignment horizontal="left" vertical="center"/>
      <protection locked="0"/>
    </xf>
    <xf numFmtId="164" fontId="9" fillId="0" borderId="0" xfId="7" applyFont="1" applyBorder="1" applyProtection="1">
      <protection hidden="1"/>
    </xf>
    <xf numFmtId="0" fontId="8" fillId="0" borderId="18" xfId="0" applyFont="1" applyBorder="1" applyAlignment="1">
      <alignment horizontal="center" vertical="center" wrapText="1"/>
    </xf>
    <xf numFmtId="0" fontId="44" fillId="0" borderId="18" xfId="0" applyFont="1" applyBorder="1" applyAlignment="1">
      <alignment horizontal="center" vertical="center" wrapText="1"/>
    </xf>
    <xf numFmtId="0" fontId="45" fillId="5" borderId="0" xfId="0" applyFont="1" applyFill="1" applyAlignment="1">
      <alignment horizontal="center" vertical="center"/>
    </xf>
    <xf numFmtId="0" fontId="6" fillId="0" borderId="0" xfId="0" applyFont="1" applyAlignment="1">
      <alignment horizontal="center" vertical="center" wrapText="1"/>
    </xf>
    <xf numFmtId="0" fontId="6" fillId="0" borderId="0" xfId="0" applyFont="1" applyAlignment="1">
      <alignment vertical="center"/>
    </xf>
    <xf numFmtId="0" fontId="6" fillId="0" borderId="0" xfId="0" applyFont="1"/>
    <xf numFmtId="0" fontId="6" fillId="0" borderId="0" xfId="0" applyFont="1" applyAlignment="1">
      <alignment horizontal="center" vertical="center"/>
    </xf>
    <xf numFmtId="0" fontId="43" fillId="0" borderId="0" xfId="0" applyFont="1" applyAlignment="1">
      <alignment horizontal="center" vertical="top"/>
    </xf>
    <xf numFmtId="0" fontId="43" fillId="0" borderId="0" xfId="0" applyFont="1" applyAlignment="1">
      <alignment horizontal="center" vertical="center"/>
    </xf>
    <xf numFmtId="0" fontId="43" fillId="0" borderId="0" xfId="0" applyFont="1" applyAlignment="1">
      <alignment horizontal="center"/>
    </xf>
    <xf numFmtId="0" fontId="43" fillId="0" borderId="0" xfId="0" applyFont="1"/>
    <xf numFmtId="0" fontId="44" fillId="0" borderId="12" xfId="0" applyFont="1" applyBorder="1" applyAlignment="1">
      <alignment horizontal="center" vertical="center" wrapText="1"/>
    </xf>
    <xf numFmtId="0" fontId="6" fillId="0" borderId="18" xfId="0" applyFont="1" applyBorder="1" applyAlignment="1">
      <alignment horizontal="center" vertical="center" wrapText="1"/>
    </xf>
    <xf numFmtId="0" fontId="44" fillId="0" borderId="38" xfId="0" applyFont="1" applyBorder="1" applyAlignment="1">
      <alignment horizontal="center" vertical="center" wrapText="1"/>
    </xf>
    <xf numFmtId="0" fontId="44" fillId="0" borderId="11" xfId="0" applyFont="1" applyBorder="1" applyAlignment="1">
      <alignment horizontal="center" vertical="center" wrapText="1"/>
    </xf>
    <xf numFmtId="0" fontId="8" fillId="0" borderId="18" xfId="0" applyFont="1" applyBorder="1" applyAlignment="1">
      <alignment horizontal="center" vertical="center"/>
    </xf>
    <xf numFmtId="0" fontId="8" fillId="0" borderId="18" xfId="0" applyFont="1" applyBorder="1" applyAlignment="1">
      <alignment horizontal="center"/>
    </xf>
    <xf numFmtId="175" fontId="43" fillId="0" borderId="18" xfId="7" applyNumberFormat="1" applyFont="1" applyBorder="1" applyAlignment="1" applyProtection="1">
      <alignment vertical="center"/>
    </xf>
    <xf numFmtId="164" fontId="43" fillId="0" borderId="18" xfId="7" applyFont="1" applyBorder="1" applyAlignment="1" applyProtection="1">
      <alignment vertical="center"/>
    </xf>
    <xf numFmtId="164" fontId="43" fillId="0" borderId="18" xfId="7" applyFont="1" applyBorder="1" applyAlignment="1" applyProtection="1">
      <alignment horizontal="center" vertical="center"/>
    </xf>
    <xf numFmtId="0" fontId="0" fillId="0" borderId="18" xfId="0" applyBorder="1" applyAlignment="1">
      <alignment horizontal="center" vertical="center"/>
    </xf>
    <xf numFmtId="164" fontId="8" fillId="0" borderId="18" xfId="7" applyFont="1" applyBorder="1" applyAlignment="1" applyProtection="1">
      <alignment vertical="center" wrapText="1"/>
    </xf>
    <xf numFmtId="0" fontId="9" fillId="0" borderId="11" xfId="37" quotePrefix="1" applyFont="1" applyBorder="1" applyAlignment="1">
      <alignment horizontal="right" vertical="center"/>
    </xf>
    <xf numFmtId="164" fontId="46" fillId="0" borderId="18" xfId="7" applyFont="1" applyBorder="1" applyAlignment="1" applyProtection="1">
      <alignment horizontal="center" vertical="center"/>
    </xf>
    <xf numFmtId="0" fontId="47" fillId="0" borderId="0" xfId="0" applyFont="1" applyAlignment="1">
      <alignment horizontal="left" vertical="center"/>
    </xf>
    <xf numFmtId="0" fontId="43" fillId="0" borderId="0" xfId="0" applyFont="1" applyAlignment="1">
      <alignment vertical="top"/>
    </xf>
    <xf numFmtId="0" fontId="48" fillId="0" borderId="0" xfId="0" applyFont="1" applyAlignment="1" applyProtection="1">
      <alignment vertical="center"/>
      <protection hidden="1"/>
    </xf>
    <xf numFmtId="0" fontId="0" fillId="0" borderId="0" xfId="0" applyAlignment="1" applyProtection="1">
      <alignment vertical="center"/>
      <protection hidden="1"/>
    </xf>
    <xf numFmtId="0" fontId="0" fillId="0" borderId="18" xfId="0" applyBorder="1" applyAlignment="1" applyProtection="1">
      <alignment vertical="center"/>
      <protection hidden="1"/>
    </xf>
    <xf numFmtId="0" fontId="47" fillId="0" borderId="0" xfId="0" applyFont="1" applyAlignment="1" applyProtection="1">
      <alignment horizontal="left" vertical="center"/>
      <protection hidden="1"/>
    </xf>
    <xf numFmtId="0" fontId="20" fillId="0" borderId="0" xfId="0" applyFont="1" applyProtection="1">
      <protection hidden="1"/>
    </xf>
    <xf numFmtId="0" fontId="34" fillId="0" borderId="14" xfId="0" applyFont="1" applyBorder="1" applyAlignment="1" applyProtection="1">
      <alignment horizontal="center" vertical="center" wrapText="1"/>
      <protection hidden="1"/>
    </xf>
    <xf numFmtId="164" fontId="34" fillId="0" borderId="14" xfId="7" applyFont="1" applyBorder="1" applyAlignment="1" applyProtection="1">
      <alignment horizontal="center" vertical="center" wrapText="1"/>
      <protection hidden="1"/>
    </xf>
    <xf numFmtId="0" fontId="34" fillId="0" borderId="18" xfId="0" applyFont="1" applyBorder="1" applyAlignment="1" applyProtection="1">
      <alignment horizontal="center" vertical="center"/>
      <protection hidden="1"/>
    </xf>
    <xf numFmtId="164" fontId="34" fillId="0" borderId="18" xfId="7" applyFont="1" applyFill="1" applyBorder="1" applyAlignment="1" applyProtection="1">
      <alignment horizontal="center" vertical="center"/>
      <protection hidden="1"/>
    </xf>
    <xf numFmtId="164" fontId="34" fillId="0" borderId="18" xfId="7" applyFont="1" applyFill="1" applyBorder="1" applyAlignment="1" applyProtection="1">
      <alignment horizontal="center" vertical="center" wrapText="1"/>
      <protection hidden="1"/>
    </xf>
    <xf numFmtId="164" fontId="20" fillId="0" borderId="0" xfId="7" applyFont="1" applyProtection="1">
      <protection hidden="1"/>
    </xf>
    <xf numFmtId="0" fontId="10" fillId="0" borderId="19" xfId="35" applyFont="1" applyBorder="1" applyAlignment="1" applyProtection="1">
      <alignment vertical="center"/>
      <protection hidden="1"/>
    </xf>
    <xf numFmtId="0" fontId="9" fillId="0" borderId="19" xfId="35" applyFont="1" applyBorder="1" applyAlignment="1" applyProtection="1">
      <alignment vertical="center"/>
      <protection hidden="1"/>
    </xf>
    <xf numFmtId="0" fontId="10" fillId="0" borderId="19" xfId="35" applyFont="1" applyBorder="1" applyAlignment="1" applyProtection="1">
      <alignment horizontal="right" vertical="center"/>
      <protection hidden="1"/>
    </xf>
    <xf numFmtId="0" fontId="12" fillId="0" borderId="0" xfId="24" applyProtection="1">
      <protection hidden="1"/>
    </xf>
    <xf numFmtId="0" fontId="9" fillId="0" borderId="0" xfId="35" applyFont="1" applyAlignment="1" applyProtection="1">
      <alignment vertical="center"/>
      <protection hidden="1"/>
    </xf>
    <xf numFmtId="0" fontId="10" fillId="0" borderId="0" xfId="35" applyFont="1" applyAlignment="1" applyProtection="1">
      <alignment horizontal="center" vertical="center"/>
      <protection hidden="1"/>
    </xf>
    <xf numFmtId="0" fontId="9" fillId="0" borderId="0" xfId="35" applyFont="1" applyAlignment="1" applyProtection="1">
      <alignment horizontal="left" vertical="center"/>
      <protection hidden="1"/>
    </xf>
    <xf numFmtId="173" fontId="9" fillId="0" borderId="0" xfId="35" applyNumberFormat="1" applyFont="1" applyAlignment="1" applyProtection="1">
      <alignment horizontal="left" vertical="center"/>
      <protection hidden="1"/>
    </xf>
    <xf numFmtId="0" fontId="9" fillId="0" borderId="0" xfId="36" applyAlignment="1" applyProtection="1">
      <alignment horizontal="left" vertical="center"/>
      <protection hidden="1"/>
    </xf>
    <xf numFmtId="0" fontId="10" fillId="0" borderId="0" xfId="36" applyFont="1" applyAlignment="1" applyProtection="1">
      <alignment horizontal="left" vertical="center"/>
      <protection hidden="1"/>
    </xf>
    <xf numFmtId="0" fontId="9" fillId="0" borderId="0" xfId="35" applyFont="1" applyAlignment="1" applyProtection="1">
      <alignment horizontal="justify" vertical="center"/>
      <protection hidden="1"/>
    </xf>
    <xf numFmtId="0" fontId="9" fillId="0" borderId="0" xfId="41" applyAlignment="1" applyProtection="1">
      <alignment horizontal="left" vertical="center"/>
      <protection hidden="1"/>
    </xf>
    <xf numFmtId="0" fontId="9" fillId="0" borderId="0" xfId="35" applyFont="1" applyAlignment="1" applyProtection="1">
      <alignment vertical="top"/>
      <protection hidden="1"/>
    </xf>
    <xf numFmtId="172" fontId="9" fillId="0" borderId="0" xfId="35" applyNumberFormat="1" applyFont="1" applyAlignment="1" applyProtection="1">
      <alignment horizontal="center" vertical="top"/>
      <protection hidden="1"/>
    </xf>
    <xf numFmtId="0" fontId="9" fillId="0" borderId="0" xfId="35" applyFont="1" applyAlignment="1" applyProtection="1">
      <alignment horizontal="justify" vertical="top"/>
      <protection hidden="1"/>
    </xf>
    <xf numFmtId="0" fontId="9" fillId="0" borderId="0" xfId="35" applyFont="1" applyAlignment="1" applyProtection="1">
      <alignment horizontal="justify"/>
      <protection hidden="1"/>
    </xf>
    <xf numFmtId="0" fontId="9" fillId="0" borderId="0" xfId="35" quotePrefix="1" applyFont="1" applyAlignment="1" applyProtection="1">
      <alignment horizontal="justify"/>
      <protection hidden="1"/>
    </xf>
    <xf numFmtId="4" fontId="8" fillId="0" borderId="0" xfId="35" quotePrefix="1" applyNumberFormat="1" applyFont="1" applyAlignment="1" applyProtection="1">
      <alignment vertical="center"/>
      <protection hidden="1"/>
    </xf>
    <xf numFmtId="172" fontId="9" fillId="0" borderId="0" xfId="35" applyNumberFormat="1" applyFont="1" applyAlignment="1" applyProtection="1">
      <alignment horizontal="center" vertical="center"/>
      <protection hidden="1"/>
    </xf>
    <xf numFmtId="0" fontId="9" fillId="0" borderId="0" xfId="35" applyFont="1" applyAlignment="1" applyProtection="1">
      <alignment horizontal="center" vertical="top"/>
      <protection hidden="1"/>
    </xf>
    <xf numFmtId="0" fontId="9" fillId="0" borderId="0" xfId="33" applyAlignment="1" applyProtection="1">
      <alignment vertical="center"/>
      <protection hidden="1"/>
    </xf>
    <xf numFmtId="0" fontId="9" fillId="0" borderId="0" xfId="33" applyAlignment="1" applyProtection="1">
      <alignment horizontal="center" vertical="center" wrapText="1"/>
      <protection hidden="1"/>
    </xf>
    <xf numFmtId="0" fontId="9" fillId="0" borderId="0" xfId="33" applyProtection="1">
      <protection hidden="1"/>
    </xf>
    <xf numFmtId="0" fontId="9" fillId="0" borderId="0" xfId="33" applyAlignment="1" applyProtection="1">
      <alignment horizontal="justify" vertical="center"/>
      <protection hidden="1"/>
    </xf>
    <xf numFmtId="172" fontId="9" fillId="0" borderId="0" xfId="33" applyNumberFormat="1" applyAlignment="1" applyProtection="1">
      <alignment horizontal="center" vertical="center"/>
      <protection hidden="1"/>
    </xf>
    <xf numFmtId="0" fontId="9" fillId="0" borderId="0" xfId="33" applyAlignment="1" applyProtection="1">
      <alignment horizontal="right" vertical="center"/>
      <protection hidden="1"/>
    </xf>
    <xf numFmtId="0" fontId="9" fillId="0" borderId="0" xfId="35" applyFont="1" applyProtection="1">
      <protection hidden="1"/>
    </xf>
    <xf numFmtId="173" fontId="10" fillId="0" borderId="0" xfId="35" applyNumberFormat="1" applyFont="1" applyAlignment="1" applyProtection="1">
      <alignment vertical="center"/>
      <protection hidden="1"/>
    </xf>
    <xf numFmtId="0" fontId="10" fillId="0" borderId="0" xfId="35" applyFont="1" applyAlignment="1" applyProtection="1">
      <alignment horizontal="right" vertical="center"/>
      <protection hidden="1"/>
    </xf>
    <xf numFmtId="0" fontId="10" fillId="0" borderId="0" xfId="35" applyFont="1" applyAlignment="1" applyProtection="1">
      <alignment horizontal="left" vertical="center" indent="2"/>
      <protection hidden="1"/>
    </xf>
    <xf numFmtId="0" fontId="10" fillId="0" borderId="0" xfId="35" applyFont="1" applyAlignment="1" applyProtection="1">
      <alignment horizontal="left" vertical="center" indent="1"/>
      <protection hidden="1"/>
    </xf>
    <xf numFmtId="0" fontId="9" fillId="0" borderId="0" xfId="35" applyFont="1" applyAlignment="1" applyProtection="1">
      <alignment horizontal="left" vertical="center" indent="1"/>
      <protection hidden="1"/>
    </xf>
    <xf numFmtId="0" fontId="9" fillId="0" borderId="0" xfId="33" applyAlignment="1" applyProtection="1">
      <alignment horizontal="left" vertical="center" indent="2"/>
      <protection hidden="1"/>
    </xf>
    <xf numFmtId="0" fontId="10" fillId="0" borderId="0" xfId="33" applyFont="1" applyAlignment="1" applyProtection="1">
      <alignment horizontal="left" vertical="center"/>
      <protection hidden="1"/>
    </xf>
    <xf numFmtId="173" fontId="10" fillId="0" borderId="0" xfId="33" applyNumberFormat="1" applyFont="1" applyAlignment="1" applyProtection="1">
      <alignment horizontal="left" vertical="center" indent="1"/>
      <protection hidden="1"/>
    </xf>
    <xf numFmtId="0" fontId="44" fillId="0" borderId="0" xfId="0" applyFont="1" applyAlignment="1">
      <alignment horizontal="center" vertical="center" wrapText="1"/>
    </xf>
    <xf numFmtId="0" fontId="6" fillId="0" borderId="14" xfId="0" applyFont="1" applyBorder="1" applyAlignment="1">
      <alignment horizontal="center" vertical="center" wrapText="1"/>
    </xf>
    <xf numFmtId="0" fontId="44" fillId="0" borderId="14" xfId="0" applyFont="1" applyBorder="1" applyAlignment="1">
      <alignment horizontal="center" vertical="center" wrapText="1"/>
    </xf>
    <xf numFmtId="0" fontId="44" fillId="0" borderId="44" xfId="0" applyFont="1" applyBorder="1" applyAlignment="1">
      <alignment horizontal="center" vertical="center" wrapText="1"/>
    </xf>
    <xf numFmtId="0" fontId="6" fillId="0" borderId="14" xfId="0" applyFont="1" applyBorder="1" applyAlignment="1">
      <alignment horizontal="center" vertical="center"/>
    </xf>
    <xf numFmtId="0" fontId="6" fillId="0" borderId="18" xfId="0" applyFont="1" applyBorder="1" applyAlignment="1">
      <alignment horizontal="center" vertical="center"/>
    </xf>
    <xf numFmtId="2" fontId="6" fillId="0" borderId="18" xfId="0" applyNumberFormat="1" applyFont="1" applyBorder="1" applyAlignment="1">
      <alignment horizontal="right" vertical="center"/>
    </xf>
    <xf numFmtId="0" fontId="0" fillId="0" borderId="18" xfId="0" applyBorder="1" applyAlignment="1">
      <alignment vertical="center" wrapText="1"/>
    </xf>
    <xf numFmtId="0" fontId="0" fillId="0" borderId="18" xfId="0" applyBorder="1" applyAlignment="1">
      <alignment vertical="center"/>
    </xf>
    <xf numFmtId="0" fontId="48" fillId="0" borderId="0" xfId="0" applyFont="1" applyAlignment="1">
      <alignment vertical="center"/>
    </xf>
    <xf numFmtId="0" fontId="0" fillId="0" borderId="0" xfId="0" applyAlignment="1">
      <alignment vertical="center"/>
    </xf>
    <xf numFmtId="1" fontId="0" fillId="0" borderId="0" xfId="0" applyNumberFormat="1"/>
    <xf numFmtId="9" fontId="40" fillId="0" borderId="18" xfId="0" applyNumberFormat="1" applyFont="1" applyBorder="1" applyAlignment="1">
      <alignment horizontal="center" vertical="center" wrapText="1"/>
    </xf>
    <xf numFmtId="0" fontId="31" fillId="8" borderId="18" xfId="0" applyFont="1" applyFill="1" applyBorder="1" applyAlignment="1">
      <alignment horizontal="center" vertical="center" wrapText="1"/>
    </xf>
    <xf numFmtId="0" fontId="53" fillId="8" borderId="18" xfId="48" applyFont="1" applyFill="1" applyBorder="1" applyAlignment="1">
      <alignment horizontal="center" vertical="center" wrapText="1" readingOrder="1"/>
    </xf>
    <xf numFmtId="0" fontId="53" fillId="8" borderId="18" xfId="34" applyFont="1" applyFill="1" applyBorder="1" applyAlignment="1">
      <alignment horizontal="left" vertical="center" readingOrder="1"/>
    </xf>
    <xf numFmtId="0" fontId="43" fillId="8" borderId="18" xfId="0" applyFont="1" applyFill="1" applyBorder="1" applyAlignment="1">
      <alignment horizontal="center"/>
    </xf>
    <xf numFmtId="9" fontId="43" fillId="8" borderId="18" xfId="0" applyNumberFormat="1" applyFont="1" applyFill="1" applyBorder="1" applyAlignment="1">
      <alignment horizontal="center" vertical="top"/>
    </xf>
    <xf numFmtId="0" fontId="43" fillId="8" borderId="18" xfId="0" applyFont="1" applyFill="1" applyBorder="1"/>
    <xf numFmtId="0" fontId="43" fillId="8" borderId="18" xfId="0" applyFont="1" applyFill="1" applyBorder="1" applyAlignment="1">
      <alignment horizontal="center" vertical="top"/>
    </xf>
    <xf numFmtId="2" fontId="43" fillId="8" borderId="18" xfId="0" applyNumberFormat="1" applyFont="1" applyFill="1" applyBorder="1" applyAlignment="1">
      <alignment vertical="top"/>
    </xf>
    <xf numFmtId="10" fontId="43" fillId="8" borderId="18" xfId="0" applyNumberFormat="1" applyFont="1" applyFill="1" applyBorder="1" applyAlignment="1">
      <alignment vertical="top"/>
    </xf>
    <xf numFmtId="10" fontId="55" fillId="0" borderId="18" xfId="0" applyNumberFormat="1" applyFont="1" applyBorder="1" applyAlignment="1">
      <alignment horizontal="center" vertical="center"/>
    </xf>
    <xf numFmtId="164" fontId="46" fillId="7" borderId="18" xfId="7" applyFont="1" applyFill="1" applyBorder="1" applyAlignment="1" applyProtection="1">
      <alignment horizontal="center" vertical="center"/>
    </xf>
    <xf numFmtId="0" fontId="41" fillId="7" borderId="18" xfId="0" applyFont="1" applyFill="1" applyBorder="1" applyAlignment="1">
      <alignment horizontal="center" vertical="center"/>
    </xf>
    <xf numFmtId="0" fontId="6" fillId="7" borderId="44" xfId="0" applyFont="1" applyFill="1" applyBorder="1" applyAlignment="1">
      <alignment horizontal="center" vertical="center" wrapText="1"/>
    </xf>
    <xf numFmtId="0" fontId="6" fillId="7" borderId="14" xfId="0" applyFont="1" applyFill="1" applyBorder="1" applyAlignment="1">
      <alignment horizontal="center" vertical="center" wrapText="1"/>
    </xf>
    <xf numFmtId="0" fontId="44" fillId="7" borderId="14" xfId="0" applyFont="1" applyFill="1" applyBorder="1" applyAlignment="1">
      <alignment horizontal="center" vertical="center" wrapText="1"/>
    </xf>
    <xf numFmtId="0" fontId="44" fillId="7" borderId="44" xfId="0" applyFont="1" applyFill="1" applyBorder="1" applyAlignment="1">
      <alignment horizontal="center" vertical="center" wrapText="1"/>
    </xf>
    <xf numFmtId="0" fontId="12" fillId="7" borderId="18" xfId="0" applyFont="1" applyFill="1" applyBorder="1" applyAlignment="1">
      <alignment horizontal="center" vertical="center" wrapText="1"/>
    </xf>
    <xf numFmtId="0" fontId="27" fillId="7" borderId="18" xfId="0" applyFont="1" applyFill="1" applyBorder="1" applyAlignment="1">
      <alignment vertical="center" wrapText="1"/>
    </xf>
    <xf numFmtId="0" fontId="6" fillId="7" borderId="14" xfId="0" applyFont="1" applyFill="1" applyBorder="1" applyAlignment="1">
      <alignment horizontal="center" vertical="center"/>
    </xf>
    <xf numFmtId="0" fontId="6" fillId="7" borderId="18" xfId="0" applyFont="1" applyFill="1" applyBorder="1" applyAlignment="1">
      <alignment horizontal="center" vertical="center"/>
    </xf>
    <xf numFmtId="0" fontId="7" fillId="7" borderId="18" xfId="0" applyFont="1" applyFill="1" applyBorder="1" applyAlignment="1">
      <alignment horizontal="justify" vertical="center" wrapText="1"/>
    </xf>
    <xf numFmtId="0" fontId="6" fillId="7" borderId="18" xfId="0" applyFont="1" applyFill="1" applyBorder="1" applyAlignment="1">
      <alignment vertical="center"/>
    </xf>
    <xf numFmtId="164" fontId="8" fillId="7" borderId="18" xfId="7" applyFont="1" applyFill="1" applyBorder="1" applyAlignment="1" applyProtection="1">
      <alignment vertical="center"/>
    </xf>
    <xf numFmtId="0" fontId="57" fillId="0" borderId="18" xfId="0" applyFont="1" applyBorder="1" applyAlignment="1">
      <alignment horizontal="center" vertical="center" wrapText="1"/>
    </xf>
    <xf numFmtId="0" fontId="43" fillId="9" borderId="18" xfId="0" applyFont="1" applyFill="1" applyBorder="1" applyAlignment="1" applyProtection="1">
      <alignment vertical="center"/>
      <protection locked="0"/>
    </xf>
    <xf numFmtId="0" fontId="59" fillId="8" borderId="18" xfId="0" applyFont="1" applyFill="1" applyBorder="1" applyAlignment="1">
      <alignment horizontal="justify" vertical="center" wrapText="1"/>
    </xf>
    <xf numFmtId="0" fontId="6" fillId="9" borderId="18" xfId="0" applyFont="1" applyFill="1" applyBorder="1" applyAlignment="1" applyProtection="1">
      <alignment horizontal="center" vertical="center"/>
      <protection locked="0"/>
    </xf>
    <xf numFmtId="164" fontId="49" fillId="7" borderId="18" xfId="7" applyFont="1" applyFill="1" applyBorder="1" applyAlignment="1" applyProtection="1">
      <alignment horizontal="center" vertical="center" wrapText="1"/>
    </xf>
    <xf numFmtId="0" fontId="4" fillId="0" borderId="0" xfId="0" applyFont="1" applyAlignment="1" applyProtection="1">
      <alignment vertical="center"/>
      <protection hidden="1"/>
    </xf>
    <xf numFmtId="0" fontId="4" fillId="0" borderId="0" xfId="0" applyFont="1" applyAlignment="1" applyProtection="1">
      <alignment horizontal="left"/>
      <protection hidden="1"/>
    </xf>
    <xf numFmtId="164" fontId="4" fillId="0" borderId="0" xfId="7" applyFont="1" applyBorder="1" applyAlignment="1" applyProtection="1">
      <alignment horizontal="center" vertical="center"/>
      <protection hidden="1"/>
    </xf>
    <xf numFmtId="0" fontId="4" fillId="0" borderId="0" xfId="0" applyFont="1" applyAlignment="1" applyProtection="1">
      <alignment vertical="top"/>
      <protection hidden="1"/>
    </xf>
    <xf numFmtId="164" fontId="4" fillId="0" borderId="18" xfId="7" applyFont="1" applyBorder="1" applyAlignment="1" applyProtection="1">
      <alignment horizontal="center" vertical="top"/>
      <protection hidden="1"/>
    </xf>
    <xf numFmtId="164" fontId="4" fillId="0" borderId="18" xfId="7" applyFont="1" applyBorder="1" applyAlignment="1" applyProtection="1">
      <alignment horizontal="center" vertical="center"/>
      <protection hidden="1"/>
    </xf>
    <xf numFmtId="164" fontId="4" fillId="0" borderId="18" xfId="7" applyFont="1" applyFill="1" applyBorder="1" applyAlignment="1" applyProtection="1">
      <alignment horizontal="center" vertical="center"/>
      <protection hidden="1"/>
    </xf>
    <xf numFmtId="0" fontId="4" fillId="0" borderId="39" xfId="0" applyFont="1" applyBorder="1" applyAlignment="1" applyProtection="1">
      <alignment vertical="center" wrapText="1"/>
      <protection hidden="1"/>
    </xf>
    <xf numFmtId="0" fontId="4" fillId="0" borderId="40" xfId="0" applyFont="1" applyBorder="1" applyAlignment="1" applyProtection="1">
      <alignment vertical="center" wrapText="1"/>
      <protection hidden="1"/>
    </xf>
    <xf numFmtId="164" fontId="4" fillId="0" borderId="41" xfId="7" applyFont="1" applyBorder="1" applyAlignment="1" applyProtection="1">
      <alignment horizontal="center" vertical="center" wrapText="1"/>
      <protection hidden="1"/>
    </xf>
    <xf numFmtId="0" fontId="4" fillId="0" borderId="42" xfId="0" applyFont="1" applyBorder="1" applyAlignment="1" applyProtection="1">
      <alignment horizontal="justify" vertical="center"/>
      <protection hidden="1"/>
    </xf>
    <xf numFmtId="0" fontId="4" fillId="0" borderId="0" xfId="0" applyFont="1" applyProtection="1">
      <protection hidden="1"/>
    </xf>
    <xf numFmtId="164" fontId="4" fillId="0" borderId="43" xfId="7" applyFont="1" applyBorder="1" applyAlignment="1" applyProtection="1">
      <alignment horizontal="center"/>
      <protection hidden="1"/>
    </xf>
    <xf numFmtId="0" fontId="4" fillId="0" borderId="42" xfId="0" applyFont="1" applyBorder="1" applyAlignment="1" applyProtection="1">
      <alignment vertical="center"/>
      <protection hidden="1"/>
    </xf>
    <xf numFmtId="0" fontId="4" fillId="0" borderId="44" xfId="0" applyFont="1" applyBorder="1" applyAlignment="1" applyProtection="1">
      <alignment vertical="center"/>
      <protection hidden="1"/>
    </xf>
    <xf numFmtId="0" fontId="4" fillId="0" borderId="19" xfId="0" applyFont="1" applyBorder="1" applyProtection="1">
      <protection hidden="1"/>
    </xf>
    <xf numFmtId="0" fontId="4" fillId="0" borderId="19" xfId="0" applyFont="1" applyBorder="1" applyAlignment="1" applyProtection="1">
      <alignment vertical="center"/>
      <protection hidden="1"/>
    </xf>
    <xf numFmtId="164" fontId="4" fillId="0" borderId="30" xfId="7" applyFont="1" applyBorder="1" applyAlignment="1" applyProtection="1">
      <alignment horizontal="center"/>
      <protection hidden="1"/>
    </xf>
    <xf numFmtId="0" fontId="61" fillId="0" borderId="18" xfId="0" applyFont="1" applyBorder="1" applyAlignment="1">
      <alignment horizontal="center" vertical="center"/>
    </xf>
    <xf numFmtId="0" fontId="61" fillId="9" borderId="18" xfId="0" applyFont="1" applyFill="1" applyBorder="1" applyAlignment="1" applyProtection="1">
      <alignment horizontal="center"/>
      <protection locked="0"/>
    </xf>
    <xf numFmtId="9" fontId="62" fillId="0" borderId="18" xfId="0" applyNumberFormat="1" applyFont="1" applyBorder="1" applyAlignment="1">
      <alignment horizontal="center" vertical="center"/>
    </xf>
    <xf numFmtId="0" fontId="61" fillId="9" borderId="18" xfId="0" applyFont="1" applyFill="1" applyBorder="1" applyProtection="1">
      <protection locked="0"/>
    </xf>
    <xf numFmtId="49" fontId="60" fillId="10" borderId="54" xfId="0" applyNumberFormat="1" applyFont="1" applyFill="1" applyBorder="1" applyAlignment="1">
      <alignment horizontal="center" vertical="top" wrapText="1"/>
    </xf>
    <xf numFmtId="0" fontId="43" fillId="0" borderId="18" xfId="0" applyFont="1" applyBorder="1" applyAlignment="1">
      <alignment horizontal="center" vertical="center"/>
    </xf>
    <xf numFmtId="9" fontId="58" fillId="0" borderId="18" xfId="0" applyNumberFormat="1" applyFont="1" applyBorder="1" applyAlignment="1">
      <alignment horizontal="center" vertical="center"/>
    </xf>
    <xf numFmtId="0" fontId="6" fillId="0" borderId="0" xfId="0" applyFont="1" applyAlignment="1">
      <alignment horizontal="center"/>
    </xf>
    <xf numFmtId="2" fontId="43" fillId="8" borderId="18" xfId="0" applyNumberFormat="1" applyFont="1" applyFill="1" applyBorder="1" applyAlignment="1">
      <alignment horizontal="center" vertical="top"/>
    </xf>
    <xf numFmtId="10" fontId="54" fillId="9" borderId="18" xfId="0" applyNumberFormat="1" applyFont="1" applyFill="1" applyBorder="1" applyAlignment="1" applyProtection="1">
      <alignment horizontal="center" vertical="center" wrapText="1"/>
      <protection locked="0"/>
    </xf>
    <xf numFmtId="164" fontId="6" fillId="0" borderId="18" xfId="7" applyFont="1" applyBorder="1" applyAlignment="1" applyProtection="1">
      <alignment horizontal="center" vertical="center" wrapText="1"/>
    </xf>
    <xf numFmtId="164" fontId="43" fillId="0" borderId="0" xfId="0" applyNumberFormat="1" applyFont="1" applyAlignment="1">
      <alignment horizontal="center"/>
    </xf>
    <xf numFmtId="0" fontId="43" fillId="0" borderId="18" xfId="0" applyFont="1" applyBorder="1" applyAlignment="1">
      <alignment horizontal="center" vertical="center" wrapText="1"/>
    </xf>
    <xf numFmtId="0" fontId="43" fillId="0" borderId="0" xfId="0" applyFont="1" applyAlignment="1">
      <alignment horizontal="center" vertical="center" wrapText="1"/>
    </xf>
    <xf numFmtId="0" fontId="64" fillId="8" borderId="18" xfId="0" applyFont="1" applyFill="1" applyBorder="1" applyAlignment="1">
      <alignment horizontal="center" vertical="center" wrapText="1"/>
    </xf>
    <xf numFmtId="0" fontId="44" fillId="0" borderId="0" xfId="0" applyFont="1"/>
    <xf numFmtId="0" fontId="44" fillId="8" borderId="18" xfId="0" applyFont="1" applyFill="1" applyBorder="1" applyAlignment="1">
      <alignment horizontal="center" vertical="top"/>
    </xf>
    <xf numFmtId="0" fontId="44" fillId="0" borderId="0" xfId="0" applyFont="1" applyAlignment="1">
      <alignment vertical="top"/>
    </xf>
    <xf numFmtId="164" fontId="6" fillId="7" borderId="18" xfId="7" applyFont="1" applyFill="1" applyBorder="1"/>
    <xf numFmtId="4" fontId="6" fillId="0" borderId="18" xfId="7" applyNumberFormat="1" applyFont="1" applyBorder="1" applyAlignment="1" applyProtection="1">
      <alignment horizontal="center" vertical="center"/>
    </xf>
    <xf numFmtId="0" fontId="44" fillId="0" borderId="38" xfId="0" applyFont="1" applyBorder="1" applyAlignment="1">
      <alignment horizontal="center" vertical="center"/>
    </xf>
    <xf numFmtId="2" fontId="6" fillId="0" borderId="18" xfId="0" applyNumberFormat="1" applyFont="1" applyBorder="1" applyAlignment="1">
      <alignment horizontal="center" vertical="center" wrapText="1"/>
    </xf>
    <xf numFmtId="0" fontId="9" fillId="0" borderId="18" xfId="0" applyFont="1" applyBorder="1" applyAlignment="1">
      <alignment horizontal="center" vertical="center"/>
    </xf>
    <xf numFmtId="0" fontId="6" fillId="0" borderId="18" xfId="0" applyFont="1" applyBorder="1" applyAlignment="1">
      <alignment horizontal="justify" vertical="top" wrapText="1"/>
    </xf>
    <xf numFmtId="0" fontId="66" fillId="0" borderId="18" xfId="0" applyFont="1" applyBorder="1" applyAlignment="1">
      <alignment vertical="top" wrapText="1"/>
    </xf>
    <xf numFmtId="0" fontId="66" fillId="0" borderId="18" xfId="0" applyFont="1" applyBorder="1" applyAlignment="1">
      <alignment vertical="justify" wrapText="1"/>
    </xf>
    <xf numFmtId="2" fontId="6" fillId="0" borderId="18" xfId="0" applyNumberFormat="1" applyFont="1" applyBorder="1" applyAlignment="1">
      <alignment horizontal="justify" vertical="top" wrapText="1"/>
    </xf>
    <xf numFmtId="2" fontId="6" fillId="0" borderId="18" xfId="0" quotePrefix="1" applyNumberFormat="1" applyFont="1" applyBorder="1" applyAlignment="1">
      <alignment horizontal="center" vertical="center" wrapText="1"/>
    </xf>
    <xf numFmtId="2" fontId="6" fillId="0" borderId="55" xfId="0" quotePrefix="1" applyNumberFormat="1" applyFont="1" applyBorder="1" applyAlignment="1">
      <alignment horizontal="center" vertical="center" wrapText="1"/>
    </xf>
    <xf numFmtId="2" fontId="6" fillId="0" borderId="55" xfId="0" applyNumberFormat="1" applyFont="1" applyBorder="1" applyAlignment="1">
      <alignment horizontal="justify" vertical="top" wrapText="1"/>
    </xf>
    <xf numFmtId="0" fontId="66" fillId="0" borderId="18" xfId="0" applyFont="1" applyBorder="1" applyAlignment="1">
      <alignment horizontal="center" vertical="center"/>
    </xf>
    <xf numFmtId="2" fontId="6" fillId="0" borderId="55" xfId="0" applyNumberFormat="1" applyFont="1" applyBorder="1" applyAlignment="1">
      <alignment horizontal="center" vertical="center" wrapText="1"/>
    </xf>
    <xf numFmtId="0" fontId="6" fillId="0" borderId="18" xfId="0" applyFont="1" applyBorder="1"/>
    <xf numFmtId="2" fontId="6" fillId="0" borderId="18" xfId="0" applyNumberFormat="1" applyFont="1" applyBorder="1" applyAlignment="1">
      <alignment horizontal="center" vertical="center"/>
    </xf>
    <xf numFmtId="2" fontId="6" fillId="0" borderId="18" xfId="0" applyNumberFormat="1" applyFont="1" applyBorder="1" applyAlignment="1">
      <alignment horizontal="right" vertical="center" wrapText="1"/>
    </xf>
    <xf numFmtId="2" fontId="43" fillId="0" borderId="18" xfId="0" applyNumberFormat="1" applyFont="1" applyBorder="1" applyAlignment="1">
      <alignment horizontal="justify" vertical="top" wrapText="1"/>
    </xf>
    <xf numFmtId="0" fontId="50" fillId="0" borderId="0" xfId="39" applyFont="1" applyAlignment="1">
      <alignment horizontal="center" vertical="center" wrapText="1"/>
    </xf>
    <xf numFmtId="0" fontId="36" fillId="3" borderId="0" xfId="37" applyFont="1" applyFill="1" applyAlignment="1">
      <alignment horizontal="center" vertical="center"/>
    </xf>
    <xf numFmtId="0" fontId="9" fillId="0" borderId="0" xfId="40" applyAlignment="1" applyProtection="1">
      <alignment horizontal="left" vertical="center" wrapText="1"/>
      <protection hidden="1"/>
    </xf>
    <xf numFmtId="0" fontId="9" fillId="0" borderId="0" xfId="0" applyFont="1" applyAlignment="1" applyProtection="1">
      <alignment horizontal="center" vertical="center"/>
      <protection hidden="1"/>
    </xf>
    <xf numFmtId="0" fontId="8" fillId="0" borderId="0" xfId="0" applyFont="1" applyAlignment="1" applyProtection="1">
      <alignment horizontal="center" vertical="center" wrapText="1"/>
      <protection hidden="1"/>
    </xf>
    <xf numFmtId="0" fontId="10" fillId="0" borderId="0" xfId="0" applyFont="1" applyAlignment="1" applyProtection="1">
      <alignment horizontal="center" vertical="center"/>
      <protection hidden="1"/>
    </xf>
    <xf numFmtId="0" fontId="10" fillId="0" borderId="0" xfId="0" applyFont="1" applyAlignment="1" applyProtection="1">
      <alignment horizontal="justify" vertical="center" wrapText="1"/>
      <protection hidden="1"/>
    </xf>
    <xf numFmtId="0" fontId="10" fillId="0" borderId="0" xfId="40" applyFont="1" applyAlignment="1" applyProtection="1">
      <alignment horizontal="left" vertical="center" wrapText="1"/>
      <protection hidden="1"/>
    </xf>
    <xf numFmtId="0" fontId="5" fillId="0" borderId="0" xfId="25" applyFont="1" applyAlignment="1" applyProtection="1">
      <alignment horizontal="center" vertical="top"/>
      <protection hidden="1"/>
    </xf>
    <xf numFmtId="0" fontId="6" fillId="0" borderId="0" xfId="25" applyFont="1" applyAlignment="1" applyProtection="1">
      <alignment horizontal="center" vertical="top"/>
      <protection hidden="1"/>
    </xf>
    <xf numFmtId="0" fontId="8" fillId="0" borderId="0" xfId="25" applyFont="1" applyAlignment="1" applyProtection="1">
      <alignment horizontal="center" vertical="top"/>
      <protection hidden="1"/>
    </xf>
    <xf numFmtId="0" fontId="5" fillId="4" borderId="0" xfId="25" applyFont="1" applyFill="1" applyAlignment="1" applyProtection="1">
      <alignment horizontal="center" vertical="top"/>
      <protection hidden="1"/>
    </xf>
    <xf numFmtId="0" fontId="6" fillId="0" borderId="0" xfId="25" applyFont="1" applyAlignment="1" applyProtection="1">
      <alignment horizontal="center" vertical="top" wrapText="1"/>
      <protection hidden="1"/>
    </xf>
    <xf numFmtId="0" fontId="6" fillId="0" borderId="0" xfId="25" applyFont="1" applyAlignment="1" applyProtection="1">
      <alignment horizontal="justify" vertical="top" wrapText="1"/>
      <protection hidden="1"/>
    </xf>
    <xf numFmtId="0" fontId="8" fillId="0" borderId="0" xfId="25" applyFont="1" applyAlignment="1" applyProtection="1">
      <alignment horizontal="justify"/>
      <protection hidden="1"/>
    </xf>
    <xf numFmtId="0" fontId="6" fillId="0" borderId="19" xfId="25" applyFont="1" applyBorder="1" applyAlignment="1" applyProtection="1">
      <alignment horizontal="justify" vertical="top" wrapText="1"/>
      <protection hidden="1"/>
    </xf>
    <xf numFmtId="0" fontId="6" fillId="0" borderId="19" xfId="25" applyFont="1" applyBorder="1" applyAlignment="1" applyProtection="1">
      <alignment horizontal="left" vertical="top" wrapText="1" indent="5"/>
      <protection hidden="1"/>
    </xf>
    <xf numFmtId="0" fontId="6" fillId="0" borderId="0" xfId="25" applyFont="1" applyAlignment="1" applyProtection="1">
      <alignment horizontal="left" vertical="top" wrapText="1" indent="5"/>
      <protection hidden="1"/>
    </xf>
    <xf numFmtId="0" fontId="6" fillId="0" borderId="0" xfId="25" applyFont="1" applyAlignment="1" applyProtection="1">
      <alignment horizontal="justify" vertical="top"/>
      <protection hidden="1"/>
    </xf>
    <xf numFmtId="0" fontId="6" fillId="0" borderId="0" xfId="25" applyFont="1" applyAlignment="1" applyProtection="1">
      <alignment horizontal="justify"/>
      <protection hidden="1"/>
    </xf>
    <xf numFmtId="0" fontId="9" fillId="0" borderId="0" xfId="25" applyFont="1" applyAlignment="1" applyProtection="1">
      <alignment horizontal="justify" vertical="top" wrapText="1"/>
      <protection hidden="1"/>
    </xf>
    <xf numFmtId="0" fontId="9" fillId="0" borderId="0" xfId="25" applyFont="1" applyAlignment="1" applyProtection="1">
      <alignment horizontal="justify" vertical="top"/>
      <protection hidden="1"/>
    </xf>
    <xf numFmtId="0" fontId="6" fillId="0" borderId="0" xfId="25" applyFont="1" applyAlignment="1" applyProtection="1">
      <alignment horizontal="left" vertical="top"/>
      <protection hidden="1"/>
    </xf>
    <xf numFmtId="0" fontId="6" fillId="0" borderId="37" xfId="25" applyFont="1" applyBorder="1" applyAlignment="1" applyProtection="1">
      <alignment horizontal="justify" vertical="top" wrapText="1"/>
      <protection hidden="1"/>
    </xf>
    <xf numFmtId="0" fontId="6" fillId="0" borderId="26" xfId="25" applyFont="1" applyBorder="1" applyAlignment="1" applyProtection="1">
      <alignment horizontal="justify" vertical="top" wrapText="1"/>
      <protection hidden="1"/>
    </xf>
    <xf numFmtId="0" fontId="6" fillId="0" borderId="45" xfId="25" applyFont="1" applyBorder="1" applyAlignment="1" applyProtection="1">
      <alignment horizontal="justify" vertical="top" wrapText="1"/>
      <protection hidden="1"/>
    </xf>
    <xf numFmtId="0" fontId="6" fillId="0" borderId="46" xfId="25" applyFont="1" applyBorder="1" applyAlignment="1" applyProtection="1">
      <alignment horizontal="justify" vertical="top" wrapText="1"/>
      <protection hidden="1"/>
    </xf>
    <xf numFmtId="0" fontId="25" fillId="0" borderId="47" xfId="25" applyFont="1" applyBorder="1" applyAlignment="1" applyProtection="1">
      <alignment horizontal="center" vertical="center"/>
      <protection hidden="1"/>
    </xf>
    <xf numFmtId="0" fontId="25" fillId="0" borderId="48" xfId="25" applyFont="1" applyBorder="1" applyAlignment="1" applyProtection="1">
      <alignment horizontal="center" vertical="center"/>
      <protection hidden="1"/>
    </xf>
    <xf numFmtId="0" fontId="25" fillId="0" borderId="24" xfId="25" applyFont="1" applyBorder="1" applyAlignment="1" applyProtection="1">
      <alignment horizontal="center" vertical="center"/>
      <protection hidden="1"/>
    </xf>
    <xf numFmtId="0" fontId="8" fillId="0" borderId="0" xfId="25" applyFont="1" applyAlignment="1" applyProtection="1">
      <alignment horizontal="justify" vertical="top" wrapText="1"/>
      <protection hidden="1"/>
    </xf>
    <xf numFmtId="0" fontId="8" fillId="0" borderId="0" xfId="25" quotePrefix="1" applyFont="1" applyAlignment="1" applyProtection="1">
      <alignment horizontal="left" vertical="top" wrapText="1"/>
      <protection hidden="1"/>
    </xf>
    <xf numFmtId="2" fontId="21" fillId="2" borderId="49" xfId="38" applyNumberFormat="1" applyFont="1" applyFill="1" applyBorder="1" applyAlignment="1" applyProtection="1">
      <alignment horizontal="right" vertical="center"/>
      <protection hidden="1"/>
    </xf>
    <xf numFmtId="2" fontId="21" fillId="2" borderId="50" xfId="38" applyNumberFormat="1" applyFont="1" applyFill="1" applyBorder="1" applyAlignment="1" applyProtection="1">
      <alignment horizontal="right" vertical="center"/>
      <protection hidden="1"/>
    </xf>
    <xf numFmtId="0" fontId="12" fillId="0" borderId="51" xfId="38" applyFont="1" applyBorder="1" applyAlignment="1" applyProtection="1">
      <alignment horizontal="left" vertical="center"/>
      <protection hidden="1"/>
    </xf>
    <xf numFmtId="0" fontId="12" fillId="0" borderId="7" xfId="38" applyFont="1" applyBorder="1" applyAlignment="1" applyProtection="1">
      <alignment horizontal="left" vertical="center"/>
      <protection hidden="1"/>
    </xf>
    <xf numFmtId="0" fontId="12" fillId="0" borderId="9" xfId="38" applyFont="1" applyBorder="1" applyAlignment="1" applyProtection="1">
      <alignment horizontal="left" vertical="top" wrapText="1"/>
      <protection hidden="1"/>
    </xf>
    <xf numFmtId="0" fontId="12" fillId="0" borderId="0" xfId="38" applyFont="1" applyAlignment="1" applyProtection="1">
      <alignment horizontal="left" vertical="top" wrapText="1"/>
      <protection hidden="1"/>
    </xf>
    <xf numFmtId="0" fontId="12" fillId="0" borderId="10" xfId="38" applyFont="1" applyBorder="1" applyAlignment="1" applyProtection="1">
      <alignment horizontal="left" vertical="top" wrapText="1"/>
      <protection hidden="1"/>
    </xf>
    <xf numFmtId="164" fontId="12" fillId="2" borderId="49" xfId="16" applyFont="1" applyFill="1" applyBorder="1" applyAlignment="1" applyProtection="1">
      <alignment horizontal="right" vertical="center"/>
      <protection hidden="1"/>
    </xf>
    <xf numFmtId="164" fontId="12" fillId="2" borderId="50" xfId="16" applyFont="1" applyFill="1" applyBorder="1" applyAlignment="1" applyProtection="1">
      <alignment horizontal="right" vertical="center"/>
      <protection hidden="1"/>
    </xf>
    <xf numFmtId="0" fontId="28" fillId="0" borderId="16" xfId="28" applyFont="1" applyBorder="1" applyAlignment="1" applyProtection="1">
      <alignment horizontal="left" vertical="top" wrapText="1"/>
      <protection hidden="1"/>
    </xf>
    <xf numFmtId="0" fontId="30" fillId="0" borderId="49" xfId="28" applyBorder="1" applyAlignment="1" applyProtection="1">
      <alignment horizontal="left" vertical="top" wrapText="1"/>
      <protection hidden="1"/>
    </xf>
    <xf numFmtId="0" fontId="30" fillId="0" borderId="2" xfId="28" applyBorder="1" applyAlignment="1" applyProtection="1">
      <alignment horizontal="left" vertical="top" wrapText="1"/>
      <protection hidden="1"/>
    </xf>
    <xf numFmtId="0" fontId="30" fillId="0" borderId="50" xfId="28" applyBorder="1" applyAlignment="1" applyProtection="1">
      <alignment horizontal="left" vertical="top" wrapText="1"/>
      <protection hidden="1"/>
    </xf>
    <xf numFmtId="0" fontId="52" fillId="0" borderId="40" xfId="0" applyFont="1" applyBorder="1" applyAlignment="1">
      <alignment horizontal="center" vertical="center"/>
    </xf>
    <xf numFmtId="0" fontId="52" fillId="0" borderId="41" xfId="0" applyFont="1" applyBorder="1" applyAlignment="1">
      <alignment horizontal="center" vertical="center"/>
    </xf>
    <xf numFmtId="0" fontId="6" fillId="0" borderId="0" xfId="0" applyFont="1" applyAlignment="1">
      <alignment vertical="center"/>
    </xf>
    <xf numFmtId="0" fontId="6" fillId="0" borderId="0" xfId="0" applyFont="1" applyAlignment="1">
      <alignment horizontal="left" vertical="center"/>
    </xf>
    <xf numFmtId="0" fontId="56" fillId="0" borderId="18" xfId="0" applyFont="1" applyBorder="1" applyAlignment="1">
      <alignment horizontal="right" vertical="center"/>
    </xf>
    <xf numFmtId="0" fontId="44" fillId="0" borderId="18" xfId="0" applyFont="1" applyBorder="1" applyAlignment="1">
      <alignment horizontal="right" vertical="center"/>
    </xf>
    <xf numFmtId="0" fontId="44" fillId="7" borderId="18" xfId="0" applyFont="1" applyFill="1" applyBorder="1" applyAlignment="1">
      <alignment horizontal="right" vertical="center"/>
    </xf>
    <xf numFmtId="0" fontId="8" fillId="0" borderId="18" xfId="0" applyFont="1" applyBorder="1" applyAlignment="1">
      <alignment horizontal="right" vertical="center" wrapText="1"/>
    </xf>
    <xf numFmtId="0" fontId="46" fillId="0" borderId="38" xfId="0" applyFont="1" applyBorder="1" applyAlignment="1">
      <alignment horizontal="right" vertical="top" wrapText="1"/>
    </xf>
    <xf numFmtId="0" fontId="46" fillId="0" borderId="3" xfId="0" applyFont="1" applyBorder="1" applyAlignment="1">
      <alignment horizontal="right" vertical="top" wrapText="1"/>
    </xf>
    <xf numFmtId="0" fontId="46" fillId="0" borderId="11" xfId="0" applyFont="1" applyBorder="1" applyAlignment="1">
      <alignment horizontal="right" vertical="top" wrapText="1"/>
    </xf>
    <xf numFmtId="0" fontId="44" fillId="0" borderId="0" xfId="0" applyFont="1" applyAlignment="1">
      <alignment horizontal="center" vertical="center" wrapText="1"/>
    </xf>
    <xf numFmtId="0" fontId="51" fillId="0" borderId="19" xfId="0" applyFont="1" applyBorder="1" applyAlignment="1">
      <alignment horizontal="center"/>
    </xf>
    <xf numFmtId="0" fontId="45" fillId="5" borderId="40" xfId="0" applyFont="1" applyFill="1" applyBorder="1" applyAlignment="1">
      <alignment horizontal="center" vertical="center"/>
    </xf>
    <xf numFmtId="0" fontId="8" fillId="7" borderId="18" xfId="0" applyFont="1" applyFill="1" applyBorder="1" applyAlignment="1">
      <alignment horizontal="right" vertical="center"/>
    </xf>
    <xf numFmtId="0" fontId="4" fillId="0" borderId="0" xfId="0" applyFont="1" applyAlignment="1" applyProtection="1">
      <alignment vertical="center"/>
      <protection hidden="1"/>
    </xf>
    <xf numFmtId="0" fontId="34" fillId="0" borderId="14" xfId="0" applyFont="1" applyBorder="1" applyAlignment="1" applyProtection="1">
      <alignment horizontal="center" vertical="center" wrapText="1"/>
      <protection hidden="1"/>
    </xf>
    <xf numFmtId="0" fontId="9" fillId="0" borderId="0" xfId="0" applyFont="1" applyAlignment="1" applyProtection="1">
      <alignment vertical="center"/>
      <protection hidden="1"/>
    </xf>
    <xf numFmtId="0" fontId="34" fillId="0" borderId="18" xfId="0" applyFont="1" applyBorder="1" applyAlignment="1" applyProtection="1">
      <alignment horizontal="justify" vertical="center" wrapText="1"/>
      <protection hidden="1"/>
    </xf>
    <xf numFmtId="0" fontId="4" fillId="0" borderId="18" xfId="0" applyFont="1" applyBorder="1" applyAlignment="1" applyProtection="1">
      <alignment horizontal="justify" vertical="center" wrapText="1"/>
      <protection hidden="1"/>
    </xf>
    <xf numFmtId="0" fontId="34" fillId="0" borderId="38" xfId="0" applyFont="1" applyBorder="1" applyAlignment="1" applyProtection="1">
      <alignment horizontal="left" vertical="center" wrapText="1"/>
      <protection hidden="1"/>
    </xf>
    <xf numFmtId="0" fontId="34" fillId="0" borderId="11" xfId="0" applyFont="1" applyBorder="1" applyAlignment="1" applyProtection="1">
      <alignment horizontal="left" vertical="center" wrapText="1"/>
      <protection hidden="1"/>
    </xf>
    <xf numFmtId="0" fontId="8" fillId="0" borderId="18" xfId="0" applyFont="1" applyBorder="1" applyAlignment="1" applyProtection="1">
      <alignment horizontal="left" vertical="center" wrapText="1"/>
      <protection hidden="1"/>
    </xf>
    <xf numFmtId="0" fontId="6" fillId="0" borderId="38" xfId="0" applyFont="1" applyBorder="1" applyAlignment="1" applyProtection="1">
      <alignment horizontal="left" vertical="center" wrapText="1"/>
      <protection hidden="1"/>
    </xf>
    <xf numFmtId="0" fontId="6" fillId="0" borderId="11" xfId="0" applyFont="1" applyBorder="1" applyAlignment="1" applyProtection="1">
      <alignment horizontal="left" vertical="center" wrapText="1"/>
      <protection hidden="1"/>
    </xf>
    <xf numFmtId="0" fontId="4" fillId="0" borderId="38" xfId="0" applyFont="1" applyBorder="1" applyAlignment="1" applyProtection="1">
      <alignment horizontal="center" vertical="center" wrapText="1"/>
      <protection hidden="1"/>
    </xf>
    <xf numFmtId="0" fontId="4" fillId="0" borderId="11" xfId="0" applyFont="1" applyBorder="1" applyAlignment="1" applyProtection="1">
      <alignment horizontal="center" vertical="center" wrapText="1"/>
      <protection hidden="1"/>
    </xf>
    <xf numFmtId="0" fontId="8" fillId="0" borderId="38" xfId="0" applyFont="1" applyBorder="1" applyAlignment="1" applyProtection="1">
      <alignment horizontal="left" vertical="center" wrapText="1"/>
      <protection hidden="1"/>
    </xf>
    <xf numFmtId="0" fontId="8" fillId="0" borderId="11" xfId="0" applyFont="1" applyBorder="1" applyAlignment="1" applyProtection="1">
      <alignment horizontal="left" vertical="center" wrapText="1"/>
      <protection hidden="1"/>
    </xf>
    <xf numFmtId="0" fontId="9" fillId="0" borderId="0" xfId="35" applyFont="1" applyAlignment="1" applyProtection="1">
      <alignment horizontal="justify" vertical="center"/>
      <protection hidden="1"/>
    </xf>
    <xf numFmtId="0" fontId="10" fillId="0" borderId="0" xfId="35" applyFont="1" applyAlignment="1" applyProtection="1">
      <alignment horizontal="center" vertical="center"/>
      <protection hidden="1"/>
    </xf>
    <xf numFmtId="0" fontId="9" fillId="2" borderId="0" xfId="35" applyFont="1" applyFill="1" applyAlignment="1" applyProtection="1">
      <alignment horizontal="left" vertical="center"/>
      <protection locked="0"/>
    </xf>
    <xf numFmtId="173" fontId="9" fillId="6" borderId="0" xfId="35" applyNumberFormat="1" applyFont="1" applyFill="1" applyAlignment="1" applyProtection="1">
      <alignment horizontal="left" vertical="center"/>
      <protection locked="0"/>
    </xf>
    <xf numFmtId="0" fontId="10" fillId="0" borderId="0" xfId="35" applyFont="1" applyAlignment="1" applyProtection="1">
      <alignment horizontal="justify" vertical="top"/>
      <protection hidden="1"/>
    </xf>
    <xf numFmtId="0" fontId="9" fillId="0" borderId="0" xfId="35" applyFont="1" applyAlignment="1" applyProtection="1">
      <alignment horizontal="justify" vertical="top"/>
      <protection hidden="1"/>
    </xf>
    <xf numFmtId="0" fontId="9" fillId="0" borderId="0" xfId="35" applyFont="1" applyAlignment="1" applyProtection="1">
      <alignment horizontal="center" vertical="top"/>
      <protection hidden="1"/>
    </xf>
    <xf numFmtId="0" fontId="10" fillId="0" borderId="0" xfId="35" applyFont="1" applyAlignment="1" applyProtection="1">
      <alignment horizontal="justify" vertical="center"/>
      <protection hidden="1"/>
    </xf>
    <xf numFmtId="0" fontId="9" fillId="0" borderId="0" xfId="35" applyFont="1" applyAlignment="1" applyProtection="1">
      <alignment horizontal="left" vertical="top" wrapText="1"/>
      <protection hidden="1"/>
    </xf>
    <xf numFmtId="173" fontId="10" fillId="0" borderId="0" xfId="35" applyNumberFormat="1" applyFont="1" applyAlignment="1" applyProtection="1">
      <alignment horizontal="left" vertical="center" indent="1"/>
      <protection hidden="1"/>
    </xf>
    <xf numFmtId="0" fontId="9" fillId="0" borderId="52" xfId="33" applyBorder="1" applyAlignment="1" applyProtection="1">
      <alignment horizontal="left" vertical="center" indent="2"/>
      <protection hidden="1"/>
    </xf>
    <xf numFmtId="0" fontId="9" fillId="2" borderId="37" xfId="33" applyFill="1" applyBorder="1" applyAlignment="1" applyProtection="1">
      <alignment horizontal="left" vertical="center"/>
      <protection locked="0"/>
    </xf>
    <xf numFmtId="0" fontId="9" fillId="0" borderId="0" xfId="33" applyAlignment="1" applyProtection="1">
      <alignment horizontal="left" vertical="center" indent="2"/>
      <protection hidden="1"/>
    </xf>
    <xf numFmtId="0" fontId="5" fillId="0" borderId="0" xfId="35" quotePrefix="1" applyFont="1" applyAlignment="1" applyProtection="1">
      <alignment horizontal="center" vertical="center"/>
      <protection hidden="1"/>
    </xf>
    <xf numFmtId="0" fontId="9" fillId="0" borderId="53" xfId="33" applyBorder="1" applyAlignment="1" applyProtection="1">
      <alignment horizontal="left" vertical="center" indent="2"/>
      <protection hidden="1"/>
    </xf>
    <xf numFmtId="0" fontId="9" fillId="0" borderId="37" xfId="33" applyBorder="1" applyAlignment="1" applyProtection="1">
      <alignment horizontal="left" vertical="center" indent="2"/>
      <protection hidden="1"/>
    </xf>
    <xf numFmtId="0" fontId="9" fillId="0" borderId="52" xfId="33" applyBorder="1" applyAlignment="1" applyProtection="1">
      <alignment horizontal="justify" vertical="center" wrapText="1"/>
      <protection hidden="1"/>
    </xf>
  </cellXfs>
  <cellStyles count="67">
    <cellStyle name="75" xfId="1" xr:uid="{00000000-0005-0000-0000-000000000000}"/>
    <cellStyle name="ÅëÈ­ [0]_±âÅ¸" xfId="2" xr:uid="{00000000-0005-0000-0000-000001000000}"/>
    <cellStyle name="ÅëÈ­_±âÅ¸" xfId="3" xr:uid="{00000000-0005-0000-0000-000002000000}"/>
    <cellStyle name="ÄÞ¸¶ [0]_±âÅ¸" xfId="4" xr:uid="{00000000-0005-0000-0000-000003000000}"/>
    <cellStyle name="ÄÞ¸¶_±âÅ¸" xfId="5" xr:uid="{00000000-0005-0000-0000-000004000000}"/>
    <cellStyle name="Ç¥ÁØ_¿¬°£´©°è¿¹»ó" xfId="6" xr:uid="{00000000-0005-0000-0000-000005000000}"/>
    <cellStyle name="Comma" xfId="7" builtinId="3"/>
    <cellStyle name="Comma  - Style1" xfId="8" xr:uid="{00000000-0005-0000-0000-000007000000}"/>
    <cellStyle name="Comma  - Style2" xfId="9" xr:uid="{00000000-0005-0000-0000-000008000000}"/>
    <cellStyle name="Comma  - Style3" xfId="10" xr:uid="{00000000-0005-0000-0000-000009000000}"/>
    <cellStyle name="Comma  - Style4" xfId="11" xr:uid="{00000000-0005-0000-0000-00000A000000}"/>
    <cellStyle name="Comma  - Style5" xfId="12" xr:uid="{00000000-0005-0000-0000-00000B000000}"/>
    <cellStyle name="Comma  - Style6" xfId="13" xr:uid="{00000000-0005-0000-0000-00000C000000}"/>
    <cellStyle name="Comma  - Style7" xfId="14" xr:uid="{00000000-0005-0000-0000-00000D000000}"/>
    <cellStyle name="Comma  - Style8" xfId="15" xr:uid="{00000000-0005-0000-0000-00000E000000}"/>
    <cellStyle name="Comma 2" xfId="16" xr:uid="{00000000-0005-0000-0000-00000F000000}"/>
    <cellStyle name="Comma 2 2" xfId="17" xr:uid="{00000000-0005-0000-0000-000010000000}"/>
    <cellStyle name="Comma 3" xfId="58" xr:uid="{4DB03728-23E4-4C20-AC74-97970E4F4AF6}"/>
    <cellStyle name="Comma 4" xfId="61" xr:uid="{A9C01C9C-67AE-46AB-9055-3019308AB2F7}"/>
    <cellStyle name="Comma 5" xfId="63" xr:uid="{18F00CAF-4412-480E-8974-2AB56919680C}"/>
    <cellStyle name="Comma 6" xfId="65" xr:uid="{89DCD766-4AE2-492D-91D4-F510F21B9428}"/>
    <cellStyle name="Comma 7" xfId="66" xr:uid="{50E0B50D-C0FA-4F8C-95C3-E445C435D136}"/>
    <cellStyle name="Formula" xfId="18" xr:uid="{00000000-0005-0000-0000-000011000000}"/>
    <cellStyle name="Header1" xfId="19" xr:uid="{00000000-0005-0000-0000-000012000000}"/>
    <cellStyle name="Header2" xfId="20" xr:uid="{00000000-0005-0000-0000-000013000000}"/>
    <cellStyle name="Hypertextový odkaz" xfId="21" xr:uid="{00000000-0005-0000-0000-000014000000}"/>
    <cellStyle name="no dec" xfId="22" xr:uid="{00000000-0005-0000-0000-000015000000}"/>
    <cellStyle name="Normal" xfId="0" builtinId="0"/>
    <cellStyle name="Normal - Style1" xfId="23" xr:uid="{00000000-0005-0000-0000-000017000000}"/>
    <cellStyle name="Normal 10" xfId="24" xr:uid="{00000000-0005-0000-0000-000018000000}"/>
    <cellStyle name="Normal 11" xfId="62" xr:uid="{8FFB4F6A-B129-4190-A3C1-4D9FDA4F6FA8}"/>
    <cellStyle name="Normal 12" xfId="64" xr:uid="{55F67797-91DA-416A-92F7-EBE877883684}"/>
    <cellStyle name="Normal 2" xfId="25" xr:uid="{00000000-0005-0000-0000-000019000000}"/>
    <cellStyle name="Normal 2 2" xfId="26" xr:uid="{00000000-0005-0000-0000-00001A000000}"/>
    <cellStyle name="Normal 2 2 3" xfId="49" xr:uid="{30265622-97FF-4A5D-AE1D-9EDADF547FB2}"/>
    <cellStyle name="Normal 2 2 3 2" xfId="51" xr:uid="{33C92621-2962-483C-BCBE-8BAD580EABB5}"/>
    <cellStyle name="Normal 2 3" xfId="56" xr:uid="{C7255CC8-21AE-4550-AA1B-CAC341047CDD}"/>
    <cellStyle name="Normal 2 4" xfId="55" xr:uid="{D783BB87-8BA2-4480-8364-AF1C0D792ADD}"/>
    <cellStyle name="Normal 2 5" xfId="57" xr:uid="{72081C61-0E69-4FAF-8E29-0804EB3D6898}"/>
    <cellStyle name="Normal 2_20 Price Schedule VOL III Rev-2" xfId="27" xr:uid="{00000000-0005-0000-0000-00001B000000}"/>
    <cellStyle name="Normal 3" xfId="28" xr:uid="{00000000-0005-0000-0000-00001C000000}"/>
    <cellStyle name="Normal 3 2" xfId="29" xr:uid="{00000000-0005-0000-0000-00001D000000}"/>
    <cellStyle name="Normal 3 3" xfId="30" xr:uid="{00000000-0005-0000-0000-00001E000000}"/>
    <cellStyle name="Normal 3 4" xfId="54" xr:uid="{E918B51E-D32D-4A19-ACDD-A231206EC3E2}"/>
    <cellStyle name="Normal 3_First Envelope - R2" xfId="31" xr:uid="{00000000-0005-0000-0000-00001F000000}"/>
    <cellStyle name="Normal 4" xfId="32" xr:uid="{00000000-0005-0000-0000-000020000000}"/>
    <cellStyle name="Normal 4 2" xfId="33" xr:uid="{00000000-0005-0000-0000-000021000000}"/>
    <cellStyle name="Normal 4 3" xfId="53" xr:uid="{B2AD160C-D023-41DC-88E6-1806C7730804}"/>
    <cellStyle name="Normal 5" xfId="34" xr:uid="{00000000-0005-0000-0000-000022000000}"/>
    <cellStyle name="Normal 6" xfId="52" xr:uid="{5334127F-3896-4F85-8113-659E4FB98B47}"/>
    <cellStyle name="Normal 7" xfId="50" xr:uid="{21202C28-CD6E-47B8-B44D-990D0A1AE227}"/>
    <cellStyle name="Normal 8" xfId="59" xr:uid="{BAFC125C-B514-4122-B55F-77F9D6D527C0}"/>
    <cellStyle name="Normal 9" xfId="60" xr:uid="{1E56E28D-F1B1-4497-B233-972194E245B3}"/>
    <cellStyle name="Normal_Annexures TW 04 2" xfId="35" xr:uid="{00000000-0005-0000-0000-000023000000}"/>
    <cellStyle name="Normal_Attach 3(JV)" xfId="36" xr:uid="{00000000-0005-0000-0000-000024000000}"/>
    <cellStyle name="Normal_Attacments TW 04_SE-Vol-III" xfId="37" xr:uid="{00000000-0005-0000-0000-000025000000}"/>
    <cellStyle name="Normal_Entertainment Form 2" xfId="38" xr:uid="{00000000-0005-0000-0000-000026000000}"/>
    <cellStyle name="Normal_Price_Schedules for Insulator Package Rev-01" xfId="39" xr:uid="{00000000-0005-0000-0000-000027000000}"/>
    <cellStyle name="Normal_PRICE-SCHE Bihar-Rev-2-corrections" xfId="40" xr:uid="{00000000-0005-0000-0000-000028000000}"/>
    <cellStyle name="Normal_PRICE-SCHE Bihar-Rev-2-corrections_Annexures TW 04" xfId="41" xr:uid="{00000000-0005-0000-0000-000029000000}"/>
    <cellStyle name="Normal_Qty Garages" xfId="48" xr:uid="{00000000-0005-0000-0000-00002A000000}"/>
    <cellStyle name="Normal_SE-Vol-III" xfId="42" xr:uid="{00000000-0005-0000-0000-00002B000000}"/>
    <cellStyle name="Normal_Sheet1 2" xfId="43" xr:uid="{00000000-0005-0000-0000-00002C000000}"/>
    <cellStyle name="Percent 2" xfId="44" xr:uid="{00000000-0005-0000-0000-00002D000000}"/>
    <cellStyle name="Popis" xfId="45" xr:uid="{00000000-0005-0000-0000-00002E000000}"/>
    <cellStyle name="Sledovaný hypertextový odkaz" xfId="46" xr:uid="{00000000-0005-0000-0000-00002F000000}"/>
    <cellStyle name="Standard_BS14" xfId="47" xr:uid="{00000000-0005-0000-0000-000030000000}"/>
  </cellStyles>
  <dxfs count="12">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FF00"/>
        </patternFill>
      </fill>
    </dxf>
    <dxf>
      <font>
        <condense val="0"/>
        <extend val="0"/>
        <color indexed="9"/>
      </font>
    </dxf>
    <dxf>
      <font>
        <color indexed="8"/>
        <name val="Cambria"/>
        <scheme val="none"/>
      </font>
      <fill>
        <patternFill patternType="solid">
          <bgColor indexed="42"/>
        </patternFill>
      </fill>
      <border>
        <left style="thin">
          <color indexed="64"/>
        </left>
        <right style="thin">
          <color indexed="64"/>
        </right>
        <top style="thin">
          <color indexed="64"/>
        </top>
        <bottom style="thin">
          <color indexed="64"/>
        </bottom>
      </border>
    </dxf>
  </dxfs>
  <tableStyles count="0" defaultTableStyle="TableStyleMedium9" defaultPivotStyle="PivotStyleLight16"/>
  <colors>
    <mruColors>
      <color rgb="FFC8FFC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hyperlink" Target="#'Attach 14 IP'!A1"/></Relationships>
</file>

<file path=xl/drawings/_rels/drawing2.xml.rels><?xml version="1.0" encoding="UTF-8" standalone="yes"?>
<Relationships xmlns="http://schemas.openxmlformats.org/package/2006/relationships"><Relationship Id="rId1" Type="http://schemas.openxmlformats.org/officeDocument/2006/relationships/hyperlink" Target="#'Attach 15'!A1"/></Relationships>
</file>

<file path=xl/drawings/drawing1.xml><?xml version="1.0" encoding="utf-8"?>
<xdr:wsDr xmlns:xdr="http://schemas.openxmlformats.org/drawingml/2006/spreadsheetDrawing" xmlns:a="http://schemas.openxmlformats.org/drawingml/2006/main">
  <xdr:twoCellAnchor>
    <xdr:from>
      <xdr:col>5</xdr:col>
      <xdr:colOff>152400</xdr:colOff>
      <xdr:row>0</xdr:row>
      <xdr:rowOff>47625</xdr:rowOff>
    </xdr:from>
    <xdr:to>
      <xdr:col>7</xdr:col>
      <xdr:colOff>38100</xdr:colOff>
      <xdr:row>2</xdr:row>
      <xdr:rowOff>400050</xdr:rowOff>
    </xdr:to>
    <xdr:grpSp>
      <xdr:nvGrpSpPr>
        <xdr:cNvPr id="123453" name="Group 857">
          <a:extLst>
            <a:ext uri="{FF2B5EF4-FFF2-40B4-BE49-F238E27FC236}">
              <a16:creationId xmlns:a16="http://schemas.microsoft.com/office/drawing/2014/main" id="{00000000-0008-0000-0100-00003DE20100}"/>
            </a:ext>
          </a:extLst>
        </xdr:cNvPr>
        <xdr:cNvGrpSpPr>
          <a:grpSpLocks/>
        </xdr:cNvGrpSpPr>
      </xdr:nvGrpSpPr>
      <xdr:grpSpPr bwMode="auto">
        <a:xfrm>
          <a:off x="7248525" y="47625"/>
          <a:ext cx="1104900" cy="828675"/>
          <a:chOff x="761" y="5"/>
          <a:chExt cx="116" cy="86"/>
        </a:xfrm>
      </xdr:grpSpPr>
      <xdr:sp macro="" textlink="">
        <xdr:nvSpPr>
          <xdr:cNvPr id="123454" name="AutoShape 2">
            <a:hlinkClick xmlns:r="http://schemas.openxmlformats.org/officeDocument/2006/relationships" r:id="rId1" tooltip="Click here for next Attachment"/>
            <a:extLst>
              <a:ext uri="{FF2B5EF4-FFF2-40B4-BE49-F238E27FC236}">
                <a16:creationId xmlns:a16="http://schemas.microsoft.com/office/drawing/2014/main" id="{00000000-0008-0000-0100-00003EE20100}"/>
              </a:ext>
            </a:extLst>
          </xdr:cNvPr>
          <xdr:cNvSpPr>
            <a:spLocks noChangeArrowheads="1"/>
          </xdr:cNvSpPr>
        </xdr:nvSpPr>
        <xdr:spPr bwMode="auto">
          <a:xfrm>
            <a:off x="761" y="5"/>
            <a:ext cx="116" cy="86"/>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274 h 21600"/>
              <a:gd name="T14" fmla="*/ 18807 w 21600"/>
              <a:gd name="T15" fmla="*/ 16326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FFCC99"/>
          </a:solidFill>
          <a:ln w="9525">
            <a:solidFill>
              <a:srgbClr val="000000"/>
            </a:solidFill>
            <a:miter lim="800000"/>
            <a:headEnd/>
            <a:tailEnd/>
          </a:ln>
        </xdr:spPr>
      </xdr:sp>
      <xdr:sp macro="" textlink="">
        <xdr:nvSpPr>
          <xdr:cNvPr id="4" name="Text Box 3">
            <a:hlinkClick xmlns:r="http://schemas.openxmlformats.org/officeDocument/2006/relationships" r:id="rId1" tooltip="Click here for next Attachment"/>
            <a:extLst>
              <a:ext uri="{FF2B5EF4-FFF2-40B4-BE49-F238E27FC236}">
                <a16:creationId xmlns:a16="http://schemas.microsoft.com/office/drawing/2014/main" id="{00000000-0008-0000-0100-000004000000}"/>
              </a:ext>
            </a:extLst>
          </xdr:cNvPr>
          <xdr:cNvSpPr txBox="1">
            <a:spLocks noChangeArrowheads="1"/>
          </xdr:cNvSpPr>
        </xdr:nvSpPr>
        <xdr:spPr bwMode="auto">
          <a:xfrm>
            <a:off x="776" y="26"/>
            <a:ext cx="98" cy="46"/>
          </a:xfrm>
          <a:prstGeom prst="rect">
            <a:avLst/>
          </a:prstGeom>
          <a:noFill/>
          <a:ln w="9525">
            <a:noFill/>
            <a:miter lim="800000"/>
            <a:headEnd/>
            <a:tailEnd/>
          </a:ln>
        </xdr:spPr>
        <xdr:txBody>
          <a:bodyPr vertOverflow="clip" wrap="square" lIns="27432" tIns="27432" rIns="27432" bIns="27432" anchor="ctr" upright="1"/>
          <a:lstStyle/>
          <a:p>
            <a:pPr algn="ctr" rtl="1">
              <a:defRPr sz="1000"/>
            </a:pPr>
            <a:r>
              <a:rPr lang="en-US" sz="1000" b="0" i="0" strike="noStrike">
                <a:solidFill>
                  <a:srgbClr val="000000"/>
                </a:solidFill>
                <a:latin typeface="Book Antiqua"/>
              </a:rPr>
              <a:t>Click for Next Attachment</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295275</xdr:colOff>
      <xdr:row>0</xdr:row>
      <xdr:rowOff>209550</xdr:rowOff>
    </xdr:from>
    <xdr:to>
      <xdr:col>17</xdr:col>
      <xdr:colOff>400050</xdr:colOff>
      <xdr:row>2</xdr:row>
      <xdr:rowOff>161925</xdr:rowOff>
    </xdr:to>
    <xdr:grpSp>
      <xdr:nvGrpSpPr>
        <xdr:cNvPr id="124477" name="Group 1">
          <a:hlinkClick xmlns:r="http://schemas.openxmlformats.org/officeDocument/2006/relationships" r:id="rId1" tooltip="Click for Next Attachment"/>
          <a:extLst>
            <a:ext uri="{FF2B5EF4-FFF2-40B4-BE49-F238E27FC236}">
              <a16:creationId xmlns:a16="http://schemas.microsoft.com/office/drawing/2014/main" id="{00000000-0008-0000-0200-00003DE60100}"/>
            </a:ext>
          </a:extLst>
        </xdr:cNvPr>
        <xdr:cNvGrpSpPr>
          <a:grpSpLocks/>
        </xdr:cNvGrpSpPr>
      </xdr:nvGrpSpPr>
      <xdr:grpSpPr bwMode="auto">
        <a:xfrm>
          <a:off x="6686550" y="209550"/>
          <a:ext cx="1323975" cy="695325"/>
          <a:chOff x="738" y="5"/>
          <a:chExt cx="116" cy="73"/>
        </a:xfrm>
      </xdr:grpSpPr>
      <xdr:sp macro="" textlink="">
        <xdr:nvSpPr>
          <xdr:cNvPr id="124478" name="AutoShape 2">
            <a:extLst>
              <a:ext uri="{FF2B5EF4-FFF2-40B4-BE49-F238E27FC236}">
                <a16:creationId xmlns:a16="http://schemas.microsoft.com/office/drawing/2014/main" id="{00000000-0008-0000-0200-00003EE60100}"/>
              </a:ext>
            </a:extLst>
          </xdr:cNvPr>
          <xdr:cNvSpPr>
            <a:spLocks noChangeArrowheads="1"/>
          </xdr:cNvSpPr>
        </xdr:nvSpPr>
        <xdr:spPr bwMode="auto">
          <a:xfrm>
            <a:off x="738"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FFCC99"/>
          </a:soli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00000000-0008-0000-0200-000004000000}"/>
              </a:ext>
            </a:extLst>
          </xdr:cNvPr>
          <xdr:cNvSpPr txBox="1">
            <a:spLocks noChangeArrowheads="1"/>
          </xdr:cNvSpPr>
        </xdr:nvSpPr>
        <xdr:spPr bwMode="auto">
          <a:xfrm>
            <a:off x="753" y="23"/>
            <a:ext cx="98" cy="39"/>
          </a:xfrm>
          <a:prstGeom prst="rect">
            <a:avLst/>
          </a:prstGeom>
          <a:noFill/>
          <a:ln w="9525">
            <a:noFill/>
            <a:miter lim="800000"/>
            <a:headEnd/>
            <a:tailEnd/>
          </a:ln>
        </xdr:spPr>
        <xdr:txBody>
          <a:bodyPr vertOverflow="clip" wrap="square" lIns="27432" tIns="27432" rIns="27432" bIns="27432" anchor="ctr" upright="1"/>
          <a:lstStyle/>
          <a:p>
            <a:pPr algn="ctr" rtl="1">
              <a:defRPr sz="1000"/>
            </a:pPr>
            <a:r>
              <a:rPr lang="en-US" sz="1000" b="0" i="0" strike="noStrike">
                <a:solidFill>
                  <a:srgbClr val="000000"/>
                </a:solidFill>
                <a:latin typeface="Book Antiqua"/>
              </a:rPr>
              <a:t>Click for Next Attachment</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118.0.82\sr1-dept\C%20&amp;%20M\Site%20packages\Procurement\RHQ%20&amp;%20Sites\2017-18\I-1891%20Retrofit%20of%20PLCC%20panels%20of%20RCR-RTPS%201%20n%202\e-LTE%20Bid%20Docs%20PLCC\01%20First%20Env%20Bid%20Form-I.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pendrive%20CS1\ann\dhramjagrah\trial.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0.118.0.84\cnm\Site%20packages\Works\RHQ%20&amp;%20Sites\2023-24\Group-3%20Works\WC-3128-G3-TSP-Open-BoundaryWall-Knl-3\pendrive%20CS1\ann\dhramjagrah\tria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Name of Bidder"/>
      <sheetName val="Attach-3 (QR)"/>
      <sheetName val="Attach 3A"/>
      <sheetName val="Attach 5"/>
      <sheetName val="Attach 5A"/>
      <sheetName val="Attach 6"/>
      <sheetName val="Attach 9"/>
      <sheetName val="Attach 10"/>
      <sheetName val="Attach 11"/>
      <sheetName val="Attach 13"/>
      <sheetName val="Attach 14"/>
      <sheetName val="Attach 14 IP"/>
      <sheetName val="Attach 16"/>
      <sheetName val="Attach 19"/>
      <sheetName val="Bid Form 1st Env."/>
      <sheetName val="N-W (Cr.)"/>
      <sheetName val="Names of Bidder"/>
      <sheetName val="Attach-3 "/>
      <sheetName val="Attach 4"/>
      <sheetName val="Attach-5"/>
      <sheetName val="Attach 7"/>
      <sheetName val="Attach 8"/>
      <sheetName val="Sch-1"/>
      <sheetName val="Sch-2"/>
      <sheetName val="N to W"/>
      <sheetName val="Bid Form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Sch-1a"/>
      <sheetName val="Sch-1b "/>
      <sheetName val="Sch-2"/>
      <sheetName val="Sch-3"/>
      <sheetName val="Sch-4a"/>
      <sheetName val="Sch-4b"/>
      <sheetName val="Sch-5"/>
      <sheetName val="Sch-6"/>
      <sheetName val="Sch-7 (a)"/>
      <sheetName val="Sch-7 (b)"/>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Sch-1a"/>
      <sheetName val="Sch-1b "/>
      <sheetName val="Sch-2"/>
      <sheetName val="Sch-3"/>
      <sheetName val="Sch-4a"/>
      <sheetName val="Sch-4b"/>
      <sheetName val="Sch-5"/>
      <sheetName val="Sch-6"/>
      <sheetName val="Sch-7 (a)"/>
      <sheetName val="Sch-7 (b)"/>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17" Type="http://schemas.openxmlformats.org/officeDocument/2006/relationships/comments" Target="../comments1.xml"/><Relationship Id="rId2" Type="http://schemas.openxmlformats.org/officeDocument/2006/relationships/printerSettings" Target="../printerSettings/printerSettings2.bin"/><Relationship Id="rId16" Type="http://schemas.openxmlformats.org/officeDocument/2006/relationships/vmlDrawing" Target="../drawings/vmlDrawing1.vml"/><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printerSettings" Target="../printerSettings/printerSettings15.bin"/><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3.bin"/><Relationship Id="rId13" Type="http://schemas.openxmlformats.org/officeDocument/2006/relationships/printerSettings" Target="../printerSettings/printerSettings28.bin"/><Relationship Id="rId18" Type="http://schemas.openxmlformats.org/officeDocument/2006/relationships/printerSettings" Target="../printerSettings/printerSettings33.bin"/><Relationship Id="rId3" Type="http://schemas.openxmlformats.org/officeDocument/2006/relationships/printerSettings" Target="../printerSettings/printerSettings18.bin"/><Relationship Id="rId7" Type="http://schemas.openxmlformats.org/officeDocument/2006/relationships/printerSettings" Target="../printerSettings/printerSettings22.bin"/><Relationship Id="rId12" Type="http://schemas.openxmlformats.org/officeDocument/2006/relationships/printerSettings" Target="../printerSettings/printerSettings27.bin"/><Relationship Id="rId17" Type="http://schemas.openxmlformats.org/officeDocument/2006/relationships/printerSettings" Target="../printerSettings/printerSettings32.bin"/><Relationship Id="rId2" Type="http://schemas.openxmlformats.org/officeDocument/2006/relationships/printerSettings" Target="../printerSettings/printerSettings17.bin"/><Relationship Id="rId16" Type="http://schemas.openxmlformats.org/officeDocument/2006/relationships/printerSettings" Target="../printerSettings/printerSettings31.bin"/><Relationship Id="rId1" Type="http://schemas.openxmlformats.org/officeDocument/2006/relationships/printerSettings" Target="../printerSettings/printerSettings16.bin"/><Relationship Id="rId6" Type="http://schemas.openxmlformats.org/officeDocument/2006/relationships/printerSettings" Target="../printerSettings/printerSettings21.bin"/><Relationship Id="rId11" Type="http://schemas.openxmlformats.org/officeDocument/2006/relationships/printerSettings" Target="../printerSettings/printerSettings26.bin"/><Relationship Id="rId5" Type="http://schemas.openxmlformats.org/officeDocument/2006/relationships/printerSettings" Target="../printerSettings/printerSettings20.bin"/><Relationship Id="rId15" Type="http://schemas.openxmlformats.org/officeDocument/2006/relationships/printerSettings" Target="../printerSettings/printerSettings30.bin"/><Relationship Id="rId10" Type="http://schemas.openxmlformats.org/officeDocument/2006/relationships/printerSettings" Target="../printerSettings/printerSettings25.bin"/><Relationship Id="rId19" Type="http://schemas.openxmlformats.org/officeDocument/2006/relationships/drawing" Target="../drawings/drawing1.xml"/><Relationship Id="rId4" Type="http://schemas.openxmlformats.org/officeDocument/2006/relationships/printerSettings" Target="../printerSettings/printerSettings19.bin"/><Relationship Id="rId9" Type="http://schemas.openxmlformats.org/officeDocument/2006/relationships/printerSettings" Target="../printerSettings/printerSettings24.bin"/><Relationship Id="rId14"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41.bin"/><Relationship Id="rId13" Type="http://schemas.openxmlformats.org/officeDocument/2006/relationships/printerSettings" Target="../printerSettings/printerSettings46.bin"/><Relationship Id="rId18" Type="http://schemas.openxmlformats.org/officeDocument/2006/relationships/printerSettings" Target="../printerSettings/printerSettings51.bin"/><Relationship Id="rId3" Type="http://schemas.openxmlformats.org/officeDocument/2006/relationships/printerSettings" Target="../printerSettings/printerSettings36.bin"/><Relationship Id="rId7" Type="http://schemas.openxmlformats.org/officeDocument/2006/relationships/printerSettings" Target="../printerSettings/printerSettings40.bin"/><Relationship Id="rId12" Type="http://schemas.openxmlformats.org/officeDocument/2006/relationships/printerSettings" Target="../printerSettings/printerSettings45.bin"/><Relationship Id="rId17" Type="http://schemas.openxmlformats.org/officeDocument/2006/relationships/printerSettings" Target="../printerSettings/printerSettings50.bin"/><Relationship Id="rId2" Type="http://schemas.openxmlformats.org/officeDocument/2006/relationships/printerSettings" Target="../printerSettings/printerSettings35.bin"/><Relationship Id="rId16" Type="http://schemas.openxmlformats.org/officeDocument/2006/relationships/printerSettings" Target="../printerSettings/printerSettings49.bin"/><Relationship Id="rId1" Type="http://schemas.openxmlformats.org/officeDocument/2006/relationships/printerSettings" Target="../printerSettings/printerSettings34.bin"/><Relationship Id="rId6" Type="http://schemas.openxmlformats.org/officeDocument/2006/relationships/printerSettings" Target="../printerSettings/printerSettings39.bin"/><Relationship Id="rId11" Type="http://schemas.openxmlformats.org/officeDocument/2006/relationships/printerSettings" Target="../printerSettings/printerSettings44.bin"/><Relationship Id="rId5" Type="http://schemas.openxmlformats.org/officeDocument/2006/relationships/printerSettings" Target="../printerSettings/printerSettings38.bin"/><Relationship Id="rId15" Type="http://schemas.openxmlformats.org/officeDocument/2006/relationships/printerSettings" Target="../printerSettings/printerSettings48.bin"/><Relationship Id="rId10" Type="http://schemas.openxmlformats.org/officeDocument/2006/relationships/printerSettings" Target="../printerSettings/printerSettings43.bin"/><Relationship Id="rId19" Type="http://schemas.openxmlformats.org/officeDocument/2006/relationships/drawing" Target="../drawings/drawing2.xml"/><Relationship Id="rId4" Type="http://schemas.openxmlformats.org/officeDocument/2006/relationships/printerSettings" Target="../printerSettings/printerSettings37.bin"/><Relationship Id="rId9" Type="http://schemas.openxmlformats.org/officeDocument/2006/relationships/printerSettings" Target="../printerSettings/printerSettings42.bin"/><Relationship Id="rId14" Type="http://schemas.openxmlformats.org/officeDocument/2006/relationships/printerSettings" Target="../printerSettings/printerSettings47.bin"/></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59.bin"/><Relationship Id="rId13" Type="http://schemas.openxmlformats.org/officeDocument/2006/relationships/printerSettings" Target="../printerSettings/printerSettings64.bin"/><Relationship Id="rId3" Type="http://schemas.openxmlformats.org/officeDocument/2006/relationships/printerSettings" Target="../printerSettings/printerSettings54.bin"/><Relationship Id="rId7" Type="http://schemas.openxmlformats.org/officeDocument/2006/relationships/printerSettings" Target="../printerSettings/printerSettings58.bin"/><Relationship Id="rId12" Type="http://schemas.openxmlformats.org/officeDocument/2006/relationships/printerSettings" Target="../printerSettings/printerSettings63.bin"/><Relationship Id="rId2" Type="http://schemas.openxmlformats.org/officeDocument/2006/relationships/printerSettings" Target="../printerSettings/printerSettings53.bin"/><Relationship Id="rId1" Type="http://schemas.openxmlformats.org/officeDocument/2006/relationships/printerSettings" Target="../printerSettings/printerSettings52.bin"/><Relationship Id="rId6" Type="http://schemas.openxmlformats.org/officeDocument/2006/relationships/printerSettings" Target="../printerSettings/printerSettings57.bin"/><Relationship Id="rId11" Type="http://schemas.openxmlformats.org/officeDocument/2006/relationships/printerSettings" Target="../printerSettings/printerSettings62.bin"/><Relationship Id="rId5" Type="http://schemas.openxmlformats.org/officeDocument/2006/relationships/printerSettings" Target="../printerSettings/printerSettings56.bin"/><Relationship Id="rId15" Type="http://schemas.openxmlformats.org/officeDocument/2006/relationships/printerSettings" Target="../printerSettings/printerSettings66.bin"/><Relationship Id="rId10" Type="http://schemas.openxmlformats.org/officeDocument/2006/relationships/printerSettings" Target="../printerSettings/printerSettings61.bin"/><Relationship Id="rId4" Type="http://schemas.openxmlformats.org/officeDocument/2006/relationships/printerSettings" Target="../printerSettings/printerSettings55.bin"/><Relationship Id="rId9" Type="http://schemas.openxmlformats.org/officeDocument/2006/relationships/printerSettings" Target="../printerSettings/printerSettings60.bin"/><Relationship Id="rId14" Type="http://schemas.openxmlformats.org/officeDocument/2006/relationships/printerSettings" Target="../printerSettings/printerSettings65.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69.bin"/><Relationship Id="rId2" Type="http://schemas.openxmlformats.org/officeDocument/2006/relationships/printerSettings" Target="../printerSettings/printerSettings68.bin"/><Relationship Id="rId1" Type="http://schemas.openxmlformats.org/officeDocument/2006/relationships/printerSettings" Target="../printerSettings/printerSettings67.bin"/><Relationship Id="rId5" Type="http://schemas.openxmlformats.org/officeDocument/2006/relationships/printerSettings" Target="../printerSettings/printerSettings71.bin"/><Relationship Id="rId4" Type="http://schemas.openxmlformats.org/officeDocument/2006/relationships/printerSettings" Target="../printerSettings/printerSettings70.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74.bin"/><Relationship Id="rId2" Type="http://schemas.openxmlformats.org/officeDocument/2006/relationships/printerSettings" Target="../printerSettings/printerSettings73.bin"/><Relationship Id="rId1" Type="http://schemas.openxmlformats.org/officeDocument/2006/relationships/printerSettings" Target="../printerSettings/printerSettings72.bin"/><Relationship Id="rId5" Type="http://schemas.openxmlformats.org/officeDocument/2006/relationships/printerSettings" Target="../printerSettings/printerSettings76.bin"/><Relationship Id="rId4" Type="http://schemas.openxmlformats.org/officeDocument/2006/relationships/printerSettings" Target="../printerSettings/printerSettings75.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79.bin"/><Relationship Id="rId2" Type="http://schemas.openxmlformats.org/officeDocument/2006/relationships/printerSettings" Target="../printerSettings/printerSettings78.bin"/><Relationship Id="rId1" Type="http://schemas.openxmlformats.org/officeDocument/2006/relationships/printerSettings" Target="../printerSettings/printerSettings77.bin"/><Relationship Id="rId5" Type="http://schemas.openxmlformats.org/officeDocument/2006/relationships/printerSettings" Target="../printerSettings/printerSettings81.bin"/><Relationship Id="rId4" Type="http://schemas.openxmlformats.org/officeDocument/2006/relationships/printerSettings" Target="../printerSettings/printerSettings80.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84.bin"/><Relationship Id="rId2" Type="http://schemas.openxmlformats.org/officeDocument/2006/relationships/printerSettings" Target="../printerSettings/printerSettings83.bin"/><Relationship Id="rId1" Type="http://schemas.openxmlformats.org/officeDocument/2006/relationships/printerSettings" Target="../printerSettings/printerSettings82.bin"/><Relationship Id="rId5" Type="http://schemas.openxmlformats.org/officeDocument/2006/relationships/printerSettings" Target="../printerSettings/printerSettings86.bin"/><Relationship Id="rId4" Type="http://schemas.openxmlformats.org/officeDocument/2006/relationships/printerSettings" Target="../printerSettings/printerSettings8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indexed="16"/>
  </sheetPr>
  <dimension ref="A1:G22"/>
  <sheetViews>
    <sheetView view="pageBreakPreview" zoomScaleNormal="100" zoomScaleSheetLayoutView="100" workbookViewId="0">
      <selection activeCell="C5" sqref="C5"/>
    </sheetView>
  </sheetViews>
  <sheetFormatPr defaultRowHeight="16.5"/>
  <cols>
    <col min="1" max="1" width="38" style="112" customWidth="1"/>
    <col min="2" max="2" width="10.28515625" style="112" customWidth="1"/>
    <col min="3" max="3" width="33.85546875" style="112" customWidth="1"/>
    <col min="4" max="4" width="13.140625" style="84" hidden="1" customWidth="1"/>
    <col min="5" max="5" width="8" style="84" hidden="1" customWidth="1"/>
    <col min="6" max="7" width="9.140625" style="84" hidden="1" customWidth="1"/>
    <col min="8" max="18" width="9.140625" style="84" customWidth="1"/>
    <col min="19" max="19" width="7.140625" style="84" customWidth="1"/>
    <col min="20" max="20" width="4.28515625" style="84" customWidth="1"/>
    <col min="21" max="16384" width="9.140625" style="84"/>
  </cols>
  <sheetData>
    <row r="1" spans="1:4" ht="81.75" customHeight="1">
      <c r="A1" s="294" t="s">
        <v>348</v>
      </c>
      <c r="B1" s="294"/>
      <c r="C1" s="294"/>
      <c r="D1" s="124"/>
    </row>
    <row r="2" spans="1:4" ht="32.25" customHeight="1">
      <c r="A2" s="294" t="s">
        <v>526</v>
      </c>
      <c r="B2" s="294"/>
      <c r="C2" s="294"/>
      <c r="D2" s="123"/>
    </row>
    <row r="3" spans="1:4" ht="20.25" customHeight="1">
      <c r="A3" s="295" t="s">
        <v>0</v>
      </c>
      <c r="B3" s="295"/>
      <c r="C3" s="295"/>
    </row>
    <row r="4" spans="1:4" ht="17.25" thickBot="1">
      <c r="A4" s="85"/>
      <c r="B4" s="85"/>
      <c r="C4" s="86"/>
    </row>
    <row r="5" spans="1:4" ht="32.25" customHeight="1">
      <c r="A5" s="87" t="s">
        <v>1</v>
      </c>
      <c r="B5" s="88"/>
      <c r="C5" s="113" t="s">
        <v>337</v>
      </c>
    </row>
    <row r="6" spans="1:4" ht="36" hidden="1" customHeight="1">
      <c r="A6" s="89"/>
      <c r="B6" s="90"/>
      <c r="C6" s="119"/>
    </row>
    <row r="7" spans="1:4" ht="31.5" hidden="1" customHeight="1">
      <c r="A7" s="91" t="str">
        <f>IF(C5= "Joint Venture Bid", "Total Nos. of  Partners in the JV [excluding the Lead Partner]", "")</f>
        <v/>
      </c>
      <c r="B7" s="92"/>
      <c r="C7" s="120"/>
    </row>
    <row r="8" spans="1:4" ht="16.5" hidden="1" customHeight="1">
      <c r="A8" s="93"/>
      <c r="B8" s="94"/>
      <c r="C8" s="121"/>
    </row>
    <row r="9" spans="1:4">
      <c r="A9" s="95" t="str">
        <f>IF(F5=3, "Name of the Lead Partner", "Name of the Bidder")</f>
        <v>Name of the Bidder</v>
      </c>
      <c r="B9" s="96"/>
      <c r="C9" s="113"/>
      <c r="D9" s="84" t="b">
        <f>ISBLANK(C9)</f>
        <v>1</v>
      </c>
    </row>
    <row r="10" spans="1:4">
      <c r="A10" s="97" t="s">
        <v>2</v>
      </c>
      <c r="B10" s="98"/>
      <c r="C10" s="114"/>
      <c r="D10" s="84" t="b">
        <f>ISBLANK(C10)</f>
        <v>1</v>
      </c>
    </row>
    <row r="11" spans="1:4">
      <c r="A11" s="99"/>
      <c r="B11" s="100"/>
      <c r="C11" s="114"/>
      <c r="D11" s="84" t="b">
        <f>ISBLANK(C11)</f>
        <v>1</v>
      </c>
    </row>
    <row r="12" spans="1:4">
      <c r="A12" s="101"/>
      <c r="B12" s="102"/>
      <c r="C12" s="115"/>
      <c r="D12" s="84" t="b">
        <f>ISBLANK(C12)</f>
        <v>1</v>
      </c>
    </row>
    <row r="13" spans="1:4">
      <c r="A13" s="103"/>
      <c r="B13" s="86"/>
      <c r="C13" s="104"/>
    </row>
    <row r="14" spans="1:4">
      <c r="A14" s="105" t="s">
        <v>3</v>
      </c>
      <c r="B14" s="106"/>
      <c r="C14" s="116"/>
      <c r="D14" s="84" t="b">
        <f>ISBLANK(C14)</f>
        <v>1</v>
      </c>
    </row>
    <row r="15" spans="1:4">
      <c r="A15" s="105" t="s">
        <v>4</v>
      </c>
      <c r="B15" s="149" t="s">
        <v>5</v>
      </c>
      <c r="C15" s="115"/>
      <c r="D15" s="84" t="b">
        <f>ISBLANK(C15)</f>
        <v>1</v>
      </c>
    </row>
    <row r="16" spans="1:4">
      <c r="A16" s="103"/>
      <c r="B16" s="86"/>
      <c r="C16" s="104"/>
    </row>
    <row r="17" spans="1:5">
      <c r="A17" s="105" t="s">
        <v>6</v>
      </c>
      <c r="B17" s="106"/>
      <c r="C17" s="116"/>
      <c r="D17" s="84" t="b">
        <f>ISBLANK(C17)</f>
        <v>1</v>
      </c>
    </row>
    <row r="18" spans="1:5">
      <c r="A18" s="105" t="s">
        <v>7</v>
      </c>
      <c r="B18" s="106" t="s">
        <v>12</v>
      </c>
      <c r="C18" s="117"/>
      <c r="D18" s="84" t="b">
        <f>ISBLANK(C18)</f>
        <v>1</v>
      </c>
    </row>
    <row r="19" spans="1:5">
      <c r="A19" s="107"/>
      <c r="B19" s="108"/>
      <c r="C19" s="109"/>
    </row>
    <row r="20" spans="1:5">
      <c r="A20" s="105" t="s">
        <v>8</v>
      </c>
      <c r="B20" s="106"/>
      <c r="C20" s="122"/>
      <c r="D20" s="84" t="b">
        <f>ISBLANK(C20)</f>
        <v>1</v>
      </c>
    </row>
    <row r="21" spans="1:5" ht="22.5" customHeight="1" thickBot="1">
      <c r="A21" s="110" t="s">
        <v>9</v>
      </c>
      <c r="B21" s="111"/>
      <c r="C21" s="118"/>
      <c r="D21" s="84" t="b">
        <f>ISBLANK(C21)</f>
        <v>1</v>
      </c>
      <c r="E21" s="151" t="str">
        <f>IF(COUNTIF(D9:D21,"TRUE"),"False","Sheet OK")</f>
        <v>False</v>
      </c>
    </row>
    <row r="22" spans="1:5" ht="36.75" customHeight="1">
      <c r="C22" s="129" t="str">
        <f>IF(E21="False","ENTER DETAILS","Sheet OK")</f>
        <v>ENTER DETAILS</v>
      </c>
      <c r="D22" s="129"/>
      <c r="E22" s="129"/>
    </row>
  </sheetData>
  <sheetProtection algorithmName="SHA-512" hashValue="0L4nb/Hi1bLDMNMf2DowaVKnDejIxcRLYUqRyx/4rr5qO+/RXTTV/8SHKq0oDRocfDJE38AyVRhpHqgv1bpOwQ==" saltValue="s8C4Df2E2iXxGpg0Cv9Ueg==" spinCount="100000" sheet="1" formatColumns="0" formatRows="0" selectLockedCells="1"/>
  <customSheetViews>
    <customSheetView guid="{F3854C08-3477-4F6D-851C-40DFA3C6F6FE}" showPageBreaks="1" printArea="1" hiddenRows="1" hiddenColumns="1" view="pageBreakPreview">
      <selection activeCell="C5" sqref="C5"/>
      <pageMargins left="0" right="0" top="0" bottom="0" header="0" footer="0"/>
      <pageSetup scale="105" orientation="portrait" r:id="rId1"/>
      <headerFooter alignWithMargins="0"/>
    </customSheetView>
    <customSheetView guid="{768FBB31-C98F-42D8-8A21-9E4C92CB0C4E}" showPageBreaks="1" printArea="1" hiddenRows="1" hiddenColumns="1" view="pageBreakPreview">
      <selection activeCell="C5" sqref="C5"/>
      <pageMargins left="0" right="0" top="0" bottom="0" header="0" footer="0"/>
      <pageSetup scale="105" orientation="portrait" r:id="rId2"/>
      <headerFooter alignWithMargins="0"/>
    </customSheetView>
    <customSheetView guid="{71DFD631-F0FC-4D77-B088-495FC5677788}" showPageBreaks="1" printArea="1" hiddenRows="1" view="pageBreakPreview">
      <selection activeCell="C5" sqref="C5"/>
      <pageMargins left="0" right="0" top="0" bottom="0" header="0" footer="0"/>
      <pageSetup scale="105" orientation="portrait" r:id="rId3"/>
      <headerFooter alignWithMargins="0"/>
    </customSheetView>
    <customSheetView guid="{6F637C86-117D-4792-B5D4-37E20B1C50B5}" hiddenRows="1" hiddenColumns="1" topLeftCell="B1">
      <selection activeCell="D11" sqref="D11"/>
      <pageMargins left="0" right="0" top="0" bottom="0" header="0" footer="0"/>
      <pageSetup scale="105" orientation="portrait" r:id="rId4"/>
      <headerFooter alignWithMargins="0"/>
    </customSheetView>
    <customSheetView guid="{DF819C10-7533-4A2E-B278-90B3B38A4AE6}" hiddenRows="1" hiddenColumns="1" topLeftCell="B18">
      <selection activeCell="D30" sqref="D30"/>
      <pageMargins left="0" right="0" top="0" bottom="0" header="0" footer="0"/>
      <pageSetup scale="105" orientation="portrait" r:id="rId5"/>
      <headerFooter alignWithMargins="0"/>
    </customSheetView>
    <customSheetView guid="{863DE73B-EDD5-4C94-B877-7C156CB081F7}" hiddenRows="1" hiddenColumns="1" topLeftCell="B1">
      <selection activeCell="D33" sqref="D33"/>
      <pageMargins left="0" right="0" top="0" bottom="0" header="0" footer="0"/>
      <pageSetup scale="105" orientation="portrait" horizontalDpi="300" verticalDpi="300" r:id="rId6"/>
      <headerFooter alignWithMargins="0"/>
    </customSheetView>
    <customSheetView guid="{6B2C1320-5106-401D-86E8-03FFC7419150}" showPageBreaks="1" printArea="1" hiddenRows="1" hiddenColumns="1" view="pageBreakPreview" showRuler="0" topLeftCell="B1">
      <selection activeCell="D6" sqref="D6"/>
      <pageMargins left="0" right="0" top="0" bottom="0" header="0" footer="0"/>
      <pageSetup scale="105" orientation="portrait" horizontalDpi="300" verticalDpi="300" r:id="rId7"/>
      <headerFooter alignWithMargins="0"/>
    </customSheetView>
    <customSheetView guid="{3545AE1A-D3DD-4FC8-880A-180A3F66AD42}" showPageBreaks="1" printArea="1" hiddenRows="1" hiddenColumns="1" view="pageBreakPreview" topLeftCell="B4">
      <selection activeCell="D8" sqref="D8"/>
      <pageMargins left="0" right="0" top="0" bottom="0" header="0" footer="0"/>
      <pageSetup scale="105" orientation="portrait" horizontalDpi="300" verticalDpi="300" r:id="rId8"/>
      <headerFooter alignWithMargins="0"/>
    </customSheetView>
    <customSheetView guid="{C0D2F720-9CF1-451B-A21B-46E9EE29F95A}" showPageBreaks="1" printArea="1" hiddenRows="1" hiddenColumns="1" view="pageBreakPreview" topLeftCell="B4">
      <selection activeCell="D8" sqref="D8"/>
      <pageMargins left="0" right="0" top="0" bottom="0" header="0" footer="0"/>
      <pageSetup scale="105" orientation="portrait" horizontalDpi="300" verticalDpi="300" r:id="rId9"/>
      <headerFooter alignWithMargins="0"/>
    </customSheetView>
    <customSheetView guid="{629BDD3E-4046-451D-8D01-11325237A091}" hiddenRows="1" hiddenColumns="1" topLeftCell="B19">
      <selection activeCell="D6" sqref="D6"/>
      <pageMargins left="0" right="0" top="0" bottom="0" header="0" footer="0"/>
      <pageSetup scale="105" orientation="portrait" horizontalDpi="300" verticalDpi="300" r:id="rId10"/>
      <headerFooter alignWithMargins="0"/>
    </customSheetView>
    <customSheetView guid="{61A8E90E-9DEC-4083-98B2-482D9678BA93}" hiddenRows="1" hiddenColumns="1" topLeftCell="B1">
      <selection activeCell="B11" sqref="A11:IV12"/>
      <pageMargins left="0" right="0" top="0" bottom="0" header="0" footer="0"/>
      <pageSetup scale="105" orientation="portrait" horizontalDpi="300" verticalDpi="300" r:id="rId11"/>
      <headerFooter alignWithMargins="0"/>
    </customSheetView>
    <customSheetView guid="{9CE94B9F-4902-4B08-AE4E-74E93D8E789E}" hiddenRows="1" hiddenColumns="1" topLeftCell="B45">
      <selection activeCell="D30" sqref="D30"/>
      <pageMargins left="0" right="0" top="0" bottom="0" header="0" footer="0"/>
      <pageSetup scale="105" orientation="portrait" r:id="rId12"/>
      <headerFooter alignWithMargins="0"/>
    </customSheetView>
    <customSheetView guid="{A60C0BDD-7FB1-4EBA-A0E1-529280DA1A28}" hiddenRows="1" hiddenColumns="1" topLeftCell="B1">
      <selection activeCell="D11" sqref="D11"/>
      <pageMargins left="0" right="0" top="0" bottom="0" header="0" footer="0"/>
      <pageSetup scale="105" orientation="portrait" r:id="rId13"/>
      <headerFooter alignWithMargins="0"/>
    </customSheetView>
    <customSheetView guid="{FAE469C4-CC0E-407B-871F-7B3C94956CEC}" showPageBreaks="1" printArea="1" hiddenRows="1" view="pageBreakPreview">
      <selection activeCell="C24" sqref="C24"/>
      <pageMargins left="0" right="0" top="0" bottom="0" header="0" footer="0"/>
      <pageSetup scale="105" orientation="portrait" r:id="rId14"/>
      <headerFooter alignWithMargins="0"/>
    </customSheetView>
  </customSheetViews>
  <mergeCells count="3">
    <mergeCell ref="A1:C1"/>
    <mergeCell ref="A2:C2"/>
    <mergeCell ref="A3:C3"/>
  </mergeCells>
  <phoneticPr fontId="30" type="noConversion"/>
  <conditionalFormatting sqref="C7">
    <cfRule type="expression" dxfId="11" priority="15" stopIfTrue="1">
      <formula>$A$7="Total Nos. of  Partners in the JV [excluding the Lead Partner]"</formula>
    </cfRule>
  </conditionalFormatting>
  <conditionalFormatting sqref="C8">
    <cfRule type="expression" dxfId="10" priority="16" stopIfTrue="1">
      <formula>$U$7=0</formula>
    </cfRule>
  </conditionalFormatting>
  <conditionalFormatting sqref="C22">
    <cfRule type="colorScale" priority="3">
      <colorScale>
        <cfvo type="min"/>
        <cfvo type="max"/>
        <color rgb="FF92D050"/>
        <color rgb="FF92D050"/>
      </colorScale>
    </cfRule>
  </conditionalFormatting>
  <dataValidations count="4">
    <dataValidation type="list" allowBlank="1" showInputMessage="1" showErrorMessage="1" sqref="C7" xr:uid="{00000000-0002-0000-0000-000000000000}">
      <formula1>#REF!</formula1>
    </dataValidation>
    <dataValidation showDropDown="1" showInputMessage="1" showErrorMessage="1" sqref="C5" xr:uid="{00000000-0002-0000-0000-000001000000}"/>
    <dataValidation type="date" allowBlank="1" showInputMessage="1" showErrorMessage="1" error="Enter date in dd-mmm-yy format. Example 01-oct-10" sqref="C20" xr:uid="{00000000-0002-0000-0000-000002000000}">
      <formula1>#REF!</formula1>
      <formula2>V17</formula2>
    </dataValidation>
    <dataValidation type="whole" allowBlank="1" showInputMessage="1" showErrorMessage="1" sqref="C15" xr:uid="{00000000-0002-0000-0000-000003000000}">
      <formula1>5000000000</formula1>
      <formula2>10000000000</formula2>
    </dataValidation>
  </dataValidations>
  <pageMargins left="0.86" right="0.32" top="0.71" bottom="0.31" header="0.54" footer="0.19"/>
  <pageSetup scale="105" orientation="portrait" r:id="rId15"/>
  <headerFooter alignWithMargins="0"/>
  <legacyDrawing r:id="rId1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4"/>
  <dimension ref="A1:I39"/>
  <sheetViews>
    <sheetView showGridLines="0" showZeros="0" topLeftCell="A10" zoomScaleNormal="100" zoomScaleSheetLayoutView="100" workbookViewId="0">
      <selection activeCell="F15" sqref="F15"/>
    </sheetView>
  </sheetViews>
  <sheetFormatPr defaultRowHeight="16.5"/>
  <cols>
    <col min="1" max="1" width="12.140625" style="67" customWidth="1"/>
    <col min="2" max="2" width="20.5703125" style="67" customWidth="1"/>
    <col min="3" max="3" width="11.42578125" style="67" customWidth="1"/>
    <col min="4" max="4" width="23" style="67" customWidth="1"/>
    <col min="5" max="5" width="39.28515625" style="67" customWidth="1"/>
    <col min="6" max="8" width="9.140625" style="21"/>
    <col min="9" max="16384" width="9.140625" style="20"/>
  </cols>
  <sheetData>
    <row r="1" spans="1:9" ht="21.75" customHeight="1">
      <c r="A1" s="61" t="e">
        <f>#REF!</f>
        <v>#REF!</v>
      </c>
      <c r="B1" s="74"/>
      <c r="C1" s="74"/>
      <c r="D1" s="74"/>
      <c r="E1" s="60" t="s">
        <v>10</v>
      </c>
    </row>
    <row r="2" spans="1:9" ht="15.75">
      <c r="A2" s="75"/>
      <c r="B2" s="75"/>
      <c r="C2" s="75"/>
      <c r="D2" s="75"/>
      <c r="E2" s="75"/>
    </row>
    <row r="3" spans="1:9" ht="63.75" customHeight="1">
      <c r="A3" s="298" t="e">
        <f>#REF!</f>
        <v>#REF!</v>
      </c>
      <c r="B3" s="298"/>
      <c r="C3" s="298"/>
      <c r="D3" s="298"/>
      <c r="E3" s="298"/>
      <c r="F3" s="54"/>
      <c r="G3" s="54"/>
      <c r="H3" s="54"/>
    </row>
    <row r="4" spans="1:9" ht="20.100000000000001" customHeight="1">
      <c r="A4" s="72"/>
      <c r="H4" s="22"/>
      <c r="I4" s="23"/>
    </row>
    <row r="5" spans="1:9" ht="20.100000000000001" customHeight="1">
      <c r="A5" s="299" t="s">
        <v>11</v>
      </c>
      <c r="B5" s="299"/>
      <c r="C5" s="299"/>
      <c r="D5" s="299"/>
      <c r="E5" s="299"/>
      <c r="F5" s="24"/>
      <c r="H5" s="22"/>
      <c r="I5" s="23"/>
    </row>
    <row r="6" spans="1:9" ht="20.100000000000001" customHeight="1">
      <c r="A6" s="76"/>
      <c r="H6" s="22"/>
      <c r="I6" s="23"/>
    </row>
    <row r="7" spans="1:9" ht="20.100000000000001" customHeight="1">
      <c r="A7" s="63" t="s">
        <v>12</v>
      </c>
      <c r="E7" s="65" t="s">
        <v>12</v>
      </c>
      <c r="H7" s="22"/>
      <c r="I7" s="23"/>
    </row>
    <row r="8" spans="1:9" ht="36" customHeight="1">
      <c r="A8" s="300" t="e">
        <f>#REF!</f>
        <v>#REF!</v>
      </c>
      <c r="B8" s="300"/>
      <c r="C8" s="300"/>
      <c r="D8" s="300"/>
      <c r="E8" s="66" t="e">
        <f>#REF!</f>
        <v>#REF!</v>
      </c>
      <c r="H8" s="22"/>
      <c r="I8" s="23"/>
    </row>
    <row r="9" spans="1:9">
      <c r="A9" s="77" t="s">
        <v>13</v>
      </c>
      <c r="B9" s="301" t="e">
        <f>#REF!</f>
        <v>#REF!</v>
      </c>
      <c r="C9" s="301"/>
      <c r="D9" s="301"/>
      <c r="E9" s="66" t="e">
        <f>#REF!</f>
        <v>#REF!</v>
      </c>
      <c r="H9" s="22"/>
      <c r="I9" s="23"/>
    </row>
    <row r="10" spans="1:9">
      <c r="A10" s="77" t="s">
        <v>14</v>
      </c>
      <c r="B10" s="296" t="e">
        <f>#REF!</f>
        <v>#REF!</v>
      </c>
      <c r="C10" s="296"/>
      <c r="D10" s="296"/>
      <c r="E10" s="66" t="e">
        <f>#REF!</f>
        <v>#REF!</v>
      </c>
      <c r="H10" s="22"/>
      <c r="I10" s="23"/>
    </row>
    <row r="11" spans="1:9">
      <c r="B11" s="296" t="e">
        <f>#REF!</f>
        <v>#REF!</v>
      </c>
      <c r="C11" s="296"/>
      <c r="D11" s="296"/>
      <c r="E11" s="66" t="e">
        <f>#REF!</f>
        <v>#REF!</v>
      </c>
    </row>
    <row r="12" spans="1:9">
      <c r="A12" s="76"/>
      <c r="B12" s="296" t="e">
        <f>#REF!</f>
        <v>#REF!</v>
      </c>
      <c r="C12" s="296"/>
      <c r="D12" s="296"/>
      <c r="E12" s="78" t="e">
        <f>#REF!</f>
        <v>#REF!</v>
      </c>
    </row>
    <row r="13" spans="1:9" ht="20.100000000000001" customHeight="1">
      <c r="A13" s="76"/>
      <c r="B13" s="79"/>
      <c r="C13" s="79"/>
      <c r="D13" s="79"/>
      <c r="E13" s="62"/>
    </row>
    <row r="14" spans="1:9" ht="20.100000000000001" customHeight="1">
      <c r="A14" s="67" t="s">
        <v>15</v>
      </c>
    </row>
    <row r="15" spans="1:9" ht="20.100000000000001" customHeight="1">
      <c r="A15" s="76"/>
    </row>
    <row r="16" spans="1:9" ht="24.75" customHeight="1">
      <c r="A16" s="297" t="s">
        <v>16</v>
      </c>
      <c r="B16" s="297"/>
      <c r="C16" s="297"/>
      <c r="D16" s="297"/>
      <c r="E16" s="297"/>
    </row>
    <row r="17" spans="1:5" ht="20.100000000000001" customHeight="1">
      <c r="A17" s="76"/>
    </row>
    <row r="18" spans="1:5" ht="20.100000000000001" customHeight="1">
      <c r="A18" s="80"/>
    </row>
    <row r="19" spans="1:5" ht="20.100000000000001" customHeight="1"/>
    <row r="20" spans="1:5" ht="20.100000000000001" customHeight="1">
      <c r="A20" s="80"/>
    </row>
    <row r="21" spans="1:5" ht="20.100000000000001" customHeight="1">
      <c r="A21" s="80"/>
    </row>
    <row r="22" spans="1:5" ht="20.100000000000001" customHeight="1"/>
    <row r="23" spans="1:5" ht="33" customHeight="1">
      <c r="D23" s="69"/>
    </row>
    <row r="24" spans="1:5" ht="33" customHeight="1">
      <c r="A24" s="68" t="s">
        <v>17</v>
      </c>
      <c r="B24" s="81">
        <f>'Name of Bidder'!C20</f>
        <v>0</v>
      </c>
      <c r="C24" s="82"/>
      <c r="D24" s="69" t="s">
        <v>18</v>
      </c>
      <c r="E24" s="83">
        <f>'Name of Bidder'!C17</f>
        <v>0</v>
      </c>
    </row>
    <row r="25" spans="1:5" ht="33" customHeight="1">
      <c r="A25" s="68" t="s">
        <v>19</v>
      </c>
      <c r="B25" s="83">
        <f>'Name of Bidder'!C21</f>
        <v>0</v>
      </c>
      <c r="C25" s="82"/>
      <c r="D25" s="69" t="s">
        <v>20</v>
      </c>
      <c r="E25" s="83">
        <f>'Name of Bidder'!C18</f>
        <v>0</v>
      </c>
    </row>
    <row r="26" spans="1:5" ht="33" customHeight="1">
      <c r="D26" s="69"/>
    </row>
    <row r="27" spans="1:5" ht="20.100000000000001" customHeight="1"/>
    <row r="28" spans="1:5" ht="20.100000000000001" customHeight="1">
      <c r="A28" s="64"/>
    </row>
    <row r="29" spans="1:5" ht="20.100000000000001" customHeight="1"/>
    <row r="30" spans="1:5" ht="20.100000000000001" customHeight="1"/>
    <row r="31" spans="1:5" ht="20.100000000000001" customHeight="1">
      <c r="A31" s="64"/>
    </row>
    <row r="32" spans="1:5" ht="20.100000000000001" customHeight="1"/>
    <row r="33" spans="1:1" ht="20.100000000000001" customHeight="1">
      <c r="A33" s="64"/>
    </row>
    <row r="34" spans="1:1" ht="20.100000000000001" customHeight="1"/>
    <row r="35" spans="1:1" ht="20.100000000000001" customHeight="1">
      <c r="A35" s="64"/>
    </row>
    <row r="36" spans="1:1" ht="20.100000000000001" customHeight="1"/>
    <row r="37" spans="1:1" ht="20.100000000000001" customHeight="1"/>
    <row r="38" spans="1:1" ht="20.100000000000001" customHeight="1"/>
    <row r="39" spans="1:1" ht="20.100000000000001" customHeight="1"/>
  </sheetData>
  <sheetProtection selectLockedCells="1" selectUnlockedCells="1"/>
  <customSheetViews>
    <customSheetView guid="{F3854C08-3477-4F6D-851C-40DFA3C6F6FE}" showGridLines="0" zeroValues="0" state="hidden" topLeftCell="A10">
      <selection activeCell="F15" sqref="F15"/>
      <pageMargins left="0" right="0" top="0" bottom="0" header="0" footer="0"/>
      <pageSetup scale="97" orientation="portrait" r:id="rId1"/>
      <headerFooter alignWithMargins="0">
        <oddFooter>&amp;R&amp;"Book Antiqua,Bold"&amp;8 Page &amp;P of &amp;N</oddFooter>
      </headerFooter>
    </customSheetView>
    <customSheetView guid="{768FBB31-C98F-42D8-8A21-9E4C92CB0C4E}" showGridLines="0" zeroValues="0" state="hidden" topLeftCell="A10">
      <selection activeCell="F15" sqref="F15"/>
      <pageMargins left="0" right="0" top="0" bottom="0" header="0" footer="0"/>
      <pageSetup scale="97" orientation="portrait" r:id="rId2"/>
      <headerFooter alignWithMargins="0">
        <oddFooter>&amp;R&amp;"Book Antiqua,Bold"&amp;8 Page &amp;P of &amp;N</oddFooter>
      </headerFooter>
    </customSheetView>
    <customSheetView guid="{71DFD631-F0FC-4D77-B088-495FC5677788}" showGridLines="0" zeroValues="0" state="hidden" topLeftCell="A10">
      <selection activeCell="F15" sqref="F15"/>
      <pageMargins left="0" right="0" top="0" bottom="0" header="0" footer="0"/>
      <pageSetup scale="97" orientation="portrait" r:id="rId3"/>
      <headerFooter alignWithMargins="0">
        <oddFooter>&amp;R&amp;"Book Antiqua,Bold"&amp;8 Page &amp;P of &amp;N</oddFooter>
      </headerFooter>
    </customSheetView>
    <customSheetView guid="{6F637C86-117D-4792-B5D4-37E20B1C50B5}" showGridLines="0" zeroValues="0" state="hidden" topLeftCell="A10">
      <selection activeCell="F15" sqref="F15"/>
      <pageMargins left="0" right="0" top="0" bottom="0" header="0" footer="0"/>
      <pageSetup scale="97" orientation="portrait" r:id="rId4"/>
      <headerFooter alignWithMargins="0">
        <oddFooter>&amp;R&amp;"Book Antiqua,Bold"&amp;8 Page &amp;P of &amp;N</oddFooter>
      </headerFooter>
    </customSheetView>
    <customSheetView guid="{DF819C10-7533-4A2E-B278-90B3B38A4AE6}" showGridLines="0" zeroValues="0" state="hidden" topLeftCell="A10">
      <selection activeCell="F15" sqref="F15"/>
      <pageMargins left="0" right="0" top="0" bottom="0" header="0" footer="0"/>
      <pageSetup scale="97" orientation="portrait" r:id="rId5"/>
      <headerFooter alignWithMargins="0">
        <oddFooter>&amp;R&amp;"Book Antiqua,Bold"&amp;8 Page &amp;P of &amp;N</oddFooter>
      </headerFooter>
    </customSheetView>
    <customSheetView guid="{863DE73B-EDD5-4C94-B877-7C156CB081F7}" showGridLines="0" zeroValues="0">
      <selection activeCell="A8" sqref="A8:D8"/>
      <pageMargins left="0" right="0" top="0" bottom="0" header="0" footer="0"/>
      <pageSetup scale="97" orientation="portrait" r:id="rId6"/>
      <headerFooter alignWithMargins="0">
        <oddFooter>&amp;R&amp;"Book Antiqua,Bold"&amp;8 Page &amp;P of &amp;N</oddFooter>
      </headerFooter>
    </customSheetView>
    <customSheetView guid="{6B2C1320-5106-401D-86E8-03FFC7419150}" scale="85" showPageBreaks="1" showGridLines="0" zeroValues="0" printArea="1" view="pageBreakPreview" showRuler="0" topLeftCell="A4">
      <selection activeCell="G2" sqref="G2"/>
      <pageMargins left="0" right="0" top="0" bottom="0" header="0" footer="0"/>
      <pageSetup scale="97" orientation="portrait" r:id="rId7"/>
      <headerFooter alignWithMargins="0">
        <oddFooter>&amp;R&amp;"Book Antiqua,Bold"&amp;8 Page &amp;P of &amp;N</oddFooter>
      </headerFooter>
    </customSheetView>
    <customSheetView guid="{CD4CA1A8-824A-452F-BDBA-32A47C1B3013}" showPageBreaks="1" showGridLines="0" printArea="1" view="pageBreakPreview">
      <selection activeCell="A3" sqref="A3:E3"/>
      <pageMargins left="0" right="0" top="0" bottom="0" header="0" footer="0"/>
      <pageSetup scale="95" orientation="portrait" r:id="rId8"/>
      <headerFooter alignWithMargins="0">
        <oddFooter>&amp;R&amp;"Book Antiqua,Bold"&amp;8 Page &amp;P of &amp;N</oddFooter>
      </headerFooter>
    </customSheetView>
    <customSheetView guid="{237D8718-39ED-4FFE-B3B2-D1192F8D2E87}" scale="80" showPageBreaks="1" showGridLines="0" printArea="1" view="pageBreakPreview">
      <selection activeCell="A3" sqref="A3:E3"/>
      <pageMargins left="0" right="0" top="0" bottom="0" header="0" footer="0"/>
      <pageSetup scale="95" orientation="portrait" r:id="rId9"/>
      <headerFooter alignWithMargins="0">
        <oddFooter>&amp;R&amp;"Book Antiqua,Bold"&amp;8 Page &amp;P of &amp;N</oddFooter>
      </headerFooter>
    </customSheetView>
    <customSheetView guid="{1C70608C-646A-4043-A222-6253B5006A93}" showPageBreaks="1" showGridLines="0" printArea="1">
      <selection activeCell="A3" sqref="A3:E3"/>
      <pageMargins left="0" right="0" top="0" bottom="0" header="0" footer="0"/>
      <pageSetup scale="95" orientation="portrait" r:id="rId10"/>
      <headerFooter alignWithMargins="0">
        <oddFooter>&amp;R&amp;"Book Antiqua,Bold"&amp;8 Page &amp;P of &amp;N</oddFooter>
      </headerFooter>
    </customSheetView>
    <customSheetView guid="{3545AE1A-D3DD-4FC8-880A-180A3F66AD42}" scale="85" showPageBreaks="1" showGridLines="0" zeroValues="0" printArea="1" view="pageBreakPreview" topLeftCell="A19">
      <selection activeCell="A3" sqref="A3:E3"/>
      <pageMargins left="0" right="0" top="0" bottom="0" header="0" footer="0"/>
      <pageSetup scale="97" orientation="portrait" r:id="rId11"/>
      <headerFooter alignWithMargins="0">
        <oddFooter>&amp;R&amp;"Book Antiqua,Bold"&amp;8 Page &amp;P of &amp;N</oddFooter>
      </headerFooter>
    </customSheetView>
    <customSheetView guid="{C0D2F720-9CF1-451B-A21B-46E9EE29F95A}" scale="85" showPageBreaks="1" showGridLines="0" zeroValues="0" printArea="1" view="pageBreakPreview" topLeftCell="A19">
      <selection activeCell="A3" sqref="A3:E3"/>
      <pageMargins left="0" right="0" top="0" bottom="0" header="0" footer="0"/>
      <pageSetup scale="97" orientation="portrait" r:id="rId12"/>
      <headerFooter alignWithMargins="0">
        <oddFooter>&amp;R&amp;"Book Antiqua,Bold"&amp;8 Page &amp;P of &amp;N</oddFooter>
      </headerFooter>
    </customSheetView>
    <customSheetView guid="{629BDD3E-4046-451D-8D01-11325237A091}" showGridLines="0" zeroValues="0" topLeftCell="A8">
      <selection activeCell="A8" sqref="A8:D8"/>
      <pageMargins left="0" right="0" top="0" bottom="0" header="0" footer="0"/>
      <pageSetup scale="97" orientation="portrait" r:id="rId13"/>
      <headerFooter alignWithMargins="0">
        <oddFooter>&amp;R&amp;"Book Antiqua,Bold"&amp;8 Page &amp;P of &amp;N</oddFooter>
      </headerFooter>
    </customSheetView>
    <customSheetView guid="{61A8E90E-9DEC-4083-98B2-482D9678BA93}" showGridLines="0" zeroValues="0">
      <selection activeCell="B11" sqref="A11:IV12"/>
      <pageMargins left="0" right="0" top="0" bottom="0" header="0" footer="0"/>
      <pageSetup scale="97" orientation="portrait" r:id="rId14"/>
      <headerFooter alignWithMargins="0">
        <oddFooter>&amp;R&amp;"Book Antiqua,Bold"&amp;8 Page &amp;P of &amp;N</oddFooter>
      </headerFooter>
    </customSheetView>
    <customSheetView guid="{9CE94B9F-4902-4B08-AE4E-74E93D8E789E}" showGridLines="0" zeroValues="0" state="hidden" topLeftCell="A10">
      <selection activeCell="F15" sqref="F15"/>
      <pageMargins left="0" right="0" top="0" bottom="0" header="0" footer="0"/>
      <pageSetup scale="97" orientation="portrait" r:id="rId15"/>
      <headerFooter alignWithMargins="0">
        <oddFooter>&amp;R&amp;"Book Antiqua,Bold"&amp;8 Page &amp;P of &amp;N</oddFooter>
      </headerFooter>
    </customSheetView>
    <customSheetView guid="{A60C0BDD-7FB1-4EBA-A0E1-529280DA1A28}" showGridLines="0" zeroValues="0" state="hidden" topLeftCell="A10">
      <selection activeCell="F15" sqref="F15"/>
      <pageMargins left="0" right="0" top="0" bottom="0" header="0" footer="0"/>
      <pageSetup scale="97" orientation="portrait" r:id="rId16"/>
      <headerFooter alignWithMargins="0">
        <oddFooter>&amp;R&amp;"Book Antiqua,Bold"&amp;8 Page &amp;P of &amp;N</oddFooter>
      </headerFooter>
    </customSheetView>
    <customSheetView guid="{FAE469C4-CC0E-407B-871F-7B3C94956CEC}" showGridLines="0" zeroValues="0" state="hidden" topLeftCell="A10">
      <selection activeCell="F15" sqref="F15"/>
      <pageMargins left="0" right="0" top="0" bottom="0" header="0" footer="0"/>
      <pageSetup scale="97" orientation="portrait" r:id="rId17"/>
      <headerFooter alignWithMargins="0">
        <oddFooter>&amp;R&amp;"Book Antiqua,Bold"&amp;8 Page &amp;P of &amp;N</oddFooter>
      </headerFooter>
    </customSheetView>
  </customSheetViews>
  <mergeCells count="8">
    <mergeCell ref="B12:D12"/>
    <mergeCell ref="A16:E16"/>
    <mergeCell ref="A3:E3"/>
    <mergeCell ref="A5:E5"/>
    <mergeCell ref="A8:D8"/>
    <mergeCell ref="B9:D9"/>
    <mergeCell ref="B10:D10"/>
    <mergeCell ref="B11:D11"/>
  </mergeCells>
  <phoneticPr fontId="26" type="noConversion"/>
  <pageMargins left="0.59" right="0.49" top="0.57999999999999996" bottom="0.6" header="0.34" footer="0.35"/>
  <pageSetup scale="97" orientation="portrait" r:id="rId18"/>
  <headerFooter alignWithMargins="0">
    <oddFooter>&amp;R&amp;"Book Antiqua,Bold"&amp;8 Page &amp;P of &amp;N</oddFooter>
  </headerFooter>
  <drawing r:id="rId1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5"/>
  <dimension ref="A1:P250"/>
  <sheetViews>
    <sheetView showZeros="0" view="pageBreakPreview" topLeftCell="A35" zoomScaleNormal="100" zoomScaleSheetLayoutView="100" workbookViewId="0">
      <selection activeCell="H218" sqref="H218"/>
    </sheetView>
  </sheetViews>
  <sheetFormatPr defaultRowHeight="13.5"/>
  <cols>
    <col min="1" max="1" width="10" style="2" customWidth="1"/>
    <col min="2" max="2" width="10.7109375" style="2" customWidth="1"/>
    <col min="3" max="3" width="10.85546875" style="2" customWidth="1"/>
    <col min="4" max="9" width="10.7109375" style="2" customWidth="1"/>
    <col min="10" max="10" width="9.140625" style="2"/>
    <col min="11" max="16" width="9.140625" style="2" hidden="1" customWidth="1"/>
    <col min="17" max="16384" width="9.140625" style="2"/>
  </cols>
  <sheetData>
    <row r="1" spans="1:9" ht="27" customHeight="1">
      <c r="A1" s="321" t="s">
        <v>21</v>
      </c>
      <c r="B1" s="322"/>
      <c r="C1" s="322"/>
      <c r="D1" s="322"/>
      <c r="E1" s="322"/>
      <c r="F1" s="322"/>
      <c r="G1" s="322"/>
      <c r="H1" s="322"/>
      <c r="I1" s="323"/>
    </row>
    <row r="2" spans="1:9" ht="31.5" customHeight="1">
      <c r="A2" s="18" t="s">
        <v>22</v>
      </c>
      <c r="B2" s="317" t="s">
        <v>23</v>
      </c>
      <c r="C2" s="317"/>
      <c r="D2" s="317"/>
      <c r="E2" s="317"/>
      <c r="F2" s="317"/>
      <c r="G2" s="317"/>
      <c r="H2" s="317"/>
      <c r="I2" s="318"/>
    </row>
    <row r="3" spans="1:9" ht="36" customHeight="1">
      <c r="A3" s="18" t="s">
        <v>24</v>
      </c>
      <c r="B3" s="317" t="s">
        <v>25</v>
      </c>
      <c r="C3" s="317"/>
      <c r="D3" s="317"/>
      <c r="E3" s="317"/>
      <c r="F3" s="317"/>
      <c r="G3" s="317"/>
      <c r="H3" s="317"/>
      <c r="I3" s="318"/>
    </row>
    <row r="4" spans="1:9" ht="36" customHeight="1">
      <c r="A4" s="18" t="s">
        <v>26</v>
      </c>
      <c r="B4" s="317" t="s">
        <v>27</v>
      </c>
      <c r="C4" s="317"/>
      <c r="D4" s="317"/>
      <c r="E4" s="317"/>
      <c r="F4" s="317"/>
      <c r="G4" s="317"/>
      <c r="H4" s="317"/>
      <c r="I4" s="318"/>
    </row>
    <row r="5" spans="1:9" ht="36" customHeight="1">
      <c r="A5" s="18" t="s">
        <v>28</v>
      </c>
      <c r="B5" s="317" t="s">
        <v>29</v>
      </c>
      <c r="C5" s="317"/>
      <c r="D5" s="317"/>
      <c r="E5" s="317"/>
      <c r="F5" s="317"/>
      <c r="G5" s="317"/>
      <c r="H5" s="317"/>
      <c r="I5" s="318"/>
    </row>
    <row r="6" spans="1:9" ht="19.5" customHeight="1">
      <c r="A6" s="19" t="s">
        <v>30</v>
      </c>
      <c r="B6" s="319" t="s">
        <v>31</v>
      </c>
      <c r="C6" s="319"/>
      <c r="D6" s="319"/>
      <c r="E6" s="319"/>
      <c r="F6" s="319"/>
      <c r="G6" s="319"/>
      <c r="H6" s="319"/>
      <c r="I6" s="320"/>
    </row>
    <row r="7" spans="1:9" ht="15.75">
      <c r="A7" s="8"/>
      <c r="C7" s="8"/>
      <c r="D7" s="8"/>
      <c r="E7" s="8"/>
      <c r="F7" s="8"/>
      <c r="G7" s="8"/>
      <c r="H7" s="8"/>
      <c r="I7" s="8"/>
    </row>
    <row r="30" spans="1:11" ht="15">
      <c r="K30" s="58">
        <f>'Name of Bidder'!C9</f>
        <v>0</v>
      </c>
    </row>
    <row r="31" spans="1:11">
      <c r="A31" s="1"/>
      <c r="B31" s="1"/>
      <c r="C31" s="1"/>
      <c r="D31" s="1"/>
      <c r="E31" s="1"/>
      <c r="F31" s="1"/>
      <c r="G31" s="1"/>
      <c r="H31" s="1"/>
      <c r="I31" s="1"/>
      <c r="J31" s="1"/>
      <c r="K31" s="55">
        <f>'Name of Bidder'!C10</f>
        <v>0</v>
      </c>
    </row>
    <row r="32" spans="1:11">
      <c r="A32" s="1"/>
      <c r="B32" s="1"/>
      <c r="C32" s="1"/>
      <c r="D32" s="1"/>
      <c r="E32" s="1"/>
      <c r="F32" s="1"/>
      <c r="G32" s="1"/>
      <c r="H32" s="1"/>
      <c r="I32" s="1"/>
      <c r="J32" s="1"/>
      <c r="K32" s="55">
        <f>'Name of Bidder'!C11</f>
        <v>0</v>
      </c>
    </row>
    <row r="33" spans="1:16">
      <c r="A33" s="1"/>
      <c r="B33" s="1"/>
      <c r="C33" s="1"/>
      <c r="D33" s="1"/>
      <c r="E33" s="1"/>
      <c r="F33" s="1"/>
      <c r="G33" s="1"/>
      <c r="H33" s="1"/>
      <c r="I33" s="1"/>
      <c r="J33" s="1"/>
      <c r="K33" s="55">
        <f>'Name of Bidder'!C12</f>
        <v>0</v>
      </c>
    </row>
    <row r="34" spans="1:16">
      <c r="A34" s="1"/>
      <c r="B34" s="1"/>
      <c r="C34" s="1"/>
      <c r="D34" s="1"/>
      <c r="E34" s="1"/>
      <c r="F34" s="1"/>
      <c r="G34" s="1"/>
      <c r="H34" s="1"/>
      <c r="I34" s="1"/>
      <c r="J34" s="1"/>
    </row>
    <row r="35" spans="1:16" ht="18.75">
      <c r="A35" s="305" t="s">
        <v>32</v>
      </c>
      <c r="B35" s="305"/>
      <c r="C35" s="305"/>
      <c r="D35" s="305"/>
      <c r="E35" s="305"/>
      <c r="F35" s="305"/>
      <c r="G35" s="305"/>
      <c r="H35" s="305"/>
      <c r="I35" s="305"/>
      <c r="J35" s="1"/>
    </row>
    <row r="36" spans="1:16" ht="15.75">
      <c r="A36" s="303" t="s">
        <v>33</v>
      </c>
      <c r="B36" s="303"/>
      <c r="C36" s="303"/>
      <c r="D36" s="303"/>
      <c r="E36" s="303"/>
      <c r="F36" s="303"/>
      <c r="G36" s="303"/>
      <c r="H36" s="303"/>
      <c r="I36" s="303"/>
      <c r="J36" s="1"/>
      <c r="K36" s="58">
        <f>'Name of Bidder'!C14</f>
        <v>0</v>
      </c>
      <c r="O36" s="55" t="e">
        <f>'Name of Bidder'!#REF!</f>
        <v>#REF!</v>
      </c>
    </row>
    <row r="37" spans="1:16" ht="18.75">
      <c r="A37" s="302" t="s">
        <v>34</v>
      </c>
      <c r="B37" s="302"/>
      <c r="C37" s="302"/>
      <c r="D37" s="302"/>
      <c r="E37" s="302"/>
      <c r="F37" s="302"/>
      <c r="G37" s="302"/>
      <c r="H37" s="302"/>
      <c r="I37" s="302"/>
      <c r="J37" s="1"/>
      <c r="K37" s="58">
        <f>'Name of Bidder'!C15</f>
        <v>0</v>
      </c>
      <c r="O37" s="55" t="e">
        <f>'Name of Bidder'!#REF!</f>
        <v>#REF!</v>
      </c>
    </row>
    <row r="38" spans="1:16" ht="36" customHeight="1">
      <c r="A38" s="306" t="s">
        <v>35</v>
      </c>
      <c r="B38" s="306"/>
      <c r="C38" s="306"/>
      <c r="D38" s="306"/>
      <c r="E38" s="306"/>
      <c r="F38" s="306"/>
      <c r="G38" s="306"/>
      <c r="H38" s="306"/>
      <c r="I38" s="306"/>
      <c r="J38" s="1"/>
      <c r="K38" s="58" t="e">
        <f>'Name of Bidder'!#REF!</f>
        <v>#REF!</v>
      </c>
      <c r="O38" s="55" t="e">
        <f>'Name of Bidder'!#REF!</f>
        <v>#REF!</v>
      </c>
    </row>
    <row r="39" spans="1:16" ht="18.75">
      <c r="A39" s="302" t="s">
        <v>36</v>
      </c>
      <c r="B39" s="302"/>
      <c r="C39" s="302"/>
      <c r="D39" s="302"/>
      <c r="E39" s="302"/>
      <c r="F39" s="302"/>
      <c r="G39" s="302"/>
      <c r="H39" s="302"/>
      <c r="I39" s="302"/>
      <c r="J39" s="1"/>
      <c r="K39" s="58" t="e">
        <f>'Name of Bidder'!#REF!</f>
        <v>#REF!</v>
      </c>
      <c r="O39" s="55" t="e">
        <f>'Name of Bidder'!#REF!</f>
        <v>#REF!</v>
      </c>
    </row>
    <row r="40" spans="1:16" ht="15.75">
      <c r="A40" s="303" t="s">
        <v>37</v>
      </c>
      <c r="B40" s="303"/>
      <c r="C40" s="303"/>
      <c r="D40" s="303"/>
      <c r="E40" s="303"/>
      <c r="F40" s="303"/>
      <c r="G40" s="303"/>
      <c r="H40" s="303"/>
      <c r="I40" s="303"/>
      <c r="J40" s="1"/>
    </row>
    <row r="41" spans="1:16" ht="18.75" customHeight="1">
      <c r="A41" s="304">
        <f>'Name of Bidder'!C9</f>
        <v>0</v>
      </c>
      <c r="B41" s="304"/>
      <c r="C41" s="304"/>
      <c r="D41" s="304"/>
      <c r="E41" s="304"/>
      <c r="F41" s="304"/>
      <c r="G41" s="304"/>
      <c r="H41" s="304"/>
      <c r="I41" s="304"/>
      <c r="J41" s="1"/>
      <c r="K41" s="59" t="e">
        <f>'Name of Bidder'!#REF!</f>
        <v>#REF!</v>
      </c>
      <c r="M41" s="55" t="s">
        <v>38</v>
      </c>
      <c r="P41" s="55" t="s">
        <v>39</v>
      </c>
    </row>
    <row r="42" spans="1:16" ht="15.75" hidden="1">
      <c r="A42" s="303" t="e">
        <f>IF(#REF! = "Individual Firm", " ", " and ")</f>
        <v>#REF!</v>
      </c>
      <c r="B42" s="303"/>
      <c r="C42" s="303"/>
      <c r="D42" s="303"/>
      <c r="E42" s="303"/>
      <c r="F42" s="303"/>
      <c r="G42" s="303"/>
      <c r="H42" s="303"/>
      <c r="I42" s="303"/>
      <c r="J42" s="1"/>
    </row>
    <row r="43" spans="1:16" ht="15.75" hidden="1">
      <c r="A43" s="303" t="e">
        <f xml:space="preserve"> IF(#REF!= "Individual Firm", "",#REF!)</f>
        <v>#REF!</v>
      </c>
      <c r="B43" s="303"/>
      <c r="C43" s="303"/>
      <c r="D43" s="303"/>
      <c r="E43" s="303"/>
      <c r="F43" s="303"/>
      <c r="G43" s="303"/>
      <c r="H43" s="303"/>
      <c r="I43" s="303"/>
      <c r="J43" s="1"/>
    </row>
    <row r="44" spans="1:16" ht="39.950000000000003" hidden="1" customHeight="1">
      <c r="A44" s="306" t="e">
        <f>IF(#REF!= "Sole Bidder", "", "having its Registered Office at "&amp;IF(#REF!=1,#REF!&amp;" "&amp;#REF!&amp;" "&amp;#REF!,IF(#REF!=2,#REF!&amp;" &amp; "&amp;#REF!&amp;" "&amp;#REF!&amp;" and " &amp;#REF!&amp;" &amp; "&amp;#REF!&amp;" "&amp;#REF! &amp;IF(#REF!=2," respectively",""))))</f>
        <v>#REF!</v>
      </c>
      <c r="B44" s="306"/>
      <c r="C44" s="306"/>
      <c r="D44" s="306"/>
      <c r="E44" s="306"/>
      <c r="F44" s="306"/>
      <c r="G44" s="306"/>
      <c r="H44" s="306"/>
      <c r="I44" s="306"/>
      <c r="J44" s="1"/>
    </row>
    <row r="45" spans="1:16" ht="15.75">
      <c r="A45" s="303" t="s">
        <v>40</v>
      </c>
      <c r="B45" s="303"/>
      <c r="C45" s="303"/>
      <c r="D45" s="303"/>
      <c r="E45" s="303"/>
      <c r="F45" s="303"/>
      <c r="G45" s="303"/>
      <c r="H45" s="303"/>
      <c r="I45" s="303"/>
      <c r="J45" s="1"/>
    </row>
    <row r="46" spans="1:16" ht="18.75">
      <c r="A46" s="302" t="s">
        <v>41</v>
      </c>
      <c r="B46" s="302"/>
      <c r="C46" s="302"/>
      <c r="D46" s="302"/>
      <c r="E46" s="302"/>
      <c r="F46" s="302"/>
      <c r="G46" s="302"/>
      <c r="H46" s="302"/>
      <c r="I46" s="302"/>
      <c r="J46" s="1"/>
    </row>
    <row r="47" spans="1:16" ht="18.75">
      <c r="A47" s="302" t="s">
        <v>42</v>
      </c>
      <c r="B47" s="302"/>
      <c r="C47" s="302"/>
      <c r="D47" s="302"/>
      <c r="E47" s="302"/>
      <c r="F47" s="302"/>
      <c r="G47" s="302"/>
      <c r="H47" s="302"/>
      <c r="I47" s="302"/>
      <c r="J47" s="1"/>
    </row>
    <row r="48" spans="1:16" ht="69" customHeight="1">
      <c r="A48" s="314" t="e">
        <f>"POWERGRID intends to award, under laid-down organisational procedures, contract(s) for " &amp;#REF!</f>
        <v>#REF!</v>
      </c>
      <c r="B48" s="314"/>
      <c r="C48" s="314"/>
      <c r="D48" s="314"/>
      <c r="E48" s="314"/>
      <c r="F48" s="314"/>
      <c r="G48" s="314"/>
      <c r="H48" s="314"/>
      <c r="I48" s="314"/>
      <c r="J48" s="1"/>
    </row>
    <row r="49" spans="1:10" ht="16.5" customHeight="1">
      <c r="A49" s="4"/>
      <c r="B49" s="1"/>
      <c r="C49" s="1"/>
      <c r="D49" s="1"/>
      <c r="E49" s="1"/>
      <c r="F49" s="4"/>
      <c r="G49" s="1"/>
      <c r="H49" s="1"/>
      <c r="I49" s="1"/>
      <c r="J49" s="1"/>
    </row>
    <row r="50" spans="1:10" ht="16.5" customHeight="1">
      <c r="A50" s="4"/>
      <c r="B50" s="1"/>
      <c r="C50" s="1"/>
      <c r="D50" s="1"/>
      <c r="E50" s="1"/>
      <c r="F50" s="4"/>
      <c r="G50" s="1"/>
      <c r="H50" s="1"/>
      <c r="I50" s="1"/>
      <c r="J50" s="1"/>
    </row>
    <row r="51" spans="1:10" ht="21" customHeight="1">
      <c r="A51" s="307" t="s">
        <v>43</v>
      </c>
      <c r="B51" s="307"/>
      <c r="C51" s="307"/>
      <c r="D51" s="307"/>
      <c r="E51" s="311" t="s">
        <v>43</v>
      </c>
      <c r="F51" s="311"/>
      <c r="G51" s="311"/>
      <c r="H51" s="311"/>
      <c r="I51" s="311"/>
      <c r="J51" s="1"/>
    </row>
    <row r="52" spans="1:10" ht="33" customHeight="1">
      <c r="A52" s="309" t="s">
        <v>44</v>
      </c>
      <c r="B52" s="309"/>
      <c r="C52" s="309"/>
      <c r="D52" s="309"/>
      <c r="E52" s="310" t="s">
        <v>45</v>
      </c>
      <c r="F52" s="310"/>
      <c r="G52" s="310"/>
      <c r="H52" s="310"/>
      <c r="I52" s="310"/>
      <c r="J52" s="1"/>
    </row>
    <row r="53" spans="1:10" ht="22.5" customHeight="1">
      <c r="A53" s="56" t="s">
        <v>11</v>
      </c>
      <c r="B53" s="5"/>
      <c r="C53" s="5"/>
      <c r="D53" s="5"/>
      <c r="E53" s="5"/>
      <c r="F53" s="5"/>
      <c r="G53" s="5"/>
      <c r="H53" s="5"/>
      <c r="I53" s="57" t="s">
        <v>46</v>
      </c>
      <c r="J53" s="1"/>
    </row>
    <row r="54" spans="1:10" ht="100.5" customHeight="1">
      <c r="A54" s="315" t="e">
        <f>#REF! &amp; " Package and Specification Number " &amp;#REF! &amp; " POWERGRID values full compliance with all relevant laws and regulations, and the principles of economical use of resources, and of fairness and transparency in its relations with its Bidders/ Contractors."</f>
        <v>#REF!</v>
      </c>
      <c r="B54" s="315"/>
      <c r="C54" s="315"/>
      <c r="D54" s="315"/>
      <c r="E54" s="315"/>
      <c r="F54" s="315"/>
      <c r="G54" s="315"/>
      <c r="H54" s="315"/>
      <c r="I54" s="315"/>
    </row>
    <row r="55" spans="1:10" ht="8.1" customHeight="1">
      <c r="A55" s="7"/>
      <c r="B55" s="8"/>
      <c r="C55" s="8"/>
      <c r="D55" s="8"/>
      <c r="E55" s="8"/>
      <c r="F55" s="8"/>
      <c r="G55" s="8"/>
      <c r="H55" s="8"/>
      <c r="I55" s="8"/>
    </row>
    <row r="56" spans="1:10" ht="35.25" customHeight="1">
      <c r="A56" s="312" t="s">
        <v>47</v>
      </c>
      <c r="B56" s="312"/>
      <c r="C56" s="312"/>
      <c r="D56" s="312"/>
      <c r="E56" s="312"/>
      <c r="F56" s="312"/>
      <c r="G56" s="312"/>
      <c r="H56" s="312"/>
      <c r="I56" s="312"/>
    </row>
    <row r="57" spans="1:10" ht="8.1" customHeight="1">
      <c r="A57" s="9"/>
      <c r="B57" s="8"/>
      <c r="C57" s="8"/>
      <c r="D57" s="8"/>
      <c r="E57" s="8"/>
      <c r="F57" s="8"/>
      <c r="G57" s="8"/>
      <c r="H57" s="8"/>
      <c r="I57" s="8"/>
    </row>
    <row r="58" spans="1:10" ht="15.75">
      <c r="A58" s="313" t="s">
        <v>48</v>
      </c>
      <c r="B58" s="313"/>
      <c r="C58" s="313"/>
      <c r="D58" s="313"/>
      <c r="E58" s="313"/>
      <c r="F58" s="313"/>
      <c r="G58" s="313"/>
      <c r="H58" s="313"/>
      <c r="I58" s="313"/>
    </row>
    <row r="59" spans="1:10" ht="8.1" customHeight="1">
      <c r="A59" s="9"/>
      <c r="B59" s="8"/>
      <c r="C59" s="8"/>
      <c r="D59" s="8"/>
      <c r="E59" s="8"/>
      <c r="F59" s="8"/>
      <c r="G59" s="8"/>
      <c r="H59" s="8"/>
      <c r="I59" s="8"/>
    </row>
    <row r="60" spans="1:10" ht="16.5">
      <c r="A60" s="308" t="s">
        <v>49</v>
      </c>
      <c r="B60" s="308"/>
      <c r="C60" s="308"/>
      <c r="D60" s="308"/>
      <c r="E60" s="308"/>
      <c r="F60" s="308"/>
      <c r="G60" s="308"/>
      <c r="H60" s="308"/>
      <c r="I60" s="308"/>
    </row>
    <row r="61" spans="1:10" ht="8.1" customHeight="1">
      <c r="A61" s="10"/>
      <c r="B61" s="8"/>
      <c r="C61" s="8"/>
      <c r="D61" s="8"/>
      <c r="E61" s="8"/>
      <c r="F61" s="8"/>
      <c r="G61" s="8"/>
      <c r="H61" s="8"/>
      <c r="I61" s="8"/>
    </row>
    <row r="62" spans="1:10" ht="37.5" customHeight="1">
      <c r="A62" s="11" t="s">
        <v>50</v>
      </c>
      <c r="B62" s="307" t="s">
        <v>51</v>
      </c>
      <c r="C62" s="307"/>
      <c r="D62" s="307"/>
      <c r="E62" s="307"/>
      <c r="F62" s="307"/>
      <c r="G62" s="307"/>
      <c r="H62" s="307"/>
      <c r="I62" s="307"/>
    </row>
    <row r="63" spans="1:10" ht="8.1" customHeight="1">
      <c r="A63" s="9"/>
      <c r="B63" s="8"/>
      <c r="C63" s="8"/>
      <c r="D63" s="8"/>
      <c r="E63" s="8"/>
      <c r="F63" s="8"/>
      <c r="G63" s="8"/>
      <c r="H63" s="8"/>
      <c r="I63" s="8"/>
    </row>
    <row r="64" spans="1:10" ht="79.5" customHeight="1">
      <c r="A64" s="8"/>
      <c r="B64" s="11" t="s">
        <v>52</v>
      </c>
      <c r="C64" s="307" t="s">
        <v>53</v>
      </c>
      <c r="D64" s="307"/>
      <c r="E64" s="307"/>
      <c r="F64" s="307"/>
      <c r="G64" s="307"/>
      <c r="H64" s="307"/>
      <c r="I64" s="307"/>
    </row>
    <row r="65" spans="1:10" ht="8.1" customHeight="1">
      <c r="A65" s="8"/>
      <c r="B65" s="11"/>
      <c r="C65" s="4"/>
      <c r="D65" s="4"/>
      <c r="E65" s="4"/>
      <c r="F65" s="4"/>
      <c r="G65" s="4"/>
      <c r="H65" s="4"/>
      <c r="I65" s="4"/>
    </row>
    <row r="66" spans="1:10" ht="109.5" customHeight="1">
      <c r="A66" s="8"/>
      <c r="B66" s="11" t="s">
        <v>54</v>
      </c>
      <c r="C66" s="307" t="s">
        <v>55</v>
      </c>
      <c r="D66" s="307"/>
      <c r="E66" s="307"/>
      <c r="F66" s="307"/>
      <c r="G66" s="307"/>
      <c r="H66" s="307"/>
      <c r="I66" s="307"/>
    </row>
    <row r="67" spans="1:10" ht="8.1" customHeight="1">
      <c r="A67" s="8"/>
      <c r="B67" s="11"/>
      <c r="C67" s="73"/>
      <c r="D67" s="4"/>
      <c r="E67" s="4"/>
      <c r="F67" s="4"/>
      <c r="G67" s="4"/>
      <c r="H67" s="4"/>
      <c r="I67" s="4"/>
    </row>
    <row r="68" spans="1:10" ht="50.25" customHeight="1">
      <c r="A68" s="8"/>
      <c r="B68" s="11" t="s">
        <v>56</v>
      </c>
      <c r="C68" s="307" t="s">
        <v>57</v>
      </c>
      <c r="D68" s="307"/>
      <c r="E68" s="307"/>
      <c r="F68" s="307"/>
      <c r="G68" s="307"/>
      <c r="H68" s="307"/>
      <c r="I68" s="307"/>
    </row>
    <row r="69" spans="1:10" ht="15.75">
      <c r="A69" s="9"/>
      <c r="B69" s="8"/>
      <c r="C69" s="8"/>
      <c r="D69" s="8"/>
      <c r="E69" s="8"/>
      <c r="F69" s="8"/>
      <c r="G69" s="8"/>
      <c r="H69" s="8"/>
      <c r="I69" s="8"/>
    </row>
    <row r="70" spans="1:10" ht="87" customHeight="1">
      <c r="A70" s="11" t="s">
        <v>58</v>
      </c>
      <c r="B70" s="307" t="s">
        <v>59</v>
      </c>
      <c r="C70" s="307"/>
      <c r="D70" s="307"/>
      <c r="E70" s="307"/>
      <c r="F70" s="307"/>
      <c r="G70" s="307"/>
      <c r="H70" s="307"/>
      <c r="I70" s="307"/>
    </row>
    <row r="71" spans="1:10" ht="8.1" customHeight="1">
      <c r="A71" s="10"/>
      <c r="B71" s="8"/>
      <c r="C71" s="8"/>
      <c r="D71" s="8"/>
      <c r="E71" s="8"/>
      <c r="F71" s="8"/>
      <c r="G71" s="8"/>
      <c r="H71" s="8"/>
      <c r="I71" s="8"/>
    </row>
    <row r="72" spans="1:10" ht="16.5">
      <c r="A72" s="308" t="s">
        <v>60</v>
      </c>
      <c r="B72" s="308"/>
      <c r="C72" s="308"/>
      <c r="D72" s="308"/>
      <c r="E72" s="308"/>
      <c r="F72" s="308"/>
      <c r="G72" s="308"/>
      <c r="H72" s="308"/>
      <c r="I72" s="308"/>
    </row>
    <row r="73" spans="1:10" ht="16.5">
      <c r="A73" s="10"/>
      <c r="B73" s="8"/>
      <c r="C73" s="8"/>
      <c r="D73" s="8"/>
      <c r="E73" s="8"/>
      <c r="F73" s="8"/>
      <c r="G73" s="8"/>
      <c r="H73" s="8"/>
      <c r="I73" s="8"/>
    </row>
    <row r="74" spans="1:10" ht="49.5" customHeight="1">
      <c r="A74" s="11" t="s">
        <v>50</v>
      </c>
      <c r="B74" s="307" t="s">
        <v>61</v>
      </c>
      <c r="C74" s="307"/>
      <c r="D74" s="307"/>
      <c r="E74" s="307"/>
      <c r="F74" s="307"/>
      <c r="G74" s="307"/>
      <c r="H74" s="307"/>
      <c r="I74" s="307"/>
    </row>
    <row r="75" spans="1:10" ht="45" customHeight="1">
      <c r="A75" s="4"/>
      <c r="B75" s="5"/>
      <c r="C75" s="5"/>
      <c r="D75" s="5"/>
      <c r="E75" s="5"/>
      <c r="F75" s="4"/>
      <c r="G75" s="5"/>
      <c r="H75" s="5"/>
      <c r="I75" s="5"/>
      <c r="J75" s="1"/>
    </row>
    <row r="76" spans="1:10" ht="21" customHeight="1">
      <c r="A76" s="307" t="s">
        <v>43</v>
      </c>
      <c r="B76" s="307"/>
      <c r="C76" s="307"/>
      <c r="D76" s="307"/>
      <c r="E76" s="311" t="s">
        <v>43</v>
      </c>
      <c r="F76" s="311"/>
      <c r="G76" s="311"/>
      <c r="H76" s="311"/>
      <c r="I76" s="311"/>
      <c r="J76" s="1"/>
    </row>
    <row r="77" spans="1:10" ht="33" customHeight="1">
      <c r="A77" s="309" t="s">
        <v>44</v>
      </c>
      <c r="B77" s="309"/>
      <c r="C77" s="309"/>
      <c r="D77" s="309"/>
      <c r="E77" s="310" t="s">
        <v>45</v>
      </c>
      <c r="F77" s="310"/>
      <c r="G77" s="310"/>
      <c r="H77" s="310"/>
      <c r="I77" s="310"/>
      <c r="J77" s="1"/>
    </row>
    <row r="78" spans="1:10" ht="20.25" customHeight="1">
      <c r="A78" s="56" t="s">
        <v>11</v>
      </c>
      <c r="B78" s="5"/>
      <c r="C78" s="5"/>
      <c r="D78" s="5"/>
      <c r="E78" s="5"/>
      <c r="F78" s="5"/>
      <c r="G78" s="5"/>
      <c r="H78" s="5"/>
      <c r="I78" s="57" t="s">
        <v>62</v>
      </c>
      <c r="J78" s="1"/>
    </row>
    <row r="79" spans="1:10" ht="36" customHeight="1">
      <c r="A79" s="316" t="s">
        <v>63</v>
      </c>
      <c r="B79" s="316"/>
      <c r="C79" s="316"/>
      <c r="D79" s="316"/>
      <c r="E79" s="316"/>
      <c r="F79" s="316"/>
      <c r="G79" s="316"/>
      <c r="H79" s="316"/>
      <c r="I79" s="316"/>
      <c r="J79" s="1"/>
    </row>
    <row r="80" spans="1:10" ht="125.25" customHeight="1">
      <c r="A80" s="8"/>
      <c r="B80" s="11" t="s">
        <v>64</v>
      </c>
      <c r="C80" s="307" t="s">
        <v>65</v>
      </c>
      <c r="D80" s="307"/>
      <c r="E80" s="307"/>
      <c r="F80" s="307"/>
      <c r="G80" s="307"/>
      <c r="H80" s="307"/>
      <c r="I80" s="307"/>
    </row>
    <row r="81" spans="1:10" ht="9.9499999999999993" customHeight="1">
      <c r="A81" s="8"/>
      <c r="B81" s="12"/>
      <c r="C81" s="9"/>
      <c r="D81" s="9"/>
      <c r="E81" s="9"/>
      <c r="F81" s="9"/>
      <c r="G81" s="9"/>
      <c r="H81" s="9"/>
      <c r="I81" s="9"/>
    </row>
    <row r="82" spans="1:10" ht="112.5" customHeight="1">
      <c r="A82" s="8"/>
      <c r="B82" s="11" t="s">
        <v>54</v>
      </c>
      <c r="C82" s="307" t="s">
        <v>66</v>
      </c>
      <c r="D82" s="307"/>
      <c r="E82" s="307"/>
      <c r="F82" s="307"/>
      <c r="G82" s="307"/>
      <c r="H82" s="307"/>
      <c r="I82" s="307"/>
    </row>
    <row r="83" spans="1:10" ht="9.9499999999999993" customHeight="1">
      <c r="A83" s="8"/>
      <c r="B83" s="11"/>
      <c r="C83" s="13"/>
      <c r="D83" s="13"/>
      <c r="E83" s="13"/>
      <c r="F83" s="13"/>
      <c r="G83" s="13"/>
      <c r="H83" s="13"/>
      <c r="I83" s="13"/>
    </row>
    <row r="84" spans="1:10" ht="134.25" customHeight="1">
      <c r="A84" s="8"/>
      <c r="B84" s="11" t="s">
        <v>56</v>
      </c>
      <c r="C84" s="307" t="s">
        <v>67</v>
      </c>
      <c r="D84" s="307"/>
      <c r="E84" s="307"/>
      <c r="F84" s="307"/>
      <c r="G84" s="307"/>
      <c r="H84" s="307"/>
      <c r="I84" s="307"/>
    </row>
    <row r="85" spans="1:10" ht="9.9499999999999993" customHeight="1">
      <c r="A85" s="8"/>
      <c r="B85" s="11"/>
      <c r="C85" s="13"/>
      <c r="D85" s="13"/>
      <c r="E85" s="13"/>
      <c r="F85" s="13"/>
      <c r="G85" s="13"/>
      <c r="H85" s="13"/>
      <c r="I85" s="13"/>
    </row>
    <row r="86" spans="1:10" ht="94.5" customHeight="1">
      <c r="A86" s="8"/>
      <c r="B86" s="11" t="s">
        <v>68</v>
      </c>
      <c r="C86" s="307" t="s">
        <v>69</v>
      </c>
      <c r="D86" s="307"/>
      <c r="E86" s="307"/>
      <c r="F86" s="307"/>
      <c r="G86" s="307"/>
      <c r="H86" s="307"/>
      <c r="I86" s="307"/>
    </row>
    <row r="87" spans="1:10" ht="9.9499999999999993" customHeight="1">
      <c r="A87" s="8"/>
      <c r="B87" s="11"/>
      <c r="C87" s="13"/>
      <c r="D87" s="13"/>
      <c r="E87" s="13"/>
      <c r="F87" s="13"/>
      <c r="G87" s="13"/>
      <c r="H87" s="13"/>
      <c r="I87" s="13"/>
    </row>
    <row r="88" spans="1:10" ht="81.75" customHeight="1">
      <c r="A88" s="8"/>
      <c r="B88" s="11" t="s">
        <v>70</v>
      </c>
      <c r="C88" s="307" t="s">
        <v>71</v>
      </c>
      <c r="D88" s="307"/>
      <c r="E88" s="307"/>
      <c r="F88" s="307"/>
      <c r="G88" s="307"/>
      <c r="H88" s="307"/>
      <c r="I88" s="307"/>
    </row>
    <row r="89" spans="1:10" ht="9.9499999999999993" customHeight="1">
      <c r="A89" s="8"/>
      <c r="B89" s="11"/>
      <c r="C89" s="13"/>
      <c r="D89" s="13"/>
      <c r="E89" s="13"/>
      <c r="F89" s="13"/>
      <c r="G89" s="13"/>
      <c r="H89" s="13"/>
      <c r="I89" s="13"/>
    </row>
    <row r="90" spans="1:10" ht="72" customHeight="1">
      <c r="A90" s="8"/>
      <c r="B90" s="11" t="s">
        <v>72</v>
      </c>
      <c r="C90" s="307" t="s">
        <v>73</v>
      </c>
      <c r="D90" s="307"/>
      <c r="E90" s="307"/>
      <c r="F90" s="307"/>
      <c r="G90" s="307"/>
      <c r="H90" s="307"/>
      <c r="I90" s="307"/>
    </row>
    <row r="91" spans="1:10" ht="8.1" customHeight="1">
      <c r="A91" s="8"/>
      <c r="B91" s="13"/>
      <c r="C91" s="13"/>
      <c r="D91" s="13"/>
      <c r="E91" s="13"/>
      <c r="F91" s="13"/>
      <c r="G91" s="13"/>
      <c r="H91" s="13"/>
      <c r="I91" s="13"/>
    </row>
    <row r="92" spans="1:10" ht="53.25" customHeight="1">
      <c r="A92" s="11" t="s">
        <v>58</v>
      </c>
      <c r="B92" s="307" t="s">
        <v>74</v>
      </c>
      <c r="C92" s="307"/>
      <c r="D92" s="307"/>
      <c r="E92" s="307"/>
      <c r="F92" s="307"/>
      <c r="G92" s="307"/>
      <c r="H92" s="307"/>
      <c r="I92" s="307"/>
    </row>
    <row r="93" spans="1:10" ht="62.25" customHeight="1">
      <c r="A93" s="4"/>
      <c r="B93" s="5"/>
      <c r="C93" s="5"/>
      <c r="D93" s="5"/>
      <c r="E93" s="5"/>
      <c r="F93" s="4"/>
      <c r="G93" s="5"/>
      <c r="H93" s="5"/>
      <c r="I93" s="5"/>
      <c r="J93" s="1"/>
    </row>
    <row r="94" spans="1:10" ht="21" customHeight="1">
      <c r="A94" s="307" t="s">
        <v>43</v>
      </c>
      <c r="B94" s="307"/>
      <c r="C94" s="307"/>
      <c r="D94" s="307"/>
      <c r="E94" s="311" t="s">
        <v>43</v>
      </c>
      <c r="F94" s="311"/>
      <c r="G94" s="311"/>
      <c r="H94" s="311"/>
      <c r="I94" s="311"/>
      <c r="J94" s="1"/>
    </row>
    <row r="95" spans="1:10" ht="33" customHeight="1">
      <c r="A95" s="309" t="s">
        <v>44</v>
      </c>
      <c r="B95" s="309"/>
      <c r="C95" s="309"/>
      <c r="D95" s="309"/>
      <c r="E95" s="310" t="s">
        <v>45</v>
      </c>
      <c r="F95" s="310"/>
      <c r="G95" s="310"/>
      <c r="H95" s="310"/>
      <c r="I95" s="310"/>
      <c r="J95" s="1"/>
    </row>
    <row r="96" spans="1:10" ht="20.25" customHeight="1">
      <c r="A96" s="56" t="s">
        <v>11</v>
      </c>
      <c r="B96" s="5"/>
      <c r="C96" s="5"/>
      <c r="D96" s="5"/>
      <c r="E96" s="5"/>
      <c r="F96" s="5"/>
      <c r="G96" s="5"/>
      <c r="H96" s="5"/>
      <c r="I96" s="57" t="s">
        <v>75</v>
      </c>
      <c r="J96" s="1"/>
    </row>
    <row r="97" spans="1:10" ht="27.75" customHeight="1">
      <c r="A97" s="308" t="s">
        <v>76</v>
      </c>
      <c r="B97" s="308"/>
      <c r="C97" s="308"/>
      <c r="D97" s="308"/>
      <c r="E97" s="308"/>
      <c r="F97" s="308"/>
      <c r="G97" s="308"/>
      <c r="H97" s="308"/>
      <c r="I97" s="308"/>
    </row>
    <row r="98" spans="1:10" ht="21.75" customHeight="1">
      <c r="A98" s="9"/>
      <c r="B98" s="307"/>
      <c r="C98" s="307"/>
      <c r="D98" s="307"/>
      <c r="E98" s="307"/>
      <c r="F98" s="307"/>
      <c r="G98" s="307"/>
      <c r="H98" s="307"/>
      <c r="I98" s="307"/>
    </row>
    <row r="99" spans="1:10" ht="85.5" customHeight="1">
      <c r="A99" s="11" t="s">
        <v>50</v>
      </c>
      <c r="B99" s="307" t="s">
        <v>77</v>
      </c>
      <c r="C99" s="307"/>
      <c r="D99" s="307"/>
      <c r="E99" s="307"/>
      <c r="F99" s="307"/>
      <c r="G99" s="307"/>
      <c r="H99" s="307"/>
      <c r="I99" s="307"/>
    </row>
    <row r="100" spans="1:10" ht="15.75">
      <c r="A100" s="56"/>
      <c r="B100" s="5"/>
      <c r="C100" s="5"/>
      <c r="D100" s="5"/>
      <c r="E100" s="5"/>
      <c r="F100" s="5"/>
      <c r="G100" s="5"/>
      <c r="H100" s="5"/>
      <c r="I100" s="57"/>
      <c r="J100" s="1"/>
    </row>
    <row r="101" spans="1:10" ht="165.75" customHeight="1">
      <c r="A101" s="11" t="s">
        <v>58</v>
      </c>
      <c r="B101" s="307" t="s">
        <v>78</v>
      </c>
      <c r="C101" s="307"/>
      <c r="D101" s="307"/>
      <c r="E101" s="307"/>
      <c r="F101" s="307"/>
      <c r="G101" s="307"/>
      <c r="H101" s="307"/>
      <c r="I101" s="307"/>
    </row>
    <row r="102" spans="1:10" ht="18" customHeight="1">
      <c r="A102" s="11"/>
      <c r="B102" s="9"/>
      <c r="C102" s="9"/>
      <c r="D102" s="9"/>
      <c r="E102" s="9"/>
      <c r="F102" s="9"/>
      <c r="G102" s="9"/>
      <c r="H102" s="9"/>
      <c r="I102" s="9"/>
    </row>
    <row r="103" spans="1:10" ht="62.25" customHeight="1">
      <c r="A103" s="11" t="s">
        <v>79</v>
      </c>
      <c r="B103" s="307" t="s">
        <v>80</v>
      </c>
      <c r="C103" s="307"/>
      <c r="D103" s="307"/>
      <c r="E103" s="307"/>
      <c r="F103" s="307"/>
      <c r="G103" s="307"/>
      <c r="H103" s="307"/>
      <c r="I103" s="307"/>
    </row>
    <row r="104" spans="1:10" ht="15" customHeight="1">
      <c r="A104" s="9"/>
      <c r="B104" s="8"/>
      <c r="C104" s="8"/>
      <c r="D104" s="8"/>
      <c r="E104" s="8"/>
      <c r="F104" s="8"/>
      <c r="G104" s="8"/>
      <c r="H104" s="8"/>
      <c r="I104" s="8"/>
    </row>
    <row r="105" spans="1:10" ht="29.25" customHeight="1">
      <c r="A105" s="308" t="s">
        <v>81</v>
      </c>
      <c r="B105" s="308"/>
      <c r="C105" s="308"/>
      <c r="D105" s="308"/>
      <c r="E105" s="308"/>
      <c r="F105" s="308"/>
      <c r="G105" s="308"/>
      <c r="H105" s="308"/>
      <c r="I105" s="308"/>
    </row>
    <row r="106" spans="1:10" ht="29.25" customHeight="1">
      <c r="A106" s="10"/>
      <c r="B106" s="8"/>
      <c r="C106" s="8"/>
      <c r="D106" s="8"/>
      <c r="E106" s="8"/>
      <c r="F106" s="8"/>
      <c r="G106" s="8"/>
      <c r="H106" s="8"/>
      <c r="I106" s="8"/>
    </row>
    <row r="107" spans="1:10" ht="54.75" customHeight="1">
      <c r="A107" s="11" t="s">
        <v>50</v>
      </c>
      <c r="B107" s="312" t="s">
        <v>82</v>
      </c>
      <c r="C107" s="312"/>
      <c r="D107" s="312"/>
      <c r="E107" s="312"/>
      <c r="F107" s="312"/>
      <c r="G107" s="312"/>
      <c r="H107" s="312"/>
      <c r="I107" s="312"/>
    </row>
    <row r="108" spans="1:10" ht="15" customHeight="1">
      <c r="A108" s="11"/>
      <c r="B108" s="8"/>
      <c r="C108" s="8"/>
      <c r="D108" s="8"/>
      <c r="E108" s="8"/>
      <c r="F108" s="8"/>
      <c r="G108" s="8"/>
      <c r="H108" s="8"/>
      <c r="I108" s="8"/>
    </row>
    <row r="109" spans="1:10" ht="66.75" customHeight="1">
      <c r="A109" s="11" t="s">
        <v>58</v>
      </c>
      <c r="B109" s="312" t="s">
        <v>83</v>
      </c>
      <c r="C109" s="312"/>
      <c r="D109" s="312"/>
      <c r="E109" s="312"/>
      <c r="F109" s="312"/>
      <c r="G109" s="312"/>
      <c r="H109" s="312"/>
      <c r="I109" s="312"/>
    </row>
    <row r="110" spans="1:10" ht="15" customHeight="1">
      <c r="A110" s="9"/>
      <c r="B110" s="8"/>
      <c r="C110" s="8"/>
      <c r="D110" s="8"/>
      <c r="E110" s="8"/>
      <c r="F110" s="8"/>
      <c r="G110" s="8"/>
      <c r="H110" s="8"/>
      <c r="I110" s="8"/>
    </row>
    <row r="111" spans="1:10" ht="25.5" customHeight="1">
      <c r="A111" s="308" t="s">
        <v>84</v>
      </c>
      <c r="B111" s="308"/>
      <c r="C111" s="308"/>
      <c r="D111" s="308"/>
      <c r="E111" s="308"/>
      <c r="F111" s="308"/>
      <c r="G111" s="308"/>
      <c r="H111" s="308"/>
      <c r="I111" s="308"/>
    </row>
    <row r="112" spans="1:10" ht="22.5" customHeight="1">
      <c r="A112" s="10"/>
      <c r="B112" s="8"/>
      <c r="C112" s="8"/>
      <c r="D112" s="8"/>
      <c r="E112" s="8"/>
      <c r="F112" s="8"/>
      <c r="G112" s="8"/>
      <c r="H112" s="8"/>
      <c r="I112" s="8"/>
    </row>
    <row r="113" spans="1:10" ht="58.5" customHeight="1">
      <c r="A113" s="11" t="s">
        <v>50</v>
      </c>
      <c r="B113" s="312" t="s">
        <v>85</v>
      </c>
      <c r="C113" s="312"/>
      <c r="D113" s="312"/>
      <c r="E113" s="312"/>
      <c r="F113" s="312"/>
      <c r="G113" s="312"/>
      <c r="H113" s="312"/>
      <c r="I113" s="312"/>
    </row>
    <row r="114" spans="1:10" ht="54.75" customHeight="1">
      <c r="A114" s="11"/>
      <c r="B114" s="3"/>
      <c r="C114" s="3"/>
      <c r="D114" s="3"/>
      <c r="E114" s="3"/>
      <c r="F114" s="3"/>
      <c r="G114" s="3"/>
      <c r="H114" s="3"/>
      <c r="I114" s="3"/>
    </row>
    <row r="115" spans="1:10" ht="45.75" customHeight="1">
      <c r="A115" s="8"/>
      <c r="B115" s="8"/>
      <c r="C115" s="8"/>
      <c r="D115" s="8"/>
      <c r="E115" s="8"/>
      <c r="F115" s="8"/>
      <c r="G115" s="8"/>
      <c r="H115" s="8"/>
      <c r="I115" s="8"/>
      <c r="J115" s="1"/>
    </row>
    <row r="116" spans="1:10" ht="21" customHeight="1">
      <c r="A116" s="307" t="s">
        <v>43</v>
      </c>
      <c r="B116" s="307"/>
      <c r="C116" s="307"/>
      <c r="D116" s="307"/>
      <c r="E116" s="311" t="s">
        <v>43</v>
      </c>
      <c r="F116" s="311"/>
      <c r="G116" s="311"/>
      <c r="H116" s="311"/>
      <c r="I116" s="311"/>
      <c r="J116" s="1"/>
    </row>
    <row r="117" spans="1:10" ht="33" customHeight="1">
      <c r="A117" s="309" t="s">
        <v>44</v>
      </c>
      <c r="B117" s="309"/>
      <c r="C117" s="309"/>
      <c r="D117" s="309"/>
      <c r="E117" s="310" t="s">
        <v>45</v>
      </c>
      <c r="F117" s="310"/>
      <c r="G117" s="310"/>
      <c r="H117" s="310"/>
      <c r="I117" s="310"/>
      <c r="J117" s="1"/>
    </row>
    <row r="118" spans="1:10" ht="19.5" customHeight="1">
      <c r="A118" s="56" t="s">
        <v>11</v>
      </c>
      <c r="B118" s="5"/>
      <c r="C118" s="5"/>
      <c r="D118" s="5"/>
      <c r="E118" s="5"/>
      <c r="F118" s="5"/>
      <c r="G118" s="5"/>
      <c r="H118" s="5"/>
      <c r="I118" s="57" t="s">
        <v>86</v>
      </c>
    </row>
    <row r="119" spans="1:10" ht="60.75" customHeight="1">
      <c r="A119" s="11" t="s">
        <v>58</v>
      </c>
      <c r="B119" s="312" t="s">
        <v>87</v>
      </c>
      <c r="C119" s="312"/>
      <c r="D119" s="312"/>
      <c r="E119" s="312"/>
      <c r="F119" s="312"/>
      <c r="G119" s="312"/>
      <c r="H119" s="312"/>
      <c r="I119" s="312"/>
    </row>
    <row r="120" spans="1:10" ht="15.95" customHeight="1">
      <c r="A120" s="9"/>
      <c r="B120" s="8"/>
      <c r="C120" s="8"/>
      <c r="D120" s="8"/>
      <c r="E120" s="8"/>
      <c r="F120" s="8"/>
      <c r="G120" s="8"/>
      <c r="H120" s="8"/>
      <c r="I120" s="8"/>
    </row>
    <row r="121" spans="1:10" ht="26.25" customHeight="1">
      <c r="A121" s="308" t="s">
        <v>88</v>
      </c>
      <c r="B121" s="308"/>
      <c r="C121" s="308"/>
      <c r="D121" s="308"/>
      <c r="E121" s="308"/>
      <c r="F121" s="308"/>
      <c r="G121" s="308"/>
      <c r="H121" s="308"/>
      <c r="I121" s="308"/>
    </row>
    <row r="122" spans="1:10" ht="24.75" customHeight="1">
      <c r="A122" s="9"/>
      <c r="B122" s="8"/>
      <c r="C122" s="8"/>
      <c r="D122" s="8"/>
      <c r="E122" s="8"/>
      <c r="F122" s="8"/>
      <c r="G122" s="8"/>
      <c r="H122" s="8"/>
      <c r="I122" s="8"/>
    </row>
    <row r="123" spans="1:10" ht="39.75" customHeight="1">
      <c r="A123" s="11" t="s">
        <v>50</v>
      </c>
      <c r="B123" s="312" t="s">
        <v>89</v>
      </c>
      <c r="C123" s="312"/>
      <c r="D123" s="312"/>
      <c r="E123" s="312"/>
      <c r="F123" s="312"/>
      <c r="G123" s="312"/>
      <c r="H123" s="312"/>
      <c r="I123" s="312"/>
    </row>
    <row r="124" spans="1:10" ht="25.5" customHeight="1">
      <c r="A124" s="8"/>
      <c r="B124" s="8"/>
      <c r="C124" s="8"/>
      <c r="D124" s="8"/>
      <c r="E124" s="8"/>
      <c r="F124" s="8"/>
      <c r="G124" s="8"/>
      <c r="H124" s="8"/>
      <c r="I124" s="8"/>
      <c r="J124" s="1"/>
    </row>
    <row r="125" spans="1:10" ht="43.5" customHeight="1">
      <c r="A125" s="11" t="s">
        <v>58</v>
      </c>
      <c r="B125" s="312" t="s">
        <v>90</v>
      </c>
      <c r="C125" s="312"/>
      <c r="D125" s="312"/>
      <c r="E125" s="312"/>
      <c r="F125" s="312"/>
      <c r="G125" s="312"/>
      <c r="H125" s="312"/>
      <c r="I125" s="312"/>
    </row>
    <row r="126" spans="1:10" ht="21.75" customHeight="1">
      <c r="A126" s="10"/>
      <c r="B126" s="8"/>
      <c r="C126" s="8"/>
      <c r="D126" s="8"/>
      <c r="E126" s="8"/>
      <c r="F126" s="8"/>
      <c r="G126" s="8"/>
      <c r="H126" s="8"/>
      <c r="I126" s="8"/>
    </row>
    <row r="127" spans="1:10" ht="25.5" customHeight="1">
      <c r="A127" s="308" t="s">
        <v>91</v>
      </c>
      <c r="B127" s="308"/>
      <c r="C127" s="308"/>
      <c r="D127" s="308"/>
      <c r="E127" s="308"/>
      <c r="F127" s="308"/>
      <c r="G127" s="308"/>
      <c r="H127" s="308"/>
      <c r="I127" s="308"/>
    </row>
    <row r="128" spans="1:10" ht="23.25" customHeight="1">
      <c r="A128" s="9"/>
      <c r="B128" s="8"/>
      <c r="C128" s="8"/>
      <c r="D128" s="8"/>
      <c r="E128" s="8"/>
      <c r="F128" s="8"/>
      <c r="G128" s="8"/>
      <c r="H128" s="8"/>
      <c r="I128" s="8"/>
    </row>
    <row r="129" spans="1:10" ht="88.5" customHeight="1">
      <c r="A129" s="312" t="s">
        <v>92</v>
      </c>
      <c r="B129" s="312"/>
      <c r="C129" s="312"/>
      <c r="D129" s="312"/>
      <c r="E129" s="312"/>
      <c r="F129" s="312"/>
      <c r="G129" s="312"/>
      <c r="H129" s="312"/>
      <c r="I129" s="312"/>
    </row>
    <row r="130" spans="1:10" ht="26.25" customHeight="1">
      <c r="A130" s="8"/>
      <c r="B130" s="8"/>
      <c r="C130" s="8"/>
      <c r="D130" s="8"/>
      <c r="E130" s="8"/>
      <c r="F130" s="8"/>
      <c r="G130" s="8"/>
      <c r="H130" s="8"/>
      <c r="I130" s="8"/>
    </row>
    <row r="131" spans="1:10" ht="21.75" customHeight="1">
      <c r="A131" s="308" t="s">
        <v>93</v>
      </c>
      <c r="B131" s="308"/>
      <c r="C131" s="308"/>
      <c r="D131" s="308"/>
      <c r="E131" s="308"/>
      <c r="F131" s="308"/>
      <c r="G131" s="308"/>
      <c r="H131" s="308"/>
      <c r="I131" s="308"/>
    </row>
    <row r="132" spans="1:10" ht="25.5" customHeight="1">
      <c r="A132" s="10"/>
      <c r="B132" s="8"/>
      <c r="C132" s="8"/>
      <c r="D132" s="8"/>
      <c r="E132" s="8"/>
      <c r="F132" s="8"/>
      <c r="G132" s="8"/>
      <c r="H132" s="8"/>
      <c r="I132" s="8"/>
    </row>
    <row r="133" spans="1:10" ht="69" customHeight="1">
      <c r="A133" s="11" t="s">
        <v>50</v>
      </c>
      <c r="B133" s="312" t="s">
        <v>94</v>
      </c>
      <c r="C133" s="312"/>
      <c r="D133" s="312"/>
      <c r="E133" s="312"/>
      <c r="F133" s="312"/>
      <c r="G133" s="312"/>
      <c r="H133" s="312"/>
      <c r="I133" s="312"/>
    </row>
    <row r="134" spans="1:10" ht="21" customHeight="1">
      <c r="A134" s="11"/>
      <c r="B134" s="312"/>
      <c r="C134" s="312"/>
      <c r="D134" s="312"/>
      <c r="E134" s="312"/>
      <c r="F134" s="312"/>
      <c r="G134" s="312"/>
      <c r="H134" s="312"/>
      <c r="I134" s="312"/>
    </row>
    <row r="135" spans="1:10" ht="191.25" customHeight="1">
      <c r="A135" s="11" t="s">
        <v>58</v>
      </c>
      <c r="B135" s="312" t="s">
        <v>95</v>
      </c>
      <c r="C135" s="312"/>
      <c r="D135" s="312"/>
      <c r="E135" s="312"/>
      <c r="F135" s="312"/>
      <c r="G135" s="312"/>
      <c r="H135" s="312"/>
      <c r="I135" s="312"/>
    </row>
    <row r="136" spans="1:10" ht="38.25" customHeight="1">
      <c r="A136" s="11"/>
      <c r="B136" s="3"/>
      <c r="C136" s="3"/>
      <c r="D136" s="3"/>
      <c r="E136" s="3"/>
      <c r="F136" s="3"/>
      <c r="G136" s="3"/>
      <c r="H136" s="3"/>
      <c r="I136" s="3"/>
    </row>
    <row r="137" spans="1:10" ht="38.25" customHeight="1">
      <c r="A137" s="11"/>
      <c r="B137" s="3"/>
      <c r="C137" s="3"/>
      <c r="D137" s="3"/>
      <c r="E137" s="3"/>
      <c r="F137" s="3"/>
      <c r="G137" s="3"/>
      <c r="H137" s="3"/>
      <c r="I137" s="3"/>
    </row>
    <row r="138" spans="1:10" ht="21" customHeight="1">
      <c r="A138" s="307" t="s">
        <v>43</v>
      </c>
      <c r="B138" s="307"/>
      <c r="C138" s="307"/>
      <c r="D138" s="307"/>
      <c r="E138" s="311" t="s">
        <v>43</v>
      </c>
      <c r="F138" s="311"/>
      <c r="G138" s="311"/>
      <c r="H138" s="311"/>
      <c r="I138" s="311"/>
      <c r="J138" s="1"/>
    </row>
    <row r="139" spans="1:10" ht="37.5" customHeight="1">
      <c r="A139" s="309" t="s">
        <v>44</v>
      </c>
      <c r="B139" s="309"/>
      <c r="C139" s="309"/>
      <c r="D139" s="309"/>
      <c r="E139" s="310" t="s">
        <v>45</v>
      </c>
      <c r="F139" s="310"/>
      <c r="G139" s="310"/>
      <c r="H139" s="310"/>
      <c r="I139" s="310"/>
      <c r="J139" s="1"/>
    </row>
    <row r="140" spans="1:10" ht="20.25" customHeight="1">
      <c r="A140" s="56" t="s">
        <v>11</v>
      </c>
      <c r="B140" s="5"/>
      <c r="C140" s="5"/>
      <c r="D140" s="5"/>
      <c r="E140" s="5"/>
      <c r="F140" s="5"/>
      <c r="G140" s="5"/>
      <c r="H140" s="5"/>
      <c r="I140" s="57" t="s">
        <v>96</v>
      </c>
      <c r="J140" s="1"/>
    </row>
    <row r="141" spans="1:10" ht="70.5" customHeight="1">
      <c r="A141" s="11" t="s">
        <v>79</v>
      </c>
      <c r="B141" s="312" t="s">
        <v>97</v>
      </c>
      <c r="C141" s="312"/>
      <c r="D141" s="312"/>
      <c r="E141" s="312"/>
      <c r="F141" s="312"/>
      <c r="G141" s="312"/>
      <c r="H141" s="312"/>
      <c r="I141" s="312"/>
    </row>
    <row r="142" spans="1:10" ht="31.5" customHeight="1">
      <c r="A142" s="11"/>
      <c r="B142" s="312"/>
      <c r="C142" s="312"/>
      <c r="D142" s="312"/>
      <c r="E142" s="312"/>
      <c r="F142" s="312"/>
      <c r="G142" s="312"/>
      <c r="H142" s="312"/>
      <c r="I142" s="312"/>
    </row>
    <row r="143" spans="1:10" ht="141.75" customHeight="1">
      <c r="A143" s="11" t="s">
        <v>98</v>
      </c>
      <c r="B143" s="312" t="s">
        <v>99</v>
      </c>
      <c r="C143" s="312"/>
      <c r="D143" s="312"/>
      <c r="E143" s="312"/>
      <c r="F143" s="312"/>
      <c r="G143" s="312"/>
      <c r="H143" s="312"/>
      <c r="I143" s="312"/>
    </row>
    <row r="144" spans="1:10" ht="22.5" customHeight="1">
      <c r="A144" s="9"/>
      <c r="B144" s="312"/>
      <c r="C144" s="312"/>
      <c r="D144" s="312"/>
      <c r="E144" s="312"/>
      <c r="F144" s="312"/>
      <c r="G144" s="312"/>
      <c r="H144" s="312"/>
      <c r="I144" s="312"/>
    </row>
    <row r="145" spans="1:10" ht="74.25" customHeight="1">
      <c r="A145" s="11" t="s">
        <v>100</v>
      </c>
      <c r="B145" s="312" t="s">
        <v>101</v>
      </c>
      <c r="C145" s="312"/>
      <c r="D145" s="312"/>
      <c r="E145" s="312"/>
      <c r="F145" s="312"/>
      <c r="G145" s="312"/>
      <c r="H145" s="312"/>
      <c r="I145" s="312"/>
    </row>
    <row r="146" spans="1:10" ht="21.75" customHeight="1">
      <c r="A146" s="56"/>
      <c r="B146" s="5"/>
      <c r="C146" s="5"/>
      <c r="D146" s="5"/>
      <c r="E146" s="5"/>
      <c r="F146" s="5"/>
      <c r="G146" s="5"/>
      <c r="H146" s="5"/>
      <c r="I146" s="57"/>
      <c r="J146" s="1"/>
    </row>
    <row r="147" spans="1:10" ht="15.95" customHeight="1">
      <c r="A147" s="5"/>
      <c r="B147" s="5"/>
      <c r="C147" s="5"/>
      <c r="D147" s="5"/>
      <c r="E147" s="5"/>
      <c r="F147" s="5"/>
      <c r="G147" s="5"/>
      <c r="H147" s="5"/>
      <c r="I147" s="6"/>
      <c r="J147" s="1"/>
    </row>
    <row r="148" spans="1:10" ht="162" customHeight="1">
      <c r="A148" s="11" t="s">
        <v>102</v>
      </c>
      <c r="B148" s="312" t="s">
        <v>103</v>
      </c>
      <c r="C148" s="312"/>
      <c r="D148" s="312"/>
      <c r="E148" s="312"/>
      <c r="F148" s="312"/>
      <c r="G148" s="312"/>
      <c r="H148" s="312"/>
      <c r="I148" s="312"/>
    </row>
    <row r="149" spans="1:10" ht="15.95" customHeight="1">
      <c r="A149" s="11"/>
      <c r="B149" s="312"/>
      <c r="C149" s="312"/>
      <c r="D149" s="312"/>
      <c r="E149" s="312"/>
      <c r="F149" s="312"/>
      <c r="G149" s="312"/>
      <c r="H149" s="312"/>
      <c r="I149" s="312"/>
    </row>
    <row r="150" spans="1:10" ht="90" customHeight="1">
      <c r="A150" s="11" t="s">
        <v>104</v>
      </c>
      <c r="B150" s="312" t="s">
        <v>105</v>
      </c>
      <c r="C150" s="312"/>
      <c r="D150" s="312"/>
      <c r="E150" s="312"/>
      <c r="F150" s="312"/>
      <c r="G150" s="312"/>
      <c r="H150" s="312"/>
      <c r="I150" s="312"/>
    </row>
    <row r="151" spans="1:10" ht="15.95" customHeight="1">
      <c r="A151" s="11"/>
      <c r="B151" s="8"/>
      <c r="C151" s="8"/>
      <c r="D151" s="8"/>
      <c r="E151" s="8"/>
      <c r="F151" s="8"/>
      <c r="G151" s="8"/>
      <c r="H151" s="8"/>
      <c r="I151" s="8"/>
    </row>
    <row r="152" spans="1:10" ht="111.75" customHeight="1">
      <c r="A152" s="11" t="s">
        <v>106</v>
      </c>
      <c r="B152" s="312" t="s">
        <v>107</v>
      </c>
      <c r="C152" s="312"/>
      <c r="D152" s="312"/>
      <c r="E152" s="312"/>
      <c r="F152" s="312"/>
      <c r="G152" s="312"/>
      <c r="H152" s="312"/>
      <c r="I152" s="312"/>
    </row>
    <row r="153" spans="1:10" ht="30" customHeight="1">
      <c r="A153" s="11"/>
      <c r="B153" s="3"/>
      <c r="C153" s="3"/>
      <c r="D153" s="3"/>
      <c r="E153" s="3"/>
      <c r="F153" s="3"/>
      <c r="G153" s="3"/>
      <c r="H153" s="3"/>
      <c r="I153" s="3"/>
    </row>
    <row r="154" spans="1:10" ht="28.5" customHeight="1">
      <c r="A154" s="11"/>
      <c r="B154" s="3"/>
      <c r="C154" s="3"/>
      <c r="D154" s="3"/>
      <c r="E154" s="3"/>
      <c r="F154" s="3"/>
      <c r="G154" s="3"/>
      <c r="H154" s="3"/>
      <c r="I154" s="3"/>
    </row>
    <row r="155" spans="1:10" ht="21" customHeight="1">
      <c r="A155" s="307" t="s">
        <v>43</v>
      </c>
      <c r="B155" s="307"/>
      <c r="C155" s="307"/>
      <c r="D155" s="307"/>
      <c r="E155" s="311" t="s">
        <v>43</v>
      </c>
      <c r="F155" s="311"/>
      <c r="G155" s="311"/>
      <c r="H155" s="311"/>
      <c r="I155" s="311"/>
      <c r="J155" s="1"/>
    </row>
    <row r="156" spans="1:10" ht="33" customHeight="1">
      <c r="A156" s="309" t="s">
        <v>44</v>
      </c>
      <c r="B156" s="309"/>
      <c r="C156" s="309"/>
      <c r="D156" s="309"/>
      <c r="E156" s="310" t="s">
        <v>45</v>
      </c>
      <c r="F156" s="310"/>
      <c r="G156" s="310"/>
      <c r="H156" s="310"/>
      <c r="I156" s="310"/>
      <c r="J156" s="1"/>
    </row>
    <row r="157" spans="1:10" ht="27" customHeight="1">
      <c r="A157" s="56" t="s">
        <v>11</v>
      </c>
      <c r="B157" s="5"/>
      <c r="C157" s="5"/>
      <c r="D157" s="5"/>
      <c r="E157" s="5"/>
      <c r="F157" s="5"/>
      <c r="G157" s="5"/>
      <c r="H157" s="5"/>
      <c r="I157" s="57" t="s">
        <v>108</v>
      </c>
      <c r="J157" s="1"/>
    </row>
    <row r="158" spans="1:10" ht="21" customHeight="1">
      <c r="A158" s="11" t="s">
        <v>109</v>
      </c>
      <c r="B158" s="312" t="s">
        <v>110</v>
      </c>
      <c r="C158" s="312"/>
      <c r="D158" s="312"/>
      <c r="E158" s="312"/>
      <c r="F158" s="312"/>
      <c r="G158" s="312"/>
      <c r="H158" s="312"/>
      <c r="I158" s="312"/>
    </row>
    <row r="159" spans="1:10" ht="30" customHeight="1">
      <c r="A159" s="11"/>
      <c r="B159" s="8"/>
      <c r="C159" s="8"/>
      <c r="D159" s="8"/>
      <c r="E159" s="8"/>
      <c r="F159" s="8"/>
      <c r="G159" s="8"/>
      <c r="H159" s="8"/>
      <c r="I159" s="8"/>
    </row>
    <row r="160" spans="1:10" ht="74.25" customHeight="1">
      <c r="A160" s="11" t="s">
        <v>111</v>
      </c>
      <c r="B160" s="312" t="s">
        <v>112</v>
      </c>
      <c r="C160" s="312"/>
      <c r="D160" s="312"/>
      <c r="E160" s="312"/>
      <c r="F160" s="312"/>
      <c r="G160" s="312"/>
      <c r="H160" s="312"/>
      <c r="I160" s="312"/>
    </row>
    <row r="161" spans="1:10" ht="13.5" customHeight="1">
      <c r="A161" s="9"/>
      <c r="B161" s="8"/>
      <c r="C161" s="8"/>
      <c r="D161" s="8"/>
      <c r="E161" s="8"/>
      <c r="F161" s="8"/>
      <c r="G161" s="8"/>
      <c r="H161" s="8"/>
      <c r="I161" s="8"/>
    </row>
    <row r="162" spans="1:10" ht="16.5">
      <c r="A162" s="308" t="s">
        <v>113</v>
      </c>
      <c r="B162" s="308"/>
      <c r="C162" s="308"/>
      <c r="D162" s="308"/>
      <c r="E162" s="308"/>
      <c r="F162" s="308"/>
      <c r="G162" s="308"/>
      <c r="H162" s="308"/>
      <c r="I162" s="308"/>
    </row>
    <row r="163" spans="1:10" ht="30" customHeight="1">
      <c r="A163" s="9"/>
      <c r="B163" s="8"/>
      <c r="C163" s="8"/>
      <c r="D163" s="8"/>
      <c r="E163" s="8"/>
      <c r="F163" s="8"/>
      <c r="G163" s="8"/>
      <c r="H163" s="8"/>
      <c r="I163" s="8"/>
    </row>
    <row r="164" spans="1:10" ht="60" customHeight="1">
      <c r="A164" s="312" t="s">
        <v>114</v>
      </c>
      <c r="B164" s="312"/>
      <c r="C164" s="312"/>
      <c r="D164" s="312"/>
      <c r="E164" s="312"/>
      <c r="F164" s="312"/>
      <c r="G164" s="312"/>
      <c r="H164" s="312"/>
      <c r="I164" s="312"/>
    </row>
    <row r="165" spans="1:10" ht="11.25" customHeight="1">
      <c r="A165" s="10"/>
      <c r="B165" s="8"/>
      <c r="C165" s="8"/>
      <c r="D165" s="8"/>
      <c r="E165" s="8"/>
      <c r="F165" s="8"/>
      <c r="G165" s="8"/>
      <c r="H165" s="8"/>
      <c r="I165" s="8"/>
    </row>
    <row r="166" spans="1:10" ht="27.75" customHeight="1">
      <c r="A166" s="308" t="s">
        <v>115</v>
      </c>
      <c r="B166" s="308"/>
      <c r="C166" s="308"/>
      <c r="D166" s="308"/>
      <c r="E166" s="308"/>
      <c r="F166" s="308"/>
      <c r="G166" s="308"/>
      <c r="H166" s="308"/>
      <c r="I166" s="308"/>
    </row>
    <row r="167" spans="1:10" ht="12.75" customHeight="1">
      <c r="A167" s="9"/>
      <c r="B167" s="8"/>
      <c r="C167" s="8"/>
      <c r="D167" s="8"/>
      <c r="E167" s="8"/>
      <c r="F167" s="8"/>
      <c r="G167" s="8"/>
      <c r="H167" s="8"/>
      <c r="I167" s="8"/>
    </row>
    <row r="168" spans="1:10" ht="74.25" customHeight="1">
      <c r="A168" s="11" t="s">
        <v>50</v>
      </c>
      <c r="B168" s="312" t="s">
        <v>116</v>
      </c>
      <c r="C168" s="312"/>
      <c r="D168" s="312"/>
      <c r="E168" s="312"/>
      <c r="F168" s="312"/>
      <c r="G168" s="312"/>
      <c r="H168" s="312"/>
      <c r="I168" s="312"/>
    </row>
    <row r="169" spans="1:10" ht="23.25" customHeight="1">
      <c r="A169" s="12"/>
      <c r="B169" s="8"/>
      <c r="C169" s="8"/>
      <c r="D169" s="8"/>
      <c r="E169" s="8"/>
      <c r="F169" s="8"/>
      <c r="G169" s="8"/>
      <c r="H169" s="8"/>
      <c r="I169" s="8"/>
    </row>
    <row r="170" spans="1:10" ht="36" customHeight="1">
      <c r="A170" s="11" t="s">
        <v>58</v>
      </c>
      <c r="B170" s="312" t="s">
        <v>117</v>
      </c>
      <c r="C170" s="312"/>
      <c r="D170" s="312"/>
      <c r="E170" s="312"/>
      <c r="F170" s="312"/>
      <c r="G170" s="312"/>
      <c r="H170" s="312"/>
      <c r="I170" s="312"/>
    </row>
    <row r="171" spans="1:10" ht="21" customHeight="1">
      <c r="J171" s="1"/>
    </row>
    <row r="172" spans="1:10">
      <c r="J172" s="1"/>
    </row>
    <row r="173" spans="1:10" ht="52.5" customHeight="1">
      <c r="A173" s="11" t="s">
        <v>79</v>
      </c>
      <c r="B173" s="312" t="s">
        <v>118</v>
      </c>
      <c r="C173" s="312"/>
      <c r="D173" s="312"/>
      <c r="E173" s="312"/>
      <c r="F173" s="312"/>
      <c r="G173" s="312"/>
      <c r="H173" s="312"/>
      <c r="I173" s="312"/>
    </row>
    <row r="174" spans="1:10" ht="20.25" customHeight="1">
      <c r="A174" s="11"/>
      <c r="B174" s="8"/>
      <c r="C174" s="8"/>
      <c r="D174" s="8"/>
      <c r="E174" s="8"/>
      <c r="F174" s="8"/>
      <c r="G174" s="8"/>
      <c r="H174" s="8"/>
      <c r="I174" s="8"/>
    </row>
    <row r="175" spans="1:10" ht="40.5" customHeight="1">
      <c r="A175" s="11" t="s">
        <v>98</v>
      </c>
      <c r="B175" s="312" t="s">
        <v>119</v>
      </c>
      <c r="C175" s="312"/>
      <c r="D175" s="312"/>
      <c r="E175" s="312"/>
      <c r="F175" s="312"/>
      <c r="G175" s="312"/>
      <c r="H175" s="312"/>
      <c r="I175" s="312"/>
    </row>
    <row r="176" spans="1:10" ht="21.75" customHeight="1">
      <c r="A176" s="11"/>
      <c r="B176" s="8"/>
      <c r="C176" s="8"/>
      <c r="D176" s="8"/>
      <c r="E176" s="8"/>
      <c r="F176" s="8"/>
      <c r="G176" s="8"/>
      <c r="H176" s="8"/>
      <c r="I176" s="8"/>
    </row>
    <row r="177" spans="1:10" ht="88.5" customHeight="1">
      <c r="A177" s="11" t="s">
        <v>100</v>
      </c>
      <c r="B177" s="312" t="s">
        <v>120</v>
      </c>
      <c r="C177" s="312"/>
      <c r="D177" s="312"/>
      <c r="E177" s="312"/>
      <c r="F177" s="312"/>
      <c r="G177" s="312"/>
      <c r="H177" s="312"/>
      <c r="I177" s="312"/>
    </row>
    <row r="178" spans="1:10" ht="18" customHeight="1">
      <c r="A178" s="11"/>
      <c r="B178" s="8"/>
      <c r="C178" s="8"/>
      <c r="D178" s="8"/>
      <c r="E178" s="8"/>
      <c r="F178" s="8"/>
      <c r="G178" s="8"/>
      <c r="H178" s="8"/>
      <c r="I178" s="8"/>
    </row>
    <row r="179" spans="1:10" ht="63" customHeight="1">
      <c r="A179" s="11" t="s">
        <v>121</v>
      </c>
      <c r="B179" s="312" t="s">
        <v>122</v>
      </c>
      <c r="C179" s="312"/>
      <c r="D179" s="312"/>
      <c r="E179" s="312"/>
      <c r="F179" s="312"/>
      <c r="G179" s="312"/>
      <c r="H179" s="312"/>
      <c r="I179" s="312"/>
    </row>
    <row r="180" spans="1:10" ht="24" customHeight="1">
      <c r="A180" s="11"/>
      <c r="B180" s="3"/>
      <c r="C180" s="3"/>
      <c r="D180" s="3"/>
      <c r="E180" s="3"/>
      <c r="F180" s="3"/>
      <c r="G180" s="3"/>
      <c r="H180" s="3"/>
      <c r="I180" s="3"/>
    </row>
    <row r="181" spans="1:10" ht="27.75" customHeight="1">
      <c r="A181" s="11"/>
      <c r="B181" s="3"/>
      <c r="C181" s="3"/>
      <c r="D181" s="3"/>
      <c r="E181" s="3"/>
      <c r="F181" s="3"/>
      <c r="G181" s="3"/>
      <c r="H181" s="3"/>
      <c r="I181" s="3"/>
    </row>
    <row r="182" spans="1:10" ht="21" customHeight="1">
      <c r="A182" s="307" t="s">
        <v>43</v>
      </c>
      <c r="B182" s="307"/>
      <c r="C182" s="307"/>
      <c r="D182" s="307"/>
      <c r="E182" s="311" t="s">
        <v>43</v>
      </c>
      <c r="F182" s="311"/>
      <c r="G182" s="311"/>
      <c r="H182" s="311"/>
      <c r="I182" s="311"/>
      <c r="J182" s="1"/>
    </row>
    <row r="183" spans="1:10" ht="33" customHeight="1">
      <c r="A183" s="309" t="s">
        <v>44</v>
      </c>
      <c r="B183" s="309"/>
      <c r="C183" s="309"/>
      <c r="D183" s="309"/>
      <c r="E183" s="310" t="s">
        <v>45</v>
      </c>
      <c r="F183" s="310"/>
      <c r="G183" s="310"/>
      <c r="H183" s="310"/>
      <c r="I183" s="310"/>
      <c r="J183" s="1"/>
    </row>
    <row r="184" spans="1:10" ht="22.5" customHeight="1">
      <c r="A184" s="56" t="s">
        <v>11</v>
      </c>
      <c r="B184" s="5"/>
      <c r="C184" s="5"/>
      <c r="D184" s="5"/>
      <c r="E184" s="5"/>
      <c r="F184" s="5"/>
      <c r="G184" s="5"/>
      <c r="H184" s="5"/>
      <c r="I184" s="57" t="s">
        <v>123</v>
      </c>
      <c r="J184" s="1"/>
    </row>
    <row r="185" spans="1:10" ht="53.25" customHeight="1">
      <c r="A185" s="11" t="s">
        <v>102</v>
      </c>
      <c r="B185" s="312" t="s">
        <v>124</v>
      </c>
      <c r="C185" s="312"/>
      <c r="D185" s="312"/>
      <c r="E185" s="312"/>
      <c r="F185" s="312"/>
      <c r="G185" s="312"/>
      <c r="H185" s="312"/>
      <c r="I185" s="312"/>
    </row>
    <row r="186" spans="1:10" ht="15.75">
      <c r="A186" s="9"/>
      <c r="B186" s="8"/>
      <c r="C186" s="8"/>
      <c r="D186" s="8"/>
      <c r="E186" s="8"/>
      <c r="F186" s="8"/>
      <c r="G186" s="8"/>
      <c r="H186" s="8"/>
      <c r="I186" s="8"/>
    </row>
    <row r="187" spans="1:10" ht="21.95" customHeight="1">
      <c r="A187" s="8"/>
      <c r="B187" s="4"/>
      <c r="C187" s="8"/>
      <c r="D187" s="8"/>
      <c r="E187" s="8"/>
      <c r="F187" s="4"/>
      <c r="G187" s="8"/>
      <c r="H187" s="8"/>
      <c r="I187" s="8"/>
    </row>
    <row r="188" spans="1:10" ht="21.95" customHeight="1">
      <c r="A188" s="8"/>
      <c r="B188" s="14" t="s">
        <v>125</v>
      </c>
      <c r="C188" s="14"/>
      <c r="D188" s="14"/>
      <c r="E188" s="14"/>
      <c r="F188" s="14" t="s">
        <v>125</v>
      </c>
      <c r="G188" s="14"/>
      <c r="H188" s="14"/>
      <c r="I188" s="14"/>
    </row>
    <row r="189" spans="1:10" ht="35.25" customHeight="1">
      <c r="A189" s="8"/>
      <c r="B189" s="324" t="s">
        <v>44</v>
      </c>
      <c r="C189" s="324"/>
      <c r="D189" s="324"/>
      <c r="E189" s="324"/>
      <c r="F189" s="325" t="s">
        <v>45</v>
      </c>
      <c r="G189" s="324"/>
      <c r="H189" s="324"/>
      <c r="I189" s="324"/>
    </row>
    <row r="190" spans="1:10" ht="21.95" customHeight="1">
      <c r="A190" s="8"/>
      <c r="B190" s="15"/>
      <c r="C190" s="9"/>
      <c r="D190" s="9"/>
      <c r="E190" s="9"/>
      <c r="F190" s="16"/>
      <c r="G190" s="16"/>
      <c r="H190" s="16"/>
      <c r="I190" s="16"/>
    </row>
    <row r="191" spans="1:10" ht="21.95" customHeight="1">
      <c r="A191" s="8"/>
      <c r="B191" s="307" t="s">
        <v>126</v>
      </c>
      <c r="C191" s="307"/>
      <c r="D191" s="307"/>
      <c r="E191" s="307"/>
      <c r="F191" s="307" t="s">
        <v>126</v>
      </c>
      <c r="G191" s="307"/>
      <c r="H191" s="307"/>
      <c r="I191" s="307"/>
    </row>
    <row r="192" spans="1:10" ht="21.95" customHeight="1">
      <c r="A192" s="8"/>
      <c r="B192" s="4"/>
      <c r="C192" s="9"/>
      <c r="D192" s="9"/>
      <c r="E192" s="9"/>
      <c r="F192" s="4"/>
      <c r="G192" s="9"/>
      <c r="H192" s="9"/>
      <c r="I192" s="9"/>
    </row>
    <row r="193" spans="1:9" ht="21.95" customHeight="1">
      <c r="A193" s="8"/>
      <c r="B193" s="4"/>
      <c r="C193" s="9"/>
      <c r="D193" s="9"/>
      <c r="E193" s="9"/>
      <c r="F193" s="4"/>
      <c r="G193" s="9"/>
      <c r="H193" s="9"/>
      <c r="I193" s="9"/>
    </row>
    <row r="194" spans="1:9" ht="21.95" customHeight="1">
      <c r="A194" s="8"/>
      <c r="B194" s="5" t="s">
        <v>127</v>
      </c>
      <c r="C194" s="17"/>
      <c r="D194" s="5"/>
      <c r="E194" s="5"/>
      <c r="F194" s="316" t="str">
        <f>"Name : "&amp;'Name of Bidder'!C17</f>
        <v xml:space="preserve">Name : </v>
      </c>
      <c r="G194" s="316"/>
      <c r="H194" s="316"/>
      <c r="I194" s="316"/>
    </row>
    <row r="195" spans="1:9" ht="21.95" customHeight="1">
      <c r="A195" s="8"/>
      <c r="B195" s="5" t="s">
        <v>20</v>
      </c>
      <c r="C195" s="17"/>
      <c r="D195" s="5"/>
      <c r="E195" s="5"/>
      <c r="F195" s="5" t="str">
        <f>"Designation : "&amp;'Name of Bidder'!C18</f>
        <v xml:space="preserve">Designation : </v>
      </c>
      <c r="G195" s="14"/>
      <c r="H195" s="14"/>
      <c r="I195" s="14"/>
    </row>
    <row r="196" spans="1:9" ht="21.95" customHeight="1">
      <c r="A196" s="8"/>
      <c r="B196" s="14"/>
      <c r="C196" s="9"/>
      <c r="D196" s="9"/>
      <c r="E196" s="9"/>
      <c r="F196" s="14"/>
      <c r="G196" s="9"/>
      <c r="H196" s="9"/>
      <c r="I196" s="9"/>
    </row>
    <row r="197" spans="1:9" ht="21.95" customHeight="1">
      <c r="A197" s="8"/>
      <c r="B197" s="307" t="s">
        <v>128</v>
      </c>
      <c r="C197" s="307"/>
      <c r="D197" s="307"/>
      <c r="E197" s="307"/>
      <c r="F197" s="307" t="s">
        <v>128</v>
      </c>
      <c r="G197" s="307"/>
      <c r="H197" s="307"/>
      <c r="I197" s="307"/>
    </row>
    <row r="198" spans="1:9" ht="21.95" customHeight="1">
      <c r="A198" s="8"/>
      <c r="B198" s="5" t="s">
        <v>127</v>
      </c>
      <c r="C198" s="5"/>
      <c r="D198" s="5"/>
      <c r="E198" s="5"/>
      <c r="F198" s="5" t="s">
        <v>127</v>
      </c>
      <c r="G198" s="14"/>
      <c r="H198" s="14"/>
      <c r="I198" s="14"/>
    </row>
    <row r="199" spans="1:9" ht="21.95" customHeight="1">
      <c r="A199" s="8"/>
      <c r="B199" s="5" t="s">
        <v>20</v>
      </c>
      <c r="C199" s="5"/>
      <c r="D199" s="5"/>
      <c r="E199" s="5"/>
      <c r="F199" s="5" t="s">
        <v>20</v>
      </c>
      <c r="G199" s="8"/>
      <c r="H199" s="8"/>
      <c r="I199" s="8"/>
    </row>
    <row r="200" spans="1:9" ht="21.95" customHeight="1">
      <c r="A200" s="8"/>
      <c r="B200" s="8"/>
      <c r="C200" s="8"/>
      <c r="D200" s="8"/>
      <c r="E200" s="8"/>
      <c r="F200" s="8"/>
      <c r="G200" s="8"/>
      <c r="H200" s="8"/>
      <c r="I200" s="8"/>
    </row>
    <row r="201" spans="1:9" ht="21.95" customHeight="1">
      <c r="A201" s="8"/>
      <c r="B201" s="307" t="s">
        <v>129</v>
      </c>
      <c r="C201" s="307"/>
      <c r="D201" s="307"/>
      <c r="E201" s="307"/>
      <c r="F201" s="307" t="s">
        <v>129</v>
      </c>
      <c r="G201" s="307"/>
      <c r="H201" s="307"/>
      <c r="I201" s="307"/>
    </row>
    <row r="202" spans="1:9" ht="21.95" customHeight="1">
      <c r="A202" s="8"/>
      <c r="B202" s="5" t="s">
        <v>127</v>
      </c>
      <c r="C202" s="5"/>
      <c r="D202" s="5"/>
      <c r="E202" s="5"/>
      <c r="F202" s="5" t="s">
        <v>127</v>
      </c>
      <c r="G202" s="14"/>
      <c r="H202" s="14"/>
      <c r="I202" s="14"/>
    </row>
    <row r="203" spans="1:9" ht="21.95" customHeight="1">
      <c r="A203" s="8"/>
      <c r="B203" s="5" t="s">
        <v>20</v>
      </c>
      <c r="C203" s="5"/>
      <c r="D203" s="5"/>
      <c r="E203" s="5"/>
      <c r="F203" s="5" t="s">
        <v>20</v>
      </c>
      <c r="G203" s="8"/>
      <c r="H203" s="8"/>
      <c r="I203" s="8"/>
    </row>
    <row r="204" spans="1:9" ht="21.95" customHeight="1">
      <c r="A204" s="8"/>
      <c r="B204" s="5"/>
      <c r="C204" s="5"/>
      <c r="D204" s="5"/>
      <c r="E204" s="5"/>
      <c r="F204" s="5"/>
      <c r="G204" s="8"/>
      <c r="H204" s="8"/>
      <c r="I204" s="8"/>
    </row>
    <row r="205" spans="1:9" ht="21.95" customHeight="1">
      <c r="A205" s="8"/>
      <c r="B205" s="5"/>
      <c r="C205" s="5"/>
      <c r="D205" s="5"/>
      <c r="E205" s="5"/>
      <c r="F205" s="5"/>
      <c r="G205" s="8"/>
      <c r="H205" s="8"/>
      <c r="I205" s="8"/>
    </row>
    <row r="206" spans="1:9" ht="21.95" customHeight="1">
      <c r="A206" s="8"/>
      <c r="B206" s="5"/>
      <c r="C206" s="5"/>
      <c r="D206" s="5"/>
      <c r="E206" s="5"/>
      <c r="F206" s="5"/>
      <c r="G206" s="8"/>
      <c r="H206" s="8"/>
      <c r="I206" s="8"/>
    </row>
    <row r="207" spans="1:9" ht="21.95" customHeight="1">
      <c r="A207" s="8"/>
      <c r="B207" s="5"/>
      <c r="C207" s="5"/>
      <c r="D207" s="5"/>
      <c r="E207" s="5"/>
      <c r="F207" s="5"/>
      <c r="G207" s="8"/>
      <c r="H207" s="8"/>
      <c r="I207" s="8"/>
    </row>
    <row r="208" spans="1:9" ht="21.95" customHeight="1">
      <c r="A208" s="8"/>
      <c r="B208" s="5"/>
      <c r="C208" s="5"/>
      <c r="D208" s="5"/>
      <c r="E208" s="5"/>
      <c r="F208" s="5"/>
      <c r="G208" s="8"/>
      <c r="H208" s="8"/>
      <c r="I208" s="8"/>
    </row>
    <row r="209" spans="1:9" ht="21.95" customHeight="1">
      <c r="A209" s="8"/>
      <c r="B209" s="5"/>
      <c r="C209" s="5"/>
      <c r="D209" s="5"/>
      <c r="E209" s="5"/>
      <c r="F209" s="5"/>
      <c r="G209" s="8"/>
      <c r="H209" s="8"/>
      <c r="I209" s="8"/>
    </row>
    <row r="210" spans="1:9" ht="21.95" customHeight="1">
      <c r="A210" s="8"/>
      <c r="B210" s="5"/>
      <c r="C210" s="5"/>
      <c r="D210" s="5"/>
      <c r="E210" s="5"/>
      <c r="F210" s="5"/>
      <c r="G210" s="8"/>
      <c r="H210" s="8"/>
      <c r="I210" s="8"/>
    </row>
    <row r="211" spans="1:9" ht="21.95" customHeight="1">
      <c r="A211" s="8"/>
      <c r="B211" s="5"/>
      <c r="C211" s="5"/>
      <c r="D211" s="5"/>
      <c r="E211" s="5"/>
      <c r="F211" s="5"/>
      <c r="G211" s="8"/>
      <c r="H211" s="8"/>
      <c r="I211" s="8"/>
    </row>
    <row r="212" spans="1:9" ht="21.95" customHeight="1">
      <c r="A212" s="8"/>
      <c r="B212" s="5"/>
      <c r="C212" s="5"/>
      <c r="D212" s="5"/>
      <c r="E212" s="5"/>
      <c r="F212" s="5"/>
      <c r="G212" s="8"/>
      <c r="H212" s="8"/>
      <c r="I212" s="8"/>
    </row>
    <row r="213" spans="1:9" ht="21.95" customHeight="1">
      <c r="A213" s="8"/>
      <c r="B213" s="5"/>
      <c r="C213" s="5"/>
      <c r="D213" s="5"/>
      <c r="E213" s="5"/>
      <c r="F213" s="5"/>
      <c r="G213" s="8"/>
      <c r="H213" s="8"/>
      <c r="I213" s="8"/>
    </row>
    <row r="214" spans="1:9" ht="21.95" customHeight="1">
      <c r="A214" s="8"/>
      <c r="B214" s="5"/>
      <c r="C214" s="5"/>
      <c r="D214" s="5"/>
      <c r="E214" s="5"/>
      <c r="F214" s="5"/>
      <c r="G214" s="8"/>
      <c r="H214" s="8"/>
      <c r="I214" s="8"/>
    </row>
    <row r="215" spans="1:9" ht="21.95" customHeight="1">
      <c r="A215" s="8"/>
      <c r="B215" s="5"/>
      <c r="C215" s="5"/>
      <c r="D215" s="5"/>
      <c r="E215" s="5"/>
      <c r="F215" s="5"/>
      <c r="G215" s="8"/>
      <c r="H215" s="8"/>
      <c r="I215" s="8"/>
    </row>
    <row r="216" spans="1:9" ht="21.95" customHeight="1">
      <c r="A216" s="8"/>
      <c r="B216" s="5"/>
      <c r="C216" s="5"/>
      <c r="D216" s="5"/>
      <c r="E216" s="5"/>
      <c r="F216" s="5"/>
      <c r="G216" s="8"/>
      <c r="H216" s="8"/>
      <c r="I216" s="8"/>
    </row>
    <row r="217" spans="1:9" ht="21.95" customHeight="1">
      <c r="A217" s="8"/>
      <c r="B217" s="5"/>
      <c r="C217" s="5"/>
      <c r="D217" s="5"/>
      <c r="E217" s="5"/>
      <c r="F217" s="5"/>
      <c r="G217" s="8"/>
      <c r="H217" s="8"/>
      <c r="I217" s="8"/>
    </row>
    <row r="218" spans="1:9" ht="21.95" customHeight="1">
      <c r="A218" s="8"/>
      <c r="B218" s="5"/>
      <c r="C218" s="5"/>
      <c r="D218" s="5"/>
      <c r="E218" s="5"/>
      <c r="F218" s="5"/>
      <c r="G218" s="8"/>
      <c r="H218" s="8"/>
      <c r="I218" s="8"/>
    </row>
    <row r="219" spans="1:9" ht="21.95" customHeight="1">
      <c r="A219" s="8"/>
      <c r="B219" s="5"/>
      <c r="C219" s="5"/>
      <c r="D219" s="5"/>
      <c r="E219" s="5"/>
      <c r="F219" s="5"/>
      <c r="G219" s="8"/>
      <c r="H219" s="8"/>
      <c r="I219" s="8"/>
    </row>
    <row r="220" spans="1:9" ht="21.95" customHeight="1">
      <c r="A220" s="8"/>
      <c r="B220" s="5"/>
      <c r="C220" s="5"/>
      <c r="D220" s="5"/>
      <c r="E220" s="5"/>
      <c r="F220" s="5"/>
      <c r="G220" s="8"/>
      <c r="H220" s="8"/>
      <c r="I220" s="8"/>
    </row>
    <row r="221" spans="1:9" ht="21.95" customHeight="1">
      <c r="A221" s="8"/>
      <c r="B221" s="5"/>
      <c r="C221" s="5"/>
      <c r="D221" s="5"/>
      <c r="E221" s="5"/>
      <c r="F221" s="5"/>
      <c r="G221" s="8"/>
      <c r="H221" s="8"/>
      <c r="I221" s="8"/>
    </row>
    <row r="222" spans="1:9" ht="21.95" customHeight="1">
      <c r="A222" s="70"/>
      <c r="B222" s="71"/>
      <c r="C222" s="71"/>
      <c r="D222" s="71"/>
      <c r="E222" s="71"/>
      <c r="F222" s="71"/>
      <c r="G222" s="70"/>
      <c r="H222" s="70"/>
      <c r="I222" s="70"/>
    </row>
    <row r="223" spans="1:9" ht="21.95" customHeight="1">
      <c r="A223" s="56" t="s">
        <v>11</v>
      </c>
      <c r="B223" s="5"/>
      <c r="C223" s="5"/>
      <c r="D223" s="5"/>
      <c r="E223" s="5"/>
      <c r="F223" s="5"/>
      <c r="G223" s="5"/>
      <c r="H223" s="5"/>
      <c r="I223" s="57" t="s">
        <v>130</v>
      </c>
    </row>
    <row r="224" spans="1:9" ht="21.95" customHeight="1">
      <c r="A224" s="8"/>
      <c r="B224" s="5"/>
      <c r="C224" s="5"/>
      <c r="D224" s="5"/>
      <c r="E224" s="5"/>
      <c r="F224" s="5"/>
      <c r="G224" s="8"/>
      <c r="H224" s="8"/>
      <c r="I224" s="8"/>
    </row>
    <row r="225" spans="1:10" ht="21.95" customHeight="1">
      <c r="A225" s="8"/>
      <c r="B225" s="5"/>
      <c r="C225" s="5"/>
      <c r="D225" s="5"/>
      <c r="E225" s="5"/>
      <c r="F225" s="5"/>
      <c r="G225" s="8"/>
      <c r="H225" s="8"/>
      <c r="I225" s="8"/>
    </row>
    <row r="226" spans="1:10" ht="21.95" customHeight="1">
      <c r="A226" s="8"/>
      <c r="B226" s="5"/>
      <c r="C226" s="5"/>
      <c r="D226" s="5"/>
      <c r="E226" s="5"/>
      <c r="F226" s="5"/>
      <c r="G226" s="8"/>
      <c r="H226" s="8"/>
      <c r="I226" s="8"/>
    </row>
    <row r="227" spans="1:10" ht="21.95" customHeight="1">
      <c r="A227" s="8"/>
      <c r="B227" s="5"/>
      <c r="C227" s="5"/>
      <c r="D227" s="5"/>
      <c r="E227" s="5"/>
      <c r="F227" s="5"/>
      <c r="G227" s="8"/>
      <c r="H227" s="8"/>
      <c r="I227" s="8"/>
    </row>
    <row r="228" spans="1:10" ht="21.95" customHeight="1">
      <c r="A228" s="8"/>
      <c r="B228" s="5"/>
      <c r="C228" s="5"/>
      <c r="D228" s="5"/>
      <c r="E228" s="5"/>
      <c r="F228" s="5"/>
      <c r="G228" s="8"/>
      <c r="H228" s="8"/>
      <c r="I228" s="8"/>
    </row>
    <row r="229" spans="1:10" ht="21.95" customHeight="1">
      <c r="A229" s="8"/>
      <c r="B229" s="5"/>
      <c r="C229" s="5"/>
      <c r="D229" s="5"/>
      <c r="E229" s="5"/>
      <c r="F229" s="5"/>
      <c r="G229" s="8"/>
      <c r="H229" s="8"/>
      <c r="I229" s="8"/>
    </row>
    <row r="230" spans="1:10" ht="21.95" customHeight="1">
      <c r="A230" s="8"/>
      <c r="B230" s="5"/>
      <c r="C230" s="5"/>
      <c r="D230" s="5"/>
      <c r="E230" s="5"/>
      <c r="F230" s="5"/>
      <c r="G230" s="8"/>
      <c r="H230" s="8"/>
      <c r="I230" s="8"/>
    </row>
    <row r="231" spans="1:10" ht="21.95" customHeight="1">
      <c r="A231" s="8"/>
      <c r="B231" s="5"/>
      <c r="C231" s="5"/>
      <c r="D231" s="5"/>
      <c r="E231" s="5"/>
      <c r="F231" s="5"/>
      <c r="G231" s="8"/>
      <c r="H231" s="8"/>
      <c r="I231" s="8"/>
    </row>
    <row r="232" spans="1:10" ht="21.95" customHeight="1">
      <c r="A232" s="8"/>
      <c r="B232" s="5"/>
      <c r="C232" s="5"/>
      <c r="D232" s="5"/>
      <c r="E232" s="5"/>
      <c r="F232" s="5"/>
      <c r="G232" s="8"/>
      <c r="H232" s="8"/>
      <c r="I232" s="8"/>
    </row>
    <row r="233" spans="1:10" ht="21.95" customHeight="1">
      <c r="A233" s="8"/>
      <c r="B233" s="5"/>
      <c r="C233" s="5"/>
      <c r="D233" s="5"/>
      <c r="E233" s="5"/>
      <c r="F233" s="5"/>
      <c r="G233" s="8"/>
      <c r="H233" s="8"/>
      <c r="I233" s="8"/>
    </row>
    <row r="234" spans="1:10" ht="21.95" customHeight="1">
      <c r="A234" s="8"/>
      <c r="B234" s="5"/>
      <c r="C234" s="5"/>
      <c r="D234" s="5"/>
      <c r="E234" s="5"/>
      <c r="F234" s="5"/>
      <c r="G234" s="8"/>
      <c r="H234" s="8"/>
      <c r="I234" s="8"/>
    </row>
    <row r="235" spans="1:10" ht="21.95" customHeight="1">
      <c r="A235" s="8"/>
      <c r="B235" s="5"/>
      <c r="C235" s="5"/>
      <c r="D235" s="5"/>
      <c r="E235" s="5"/>
      <c r="F235" s="5"/>
      <c r="G235" s="8"/>
      <c r="H235" s="8"/>
      <c r="I235" s="8"/>
    </row>
    <row r="236" spans="1:10" ht="15.75">
      <c r="A236" s="8"/>
      <c r="B236" s="8"/>
      <c r="C236" s="8"/>
      <c r="D236" s="8"/>
      <c r="E236" s="8"/>
      <c r="F236" s="8"/>
      <c r="G236" s="8"/>
      <c r="H236" s="8"/>
      <c r="I236" s="8"/>
    </row>
    <row r="237" spans="1:10">
      <c r="J237" s="1"/>
    </row>
    <row r="238" spans="1:10" ht="15.75">
      <c r="A238" s="8"/>
      <c r="B238" s="8"/>
      <c r="C238" s="8"/>
      <c r="D238" s="8"/>
      <c r="E238" s="8"/>
      <c r="F238" s="8"/>
      <c r="G238" s="8"/>
      <c r="H238" s="8"/>
      <c r="I238" s="8"/>
    </row>
    <row r="239" spans="1:10" ht="15.75">
      <c r="A239" s="8"/>
      <c r="B239" s="8"/>
      <c r="C239" s="8"/>
      <c r="D239" s="8"/>
      <c r="E239" s="8"/>
      <c r="F239" s="8"/>
      <c r="G239" s="8"/>
      <c r="H239" s="8"/>
      <c r="I239" s="8"/>
    </row>
    <row r="240" spans="1:10" ht="15.75">
      <c r="A240" s="8"/>
      <c r="B240" s="8"/>
      <c r="C240" s="8"/>
      <c r="D240" s="8"/>
      <c r="E240" s="8"/>
      <c r="F240" s="8"/>
      <c r="G240" s="8"/>
      <c r="H240" s="8"/>
      <c r="I240" s="8"/>
    </row>
    <row r="241" spans="1:9" ht="15.75">
      <c r="A241" s="8"/>
      <c r="B241" s="8"/>
      <c r="C241" s="8"/>
      <c r="D241" s="8"/>
      <c r="E241" s="8"/>
      <c r="F241" s="8"/>
      <c r="G241" s="8"/>
      <c r="H241" s="8"/>
      <c r="I241" s="8"/>
    </row>
    <row r="242" spans="1:9" ht="15.75">
      <c r="A242" s="8"/>
      <c r="B242" s="8"/>
      <c r="C242" s="8"/>
      <c r="D242" s="8"/>
      <c r="E242" s="8"/>
      <c r="F242" s="8"/>
      <c r="G242" s="8"/>
      <c r="H242" s="8"/>
      <c r="I242" s="8"/>
    </row>
    <row r="243" spans="1:9" ht="15.75">
      <c r="A243" s="8"/>
      <c r="B243" s="8"/>
      <c r="C243" s="8"/>
      <c r="D243" s="8"/>
      <c r="E243" s="8"/>
      <c r="F243" s="8"/>
      <c r="G243" s="8"/>
      <c r="H243" s="8"/>
      <c r="I243" s="8"/>
    </row>
    <row r="244" spans="1:9" ht="15.75">
      <c r="A244" s="8"/>
      <c r="B244" s="8"/>
      <c r="C244" s="8"/>
      <c r="D244" s="8"/>
      <c r="E244" s="8"/>
      <c r="F244" s="8"/>
      <c r="G244" s="8"/>
      <c r="H244" s="8"/>
      <c r="I244" s="8"/>
    </row>
    <row r="245" spans="1:9" ht="15.75">
      <c r="A245" s="8"/>
      <c r="B245" s="8"/>
      <c r="C245" s="8"/>
      <c r="D245" s="8"/>
      <c r="E245" s="8"/>
      <c r="F245" s="8"/>
      <c r="G245" s="8"/>
      <c r="H245" s="8"/>
      <c r="I245" s="8"/>
    </row>
    <row r="246" spans="1:9" ht="15.75">
      <c r="A246" s="8"/>
      <c r="B246" s="8"/>
      <c r="C246" s="8"/>
      <c r="D246" s="8"/>
      <c r="E246" s="8"/>
      <c r="F246" s="8"/>
      <c r="G246" s="8"/>
      <c r="H246" s="8"/>
      <c r="I246" s="8"/>
    </row>
    <row r="247" spans="1:9" ht="15.75">
      <c r="A247" s="8"/>
      <c r="B247" s="8"/>
      <c r="C247" s="8"/>
      <c r="D247" s="8"/>
      <c r="E247" s="8"/>
      <c r="F247" s="8"/>
      <c r="G247" s="8"/>
      <c r="H247" s="8"/>
      <c r="I247" s="8"/>
    </row>
    <row r="248" spans="1:9" ht="15.75">
      <c r="A248" s="8"/>
      <c r="B248" s="8"/>
      <c r="C248" s="8"/>
      <c r="D248" s="8"/>
      <c r="E248" s="8"/>
      <c r="F248" s="8"/>
      <c r="G248" s="8"/>
      <c r="H248" s="8"/>
      <c r="I248" s="8"/>
    </row>
    <row r="249" spans="1:9" ht="15.75">
      <c r="A249" s="8"/>
      <c r="B249" s="8"/>
      <c r="C249" s="8"/>
      <c r="D249" s="8"/>
      <c r="E249" s="8"/>
      <c r="F249" s="8"/>
      <c r="G249" s="8"/>
      <c r="H249" s="8"/>
      <c r="I249" s="8"/>
    </row>
    <row r="250" spans="1:9" ht="15.75">
      <c r="A250" s="8"/>
      <c r="B250" s="8"/>
      <c r="C250" s="8"/>
      <c r="D250" s="8"/>
      <c r="E250" s="8"/>
      <c r="F250" s="8"/>
      <c r="G250" s="8"/>
      <c r="H250" s="8"/>
      <c r="I250" s="8"/>
    </row>
  </sheetData>
  <sheetProtection formatColumns="0" formatRows="0" selectLockedCells="1"/>
  <customSheetViews>
    <customSheetView guid="{F3854C08-3477-4F6D-851C-40DFA3C6F6FE}" showPageBreaks="1" zeroValues="0" printArea="1" hiddenRows="1" hiddenColumns="1" state="hidden" view="pageBreakPreview" topLeftCell="A35">
      <selection activeCell="H218" sqref="H218"/>
      <rowBreaks count="7" manualBreakCount="7">
        <brk id="53" max="8" man="1"/>
        <brk id="78" max="8" man="1"/>
        <brk id="96" max="8" man="1"/>
        <brk id="118" max="8" man="1"/>
        <brk id="140" max="8" man="1"/>
        <brk id="157" max="8" man="1"/>
        <brk id="184" max="8" man="1"/>
      </rowBreaks>
      <pageMargins left="0" right="0" top="0" bottom="0" header="0" footer="0"/>
      <printOptions horizontalCentered="1"/>
      <pageSetup paperSize="9" scale="87" orientation="portrait" r:id="rId1"/>
      <headerFooter alignWithMargins="0"/>
    </customSheetView>
    <customSheetView guid="{768FBB31-C98F-42D8-8A21-9E4C92CB0C4E}" showPageBreaks="1" zeroValues="0" printArea="1" hiddenRows="1" hiddenColumns="1" state="hidden" view="pageBreakPreview" topLeftCell="A35">
      <selection activeCell="H218" sqref="H218"/>
      <rowBreaks count="7" manualBreakCount="7">
        <brk id="53" max="8" man="1"/>
        <brk id="78" max="8" man="1"/>
        <brk id="96" max="8" man="1"/>
        <brk id="118" max="8" man="1"/>
        <brk id="140" max="8" man="1"/>
        <brk id="157" max="8" man="1"/>
        <brk id="184" max="8" man="1"/>
      </rowBreaks>
      <pageMargins left="0" right="0" top="0" bottom="0" header="0" footer="0"/>
      <printOptions horizontalCentered="1"/>
      <pageSetup paperSize="9" scale="87" orientation="portrait" r:id="rId2"/>
      <headerFooter alignWithMargins="0"/>
    </customSheetView>
    <customSheetView guid="{71DFD631-F0FC-4D77-B088-495FC5677788}" showPageBreaks="1" zeroValues="0" printArea="1" hiddenRows="1" hiddenColumns="1" state="hidden" view="pageBreakPreview" topLeftCell="A35">
      <selection activeCell="H218" sqref="H218"/>
      <rowBreaks count="7" manualBreakCount="7">
        <brk id="53" max="8" man="1"/>
        <brk id="78" max="8" man="1"/>
        <brk id="96" max="8" man="1"/>
        <brk id="118" max="8" man="1"/>
        <brk id="140" max="8" man="1"/>
        <brk id="157" max="8" man="1"/>
        <brk id="184" max="8" man="1"/>
      </rowBreaks>
      <pageMargins left="0" right="0" top="0" bottom="0" header="0" footer="0"/>
      <printOptions horizontalCentered="1"/>
      <pageSetup paperSize="9" scale="87" orientation="portrait" r:id="rId3"/>
      <headerFooter alignWithMargins="0"/>
    </customSheetView>
    <customSheetView guid="{6F637C86-117D-4792-B5D4-37E20B1C50B5}" showPageBreaks="1" zeroValues="0" printArea="1" hiddenRows="1" hiddenColumns="1" state="hidden" view="pageBreakPreview" topLeftCell="A35">
      <selection activeCell="H218" sqref="H218"/>
      <rowBreaks count="7" manualBreakCount="7">
        <brk id="53" max="8" man="1"/>
        <brk id="78" max="8" man="1"/>
        <brk id="96" max="8" man="1"/>
        <brk id="118" max="8" man="1"/>
        <brk id="140" max="8" man="1"/>
        <brk id="157" max="8" man="1"/>
        <brk id="184" max="8" man="1"/>
      </rowBreaks>
      <pageMargins left="0" right="0" top="0" bottom="0" header="0" footer="0"/>
      <printOptions horizontalCentered="1"/>
      <pageSetup paperSize="9" scale="87" orientation="portrait" r:id="rId4"/>
      <headerFooter alignWithMargins="0"/>
    </customSheetView>
    <customSheetView guid="{DF819C10-7533-4A2E-B278-90B3B38A4AE6}" showPageBreaks="1" zeroValues="0" printArea="1" hiddenRows="1" hiddenColumns="1" state="hidden" view="pageBreakPreview" topLeftCell="A35">
      <selection activeCell="H218" sqref="H218"/>
      <rowBreaks count="7" manualBreakCount="7">
        <brk id="53" max="8" man="1"/>
        <brk id="78" max="8" man="1"/>
        <brk id="96" max="8" man="1"/>
        <brk id="118" max="8" man="1"/>
        <brk id="140" max="8" man="1"/>
        <brk id="157" max="8" man="1"/>
        <brk id="184" max="8" man="1"/>
      </rowBreaks>
      <pageMargins left="0" right="0" top="0" bottom="0" header="0" footer="0"/>
      <printOptions horizontalCentered="1"/>
      <pageSetup paperSize="9" scale="87" orientation="portrait" r:id="rId5"/>
      <headerFooter alignWithMargins="0"/>
    </customSheetView>
    <customSheetView guid="{863DE73B-EDD5-4C94-B877-7C156CB081F7}" showPageBreaks="1" zeroValues="0" printArea="1" hiddenRows="1" hiddenColumns="1" view="pageBreakPreview" topLeftCell="A175">
      <selection activeCell="B51" sqref="B51"/>
      <rowBreaks count="7" manualBreakCount="7">
        <brk id="54" max="8" man="1"/>
        <brk id="79" max="8" man="1"/>
        <brk id="97" max="8" man="1"/>
        <brk id="119" max="8" man="1"/>
        <brk id="141" max="8" man="1"/>
        <brk id="158" max="8" man="1"/>
        <brk id="185" max="8" man="1"/>
      </rowBreaks>
      <pageMargins left="0" right="0" top="0" bottom="0" header="0" footer="0"/>
      <printOptions horizontalCentered="1"/>
      <pageSetup paperSize="9" scale="87" orientation="portrait" r:id="rId6"/>
      <headerFooter alignWithMargins="0"/>
    </customSheetView>
    <customSheetView guid="{6B2C1320-5106-401D-86E8-03FFC7419150}" scale="85" showPageBreaks="1" zeroValues="0" printArea="1" hiddenRows="1" hiddenColumns="1" view="pageBreakPreview" showRuler="0">
      <selection activeCell="T34" sqref="T34"/>
      <rowBreaks count="7" manualBreakCount="7">
        <brk id="54" max="8" man="1"/>
        <brk id="79" max="8" man="1"/>
        <brk id="97" max="8" man="1"/>
        <brk id="119" max="8" man="1"/>
        <brk id="141" max="8" man="1"/>
        <brk id="158" max="8" man="1"/>
        <brk id="185" max="8" man="1"/>
      </rowBreaks>
      <pageMargins left="0" right="0" top="0" bottom="0" header="0" footer="0"/>
      <printOptions horizontalCentered="1"/>
      <pageSetup paperSize="9" scale="88" orientation="portrait" r:id="rId7"/>
      <headerFooter alignWithMargins="0"/>
    </customSheetView>
    <customSheetView guid="{CD4CA1A8-824A-452F-BDBA-32A47C1B3013}" showPageBreaks="1" printArea="1" hiddenRows="1" view="pageBreakPreview">
      <selection activeCell="M6" sqref="M6"/>
      <pageMargins left="0" right="0" top="0" bottom="0" header="0" footer="0"/>
      <printOptions horizontalCentered="1"/>
      <pageSetup paperSize="9" orientation="portrait" r:id="rId8"/>
      <headerFooter alignWithMargins="0"/>
    </customSheetView>
    <customSheetView guid="{237D8718-39ED-4FFE-B3B2-D1192F8D2E87}" showPageBreaks="1" printArea="1" hiddenRows="1" view="pageBreakPreview">
      <selection activeCell="M6" sqref="M6"/>
      <pageMargins left="0" right="0" top="0" bottom="0" header="0" footer="0"/>
      <printOptions horizontalCentered="1"/>
      <pageSetup paperSize="9" orientation="portrait" r:id="rId9"/>
      <headerFooter alignWithMargins="0"/>
    </customSheetView>
    <customSheetView guid="{1C70608C-646A-4043-A222-6253B5006A93}" showPageBreaks="1" printArea="1" hiddenRows="1">
      <selection activeCell="M6" sqref="M6"/>
      <pageMargins left="0" right="0" top="0" bottom="0" header="0" footer="0"/>
      <printOptions horizontalCentered="1"/>
      <pageSetup paperSize="9" orientation="portrait" r:id="rId10"/>
      <headerFooter alignWithMargins="0"/>
    </customSheetView>
    <customSheetView guid="{3545AE1A-D3DD-4FC8-880A-180A3F66AD42}" scale="85" showPageBreaks="1" zeroValues="0" printArea="1" hiddenRows="1" hiddenColumns="1" view="pageBreakPreview" topLeftCell="A64">
      <selection activeCell="C67" sqref="C67:I67"/>
      <rowBreaks count="7" manualBreakCount="7">
        <brk id="54" max="8" man="1"/>
        <brk id="79" max="8" man="1"/>
        <brk id="97" max="8" man="1"/>
        <brk id="119" max="8" man="1"/>
        <brk id="141" max="8" man="1"/>
        <brk id="158" max="8" man="1"/>
        <brk id="185" max="8" man="1"/>
      </rowBreaks>
      <pageMargins left="0" right="0" top="0" bottom="0" header="0" footer="0"/>
      <printOptions horizontalCentered="1"/>
      <pageSetup paperSize="9" scale="88" orientation="portrait" r:id="rId11"/>
      <headerFooter alignWithMargins="0"/>
    </customSheetView>
    <customSheetView guid="{C0D2F720-9CF1-451B-A21B-46E9EE29F95A}" scale="85" showPageBreaks="1" zeroValues="0" printArea="1" hiddenRows="1" hiddenColumns="1" view="pageBreakPreview" topLeftCell="A64">
      <selection activeCell="C67" sqref="C67:I67"/>
      <rowBreaks count="8" manualBreakCount="8">
        <brk id="54" max="8" man="1"/>
        <brk id="79" max="8" man="1"/>
        <brk id="97" max="8" man="1"/>
        <brk id="119" max="8" man="1"/>
        <brk id="141" max="8" man="1"/>
        <brk id="157" max="8" man="1"/>
        <brk id="158" max="8" man="1"/>
        <brk id="185" max="8" man="1"/>
      </rowBreaks>
      <pageMargins left="0" right="0" top="0" bottom="0" header="0" footer="0"/>
      <printOptions horizontalCentered="1"/>
      <pageSetup paperSize="9" scale="88" orientation="portrait" r:id="rId12"/>
      <headerFooter alignWithMargins="0"/>
    </customSheetView>
    <customSheetView guid="{629BDD3E-4046-451D-8D01-11325237A091}" zeroValues="0" hiddenRows="1" hiddenColumns="1" topLeftCell="A202">
      <selection activeCell="E64" sqref="C64:I66"/>
      <rowBreaks count="7" manualBreakCount="7">
        <brk id="54" max="8" man="1"/>
        <brk id="79" max="8" man="1"/>
        <brk id="97" max="8" man="1"/>
        <brk id="119" max="8" man="1"/>
        <brk id="141" max="8" man="1"/>
        <brk id="158" max="8" man="1"/>
        <brk id="185" max="8" man="1"/>
      </rowBreaks>
      <pageMargins left="0" right="0" top="0" bottom="0" header="0" footer="0"/>
      <printOptions horizontalCentered="1"/>
      <pageSetup paperSize="9" scale="88" orientation="portrait" r:id="rId13"/>
      <headerFooter alignWithMargins="0"/>
    </customSheetView>
    <customSheetView guid="{61A8E90E-9DEC-4083-98B2-482D9678BA93}" showPageBreaks="1" zeroValues="0" printArea="1" hiddenRows="1" hiddenColumns="1" view="pageBreakPreview" topLeftCell="A175">
      <selection activeCell="B11" sqref="A11:IV12"/>
      <rowBreaks count="7" manualBreakCount="7">
        <brk id="54" max="8" man="1"/>
        <brk id="79" max="8" man="1"/>
        <brk id="97" max="8" man="1"/>
        <brk id="119" max="8" man="1"/>
        <brk id="141" max="8" man="1"/>
        <brk id="158" max="8" man="1"/>
        <brk id="185" max="8" man="1"/>
      </rowBreaks>
      <pageMargins left="0" right="0" top="0" bottom="0" header="0" footer="0"/>
      <printOptions horizontalCentered="1"/>
      <pageSetup paperSize="9" scale="87" orientation="portrait" r:id="rId14"/>
      <headerFooter alignWithMargins="0"/>
    </customSheetView>
    <customSheetView guid="{9CE94B9F-4902-4B08-AE4E-74E93D8E789E}" showPageBreaks="1" zeroValues="0" printArea="1" hiddenRows="1" hiddenColumns="1" state="hidden" view="pageBreakPreview" topLeftCell="A35">
      <selection activeCell="H218" sqref="H218"/>
      <rowBreaks count="7" manualBreakCount="7">
        <brk id="53" max="8" man="1"/>
        <brk id="78" max="8" man="1"/>
        <brk id="96" max="8" man="1"/>
        <brk id="118" max="8" man="1"/>
        <brk id="140" max="8" man="1"/>
        <brk id="157" max="8" man="1"/>
        <brk id="184" max="8" man="1"/>
      </rowBreaks>
      <pageMargins left="0" right="0" top="0" bottom="0" header="0" footer="0"/>
      <printOptions horizontalCentered="1"/>
      <pageSetup paperSize="9" scale="87" orientation="portrait" r:id="rId15"/>
      <headerFooter alignWithMargins="0"/>
    </customSheetView>
    <customSheetView guid="{A60C0BDD-7FB1-4EBA-A0E1-529280DA1A28}" showPageBreaks="1" zeroValues="0" printArea="1" hiddenRows="1" hiddenColumns="1" state="hidden" view="pageBreakPreview" topLeftCell="A35">
      <selection activeCell="H218" sqref="H218"/>
      <rowBreaks count="7" manualBreakCount="7">
        <brk id="53" max="8" man="1"/>
        <brk id="78" max="8" man="1"/>
        <brk id="96" max="8" man="1"/>
        <brk id="118" max="8" man="1"/>
        <brk id="140" max="8" man="1"/>
        <brk id="157" max="8" man="1"/>
        <brk id="184" max="8" man="1"/>
      </rowBreaks>
      <pageMargins left="0" right="0" top="0" bottom="0" header="0" footer="0"/>
      <printOptions horizontalCentered="1"/>
      <pageSetup paperSize="9" scale="87" orientation="portrait" r:id="rId16"/>
      <headerFooter alignWithMargins="0"/>
    </customSheetView>
    <customSheetView guid="{FAE469C4-CC0E-407B-871F-7B3C94956CEC}" showPageBreaks="1" zeroValues="0" printArea="1" hiddenRows="1" hiddenColumns="1" state="hidden" view="pageBreakPreview" topLeftCell="A35">
      <selection activeCell="H218" sqref="H218"/>
      <rowBreaks count="7" manualBreakCount="7">
        <brk id="53" max="8" man="1"/>
        <brk id="78" max="8" man="1"/>
        <brk id="96" max="8" man="1"/>
        <brk id="118" max="8" man="1"/>
        <brk id="140" max="8" man="1"/>
        <brk id="157" max="8" man="1"/>
        <brk id="184" max="8" man="1"/>
      </rowBreaks>
      <pageMargins left="0" right="0" top="0" bottom="0" header="0" footer="0"/>
      <printOptions horizontalCentered="1"/>
      <pageSetup paperSize="9" scale="87" orientation="portrait" r:id="rId17"/>
      <headerFooter alignWithMargins="0"/>
    </customSheetView>
  </customSheetViews>
  <mergeCells count="117">
    <mergeCell ref="B5:I5"/>
    <mergeCell ref="B6:I6"/>
    <mergeCell ref="A1:I1"/>
    <mergeCell ref="B2:I2"/>
    <mergeCell ref="B3:I3"/>
    <mergeCell ref="B4:I4"/>
    <mergeCell ref="B201:E201"/>
    <mergeCell ref="F201:I201"/>
    <mergeCell ref="B185:I185"/>
    <mergeCell ref="B189:E189"/>
    <mergeCell ref="F189:I189"/>
    <mergeCell ref="B191:E191"/>
    <mergeCell ref="F191:I191"/>
    <mergeCell ref="F194:I194"/>
    <mergeCell ref="B197:E197"/>
    <mergeCell ref="F197:I197"/>
    <mergeCell ref="A183:D183"/>
    <mergeCell ref="E183:I183"/>
    <mergeCell ref="B177:I177"/>
    <mergeCell ref="B179:I179"/>
    <mergeCell ref="B144:I144"/>
    <mergeCell ref="B145:I145"/>
    <mergeCell ref="B148:I148"/>
    <mergeCell ref="B149:I149"/>
    <mergeCell ref="B158:I158"/>
    <mergeCell ref="A164:I164"/>
    <mergeCell ref="B173:I173"/>
    <mergeCell ref="B170:I170"/>
    <mergeCell ref="A156:D156"/>
    <mergeCell ref="E156:I156"/>
    <mergeCell ref="B160:I160"/>
    <mergeCell ref="B150:I150"/>
    <mergeCell ref="A182:D182"/>
    <mergeCell ref="E182:I182"/>
    <mergeCell ref="A162:I162"/>
    <mergeCell ref="B168:I168"/>
    <mergeCell ref="B152:I152"/>
    <mergeCell ref="A155:D155"/>
    <mergeCell ref="E155:I155"/>
    <mergeCell ref="B175:I175"/>
    <mergeCell ref="A166:I166"/>
    <mergeCell ref="B143:I143"/>
    <mergeCell ref="A131:I131"/>
    <mergeCell ref="B133:I133"/>
    <mergeCell ref="B134:I134"/>
    <mergeCell ref="B135:I135"/>
    <mergeCell ref="A139:D139"/>
    <mergeCell ref="B141:I141"/>
    <mergeCell ref="E139:I139"/>
    <mergeCell ref="A138:D138"/>
    <mergeCell ref="B142:I142"/>
    <mergeCell ref="A95:D95"/>
    <mergeCell ref="E95:I95"/>
    <mergeCell ref="A97:I97"/>
    <mergeCell ref="B98:I98"/>
    <mergeCell ref="B99:I99"/>
    <mergeCell ref="B101:I101"/>
    <mergeCell ref="A127:I127"/>
    <mergeCell ref="A129:I129"/>
    <mergeCell ref="E138:I138"/>
    <mergeCell ref="B103:I103"/>
    <mergeCell ref="A105:I105"/>
    <mergeCell ref="E116:I116"/>
    <mergeCell ref="B107:I107"/>
    <mergeCell ref="B109:I109"/>
    <mergeCell ref="A111:I111"/>
    <mergeCell ref="A121:I121"/>
    <mergeCell ref="B113:I113"/>
    <mergeCell ref="A116:D116"/>
    <mergeCell ref="A117:D117"/>
    <mergeCell ref="E117:I117"/>
    <mergeCell ref="B119:I119"/>
    <mergeCell ref="B125:I125"/>
    <mergeCell ref="B123:I123"/>
    <mergeCell ref="A94:D94"/>
    <mergeCell ref="E94:I94"/>
    <mergeCell ref="A42:I42"/>
    <mergeCell ref="A43:I43"/>
    <mergeCell ref="A46:I46"/>
    <mergeCell ref="A47:I47"/>
    <mergeCell ref="A44:I44"/>
    <mergeCell ref="A45:I45"/>
    <mergeCell ref="A56:I56"/>
    <mergeCell ref="A58:I58"/>
    <mergeCell ref="A48:I48"/>
    <mergeCell ref="A51:D51"/>
    <mergeCell ref="E52:I52"/>
    <mergeCell ref="A54:I54"/>
    <mergeCell ref="E51:I51"/>
    <mergeCell ref="A52:D52"/>
    <mergeCell ref="C88:I88"/>
    <mergeCell ref="C84:I84"/>
    <mergeCell ref="C80:I80"/>
    <mergeCell ref="C82:I82"/>
    <mergeCell ref="A76:D76"/>
    <mergeCell ref="E76:I76"/>
    <mergeCell ref="A79:I79"/>
    <mergeCell ref="C86:I86"/>
    <mergeCell ref="A39:I39"/>
    <mergeCell ref="A40:I40"/>
    <mergeCell ref="A41:I41"/>
    <mergeCell ref="A35:I35"/>
    <mergeCell ref="A36:I36"/>
    <mergeCell ref="A37:I37"/>
    <mergeCell ref="A38:I38"/>
    <mergeCell ref="C90:I90"/>
    <mergeCell ref="B92:I92"/>
    <mergeCell ref="A60:I60"/>
    <mergeCell ref="C66:I66"/>
    <mergeCell ref="A77:D77"/>
    <mergeCell ref="E77:I77"/>
    <mergeCell ref="B74:I74"/>
    <mergeCell ref="C68:I68"/>
    <mergeCell ref="B70:I70"/>
    <mergeCell ref="B62:I62"/>
    <mergeCell ref="C64:I64"/>
    <mergeCell ref="A72:I72"/>
  </mergeCells>
  <phoneticPr fontId="26" type="noConversion"/>
  <printOptions horizontalCentered="1"/>
  <pageMargins left="0.59" right="0.42" top="0.52" bottom="0.32" header="0.27" footer="0.21"/>
  <pageSetup paperSize="9" scale="87" orientation="portrait" r:id="rId18"/>
  <headerFooter alignWithMargins="0"/>
  <rowBreaks count="7" manualBreakCount="7">
    <brk id="53" max="8" man="1"/>
    <brk id="78" max="8" man="1"/>
    <brk id="96" max="8" man="1"/>
    <brk id="118" max="8" man="1"/>
    <brk id="140" max="8" man="1"/>
    <brk id="157" max="8" man="1"/>
    <brk id="184" max="8" man="1"/>
  </rowBreaks>
  <drawing r:id="rId19"/>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1"/>
  <dimension ref="A1:AA235"/>
  <sheetViews>
    <sheetView view="pageBreakPreview" topLeftCell="A120" zoomScaleNormal="100" workbookViewId="0">
      <selection activeCell="Y127" sqref="Y127"/>
    </sheetView>
  </sheetViews>
  <sheetFormatPr defaultRowHeight="12.75"/>
  <cols>
    <col min="1" max="1" width="5.140625" style="25" customWidth="1"/>
    <col min="2" max="2" width="13.28515625" style="25" customWidth="1"/>
    <col min="3" max="3" width="9.140625" style="25" hidden="1" customWidth="1"/>
    <col min="4" max="4" width="10.28515625" style="25" customWidth="1"/>
    <col min="5" max="5" width="3.42578125" style="25" customWidth="1"/>
    <col min="6" max="6" width="5.5703125" style="25" hidden="1" customWidth="1"/>
    <col min="7" max="7" width="11.42578125" style="25" hidden="1" customWidth="1"/>
    <col min="8" max="8" width="9.140625" style="25" hidden="1" customWidth="1"/>
    <col min="9" max="9" width="10" style="25" hidden="1" customWidth="1"/>
    <col min="10" max="10" width="3.28515625" style="25" hidden="1" customWidth="1"/>
    <col min="11" max="11" width="5" style="25" hidden="1" customWidth="1"/>
    <col min="12" max="12" width="11.28515625" style="25" hidden="1" customWidth="1"/>
    <col min="13" max="13" width="9.140625" style="25" hidden="1" customWidth="1"/>
    <col min="14" max="14" width="10.28515625" style="25" hidden="1" customWidth="1"/>
    <col min="15" max="15" width="3.7109375" style="25" hidden="1" customWidth="1"/>
    <col min="16" max="16" width="6.42578125" style="25" hidden="1" customWidth="1"/>
    <col min="17" max="17" width="11.140625" style="25" hidden="1" customWidth="1"/>
    <col min="18" max="18" width="9.140625" style="25" hidden="1" customWidth="1"/>
    <col min="19" max="19" width="9.28515625" style="25" hidden="1" customWidth="1"/>
    <col min="20" max="20" width="3.28515625" style="25" hidden="1" customWidth="1"/>
    <col min="21" max="21" width="6.140625" style="25" hidden="1" customWidth="1"/>
    <col min="22" max="22" width="8.5703125" style="25" customWidth="1"/>
    <col min="23" max="23" width="8.42578125" style="25" customWidth="1"/>
    <col min="24" max="24" width="8.85546875" style="25" customWidth="1"/>
    <col min="25" max="16384" width="9.140625" style="25"/>
  </cols>
  <sheetData>
    <row r="1" spans="1:27" ht="13.5" hidden="1" thickBot="1">
      <c r="A1" s="26"/>
      <c r="B1" s="27"/>
      <c r="C1" s="27"/>
      <c r="D1" s="28"/>
      <c r="F1" s="26"/>
      <c r="G1" s="27"/>
      <c r="H1" s="27"/>
      <c r="I1" s="28"/>
      <c r="K1" s="26"/>
      <c r="L1" s="27"/>
      <c r="M1" s="27"/>
      <c r="N1" s="28"/>
      <c r="P1" s="26"/>
      <c r="Q1" s="27"/>
      <c r="R1" s="27"/>
      <c r="S1" s="28"/>
    </row>
    <row r="2" spans="1:27" ht="13.5" hidden="1" thickBot="1">
      <c r="A2" s="29"/>
      <c r="D2" s="30"/>
      <c r="F2" s="29"/>
      <c r="I2" s="30"/>
      <c r="K2" s="29"/>
      <c r="N2" s="30"/>
      <c r="P2" s="29"/>
      <c r="S2" s="30"/>
      <c r="U2" s="31" t="s">
        <v>131</v>
      </c>
    </row>
    <row r="3" spans="1:27" ht="13.5" hidden="1" thickBot="1">
      <c r="A3" s="333">
        <v>155885</v>
      </c>
      <c r="B3" s="334"/>
      <c r="C3" s="32"/>
      <c r="D3" s="33"/>
      <c r="E3" s="32"/>
      <c r="F3" s="333">
        <v>4960</v>
      </c>
      <c r="G3" s="334"/>
      <c r="H3" s="32"/>
      <c r="I3" s="33"/>
      <c r="K3" s="333">
        <v>10352</v>
      </c>
      <c r="L3" s="334"/>
      <c r="M3" s="32"/>
      <c r="N3" s="33"/>
      <c r="P3" s="333">
        <v>691647</v>
      </c>
      <c r="Q3" s="334"/>
      <c r="R3" s="32"/>
      <c r="S3" s="33"/>
      <c r="U3" s="31" t="s">
        <v>132</v>
      </c>
    </row>
    <row r="4" spans="1:27" hidden="1">
      <c r="A4" s="328"/>
      <c r="B4" s="329"/>
      <c r="C4" s="32"/>
      <c r="D4" s="33"/>
      <c r="E4" s="32"/>
      <c r="F4" s="34"/>
      <c r="G4" s="32"/>
      <c r="H4" s="32"/>
      <c r="I4" s="33"/>
      <c r="K4" s="34"/>
      <c r="L4" s="32"/>
      <c r="M4" s="32"/>
      <c r="N4" s="33"/>
      <c r="P4" s="34"/>
      <c r="Q4" s="32"/>
      <c r="R4" s="32"/>
      <c r="S4" s="33"/>
      <c r="U4" s="31" t="s">
        <v>133</v>
      </c>
    </row>
    <row r="5" spans="1:27" hidden="1">
      <c r="A5" s="34"/>
      <c r="B5" s="35"/>
      <c r="C5" s="35"/>
      <c r="D5" s="36"/>
      <c r="E5" s="35"/>
      <c r="F5" s="34"/>
      <c r="G5" s="35"/>
      <c r="H5" s="35"/>
      <c r="I5" s="36"/>
      <c r="K5" s="34"/>
      <c r="L5" s="35"/>
      <c r="M5" s="35"/>
      <c r="N5" s="36"/>
      <c r="P5" s="34"/>
      <c r="Q5" s="35"/>
      <c r="R5" s="35"/>
      <c r="S5" s="36"/>
      <c r="U5" s="31" t="s">
        <v>134</v>
      </c>
    </row>
    <row r="6" spans="1:27" ht="51.75" hidden="1" customHeight="1" thickBot="1">
      <c r="A6" s="330" t="str">
        <f>IF(OR((A3&gt;9999999999),(A3&lt;0)),"Invalid Entry - More than 1000 crore OR -ve value",IF(A3=0, "",+CONCATENATE(U2,B13,D13,B12,D12,B11,D11,B10,D10,B9,D9,B8," Only")))</f>
        <v>USD One Lac Fifty Five Thousand Eight Hundred Eighty Five Only</v>
      </c>
      <c r="B6" s="331"/>
      <c r="C6" s="331"/>
      <c r="D6" s="332"/>
      <c r="E6" s="37"/>
      <c r="F6" s="330" t="str">
        <f>IF(OR((F3&gt;9999999999),(F3&lt;0)),"Invalid Entry - More than 1000 crore OR -ve value",IF(F3=0, "",+CONCATENATE(U3, G13,I13,G12,I12,G11,I11,G10,I10,G9,I9,G8," Only")))</f>
        <v>EURO Four Thousand Nine Hundred Sixty Only</v>
      </c>
      <c r="G6" s="331"/>
      <c r="H6" s="331"/>
      <c r="I6" s="332"/>
      <c r="J6" s="37"/>
      <c r="K6" s="330" t="str">
        <f>IF(OR((K3&gt;9999999999),(K3&lt;0)),"Invalid Entry - More than 1000 crore OR -ve value",IF(K3=0, "",+CONCATENATE(U4, L13,N13,L12,N12,L11,N11,L10,N10,L9,N9,L8," Only")))</f>
        <v>RMB Ten Thousand Three Hundred Fifty Two Only</v>
      </c>
      <c r="L6" s="331"/>
      <c r="M6" s="331"/>
      <c r="N6" s="332"/>
      <c r="P6" s="330" t="str">
        <f>IF(OR((P3&gt;9999999999),(P3&lt;0)),"Invalid Entry - More than 1000 crore OR -ve value",IF(P3=0, "",+CONCATENATE(U5, Q13,S13,Q12,S12,Q11,S11,Q10,S10,Q9,S9,Q8," Only")))</f>
        <v>INR Six Lac Ninety One Thousand Six Hundred Forty Seven Only</v>
      </c>
      <c r="Q6" s="331"/>
      <c r="R6" s="331"/>
      <c r="S6" s="332"/>
      <c r="U6" s="335" t="str">
        <f>VLOOKUP(1,T30:Y45,6,FALSE)</f>
        <v>USD 155885/- + EURO 4960/- + RMB 10352/- + INR 691647/-</v>
      </c>
      <c r="V6" s="335"/>
      <c r="W6" s="335"/>
      <c r="X6" s="335"/>
      <c r="Y6" s="335"/>
      <c r="Z6" s="335"/>
      <c r="AA6" s="335"/>
    </row>
    <row r="7" spans="1:27" ht="70.5" hidden="1" customHeight="1" thickBot="1">
      <c r="A7" s="34"/>
      <c r="B7" s="35"/>
      <c r="C7" s="35"/>
      <c r="D7" s="36"/>
      <c r="E7" s="35"/>
      <c r="F7" s="34"/>
      <c r="G7" s="35"/>
      <c r="H7" s="35"/>
      <c r="I7" s="36"/>
      <c r="K7" s="34"/>
      <c r="L7" s="35"/>
      <c r="M7" s="35"/>
      <c r="N7" s="36"/>
      <c r="P7" s="34"/>
      <c r="Q7" s="35"/>
      <c r="R7" s="35"/>
      <c r="S7" s="36"/>
      <c r="U7" s="336" t="str">
        <f>VLOOKUP(1,T10:Y25,6,FALSE)</f>
        <v>USD One Lac Fifty Five Thousand Eight Hundred Eighty Five Only plus EURO Four Thousand Nine Hundred Sixty Only plus RMB Ten Thousand Three Hundred Fifty Two Only plus INR Six Lac Ninety One Thousand Six Hundred Forty Seven Only</v>
      </c>
      <c r="V7" s="337"/>
      <c r="W7" s="337"/>
      <c r="X7" s="337"/>
      <c r="Y7" s="337"/>
      <c r="Z7" s="337"/>
      <c r="AA7" s="338"/>
    </row>
    <row r="8" spans="1:27" hidden="1">
      <c r="A8" s="38">
        <f>-INT(A3/100)*100+ROUND(A3,0)</f>
        <v>85</v>
      </c>
      <c r="B8" s="35" t="str">
        <f t="shared" ref="B8:B13" si="0">IF(A8=0,"",LOOKUP(A8,$A$15:$A$114,$B$15:$B$114))</f>
        <v>Eighty Five</v>
      </c>
      <c r="C8" s="35"/>
      <c r="D8" s="39"/>
      <c r="E8" s="35"/>
      <c r="F8" s="38">
        <f>-INT(F3/100)*100+ROUND(F3,0)</f>
        <v>60</v>
      </c>
      <c r="G8" s="35" t="str">
        <f t="shared" ref="G8:G13" si="1">IF(F8=0,"",LOOKUP(F8,$A$15:$A$114,$B$15:$B$114))</f>
        <v>Sixty</v>
      </c>
      <c r="H8" s="35"/>
      <c r="I8" s="39"/>
      <c r="K8" s="38">
        <f>-INT(K3/100)*100+ROUND(K3,0)</f>
        <v>52</v>
      </c>
      <c r="L8" s="35" t="str">
        <f t="shared" ref="L8:L13" si="2">IF(K8=0,"",LOOKUP(K8,$A$15:$A$114,$B$15:$B$114))</f>
        <v>Fifty Two</v>
      </c>
      <c r="M8" s="35"/>
      <c r="N8" s="39"/>
      <c r="P8" s="38">
        <f>-INT(P3/100)*100+ROUND(P3,0)</f>
        <v>47</v>
      </c>
      <c r="Q8" s="35" t="str">
        <f t="shared" ref="Q8:Q13" si="3">IF(P8=0,"",LOOKUP(P8,$A$15:$A$114,$B$15:$B$114))</f>
        <v>Forty Seven</v>
      </c>
      <c r="R8" s="35"/>
      <c r="S8" s="39"/>
    </row>
    <row r="9" spans="1:27" hidden="1">
      <c r="A9" s="38">
        <f>-INT(A3/1000)*10+INT(A3/100)</f>
        <v>8</v>
      </c>
      <c r="B9" s="35" t="str">
        <f t="shared" si="0"/>
        <v>Eight</v>
      </c>
      <c r="C9" s="35"/>
      <c r="D9" s="39" t="str">
        <f>+IF(B9="",""," Hundred ")</f>
        <v xml:space="preserve"> Hundred </v>
      </c>
      <c r="E9" s="35"/>
      <c r="F9" s="38">
        <f>-INT(F3/1000)*10+INT(F3/100)</f>
        <v>9</v>
      </c>
      <c r="G9" s="35" t="str">
        <f t="shared" si="1"/>
        <v>Nine</v>
      </c>
      <c r="H9" s="35"/>
      <c r="I9" s="39" t="str">
        <f>+IF(G9="",""," Hundred ")</f>
        <v xml:space="preserve"> Hundred </v>
      </c>
      <c r="K9" s="38">
        <f>-INT(K3/1000)*10+INT(K3/100)</f>
        <v>3</v>
      </c>
      <c r="L9" s="35" t="str">
        <f t="shared" si="2"/>
        <v>Three</v>
      </c>
      <c r="M9" s="35"/>
      <c r="N9" s="39" t="str">
        <f>+IF(L9="",""," Hundred ")</f>
        <v xml:space="preserve"> Hundred </v>
      </c>
      <c r="P9" s="38">
        <f>-INT(P3/1000)*10+INT(P3/100)</f>
        <v>6</v>
      </c>
      <c r="Q9" s="35" t="str">
        <f t="shared" si="3"/>
        <v>Six</v>
      </c>
      <c r="R9" s="35"/>
      <c r="S9" s="39" t="str">
        <f>+IF(Q9="",""," Hundred ")</f>
        <v xml:space="preserve"> Hundred </v>
      </c>
    </row>
    <row r="10" spans="1:27" hidden="1">
      <c r="A10" s="38">
        <f>-INT(A3/100000)*100+INT(A3/1000)</f>
        <v>55</v>
      </c>
      <c r="B10" s="35" t="str">
        <f t="shared" si="0"/>
        <v>Fifty Five</v>
      </c>
      <c r="C10" s="35"/>
      <c r="D10" s="39" t="str">
        <f>IF((B10=""),IF(C10="",""," Thousand ")," Thousand ")</f>
        <v xml:space="preserve"> Thousand </v>
      </c>
      <c r="E10" s="35"/>
      <c r="F10" s="38">
        <f>-INT(F3/100000)*100+INT(F3/1000)</f>
        <v>4</v>
      </c>
      <c r="G10" s="35" t="str">
        <f t="shared" si="1"/>
        <v>Four</v>
      </c>
      <c r="H10" s="35"/>
      <c r="I10" s="39" t="str">
        <f>IF((G10=""),IF(H10="",""," Thousand ")," Thousand ")</f>
        <v xml:space="preserve"> Thousand </v>
      </c>
      <c r="K10" s="38">
        <f>-INT(K3/100000)*100+INT(K3/1000)</f>
        <v>10</v>
      </c>
      <c r="L10" s="35" t="str">
        <f t="shared" si="2"/>
        <v>Ten</v>
      </c>
      <c r="M10" s="35"/>
      <c r="N10" s="39" t="str">
        <f>IF((L10=""),IF(M10="",""," Thousand ")," Thousand ")</f>
        <v xml:space="preserve"> Thousand </v>
      </c>
      <c r="P10" s="38">
        <f>-INT(P3/100000)*100+INT(P3/1000)</f>
        <v>91</v>
      </c>
      <c r="Q10" s="35" t="str">
        <f t="shared" si="3"/>
        <v>Ninety One</v>
      </c>
      <c r="R10" s="35"/>
      <c r="S10" s="39" t="str">
        <f>IF((Q10=""),IF(R10="",""," Thousand ")," Thousand ")</f>
        <v xml:space="preserve"> Thousand </v>
      </c>
      <c r="T10" s="40">
        <f>IF(Y10="",0, 1)</f>
        <v>0</v>
      </c>
      <c r="U10" s="25">
        <v>0</v>
      </c>
      <c r="V10" s="25">
        <v>0</v>
      </c>
      <c r="W10" s="25">
        <v>0</v>
      </c>
      <c r="X10" s="25">
        <v>0</v>
      </c>
      <c r="Y10" s="41" t="str">
        <f>IF(AND($A$3=0,$F$3=0,$K$3=0,$P$3=0)," Zero only", "")</f>
        <v/>
      </c>
      <c r="AA10" s="25" t="s">
        <v>135</v>
      </c>
    </row>
    <row r="11" spans="1:27" hidden="1">
      <c r="A11" s="38">
        <f>-INT(A3/10000000)*100+INT(A3/100000)</f>
        <v>1</v>
      </c>
      <c r="B11" s="35" t="str">
        <f t="shared" si="0"/>
        <v>One</v>
      </c>
      <c r="C11" s="35"/>
      <c r="D11" s="39" t="str">
        <f>IF((B11=""),IF(C11="",""," Lac ")," Lac ")</f>
        <v xml:space="preserve"> Lac </v>
      </c>
      <c r="E11" s="35"/>
      <c r="F11" s="38">
        <f>-INT(F3/10000000)*100+INT(F3/100000)</f>
        <v>0</v>
      </c>
      <c r="G11" s="35" t="str">
        <f t="shared" si="1"/>
        <v/>
      </c>
      <c r="H11" s="35"/>
      <c r="I11" s="39" t="str">
        <f>IF((G11=""),IF(H11="",""," Lac ")," Lac ")</f>
        <v/>
      </c>
      <c r="K11" s="38">
        <f>-INT(K3/10000000)*100+INT(K3/100000)</f>
        <v>0</v>
      </c>
      <c r="L11" s="35" t="str">
        <f t="shared" si="2"/>
        <v/>
      </c>
      <c r="M11" s="35"/>
      <c r="N11" s="39" t="str">
        <f>IF((L11=""),IF(M11="",""," Lac ")," Lac ")</f>
        <v/>
      </c>
      <c r="P11" s="38">
        <f>-INT(P3/10000000)*100+INT(P3/100000)</f>
        <v>6</v>
      </c>
      <c r="Q11" s="35" t="str">
        <f t="shared" si="3"/>
        <v>Six</v>
      </c>
      <c r="R11" s="35"/>
      <c r="S11" s="39" t="str">
        <f>IF((Q11=""),IF(R11="",""," Lac ")," Lac ")</f>
        <v xml:space="preserve"> Lac </v>
      </c>
      <c r="T11" s="40">
        <f t="shared" ref="T11:T25" si="4">IF(Y11="",0, 1)</f>
        <v>0</v>
      </c>
      <c r="U11" s="25">
        <v>0</v>
      </c>
      <c r="V11" s="25">
        <v>0</v>
      </c>
      <c r="W11" s="25">
        <v>0</v>
      </c>
      <c r="X11" s="25">
        <v>1</v>
      </c>
      <c r="Y11" s="42" t="str">
        <f>IF(AND($A$3=0,$F$3=0,$K$3=0,$P$3&gt;0),$P$6, "")</f>
        <v/>
      </c>
    </row>
    <row r="12" spans="1:27" hidden="1">
      <c r="A12" s="38">
        <f>-INT(A3/1000000000)*100+INT(A3/10000000)</f>
        <v>0</v>
      </c>
      <c r="B12" s="43" t="str">
        <f t="shared" si="0"/>
        <v/>
      </c>
      <c r="C12" s="35"/>
      <c r="D12" s="39" t="str">
        <f>IF((B12=""),IF(C12="",""," Crore ")," Crore ")</f>
        <v/>
      </c>
      <c r="E12" s="35"/>
      <c r="F12" s="38">
        <f>-INT(F3/1000000000)*100+INT(F3/10000000)</f>
        <v>0</v>
      </c>
      <c r="G12" s="43" t="str">
        <f t="shared" si="1"/>
        <v/>
      </c>
      <c r="H12" s="35"/>
      <c r="I12" s="39" t="str">
        <f>IF((G12=""),IF(H12="",""," Crore ")," Crore ")</f>
        <v/>
      </c>
      <c r="K12" s="38">
        <f>-INT(K3/1000000000)*100+INT(K3/10000000)</f>
        <v>0</v>
      </c>
      <c r="L12" s="43" t="str">
        <f t="shared" si="2"/>
        <v/>
      </c>
      <c r="M12" s="35"/>
      <c r="N12" s="39" t="str">
        <f>IF((L12=""),IF(M12="",""," Crore ")," Crore ")</f>
        <v/>
      </c>
      <c r="P12" s="38">
        <f>-INT(P3/1000000000)*100+INT(P3/10000000)</f>
        <v>0</v>
      </c>
      <c r="Q12" s="43" t="str">
        <f t="shared" si="3"/>
        <v/>
      </c>
      <c r="R12" s="35"/>
      <c r="S12" s="39" t="str">
        <f>IF((Q12=""),IF(R12="",""," Crore ")," Crore ")</f>
        <v/>
      </c>
      <c r="T12" s="40">
        <f t="shared" si="4"/>
        <v>0</v>
      </c>
      <c r="U12" s="25">
        <v>0</v>
      </c>
      <c r="V12" s="25">
        <v>0</v>
      </c>
      <c r="W12" s="25">
        <v>1</v>
      </c>
      <c r="X12" s="25">
        <v>0</v>
      </c>
      <c r="Y12" s="42" t="str">
        <f>IF(AND($A$3=0,$F$3=0,$K$3&gt;0,$P$3=0),$K$6, "")</f>
        <v/>
      </c>
    </row>
    <row r="13" spans="1:27" hidden="1">
      <c r="A13" s="44">
        <f>-INT(A3/10000000000)*1000+INT(A3/1000000000)</f>
        <v>0</v>
      </c>
      <c r="B13" s="43" t="str">
        <f t="shared" si="0"/>
        <v/>
      </c>
      <c r="C13" s="35"/>
      <c r="D13" s="39" t="str">
        <f>IF((B13=""),IF(C13="",""," Hundred ")," Hundred ")</f>
        <v/>
      </c>
      <c r="E13" s="35"/>
      <c r="F13" s="44">
        <f>-INT(F3/10000000000)*1000+INT(F3/1000000000)</f>
        <v>0</v>
      </c>
      <c r="G13" s="43" t="str">
        <f t="shared" si="1"/>
        <v/>
      </c>
      <c r="H13" s="35"/>
      <c r="I13" s="39" t="str">
        <f>IF((G13=""),IF(H13="",""," Hundred ")," Hundred ")</f>
        <v/>
      </c>
      <c r="K13" s="44">
        <f>-INT(K3/10000000000)*1000+INT(K3/1000000000)</f>
        <v>0</v>
      </c>
      <c r="L13" s="43" t="str">
        <f t="shared" si="2"/>
        <v/>
      </c>
      <c r="M13" s="35"/>
      <c r="N13" s="39" t="str">
        <f>IF((L13=""),IF(M13="",""," Hundred ")," Hundred ")</f>
        <v/>
      </c>
      <c r="P13" s="44">
        <f>-INT(P3/10000000000)*1000+INT(P3/1000000000)</f>
        <v>0</v>
      </c>
      <c r="Q13" s="43" t="str">
        <f t="shared" si="3"/>
        <v/>
      </c>
      <c r="R13" s="35"/>
      <c r="S13" s="39" t="str">
        <f>IF((Q13=""),IF(R13="",""," Hundred ")," Hundred ")</f>
        <v/>
      </c>
      <c r="T13" s="40">
        <f t="shared" si="4"/>
        <v>0</v>
      </c>
      <c r="U13" s="25">
        <v>0</v>
      </c>
      <c r="V13" s="25">
        <v>0</v>
      </c>
      <c r="W13" s="25">
        <v>1</v>
      </c>
      <c r="X13" s="25">
        <v>1</v>
      </c>
      <c r="Y13" s="42" t="str">
        <f>IF(AND($A$3=0,$F$3=0,$K$3&gt;0,$P$3&gt;0),$K$6&amp;$AA$10&amp;$P$6, "")</f>
        <v/>
      </c>
    </row>
    <row r="14" spans="1:27" hidden="1">
      <c r="A14" s="45"/>
      <c r="B14" s="35"/>
      <c r="C14" s="35"/>
      <c r="D14" s="36"/>
      <c r="E14" s="35"/>
      <c r="F14" s="45"/>
      <c r="G14" s="35"/>
      <c r="H14" s="35"/>
      <c r="I14" s="36"/>
      <c r="K14" s="45"/>
      <c r="L14" s="35"/>
      <c r="M14" s="35"/>
      <c r="N14" s="36"/>
      <c r="P14" s="45"/>
      <c r="Q14" s="35"/>
      <c r="R14" s="35"/>
      <c r="S14" s="36"/>
      <c r="T14" s="40">
        <f t="shared" si="4"/>
        <v>0</v>
      </c>
      <c r="U14" s="25">
        <v>0</v>
      </c>
      <c r="V14" s="25">
        <v>1</v>
      </c>
      <c r="W14" s="25">
        <v>0</v>
      </c>
      <c r="X14" s="25">
        <v>0</v>
      </c>
      <c r="Y14" s="42" t="str">
        <f>IF(AND($A$3=0,$F$3&gt;0,$K$3=0,$P$3=0),$F$6, "")</f>
        <v/>
      </c>
    </row>
    <row r="15" spans="1:27" hidden="1">
      <c r="A15" s="46">
        <v>1</v>
      </c>
      <c r="B15" s="47" t="s">
        <v>136</v>
      </c>
      <c r="C15" s="35"/>
      <c r="D15" s="36"/>
      <c r="E15" s="35"/>
      <c r="F15" s="46">
        <v>1</v>
      </c>
      <c r="G15" s="47" t="s">
        <v>136</v>
      </c>
      <c r="H15" s="35"/>
      <c r="I15" s="36"/>
      <c r="K15" s="46">
        <v>1</v>
      </c>
      <c r="L15" s="47" t="s">
        <v>136</v>
      </c>
      <c r="M15" s="35"/>
      <c r="N15" s="36"/>
      <c r="P15" s="46">
        <v>1</v>
      </c>
      <c r="Q15" s="47" t="s">
        <v>136</v>
      </c>
      <c r="R15" s="35"/>
      <c r="S15" s="36"/>
      <c r="T15" s="40">
        <f t="shared" si="4"/>
        <v>0</v>
      </c>
      <c r="U15" s="25">
        <v>0</v>
      </c>
      <c r="V15" s="25">
        <v>1</v>
      </c>
      <c r="W15" s="25">
        <v>0</v>
      </c>
      <c r="X15" s="25">
        <v>1</v>
      </c>
      <c r="Y15" s="42" t="str">
        <f>IF(AND($A$3=0,$F$3&gt;0,$K$3=0,$P$3&gt;0),$F$6&amp;$AA$10&amp;$P$6, "")</f>
        <v/>
      </c>
    </row>
    <row r="16" spans="1:27" hidden="1">
      <c r="A16" s="46">
        <v>2</v>
      </c>
      <c r="B16" s="47" t="s">
        <v>137</v>
      </c>
      <c r="C16" s="35"/>
      <c r="D16" s="36"/>
      <c r="E16" s="35"/>
      <c r="F16" s="46">
        <v>2</v>
      </c>
      <c r="G16" s="47" t="s">
        <v>137</v>
      </c>
      <c r="H16" s="35"/>
      <c r="I16" s="36"/>
      <c r="K16" s="46">
        <v>2</v>
      </c>
      <c r="L16" s="47" t="s">
        <v>137</v>
      </c>
      <c r="M16" s="35"/>
      <c r="N16" s="36"/>
      <c r="P16" s="46">
        <v>2</v>
      </c>
      <c r="Q16" s="47" t="s">
        <v>137</v>
      </c>
      <c r="R16" s="35"/>
      <c r="S16" s="36"/>
      <c r="T16" s="40">
        <f t="shared" si="4"/>
        <v>0</v>
      </c>
      <c r="U16" s="25">
        <v>0</v>
      </c>
      <c r="V16" s="25">
        <v>1</v>
      </c>
      <c r="W16" s="25">
        <v>1</v>
      </c>
      <c r="X16" s="25">
        <v>0</v>
      </c>
      <c r="Y16" s="42" t="str">
        <f>IF(AND($A$3=0,$F$3&gt;0,$K$3&gt;0,$P$3=0),$F$6&amp;$AA$10&amp;$K$6, "")</f>
        <v/>
      </c>
    </row>
    <row r="17" spans="1:27" hidden="1">
      <c r="A17" s="46">
        <v>3</v>
      </c>
      <c r="B17" s="47" t="s">
        <v>138</v>
      </c>
      <c r="C17" s="35"/>
      <c r="D17" s="36"/>
      <c r="E17" s="35"/>
      <c r="F17" s="46">
        <v>3</v>
      </c>
      <c r="G17" s="47" t="s">
        <v>138</v>
      </c>
      <c r="H17" s="35"/>
      <c r="I17" s="36"/>
      <c r="K17" s="46">
        <v>3</v>
      </c>
      <c r="L17" s="47" t="s">
        <v>138</v>
      </c>
      <c r="M17" s="35"/>
      <c r="N17" s="36"/>
      <c r="P17" s="46">
        <v>3</v>
      </c>
      <c r="Q17" s="47" t="s">
        <v>138</v>
      </c>
      <c r="R17" s="35"/>
      <c r="S17" s="36"/>
      <c r="T17" s="40">
        <f t="shared" si="4"/>
        <v>0</v>
      </c>
      <c r="U17" s="25">
        <v>0</v>
      </c>
      <c r="V17" s="25">
        <v>1</v>
      </c>
      <c r="W17" s="25">
        <v>1</v>
      </c>
      <c r="X17" s="25">
        <v>1</v>
      </c>
      <c r="Y17" s="48" t="str">
        <f>IF(AND($A$3=0,$F$3&gt;0,$K$3&gt;0,$P$3&gt;0),$F$6&amp;$AA$10&amp;$K$6&amp;$AA$10&amp;$P$6, "")</f>
        <v/>
      </c>
    </row>
    <row r="18" spans="1:27" hidden="1">
      <c r="A18" s="46">
        <v>4</v>
      </c>
      <c r="B18" s="47" t="s">
        <v>139</v>
      </c>
      <c r="C18" s="35"/>
      <c r="D18" s="36"/>
      <c r="E18" s="35"/>
      <c r="F18" s="46">
        <v>4</v>
      </c>
      <c r="G18" s="47" t="s">
        <v>139</v>
      </c>
      <c r="H18" s="35"/>
      <c r="I18" s="36"/>
      <c r="K18" s="46">
        <v>4</v>
      </c>
      <c r="L18" s="47" t="s">
        <v>139</v>
      </c>
      <c r="M18" s="35"/>
      <c r="N18" s="36"/>
      <c r="P18" s="46">
        <v>4</v>
      </c>
      <c r="Q18" s="47" t="s">
        <v>139</v>
      </c>
      <c r="R18" s="35"/>
      <c r="S18" s="36"/>
      <c r="T18" s="40">
        <f t="shared" si="4"/>
        <v>0</v>
      </c>
      <c r="U18" s="25">
        <v>1</v>
      </c>
      <c r="V18" s="25">
        <v>0</v>
      </c>
      <c r="W18" s="25">
        <v>0</v>
      </c>
      <c r="X18" s="25">
        <v>0</v>
      </c>
      <c r="Y18" s="41" t="str">
        <f>IF(AND($A$3&gt;0,$F$3=0,$K$3=0,$P$3=0), $A$6, "")</f>
        <v/>
      </c>
    </row>
    <row r="19" spans="1:27" hidden="1">
      <c r="A19" s="46">
        <v>5</v>
      </c>
      <c r="B19" s="47" t="s">
        <v>140</v>
      </c>
      <c r="C19" s="35"/>
      <c r="D19" s="36"/>
      <c r="E19" s="35"/>
      <c r="F19" s="46">
        <v>5</v>
      </c>
      <c r="G19" s="47" t="s">
        <v>140</v>
      </c>
      <c r="H19" s="35"/>
      <c r="I19" s="36"/>
      <c r="K19" s="46">
        <v>5</v>
      </c>
      <c r="L19" s="47" t="s">
        <v>140</v>
      </c>
      <c r="M19" s="35"/>
      <c r="N19" s="36"/>
      <c r="P19" s="46">
        <v>5</v>
      </c>
      <c r="Q19" s="47" t="s">
        <v>140</v>
      </c>
      <c r="R19" s="35"/>
      <c r="S19" s="36"/>
      <c r="T19" s="40">
        <f t="shared" si="4"/>
        <v>0</v>
      </c>
      <c r="U19" s="25">
        <v>1</v>
      </c>
      <c r="V19" s="25">
        <v>0</v>
      </c>
      <c r="W19" s="25">
        <v>0</v>
      </c>
      <c r="X19" s="25">
        <v>1</v>
      </c>
      <c r="Y19" s="42" t="str">
        <f>IF(AND($A$3&gt;0,$F$3=0,$K$3=0,$P$3&gt;0),$A$6&amp;$AA$10&amp;$P$6, "")</f>
        <v/>
      </c>
    </row>
    <row r="20" spans="1:27" hidden="1">
      <c r="A20" s="46">
        <v>6</v>
      </c>
      <c r="B20" s="47" t="s">
        <v>141</v>
      </c>
      <c r="C20" s="35"/>
      <c r="D20" s="36"/>
      <c r="E20" s="35"/>
      <c r="F20" s="46">
        <v>6</v>
      </c>
      <c r="G20" s="47" t="s">
        <v>141</v>
      </c>
      <c r="H20" s="35"/>
      <c r="I20" s="36"/>
      <c r="K20" s="46">
        <v>6</v>
      </c>
      <c r="L20" s="47" t="s">
        <v>141</v>
      </c>
      <c r="M20" s="35"/>
      <c r="N20" s="36"/>
      <c r="P20" s="46">
        <v>6</v>
      </c>
      <c r="Q20" s="47" t="s">
        <v>141</v>
      </c>
      <c r="R20" s="35"/>
      <c r="S20" s="36"/>
      <c r="T20" s="40">
        <f t="shared" si="4"/>
        <v>0</v>
      </c>
      <c r="U20" s="25">
        <v>1</v>
      </c>
      <c r="V20" s="25">
        <v>0</v>
      </c>
      <c r="W20" s="25">
        <v>1</v>
      </c>
      <c r="X20" s="25">
        <v>0</v>
      </c>
      <c r="Y20" s="42" t="str">
        <f>IF(AND($A$3&gt;0,$F$3=0,$K$3&gt;0,$P$3=0),$A$6&amp;$AA$10&amp;$K$6, "")</f>
        <v/>
      </c>
    </row>
    <row r="21" spans="1:27" hidden="1">
      <c r="A21" s="46">
        <v>7</v>
      </c>
      <c r="B21" s="47" t="s">
        <v>142</v>
      </c>
      <c r="C21" s="35"/>
      <c r="D21" s="36"/>
      <c r="E21" s="35"/>
      <c r="F21" s="46">
        <v>7</v>
      </c>
      <c r="G21" s="47" t="s">
        <v>142</v>
      </c>
      <c r="H21" s="35"/>
      <c r="I21" s="36"/>
      <c r="K21" s="46">
        <v>7</v>
      </c>
      <c r="L21" s="47" t="s">
        <v>142</v>
      </c>
      <c r="M21" s="35"/>
      <c r="N21" s="36"/>
      <c r="P21" s="46">
        <v>7</v>
      </c>
      <c r="Q21" s="47" t="s">
        <v>142</v>
      </c>
      <c r="R21" s="35"/>
      <c r="S21" s="36"/>
      <c r="T21" s="40">
        <f t="shared" si="4"/>
        <v>0</v>
      </c>
      <c r="U21" s="25">
        <v>1</v>
      </c>
      <c r="V21" s="25">
        <v>0</v>
      </c>
      <c r="W21" s="25">
        <v>1</v>
      </c>
      <c r="X21" s="25">
        <v>1</v>
      </c>
      <c r="Y21" s="42" t="str">
        <f>IF(AND($A$3&gt;0,$F$3=0,$K$3&gt;0,$P$3&gt;0),$A$6&amp;$AA$10&amp;$K$6&amp;$AA$10&amp;$P$6, "")</f>
        <v/>
      </c>
    </row>
    <row r="22" spans="1:27" hidden="1">
      <c r="A22" s="46">
        <v>8</v>
      </c>
      <c r="B22" s="47" t="s">
        <v>143</v>
      </c>
      <c r="C22" s="35"/>
      <c r="D22" s="36"/>
      <c r="E22" s="35"/>
      <c r="F22" s="46">
        <v>8</v>
      </c>
      <c r="G22" s="47" t="s">
        <v>143</v>
      </c>
      <c r="H22" s="35"/>
      <c r="I22" s="36"/>
      <c r="K22" s="46">
        <v>8</v>
      </c>
      <c r="L22" s="47" t="s">
        <v>143</v>
      </c>
      <c r="M22" s="35"/>
      <c r="N22" s="36"/>
      <c r="P22" s="46">
        <v>8</v>
      </c>
      <c r="Q22" s="47" t="s">
        <v>143</v>
      </c>
      <c r="R22" s="35"/>
      <c r="S22" s="36"/>
      <c r="T22" s="40">
        <f t="shared" si="4"/>
        <v>0</v>
      </c>
      <c r="U22" s="25">
        <v>1</v>
      </c>
      <c r="V22" s="25">
        <v>1</v>
      </c>
      <c r="W22" s="25">
        <v>0</v>
      </c>
      <c r="X22" s="25">
        <v>0</v>
      </c>
      <c r="Y22" s="42" t="str">
        <f>IF(AND($A$3&gt;0,$F$3&gt;0,$K$3=0,$P$3=0),$A$6&amp;$AA$10&amp;$F$6, "")</f>
        <v/>
      </c>
    </row>
    <row r="23" spans="1:27" hidden="1">
      <c r="A23" s="46">
        <v>9</v>
      </c>
      <c r="B23" s="47" t="s">
        <v>144</v>
      </c>
      <c r="C23" s="35"/>
      <c r="D23" s="36"/>
      <c r="E23" s="35"/>
      <c r="F23" s="46">
        <v>9</v>
      </c>
      <c r="G23" s="47" t="s">
        <v>144</v>
      </c>
      <c r="H23" s="35"/>
      <c r="I23" s="36"/>
      <c r="K23" s="46">
        <v>9</v>
      </c>
      <c r="L23" s="47" t="s">
        <v>144</v>
      </c>
      <c r="M23" s="35"/>
      <c r="N23" s="36"/>
      <c r="P23" s="46">
        <v>9</v>
      </c>
      <c r="Q23" s="47" t="s">
        <v>144</v>
      </c>
      <c r="R23" s="35"/>
      <c r="S23" s="36"/>
      <c r="T23" s="40">
        <f t="shared" si="4"/>
        <v>0</v>
      </c>
      <c r="U23" s="25">
        <v>1</v>
      </c>
      <c r="V23" s="25">
        <v>1</v>
      </c>
      <c r="W23" s="25">
        <v>0</v>
      </c>
      <c r="X23" s="25">
        <v>1</v>
      </c>
      <c r="Y23" s="42" t="str">
        <f>IF(AND($A$3&gt;0,$F$3&gt;0,$K$3=0,$P$3&gt;0),$A$6&amp;$AA$10&amp;$F$6&amp;$AA$10&amp;$P$6, "")</f>
        <v/>
      </c>
    </row>
    <row r="24" spans="1:27" hidden="1">
      <c r="A24" s="46">
        <v>10</v>
      </c>
      <c r="B24" s="47" t="s">
        <v>145</v>
      </c>
      <c r="C24" s="35"/>
      <c r="D24" s="36"/>
      <c r="E24" s="35"/>
      <c r="F24" s="46">
        <v>10</v>
      </c>
      <c r="G24" s="47" t="s">
        <v>145</v>
      </c>
      <c r="H24" s="35"/>
      <c r="I24" s="36"/>
      <c r="K24" s="46">
        <v>10</v>
      </c>
      <c r="L24" s="47" t="s">
        <v>145</v>
      </c>
      <c r="M24" s="35"/>
      <c r="N24" s="36"/>
      <c r="P24" s="46">
        <v>10</v>
      </c>
      <c r="Q24" s="47" t="s">
        <v>145</v>
      </c>
      <c r="R24" s="35"/>
      <c r="S24" s="36"/>
      <c r="T24" s="40">
        <f t="shared" si="4"/>
        <v>0</v>
      </c>
      <c r="U24" s="25">
        <v>1</v>
      </c>
      <c r="V24" s="25">
        <v>1</v>
      </c>
      <c r="W24" s="25">
        <v>1</v>
      </c>
      <c r="X24" s="25">
        <v>0</v>
      </c>
      <c r="Y24" s="42" t="str">
        <f>IF(AND($A$3&gt;0,$F$3&gt;0,$K$3&gt;0,$P$3=0),$A$6&amp;$AA$10&amp;$F$6&amp;$AA$10&amp;$K$6, "")</f>
        <v/>
      </c>
    </row>
    <row r="25" spans="1:27" hidden="1">
      <c r="A25" s="46">
        <v>11</v>
      </c>
      <c r="B25" s="47" t="s">
        <v>146</v>
      </c>
      <c r="C25" s="35"/>
      <c r="D25" s="36"/>
      <c r="E25" s="35"/>
      <c r="F25" s="46">
        <v>11</v>
      </c>
      <c r="G25" s="47" t="s">
        <v>146</v>
      </c>
      <c r="H25" s="35"/>
      <c r="I25" s="36"/>
      <c r="K25" s="46">
        <v>11</v>
      </c>
      <c r="L25" s="47" t="s">
        <v>146</v>
      </c>
      <c r="M25" s="35"/>
      <c r="N25" s="36"/>
      <c r="P25" s="46">
        <v>11</v>
      </c>
      <c r="Q25" s="47" t="s">
        <v>146</v>
      </c>
      <c r="R25" s="35"/>
      <c r="S25" s="36"/>
      <c r="T25" s="40">
        <f t="shared" si="4"/>
        <v>1</v>
      </c>
      <c r="U25" s="25">
        <v>1</v>
      </c>
      <c r="V25" s="25">
        <v>1</v>
      </c>
      <c r="W25" s="25">
        <v>1</v>
      </c>
      <c r="X25" s="25">
        <v>1</v>
      </c>
      <c r="Y25" s="48" t="str">
        <f>IF(AND($A$3&gt;0,$F$3&gt;0,$K$3&gt;0,$P$3&gt;0),$A$6&amp;$AA$10&amp;$F$6&amp;$AA$10&amp;$K$6&amp;$AA$10&amp;$P$6, "")</f>
        <v>USD One Lac Fifty Five Thousand Eight Hundred Eighty Five Only plus EURO Four Thousand Nine Hundred Sixty Only plus RMB Ten Thousand Three Hundred Fifty Two Only plus INR Six Lac Ninety One Thousand Six Hundred Forty Seven Only</v>
      </c>
    </row>
    <row r="26" spans="1:27" hidden="1">
      <c r="A26" s="46">
        <v>12</v>
      </c>
      <c r="B26" s="47" t="s">
        <v>147</v>
      </c>
      <c r="C26" s="35"/>
      <c r="D26" s="36"/>
      <c r="E26" s="35"/>
      <c r="F26" s="46">
        <v>12</v>
      </c>
      <c r="G26" s="47" t="s">
        <v>147</v>
      </c>
      <c r="H26" s="35"/>
      <c r="I26" s="36"/>
      <c r="K26" s="46">
        <v>12</v>
      </c>
      <c r="L26" s="47" t="s">
        <v>147</v>
      </c>
      <c r="M26" s="35"/>
      <c r="N26" s="36"/>
      <c r="P26" s="46">
        <v>12</v>
      </c>
      <c r="Q26" s="47" t="s">
        <v>147</v>
      </c>
      <c r="R26" s="35"/>
      <c r="S26" s="36"/>
    </row>
    <row r="27" spans="1:27" hidden="1">
      <c r="A27" s="46">
        <v>13</v>
      </c>
      <c r="B27" s="47" t="s">
        <v>148</v>
      </c>
      <c r="C27" s="35"/>
      <c r="D27" s="36"/>
      <c r="E27" s="35"/>
      <c r="F27" s="46">
        <v>13</v>
      </c>
      <c r="G27" s="47" t="s">
        <v>148</v>
      </c>
      <c r="H27" s="35"/>
      <c r="I27" s="36"/>
      <c r="K27" s="46">
        <v>13</v>
      </c>
      <c r="L27" s="47" t="s">
        <v>148</v>
      </c>
      <c r="M27" s="35"/>
      <c r="N27" s="36"/>
      <c r="P27" s="46">
        <v>13</v>
      </c>
      <c r="Q27" s="47" t="s">
        <v>148</v>
      </c>
      <c r="R27" s="35"/>
      <c r="S27" s="36"/>
    </row>
    <row r="28" spans="1:27" hidden="1">
      <c r="A28" s="46">
        <v>14</v>
      </c>
      <c r="B28" s="47" t="s">
        <v>149</v>
      </c>
      <c r="C28" s="35"/>
      <c r="D28" s="36"/>
      <c r="E28" s="35"/>
      <c r="F28" s="46">
        <v>14</v>
      </c>
      <c r="G28" s="47" t="s">
        <v>149</v>
      </c>
      <c r="H28" s="35"/>
      <c r="I28" s="36"/>
      <c r="K28" s="46">
        <v>14</v>
      </c>
      <c r="L28" s="47" t="s">
        <v>149</v>
      </c>
      <c r="M28" s="35"/>
      <c r="N28" s="36"/>
      <c r="P28" s="46">
        <v>14</v>
      </c>
      <c r="Q28" s="47" t="s">
        <v>149</v>
      </c>
      <c r="R28" s="35"/>
      <c r="S28" s="36"/>
    </row>
    <row r="29" spans="1:27" hidden="1">
      <c r="A29" s="46">
        <v>15</v>
      </c>
      <c r="B29" s="47" t="s">
        <v>150</v>
      </c>
      <c r="C29" s="35"/>
      <c r="D29" s="36"/>
      <c r="E29" s="35"/>
      <c r="F29" s="46">
        <v>15</v>
      </c>
      <c r="G29" s="47" t="s">
        <v>150</v>
      </c>
      <c r="H29" s="35"/>
      <c r="I29" s="36"/>
      <c r="K29" s="46">
        <v>15</v>
      </c>
      <c r="L29" s="47" t="s">
        <v>150</v>
      </c>
      <c r="M29" s="35"/>
      <c r="N29" s="36"/>
      <c r="P29" s="46">
        <v>15</v>
      </c>
      <c r="Q29" s="47" t="s">
        <v>150</v>
      </c>
      <c r="R29" s="35"/>
      <c r="S29" s="36"/>
    </row>
    <row r="30" spans="1:27" hidden="1">
      <c r="A30" s="46">
        <v>16</v>
      </c>
      <c r="B30" s="47" t="s">
        <v>151</v>
      </c>
      <c r="C30" s="35"/>
      <c r="D30" s="36"/>
      <c r="E30" s="35"/>
      <c r="F30" s="46">
        <v>16</v>
      </c>
      <c r="G30" s="47" t="s">
        <v>151</v>
      </c>
      <c r="H30" s="35"/>
      <c r="I30" s="36"/>
      <c r="K30" s="46">
        <v>16</v>
      </c>
      <c r="L30" s="47" t="s">
        <v>151</v>
      </c>
      <c r="M30" s="35"/>
      <c r="N30" s="36"/>
      <c r="P30" s="46">
        <v>16</v>
      </c>
      <c r="Q30" s="47" t="s">
        <v>151</v>
      </c>
      <c r="R30" s="35"/>
      <c r="S30" s="36"/>
      <c r="T30" s="40">
        <f>IF(Y30="",0, 1)</f>
        <v>0</v>
      </c>
      <c r="U30" s="25">
        <v>0</v>
      </c>
      <c r="V30" s="25">
        <v>0</v>
      </c>
      <c r="W30" s="25">
        <v>0</v>
      </c>
      <c r="X30" s="25">
        <v>0</v>
      </c>
      <c r="Y30" s="41" t="str">
        <f>IF(AND($A$3=0,$F$3=0,$K$3=0,$P$3=0)," 0/-", "")</f>
        <v/>
      </c>
      <c r="AA30" s="25" t="s">
        <v>152</v>
      </c>
    </row>
    <row r="31" spans="1:27" hidden="1">
      <c r="A31" s="46">
        <v>17</v>
      </c>
      <c r="B31" s="47" t="s">
        <v>153</v>
      </c>
      <c r="C31" s="35"/>
      <c r="D31" s="36"/>
      <c r="E31" s="35"/>
      <c r="F31" s="46">
        <v>17</v>
      </c>
      <c r="G31" s="47" t="s">
        <v>153</v>
      </c>
      <c r="H31" s="35"/>
      <c r="I31" s="36"/>
      <c r="K31" s="46">
        <v>17</v>
      </c>
      <c r="L31" s="47" t="s">
        <v>153</v>
      </c>
      <c r="M31" s="35"/>
      <c r="N31" s="36"/>
      <c r="P31" s="46">
        <v>17</v>
      </c>
      <c r="Q31" s="47" t="s">
        <v>153</v>
      </c>
      <c r="R31" s="35"/>
      <c r="S31" s="36"/>
      <c r="T31" s="40">
        <f t="shared" ref="T31:T45" si="5">IF(Y31="",0, 1)</f>
        <v>0</v>
      </c>
      <c r="U31" s="25">
        <v>0</v>
      </c>
      <c r="V31" s="25">
        <v>0</v>
      </c>
      <c r="W31" s="25">
        <v>0</v>
      </c>
      <c r="X31" s="25">
        <v>1</v>
      </c>
      <c r="Y31" s="42" t="str">
        <f>IF(AND($A$3=0,$F$3=0,$K$3=0,$P$3&gt;0),$U$5&amp;$P$3&amp;$AA$32, "")</f>
        <v/>
      </c>
      <c r="AA31" s="25" t="s">
        <v>154</v>
      </c>
    </row>
    <row r="32" spans="1:27" hidden="1">
      <c r="A32" s="46">
        <v>18</v>
      </c>
      <c r="B32" s="47" t="s">
        <v>155</v>
      </c>
      <c r="C32" s="35"/>
      <c r="D32" s="36"/>
      <c r="E32" s="35"/>
      <c r="F32" s="46">
        <v>18</v>
      </c>
      <c r="G32" s="47" t="s">
        <v>155</v>
      </c>
      <c r="H32" s="35"/>
      <c r="I32" s="36"/>
      <c r="K32" s="46">
        <v>18</v>
      </c>
      <c r="L32" s="47" t="s">
        <v>155</v>
      </c>
      <c r="M32" s="35"/>
      <c r="N32" s="36"/>
      <c r="P32" s="46">
        <v>18</v>
      </c>
      <c r="Q32" s="47" t="s">
        <v>155</v>
      </c>
      <c r="R32" s="35"/>
      <c r="S32" s="36"/>
      <c r="T32" s="40">
        <f t="shared" si="5"/>
        <v>0</v>
      </c>
      <c r="U32" s="25">
        <v>0</v>
      </c>
      <c r="V32" s="25">
        <v>0</v>
      </c>
      <c r="W32" s="25">
        <v>1</v>
      </c>
      <c r="X32" s="25">
        <v>0</v>
      </c>
      <c r="Y32" s="42" t="str">
        <f>IF(AND($A$3=0,$F$3=0,$K$3&gt;0,$P$3=0),$U$4&amp;$K$3&amp;$AA$32, "")</f>
        <v/>
      </c>
      <c r="AA32" s="25" t="s">
        <v>156</v>
      </c>
    </row>
    <row r="33" spans="1:25" hidden="1">
      <c r="A33" s="46">
        <v>19</v>
      </c>
      <c r="B33" s="47" t="s">
        <v>157</v>
      </c>
      <c r="C33" s="35"/>
      <c r="D33" s="36"/>
      <c r="E33" s="35"/>
      <c r="F33" s="46">
        <v>19</v>
      </c>
      <c r="G33" s="47" t="s">
        <v>157</v>
      </c>
      <c r="H33" s="35"/>
      <c r="I33" s="36"/>
      <c r="K33" s="46">
        <v>19</v>
      </c>
      <c r="L33" s="47" t="s">
        <v>157</v>
      </c>
      <c r="M33" s="35"/>
      <c r="N33" s="36"/>
      <c r="P33" s="46">
        <v>19</v>
      </c>
      <c r="Q33" s="47" t="s">
        <v>157</v>
      </c>
      <c r="R33" s="35"/>
      <c r="S33" s="36"/>
      <c r="T33" s="40">
        <f t="shared" si="5"/>
        <v>0</v>
      </c>
      <c r="U33" s="25">
        <v>0</v>
      </c>
      <c r="V33" s="25">
        <v>0</v>
      </c>
      <c r="W33" s="25">
        <v>1</v>
      </c>
      <c r="X33" s="25">
        <v>1</v>
      </c>
      <c r="Y33" s="42" t="str">
        <f>IF(AND($A$3=0,$F$3=0,$K$3&gt;0,$P$3&gt;0),$U$4&amp;$K$3&amp;$AA$31&amp;$U$5&amp;$P$3&amp;$AA$32, "")</f>
        <v/>
      </c>
    </row>
    <row r="34" spans="1:25" hidden="1">
      <c r="A34" s="46">
        <v>20</v>
      </c>
      <c r="B34" s="47" t="s">
        <v>158</v>
      </c>
      <c r="C34" s="35"/>
      <c r="D34" s="36"/>
      <c r="E34" s="35"/>
      <c r="F34" s="46">
        <v>20</v>
      </c>
      <c r="G34" s="47" t="s">
        <v>158</v>
      </c>
      <c r="H34" s="35"/>
      <c r="I34" s="36"/>
      <c r="K34" s="46">
        <v>20</v>
      </c>
      <c r="L34" s="47" t="s">
        <v>158</v>
      </c>
      <c r="M34" s="35"/>
      <c r="N34" s="36"/>
      <c r="P34" s="46">
        <v>20</v>
      </c>
      <c r="Q34" s="47" t="s">
        <v>158</v>
      </c>
      <c r="R34" s="35"/>
      <c r="S34" s="36"/>
      <c r="T34" s="40">
        <f t="shared" si="5"/>
        <v>0</v>
      </c>
      <c r="U34" s="25">
        <v>0</v>
      </c>
      <c r="V34" s="25">
        <v>1</v>
      </c>
      <c r="W34" s="25">
        <v>0</v>
      </c>
      <c r="X34" s="25">
        <v>0</v>
      </c>
      <c r="Y34" s="42" t="str">
        <f>IF(AND($A$3=0,$F$3&gt;0,$K$3=0,$P$3=0),$U$3&amp;$F$3&amp;$AA$32, "")</f>
        <v/>
      </c>
    </row>
    <row r="35" spans="1:25" hidden="1">
      <c r="A35" s="46">
        <v>21</v>
      </c>
      <c r="B35" s="47" t="s">
        <v>159</v>
      </c>
      <c r="C35" s="35"/>
      <c r="D35" s="36"/>
      <c r="E35" s="35"/>
      <c r="F35" s="46">
        <v>21</v>
      </c>
      <c r="G35" s="47" t="s">
        <v>159</v>
      </c>
      <c r="H35" s="35"/>
      <c r="I35" s="36"/>
      <c r="K35" s="46">
        <v>21</v>
      </c>
      <c r="L35" s="47" t="s">
        <v>159</v>
      </c>
      <c r="M35" s="35"/>
      <c r="N35" s="36"/>
      <c r="P35" s="46">
        <v>21</v>
      </c>
      <c r="Q35" s="47" t="s">
        <v>159</v>
      </c>
      <c r="R35" s="35"/>
      <c r="S35" s="36"/>
      <c r="T35" s="40">
        <f t="shared" si="5"/>
        <v>0</v>
      </c>
      <c r="U35" s="25">
        <v>0</v>
      </c>
      <c r="V35" s="25">
        <v>1</v>
      </c>
      <c r="W35" s="25">
        <v>0</v>
      </c>
      <c r="X35" s="25">
        <v>1</v>
      </c>
      <c r="Y35" s="42" t="str">
        <f>IF(AND($A$3=0,$F$3&gt;0,$K$3=0,$P$3&gt;0),$U$3&amp;$F$3&amp;$AA$31&amp;$U$5&amp;$P$3&amp;$AA$32, "")</f>
        <v/>
      </c>
    </row>
    <row r="36" spans="1:25" hidden="1">
      <c r="A36" s="46">
        <v>22</v>
      </c>
      <c r="B36" s="47" t="s">
        <v>160</v>
      </c>
      <c r="C36" s="35"/>
      <c r="D36" s="36"/>
      <c r="E36" s="35"/>
      <c r="F36" s="46">
        <v>22</v>
      </c>
      <c r="G36" s="47" t="s">
        <v>160</v>
      </c>
      <c r="H36" s="35"/>
      <c r="I36" s="36"/>
      <c r="K36" s="46">
        <v>22</v>
      </c>
      <c r="L36" s="47" t="s">
        <v>160</v>
      </c>
      <c r="M36" s="35"/>
      <c r="N36" s="36"/>
      <c r="P36" s="46">
        <v>22</v>
      </c>
      <c r="Q36" s="47" t="s">
        <v>160</v>
      </c>
      <c r="R36" s="35"/>
      <c r="S36" s="36"/>
      <c r="T36" s="40">
        <f t="shared" si="5"/>
        <v>0</v>
      </c>
      <c r="U36" s="25">
        <v>0</v>
      </c>
      <c r="V36" s="25">
        <v>1</v>
      </c>
      <c r="W36" s="25">
        <v>1</v>
      </c>
      <c r="X36" s="25">
        <v>0</v>
      </c>
      <c r="Y36" s="42" t="str">
        <f>IF(AND($A$3=0,$F$3&gt;0,$K$3&gt;0,$P$3=0),$U$3&amp;$F$3&amp;$AA$31&amp;$U$4&amp;$K$3, "")</f>
        <v/>
      </c>
    </row>
    <row r="37" spans="1:25" hidden="1">
      <c r="A37" s="46">
        <v>23</v>
      </c>
      <c r="B37" s="47" t="s">
        <v>161</v>
      </c>
      <c r="C37" s="35"/>
      <c r="D37" s="36"/>
      <c r="E37" s="35"/>
      <c r="F37" s="46">
        <v>23</v>
      </c>
      <c r="G37" s="47" t="s">
        <v>161</v>
      </c>
      <c r="H37" s="35"/>
      <c r="I37" s="36"/>
      <c r="K37" s="46">
        <v>23</v>
      </c>
      <c r="L37" s="47" t="s">
        <v>161</v>
      </c>
      <c r="M37" s="35"/>
      <c r="N37" s="36"/>
      <c r="P37" s="46">
        <v>23</v>
      </c>
      <c r="Q37" s="47" t="s">
        <v>161</v>
      </c>
      <c r="R37" s="35"/>
      <c r="S37" s="36"/>
      <c r="T37" s="40">
        <f t="shared" si="5"/>
        <v>0</v>
      </c>
      <c r="U37" s="25">
        <v>0</v>
      </c>
      <c r="V37" s="25">
        <v>1</v>
      </c>
      <c r="W37" s="25">
        <v>1</v>
      </c>
      <c r="X37" s="25">
        <v>1</v>
      </c>
      <c r="Y37" s="48" t="str">
        <f>IF(AND($A$3=0,$F$3&gt;0,$K$3&gt;0,$P$3&gt;0),$U$3&amp;$F$3&amp;$AA$31&amp;$U$4&amp;$K$3&amp;$AA$31&amp;$U$5&amp;$P$3&amp;$AA$32, "")</f>
        <v/>
      </c>
    </row>
    <row r="38" spans="1:25" hidden="1">
      <c r="A38" s="46">
        <v>24</v>
      </c>
      <c r="B38" s="47" t="s">
        <v>162</v>
      </c>
      <c r="C38" s="35"/>
      <c r="D38" s="36"/>
      <c r="E38" s="35"/>
      <c r="F38" s="46">
        <v>24</v>
      </c>
      <c r="G38" s="47" t="s">
        <v>162</v>
      </c>
      <c r="H38" s="35"/>
      <c r="I38" s="36"/>
      <c r="K38" s="46">
        <v>24</v>
      </c>
      <c r="L38" s="47" t="s">
        <v>162</v>
      </c>
      <c r="M38" s="35"/>
      <c r="N38" s="36"/>
      <c r="P38" s="46">
        <v>24</v>
      </c>
      <c r="Q38" s="47" t="s">
        <v>162</v>
      </c>
      <c r="R38" s="35"/>
      <c r="S38" s="36"/>
      <c r="T38" s="40">
        <f t="shared" si="5"/>
        <v>0</v>
      </c>
      <c r="U38" s="25">
        <v>1</v>
      </c>
      <c r="V38" s="25">
        <v>0</v>
      </c>
      <c r="W38" s="25">
        <v>0</v>
      </c>
      <c r="X38" s="25">
        <v>0</v>
      </c>
      <c r="Y38" s="41" t="str">
        <f>IF(AND($A$3&gt;0,$F$3=0,$K$3=0,$P$3=0), $U$2&amp;$A$3&amp;$AA$32, "")</f>
        <v/>
      </c>
    </row>
    <row r="39" spans="1:25" hidden="1">
      <c r="A39" s="46">
        <v>25</v>
      </c>
      <c r="B39" s="47" t="s">
        <v>163</v>
      </c>
      <c r="C39" s="35"/>
      <c r="D39" s="36"/>
      <c r="E39" s="35"/>
      <c r="F39" s="46">
        <v>25</v>
      </c>
      <c r="G39" s="47" t="s">
        <v>163</v>
      </c>
      <c r="H39" s="35"/>
      <c r="I39" s="36"/>
      <c r="K39" s="46">
        <v>25</v>
      </c>
      <c r="L39" s="47" t="s">
        <v>163</v>
      </c>
      <c r="M39" s="35"/>
      <c r="N39" s="36"/>
      <c r="P39" s="46">
        <v>25</v>
      </c>
      <c r="Q39" s="47" t="s">
        <v>163</v>
      </c>
      <c r="R39" s="35"/>
      <c r="S39" s="36"/>
      <c r="T39" s="40">
        <f t="shared" si="5"/>
        <v>0</v>
      </c>
      <c r="U39" s="25">
        <v>1</v>
      </c>
      <c r="V39" s="25">
        <v>0</v>
      </c>
      <c r="W39" s="25">
        <v>0</v>
      </c>
      <c r="X39" s="25">
        <v>1</v>
      </c>
      <c r="Y39" s="42" t="str">
        <f>IF(AND($A$3&gt;0,$F$3=0,$K$3=0,$P$3&gt;0),$U$2&amp;$A$3&amp;$AA$31&amp;$U$5&amp;$P$3&amp;$AA$32, "")</f>
        <v/>
      </c>
    </row>
    <row r="40" spans="1:25" hidden="1">
      <c r="A40" s="46">
        <v>26</v>
      </c>
      <c r="B40" s="47" t="s">
        <v>164</v>
      </c>
      <c r="C40" s="35"/>
      <c r="D40" s="36"/>
      <c r="E40" s="35"/>
      <c r="F40" s="46">
        <v>26</v>
      </c>
      <c r="G40" s="47" t="s">
        <v>164</v>
      </c>
      <c r="H40" s="35"/>
      <c r="I40" s="36"/>
      <c r="K40" s="46">
        <v>26</v>
      </c>
      <c r="L40" s="47" t="s">
        <v>164</v>
      </c>
      <c r="M40" s="35"/>
      <c r="N40" s="36"/>
      <c r="P40" s="46">
        <v>26</v>
      </c>
      <c r="Q40" s="47" t="s">
        <v>164</v>
      </c>
      <c r="R40" s="35"/>
      <c r="S40" s="36"/>
      <c r="T40" s="40">
        <f t="shared" si="5"/>
        <v>0</v>
      </c>
      <c r="U40" s="25">
        <v>1</v>
      </c>
      <c r="V40" s="25">
        <v>0</v>
      </c>
      <c r="W40" s="25">
        <v>1</v>
      </c>
      <c r="X40" s="25">
        <v>0</v>
      </c>
      <c r="Y40" s="42" t="str">
        <f>IF(AND($A$3&gt;0,$F$3=0,$K$3&gt;0,$P$3=0),$U$2&amp;$A$3&amp;$AA$31&amp;$U$4&amp;$K$3, "")</f>
        <v/>
      </c>
    </row>
    <row r="41" spans="1:25" hidden="1">
      <c r="A41" s="46">
        <v>27</v>
      </c>
      <c r="B41" s="47" t="s">
        <v>165</v>
      </c>
      <c r="C41" s="35"/>
      <c r="D41" s="36"/>
      <c r="E41" s="35"/>
      <c r="F41" s="46">
        <v>27</v>
      </c>
      <c r="G41" s="47" t="s">
        <v>165</v>
      </c>
      <c r="H41" s="35"/>
      <c r="I41" s="36"/>
      <c r="K41" s="46">
        <v>27</v>
      </c>
      <c r="L41" s="47" t="s">
        <v>165</v>
      </c>
      <c r="M41" s="35"/>
      <c r="N41" s="36"/>
      <c r="P41" s="46">
        <v>27</v>
      </c>
      <c r="Q41" s="47" t="s">
        <v>165</v>
      </c>
      <c r="R41" s="35"/>
      <c r="S41" s="36"/>
      <c r="T41" s="40">
        <f t="shared" si="5"/>
        <v>0</v>
      </c>
      <c r="U41" s="25">
        <v>1</v>
      </c>
      <c r="V41" s="25">
        <v>0</v>
      </c>
      <c r="W41" s="25">
        <v>1</v>
      </c>
      <c r="X41" s="25">
        <v>1</v>
      </c>
      <c r="Y41" s="42" t="str">
        <f>IF(AND($A$3&gt;0,$F$3=0,$K$3&gt;0,$P$3&gt;0),$U$2&amp;$A$3&amp;$AA$31&amp;$U$4&amp;$K$3&amp;$AA$31&amp;$U$5&amp;$P$3&amp;$AA$32, "")</f>
        <v/>
      </c>
    </row>
    <row r="42" spans="1:25" hidden="1">
      <c r="A42" s="46">
        <v>28</v>
      </c>
      <c r="B42" s="47" t="s">
        <v>166</v>
      </c>
      <c r="C42" s="35"/>
      <c r="D42" s="36"/>
      <c r="E42" s="35"/>
      <c r="F42" s="46">
        <v>28</v>
      </c>
      <c r="G42" s="47" t="s">
        <v>166</v>
      </c>
      <c r="H42" s="35"/>
      <c r="I42" s="36"/>
      <c r="K42" s="46">
        <v>28</v>
      </c>
      <c r="L42" s="47" t="s">
        <v>166</v>
      </c>
      <c r="M42" s="35"/>
      <c r="N42" s="36"/>
      <c r="P42" s="46">
        <v>28</v>
      </c>
      <c r="Q42" s="47" t="s">
        <v>166</v>
      </c>
      <c r="R42" s="35"/>
      <c r="S42" s="36"/>
      <c r="T42" s="40">
        <f t="shared" si="5"/>
        <v>0</v>
      </c>
      <c r="U42" s="25">
        <v>1</v>
      </c>
      <c r="V42" s="25">
        <v>1</v>
      </c>
      <c r="W42" s="25">
        <v>0</v>
      </c>
      <c r="X42" s="25">
        <v>0</v>
      </c>
      <c r="Y42" s="42" t="str">
        <f>IF(AND($A$3&gt;0,$F$3&gt;0,$K$3=0,$P$3=0),$U$2&amp;$A$3&amp;$AA$31&amp;$U$3&amp;$F$3, "")</f>
        <v/>
      </c>
    </row>
    <row r="43" spans="1:25" hidden="1">
      <c r="A43" s="46">
        <v>29</v>
      </c>
      <c r="B43" s="47" t="s">
        <v>167</v>
      </c>
      <c r="C43" s="35"/>
      <c r="D43" s="36"/>
      <c r="E43" s="35"/>
      <c r="F43" s="46">
        <v>29</v>
      </c>
      <c r="G43" s="47" t="s">
        <v>167</v>
      </c>
      <c r="H43" s="35"/>
      <c r="I43" s="36"/>
      <c r="K43" s="46">
        <v>29</v>
      </c>
      <c r="L43" s="47" t="s">
        <v>167</v>
      </c>
      <c r="M43" s="35"/>
      <c r="N43" s="36"/>
      <c r="P43" s="46">
        <v>29</v>
      </c>
      <c r="Q43" s="47" t="s">
        <v>167</v>
      </c>
      <c r="R43" s="35"/>
      <c r="S43" s="36"/>
      <c r="T43" s="40">
        <f t="shared" si="5"/>
        <v>0</v>
      </c>
      <c r="U43" s="25">
        <v>1</v>
      </c>
      <c r="V43" s="25">
        <v>1</v>
      </c>
      <c r="W43" s="25">
        <v>0</v>
      </c>
      <c r="X43" s="25">
        <v>1</v>
      </c>
      <c r="Y43" s="42" t="str">
        <f>IF(AND($A$3&gt;0,$F$3&gt;0,$K$3=0,$P$3&gt;0),$U$2&amp;$A$3&amp;$AA$31&amp;$U$3&amp;$F$3&amp;$AA$31&amp;$U$5&amp;$P$3&amp;$AA$32, "")</f>
        <v/>
      </c>
    </row>
    <row r="44" spans="1:25" hidden="1">
      <c r="A44" s="46">
        <v>30</v>
      </c>
      <c r="B44" s="47" t="s">
        <v>168</v>
      </c>
      <c r="C44" s="35"/>
      <c r="D44" s="36"/>
      <c r="E44" s="35"/>
      <c r="F44" s="46">
        <v>30</v>
      </c>
      <c r="G44" s="47" t="s">
        <v>168</v>
      </c>
      <c r="H44" s="35"/>
      <c r="I44" s="36"/>
      <c r="K44" s="46">
        <v>30</v>
      </c>
      <c r="L44" s="47" t="s">
        <v>168</v>
      </c>
      <c r="M44" s="35"/>
      <c r="N44" s="36"/>
      <c r="P44" s="46">
        <v>30</v>
      </c>
      <c r="Q44" s="47" t="s">
        <v>168</v>
      </c>
      <c r="R44" s="35"/>
      <c r="S44" s="36"/>
      <c r="T44" s="40">
        <f t="shared" si="5"/>
        <v>0</v>
      </c>
      <c r="U44" s="25">
        <v>1</v>
      </c>
      <c r="V44" s="25">
        <v>1</v>
      </c>
      <c r="W44" s="25">
        <v>1</v>
      </c>
      <c r="X44" s="25">
        <v>0</v>
      </c>
      <c r="Y44" s="42" t="str">
        <f>IF(AND($A$3&gt;0,$F$3&gt;0,$K$3&gt;0,$P$3=0),$U$2&amp;$A$3&amp;$AA$31&amp;$U$3&amp;$F$3&amp;$AA$31&amp;$U$4&amp;$K$3, "")</f>
        <v/>
      </c>
    </row>
    <row r="45" spans="1:25" hidden="1">
      <c r="A45" s="46">
        <v>31</v>
      </c>
      <c r="B45" s="47" t="s">
        <v>169</v>
      </c>
      <c r="C45" s="35"/>
      <c r="D45" s="36"/>
      <c r="E45" s="35"/>
      <c r="F45" s="46">
        <v>31</v>
      </c>
      <c r="G45" s="47" t="s">
        <v>169</v>
      </c>
      <c r="H45" s="35"/>
      <c r="I45" s="36"/>
      <c r="K45" s="46">
        <v>31</v>
      </c>
      <c r="L45" s="47" t="s">
        <v>169</v>
      </c>
      <c r="M45" s="35"/>
      <c r="N45" s="36"/>
      <c r="P45" s="46">
        <v>31</v>
      </c>
      <c r="Q45" s="47" t="s">
        <v>169</v>
      </c>
      <c r="R45" s="35"/>
      <c r="S45" s="36"/>
      <c r="T45" s="40">
        <f t="shared" si="5"/>
        <v>1</v>
      </c>
      <c r="U45" s="25">
        <v>1</v>
      </c>
      <c r="V45" s="25">
        <v>1</v>
      </c>
      <c r="W45" s="25">
        <v>1</v>
      </c>
      <c r="X45" s="25">
        <v>1</v>
      </c>
      <c r="Y45" s="48" t="str">
        <f>IF(AND($A$3&gt;0,$F$3&gt;0,$K$3&gt;0,$P$3&gt;0),$U$2&amp;$A$3&amp;$AA$31&amp;$U$3&amp;$F$3&amp;$AA$31&amp;$U$4&amp;$K$3&amp;$AA$31&amp;$U$5&amp;$P$3&amp;$AA$32, "")</f>
        <v>USD 155885/- + EURO 4960/- + RMB 10352/- + INR 691647/-</v>
      </c>
    </row>
    <row r="46" spans="1:25" hidden="1">
      <c r="A46" s="46">
        <v>32</v>
      </c>
      <c r="B46" s="47" t="s">
        <v>170</v>
      </c>
      <c r="C46" s="35"/>
      <c r="D46" s="36"/>
      <c r="E46" s="35"/>
      <c r="F46" s="46">
        <v>32</v>
      </c>
      <c r="G46" s="47" t="s">
        <v>170</v>
      </c>
      <c r="H46" s="35"/>
      <c r="I46" s="36"/>
      <c r="K46" s="46">
        <v>32</v>
      </c>
      <c r="L46" s="47" t="s">
        <v>170</v>
      </c>
      <c r="M46" s="35"/>
      <c r="N46" s="36"/>
      <c r="P46" s="46">
        <v>32</v>
      </c>
      <c r="Q46" s="47" t="s">
        <v>170</v>
      </c>
      <c r="R46" s="35"/>
      <c r="S46" s="36"/>
    </row>
    <row r="47" spans="1:25" hidden="1">
      <c r="A47" s="46">
        <v>33</v>
      </c>
      <c r="B47" s="47" t="s">
        <v>171</v>
      </c>
      <c r="C47" s="35"/>
      <c r="D47" s="36"/>
      <c r="E47" s="35"/>
      <c r="F47" s="46">
        <v>33</v>
      </c>
      <c r="G47" s="47" t="s">
        <v>171</v>
      </c>
      <c r="H47" s="35"/>
      <c r="I47" s="36"/>
      <c r="K47" s="46">
        <v>33</v>
      </c>
      <c r="L47" s="47" t="s">
        <v>171</v>
      </c>
      <c r="M47" s="35"/>
      <c r="N47" s="36"/>
      <c r="P47" s="46">
        <v>33</v>
      </c>
      <c r="Q47" s="47" t="s">
        <v>171</v>
      </c>
      <c r="R47" s="35"/>
      <c r="S47" s="36"/>
    </row>
    <row r="48" spans="1:25" hidden="1">
      <c r="A48" s="46">
        <v>34</v>
      </c>
      <c r="B48" s="47" t="s">
        <v>172</v>
      </c>
      <c r="C48" s="35"/>
      <c r="D48" s="36"/>
      <c r="E48" s="35"/>
      <c r="F48" s="46">
        <v>34</v>
      </c>
      <c r="G48" s="47" t="s">
        <v>172</v>
      </c>
      <c r="H48" s="35"/>
      <c r="I48" s="36"/>
      <c r="K48" s="46">
        <v>34</v>
      </c>
      <c r="L48" s="47" t="s">
        <v>172</v>
      </c>
      <c r="M48" s="35"/>
      <c r="N48" s="36"/>
      <c r="P48" s="46">
        <v>34</v>
      </c>
      <c r="Q48" s="47" t="s">
        <v>172</v>
      </c>
      <c r="R48" s="35"/>
      <c r="S48" s="36"/>
    </row>
    <row r="49" spans="1:19" hidden="1">
      <c r="A49" s="46">
        <v>35</v>
      </c>
      <c r="B49" s="47" t="s">
        <v>173</v>
      </c>
      <c r="C49" s="35"/>
      <c r="D49" s="36"/>
      <c r="E49" s="35"/>
      <c r="F49" s="46">
        <v>35</v>
      </c>
      <c r="G49" s="47" t="s">
        <v>173</v>
      </c>
      <c r="H49" s="35"/>
      <c r="I49" s="36"/>
      <c r="K49" s="46">
        <v>35</v>
      </c>
      <c r="L49" s="47" t="s">
        <v>173</v>
      </c>
      <c r="M49" s="35"/>
      <c r="N49" s="36"/>
      <c r="P49" s="46">
        <v>35</v>
      </c>
      <c r="Q49" s="47" t="s">
        <v>173</v>
      </c>
      <c r="R49" s="35"/>
      <c r="S49" s="36"/>
    </row>
    <row r="50" spans="1:19" hidden="1">
      <c r="A50" s="46">
        <v>36</v>
      </c>
      <c r="B50" s="47" t="s">
        <v>174</v>
      </c>
      <c r="C50" s="35"/>
      <c r="D50" s="36"/>
      <c r="E50" s="35"/>
      <c r="F50" s="46">
        <v>36</v>
      </c>
      <c r="G50" s="47" t="s">
        <v>174</v>
      </c>
      <c r="H50" s="35"/>
      <c r="I50" s="36"/>
      <c r="K50" s="46">
        <v>36</v>
      </c>
      <c r="L50" s="47" t="s">
        <v>174</v>
      </c>
      <c r="M50" s="35"/>
      <c r="N50" s="36"/>
      <c r="P50" s="46">
        <v>36</v>
      </c>
      <c r="Q50" s="47" t="s">
        <v>174</v>
      </c>
      <c r="R50" s="35"/>
      <c r="S50" s="36"/>
    </row>
    <row r="51" spans="1:19" hidden="1">
      <c r="A51" s="46">
        <v>37</v>
      </c>
      <c r="B51" s="47" t="s">
        <v>175</v>
      </c>
      <c r="C51" s="35"/>
      <c r="D51" s="36"/>
      <c r="E51" s="35"/>
      <c r="F51" s="46">
        <v>37</v>
      </c>
      <c r="G51" s="47" t="s">
        <v>175</v>
      </c>
      <c r="H51" s="35"/>
      <c r="I51" s="36"/>
      <c r="K51" s="46">
        <v>37</v>
      </c>
      <c r="L51" s="47" t="s">
        <v>175</v>
      </c>
      <c r="M51" s="35"/>
      <c r="N51" s="36"/>
      <c r="P51" s="46">
        <v>37</v>
      </c>
      <c r="Q51" s="47" t="s">
        <v>175</v>
      </c>
      <c r="R51" s="35"/>
      <c r="S51" s="36"/>
    </row>
    <row r="52" spans="1:19" hidden="1">
      <c r="A52" s="46">
        <v>38</v>
      </c>
      <c r="B52" s="47" t="s">
        <v>176</v>
      </c>
      <c r="C52" s="35"/>
      <c r="D52" s="36"/>
      <c r="E52" s="35"/>
      <c r="F52" s="46">
        <v>38</v>
      </c>
      <c r="G52" s="47" t="s">
        <v>176</v>
      </c>
      <c r="H52" s="35"/>
      <c r="I52" s="36"/>
      <c r="K52" s="46">
        <v>38</v>
      </c>
      <c r="L52" s="47" t="s">
        <v>176</v>
      </c>
      <c r="M52" s="35"/>
      <c r="N52" s="36"/>
      <c r="P52" s="46">
        <v>38</v>
      </c>
      <c r="Q52" s="47" t="s">
        <v>176</v>
      </c>
      <c r="R52" s="35"/>
      <c r="S52" s="36"/>
    </row>
    <row r="53" spans="1:19" hidden="1">
      <c r="A53" s="46">
        <v>39</v>
      </c>
      <c r="B53" s="47" t="s">
        <v>177</v>
      </c>
      <c r="C53" s="35"/>
      <c r="D53" s="36"/>
      <c r="E53" s="35"/>
      <c r="F53" s="46">
        <v>39</v>
      </c>
      <c r="G53" s="47" t="s">
        <v>177</v>
      </c>
      <c r="H53" s="35"/>
      <c r="I53" s="36"/>
      <c r="K53" s="46">
        <v>39</v>
      </c>
      <c r="L53" s="47" t="s">
        <v>177</v>
      </c>
      <c r="M53" s="35"/>
      <c r="N53" s="36"/>
      <c r="P53" s="46">
        <v>39</v>
      </c>
      <c r="Q53" s="47" t="s">
        <v>177</v>
      </c>
      <c r="R53" s="35"/>
      <c r="S53" s="36"/>
    </row>
    <row r="54" spans="1:19" hidden="1">
      <c r="A54" s="46">
        <v>40</v>
      </c>
      <c r="B54" s="47" t="s">
        <v>178</v>
      </c>
      <c r="C54" s="35"/>
      <c r="D54" s="36"/>
      <c r="E54" s="35"/>
      <c r="F54" s="46">
        <v>40</v>
      </c>
      <c r="G54" s="47" t="s">
        <v>178</v>
      </c>
      <c r="H54" s="35"/>
      <c r="I54" s="36"/>
      <c r="K54" s="46">
        <v>40</v>
      </c>
      <c r="L54" s="47" t="s">
        <v>178</v>
      </c>
      <c r="M54" s="35"/>
      <c r="N54" s="36"/>
      <c r="P54" s="46">
        <v>40</v>
      </c>
      <c r="Q54" s="47" t="s">
        <v>178</v>
      </c>
      <c r="R54" s="35"/>
      <c r="S54" s="36"/>
    </row>
    <row r="55" spans="1:19" hidden="1">
      <c r="A55" s="46">
        <v>41</v>
      </c>
      <c r="B55" s="47" t="s">
        <v>179</v>
      </c>
      <c r="C55" s="35"/>
      <c r="D55" s="36"/>
      <c r="E55" s="35"/>
      <c r="F55" s="46">
        <v>41</v>
      </c>
      <c r="G55" s="47" t="s">
        <v>179</v>
      </c>
      <c r="H55" s="35"/>
      <c r="I55" s="36"/>
      <c r="K55" s="46">
        <v>41</v>
      </c>
      <c r="L55" s="47" t="s">
        <v>179</v>
      </c>
      <c r="M55" s="35"/>
      <c r="N55" s="36"/>
      <c r="P55" s="46">
        <v>41</v>
      </c>
      <c r="Q55" s="47" t="s">
        <v>179</v>
      </c>
      <c r="R55" s="35"/>
      <c r="S55" s="36"/>
    </row>
    <row r="56" spans="1:19" hidden="1">
      <c r="A56" s="46">
        <v>42</v>
      </c>
      <c r="B56" s="47" t="s">
        <v>180</v>
      </c>
      <c r="C56" s="35"/>
      <c r="D56" s="36"/>
      <c r="E56" s="35"/>
      <c r="F56" s="46">
        <v>42</v>
      </c>
      <c r="G56" s="47" t="s">
        <v>180</v>
      </c>
      <c r="H56" s="35"/>
      <c r="I56" s="36"/>
      <c r="K56" s="46">
        <v>42</v>
      </c>
      <c r="L56" s="47" t="s">
        <v>180</v>
      </c>
      <c r="M56" s="35"/>
      <c r="N56" s="36"/>
      <c r="P56" s="46">
        <v>42</v>
      </c>
      <c r="Q56" s="47" t="s">
        <v>180</v>
      </c>
      <c r="R56" s="35"/>
      <c r="S56" s="36"/>
    </row>
    <row r="57" spans="1:19" hidden="1">
      <c r="A57" s="46">
        <v>43</v>
      </c>
      <c r="B57" s="47" t="s">
        <v>181</v>
      </c>
      <c r="C57" s="35"/>
      <c r="D57" s="36"/>
      <c r="E57" s="35"/>
      <c r="F57" s="46">
        <v>43</v>
      </c>
      <c r="G57" s="47" t="s">
        <v>181</v>
      </c>
      <c r="H57" s="35"/>
      <c r="I57" s="36"/>
      <c r="K57" s="46">
        <v>43</v>
      </c>
      <c r="L57" s="47" t="s">
        <v>181</v>
      </c>
      <c r="M57" s="35"/>
      <c r="N57" s="36"/>
      <c r="P57" s="46">
        <v>43</v>
      </c>
      <c r="Q57" s="47" t="s">
        <v>181</v>
      </c>
      <c r="R57" s="35"/>
      <c r="S57" s="36"/>
    </row>
    <row r="58" spans="1:19" hidden="1">
      <c r="A58" s="46">
        <v>44</v>
      </c>
      <c r="B58" s="47" t="s">
        <v>182</v>
      </c>
      <c r="C58" s="35"/>
      <c r="D58" s="36"/>
      <c r="E58" s="35"/>
      <c r="F58" s="46">
        <v>44</v>
      </c>
      <c r="G58" s="47" t="s">
        <v>182</v>
      </c>
      <c r="H58" s="35"/>
      <c r="I58" s="36"/>
      <c r="K58" s="46">
        <v>44</v>
      </c>
      <c r="L58" s="47" t="s">
        <v>182</v>
      </c>
      <c r="M58" s="35"/>
      <c r="N58" s="36"/>
      <c r="P58" s="46">
        <v>44</v>
      </c>
      <c r="Q58" s="47" t="s">
        <v>182</v>
      </c>
      <c r="R58" s="35"/>
      <c r="S58" s="36"/>
    </row>
    <row r="59" spans="1:19" hidden="1">
      <c r="A59" s="46">
        <v>45</v>
      </c>
      <c r="B59" s="47" t="s">
        <v>183</v>
      </c>
      <c r="C59" s="35"/>
      <c r="D59" s="36"/>
      <c r="E59" s="35"/>
      <c r="F59" s="46">
        <v>45</v>
      </c>
      <c r="G59" s="47" t="s">
        <v>183</v>
      </c>
      <c r="H59" s="35"/>
      <c r="I59" s="36"/>
      <c r="K59" s="46">
        <v>45</v>
      </c>
      <c r="L59" s="47" t="s">
        <v>183</v>
      </c>
      <c r="M59" s="35"/>
      <c r="N59" s="36"/>
      <c r="P59" s="46">
        <v>45</v>
      </c>
      <c r="Q59" s="47" t="s">
        <v>183</v>
      </c>
      <c r="R59" s="35"/>
      <c r="S59" s="36"/>
    </row>
    <row r="60" spans="1:19" hidden="1">
      <c r="A60" s="46">
        <v>46</v>
      </c>
      <c r="B60" s="47" t="s">
        <v>184</v>
      </c>
      <c r="C60" s="35"/>
      <c r="D60" s="36"/>
      <c r="E60" s="35"/>
      <c r="F60" s="46">
        <v>46</v>
      </c>
      <c r="G60" s="47" t="s">
        <v>184</v>
      </c>
      <c r="H60" s="35"/>
      <c r="I60" s="36"/>
      <c r="K60" s="46">
        <v>46</v>
      </c>
      <c r="L60" s="47" t="s">
        <v>184</v>
      </c>
      <c r="M60" s="35"/>
      <c r="N60" s="36"/>
      <c r="P60" s="46">
        <v>46</v>
      </c>
      <c r="Q60" s="47" t="s">
        <v>184</v>
      </c>
      <c r="R60" s="35"/>
      <c r="S60" s="36"/>
    </row>
    <row r="61" spans="1:19" hidden="1">
      <c r="A61" s="46">
        <v>47</v>
      </c>
      <c r="B61" s="47" t="s">
        <v>185</v>
      </c>
      <c r="C61" s="35"/>
      <c r="D61" s="36"/>
      <c r="E61" s="35"/>
      <c r="F61" s="46">
        <v>47</v>
      </c>
      <c r="G61" s="47" t="s">
        <v>185</v>
      </c>
      <c r="H61" s="35"/>
      <c r="I61" s="36"/>
      <c r="K61" s="46">
        <v>47</v>
      </c>
      <c r="L61" s="47" t="s">
        <v>185</v>
      </c>
      <c r="M61" s="35"/>
      <c r="N61" s="36"/>
      <c r="P61" s="46">
        <v>47</v>
      </c>
      <c r="Q61" s="47" t="s">
        <v>185</v>
      </c>
      <c r="R61" s="35"/>
      <c r="S61" s="36"/>
    </row>
    <row r="62" spans="1:19" hidden="1">
      <c r="A62" s="46">
        <v>48</v>
      </c>
      <c r="B62" s="47" t="s">
        <v>186</v>
      </c>
      <c r="C62" s="35"/>
      <c r="D62" s="36"/>
      <c r="E62" s="35"/>
      <c r="F62" s="46">
        <v>48</v>
      </c>
      <c r="G62" s="47" t="s">
        <v>186</v>
      </c>
      <c r="H62" s="35"/>
      <c r="I62" s="36"/>
      <c r="K62" s="46">
        <v>48</v>
      </c>
      <c r="L62" s="47" t="s">
        <v>186</v>
      </c>
      <c r="M62" s="35"/>
      <c r="N62" s="36"/>
      <c r="P62" s="46">
        <v>48</v>
      </c>
      <c r="Q62" s="47" t="s">
        <v>186</v>
      </c>
      <c r="R62" s="35"/>
      <c r="S62" s="36"/>
    </row>
    <row r="63" spans="1:19" hidden="1">
      <c r="A63" s="46">
        <v>49</v>
      </c>
      <c r="B63" s="47" t="s">
        <v>187</v>
      </c>
      <c r="C63" s="35"/>
      <c r="D63" s="36"/>
      <c r="E63" s="35"/>
      <c r="F63" s="46">
        <v>49</v>
      </c>
      <c r="G63" s="47" t="s">
        <v>187</v>
      </c>
      <c r="H63" s="35"/>
      <c r="I63" s="36"/>
      <c r="K63" s="46">
        <v>49</v>
      </c>
      <c r="L63" s="47" t="s">
        <v>187</v>
      </c>
      <c r="M63" s="35"/>
      <c r="N63" s="36"/>
      <c r="P63" s="46">
        <v>49</v>
      </c>
      <c r="Q63" s="47" t="s">
        <v>187</v>
      </c>
      <c r="R63" s="35"/>
      <c r="S63" s="36"/>
    </row>
    <row r="64" spans="1:19" hidden="1">
      <c r="A64" s="46">
        <v>50</v>
      </c>
      <c r="B64" s="47" t="s">
        <v>188</v>
      </c>
      <c r="C64" s="35"/>
      <c r="D64" s="36"/>
      <c r="E64" s="35"/>
      <c r="F64" s="46">
        <v>50</v>
      </c>
      <c r="G64" s="47" t="s">
        <v>188</v>
      </c>
      <c r="H64" s="35"/>
      <c r="I64" s="36"/>
      <c r="K64" s="46">
        <v>50</v>
      </c>
      <c r="L64" s="47" t="s">
        <v>188</v>
      </c>
      <c r="M64" s="35"/>
      <c r="N64" s="36"/>
      <c r="P64" s="46">
        <v>50</v>
      </c>
      <c r="Q64" s="47" t="s">
        <v>188</v>
      </c>
      <c r="R64" s="35"/>
      <c r="S64" s="36"/>
    </row>
    <row r="65" spans="1:19" hidden="1">
      <c r="A65" s="46">
        <v>51</v>
      </c>
      <c r="B65" s="47" t="s">
        <v>189</v>
      </c>
      <c r="C65" s="35"/>
      <c r="D65" s="36"/>
      <c r="E65" s="35"/>
      <c r="F65" s="46">
        <v>51</v>
      </c>
      <c r="G65" s="47" t="s">
        <v>189</v>
      </c>
      <c r="H65" s="35"/>
      <c r="I65" s="36"/>
      <c r="K65" s="46">
        <v>51</v>
      </c>
      <c r="L65" s="47" t="s">
        <v>189</v>
      </c>
      <c r="M65" s="35"/>
      <c r="N65" s="36"/>
      <c r="P65" s="46">
        <v>51</v>
      </c>
      <c r="Q65" s="47" t="s">
        <v>189</v>
      </c>
      <c r="R65" s="35"/>
      <c r="S65" s="36"/>
    </row>
    <row r="66" spans="1:19" hidden="1">
      <c r="A66" s="46">
        <v>52</v>
      </c>
      <c r="B66" s="47" t="s">
        <v>190</v>
      </c>
      <c r="C66" s="35"/>
      <c r="D66" s="36"/>
      <c r="E66" s="35"/>
      <c r="F66" s="46">
        <v>52</v>
      </c>
      <c r="G66" s="47" t="s">
        <v>190</v>
      </c>
      <c r="H66" s="35"/>
      <c r="I66" s="36"/>
      <c r="K66" s="46">
        <v>52</v>
      </c>
      <c r="L66" s="47" t="s">
        <v>190</v>
      </c>
      <c r="M66" s="35"/>
      <c r="N66" s="36"/>
      <c r="P66" s="46">
        <v>52</v>
      </c>
      <c r="Q66" s="47" t="s">
        <v>190</v>
      </c>
      <c r="R66" s="35"/>
      <c r="S66" s="36"/>
    </row>
    <row r="67" spans="1:19" hidden="1">
      <c r="A67" s="46">
        <v>53</v>
      </c>
      <c r="B67" s="47" t="s">
        <v>191</v>
      </c>
      <c r="C67" s="35"/>
      <c r="D67" s="36"/>
      <c r="E67" s="35"/>
      <c r="F67" s="46">
        <v>53</v>
      </c>
      <c r="G67" s="47" t="s">
        <v>191</v>
      </c>
      <c r="H67" s="35"/>
      <c r="I67" s="36"/>
      <c r="K67" s="46">
        <v>53</v>
      </c>
      <c r="L67" s="47" t="s">
        <v>191</v>
      </c>
      <c r="M67" s="35"/>
      <c r="N67" s="36"/>
      <c r="P67" s="46">
        <v>53</v>
      </c>
      <c r="Q67" s="47" t="s">
        <v>191</v>
      </c>
      <c r="R67" s="35"/>
      <c r="S67" s="36"/>
    </row>
    <row r="68" spans="1:19" hidden="1">
      <c r="A68" s="46">
        <v>54</v>
      </c>
      <c r="B68" s="47" t="s">
        <v>192</v>
      </c>
      <c r="C68" s="35"/>
      <c r="D68" s="36"/>
      <c r="E68" s="35"/>
      <c r="F68" s="46">
        <v>54</v>
      </c>
      <c r="G68" s="47" t="s">
        <v>192</v>
      </c>
      <c r="H68" s="35"/>
      <c r="I68" s="36"/>
      <c r="K68" s="46">
        <v>54</v>
      </c>
      <c r="L68" s="47" t="s">
        <v>192</v>
      </c>
      <c r="M68" s="35"/>
      <c r="N68" s="36"/>
      <c r="P68" s="46">
        <v>54</v>
      </c>
      <c r="Q68" s="47" t="s">
        <v>192</v>
      </c>
      <c r="R68" s="35"/>
      <c r="S68" s="36"/>
    </row>
    <row r="69" spans="1:19" hidden="1">
      <c r="A69" s="46">
        <v>55</v>
      </c>
      <c r="B69" s="47" t="s">
        <v>193</v>
      </c>
      <c r="C69" s="35"/>
      <c r="D69" s="36"/>
      <c r="E69" s="35"/>
      <c r="F69" s="46">
        <v>55</v>
      </c>
      <c r="G69" s="47" t="s">
        <v>193</v>
      </c>
      <c r="H69" s="35"/>
      <c r="I69" s="36"/>
      <c r="K69" s="46">
        <v>55</v>
      </c>
      <c r="L69" s="47" t="s">
        <v>193</v>
      </c>
      <c r="M69" s="35"/>
      <c r="N69" s="36"/>
      <c r="P69" s="46">
        <v>55</v>
      </c>
      <c r="Q69" s="47" t="s">
        <v>193</v>
      </c>
      <c r="R69" s="35"/>
      <c r="S69" s="36"/>
    </row>
    <row r="70" spans="1:19" hidden="1">
      <c r="A70" s="46">
        <v>56</v>
      </c>
      <c r="B70" s="47" t="s">
        <v>194</v>
      </c>
      <c r="C70" s="35"/>
      <c r="D70" s="36"/>
      <c r="E70" s="35"/>
      <c r="F70" s="46">
        <v>56</v>
      </c>
      <c r="G70" s="47" t="s">
        <v>194</v>
      </c>
      <c r="H70" s="35"/>
      <c r="I70" s="36"/>
      <c r="K70" s="46">
        <v>56</v>
      </c>
      <c r="L70" s="47" t="s">
        <v>194</v>
      </c>
      <c r="M70" s="35"/>
      <c r="N70" s="36"/>
      <c r="P70" s="46">
        <v>56</v>
      </c>
      <c r="Q70" s="47" t="s">
        <v>194</v>
      </c>
      <c r="R70" s="35"/>
      <c r="S70" s="36"/>
    </row>
    <row r="71" spans="1:19" hidden="1">
      <c r="A71" s="46">
        <v>57</v>
      </c>
      <c r="B71" s="47" t="s">
        <v>195</v>
      </c>
      <c r="C71" s="35"/>
      <c r="D71" s="36"/>
      <c r="E71" s="35"/>
      <c r="F71" s="46">
        <v>57</v>
      </c>
      <c r="G71" s="47" t="s">
        <v>195</v>
      </c>
      <c r="H71" s="35"/>
      <c r="I71" s="36"/>
      <c r="K71" s="46">
        <v>57</v>
      </c>
      <c r="L71" s="47" t="s">
        <v>195</v>
      </c>
      <c r="M71" s="35"/>
      <c r="N71" s="36"/>
      <c r="P71" s="46">
        <v>57</v>
      </c>
      <c r="Q71" s="47" t="s">
        <v>195</v>
      </c>
      <c r="R71" s="35"/>
      <c r="S71" s="36"/>
    </row>
    <row r="72" spans="1:19" hidden="1">
      <c r="A72" s="46">
        <v>58</v>
      </c>
      <c r="B72" s="47" t="s">
        <v>196</v>
      </c>
      <c r="C72" s="35"/>
      <c r="D72" s="36"/>
      <c r="E72" s="35"/>
      <c r="F72" s="46">
        <v>58</v>
      </c>
      <c r="G72" s="47" t="s">
        <v>196</v>
      </c>
      <c r="H72" s="35"/>
      <c r="I72" s="36"/>
      <c r="K72" s="46">
        <v>58</v>
      </c>
      <c r="L72" s="47" t="s">
        <v>196</v>
      </c>
      <c r="M72" s="35"/>
      <c r="N72" s="36"/>
      <c r="P72" s="46">
        <v>58</v>
      </c>
      <c r="Q72" s="47" t="s">
        <v>196</v>
      </c>
      <c r="R72" s="35"/>
      <c r="S72" s="36"/>
    </row>
    <row r="73" spans="1:19" hidden="1">
      <c r="A73" s="46">
        <v>59</v>
      </c>
      <c r="B73" s="47" t="s">
        <v>197</v>
      </c>
      <c r="C73" s="35"/>
      <c r="D73" s="36"/>
      <c r="E73" s="35"/>
      <c r="F73" s="46">
        <v>59</v>
      </c>
      <c r="G73" s="47" t="s">
        <v>197</v>
      </c>
      <c r="H73" s="35"/>
      <c r="I73" s="36"/>
      <c r="K73" s="46">
        <v>59</v>
      </c>
      <c r="L73" s="47" t="s">
        <v>197</v>
      </c>
      <c r="M73" s="35"/>
      <c r="N73" s="36"/>
      <c r="P73" s="46">
        <v>59</v>
      </c>
      <c r="Q73" s="47" t="s">
        <v>197</v>
      </c>
      <c r="R73" s="35"/>
      <c r="S73" s="36"/>
    </row>
    <row r="74" spans="1:19" hidden="1">
      <c r="A74" s="46">
        <v>60</v>
      </c>
      <c r="B74" s="47" t="s">
        <v>198</v>
      </c>
      <c r="C74" s="35"/>
      <c r="D74" s="36"/>
      <c r="E74" s="35"/>
      <c r="F74" s="46">
        <v>60</v>
      </c>
      <c r="G74" s="47" t="s">
        <v>198</v>
      </c>
      <c r="H74" s="35"/>
      <c r="I74" s="36"/>
      <c r="K74" s="46">
        <v>60</v>
      </c>
      <c r="L74" s="47" t="s">
        <v>198</v>
      </c>
      <c r="M74" s="35"/>
      <c r="N74" s="36"/>
      <c r="P74" s="46">
        <v>60</v>
      </c>
      <c r="Q74" s="47" t="s">
        <v>198</v>
      </c>
      <c r="R74" s="35"/>
      <c r="S74" s="36"/>
    </row>
    <row r="75" spans="1:19" hidden="1">
      <c r="A75" s="46">
        <v>61</v>
      </c>
      <c r="B75" s="47" t="s">
        <v>199</v>
      </c>
      <c r="C75" s="35"/>
      <c r="D75" s="36"/>
      <c r="E75" s="35"/>
      <c r="F75" s="46">
        <v>61</v>
      </c>
      <c r="G75" s="47" t="s">
        <v>199</v>
      </c>
      <c r="H75" s="35"/>
      <c r="I75" s="36"/>
      <c r="K75" s="46">
        <v>61</v>
      </c>
      <c r="L75" s="47" t="s">
        <v>199</v>
      </c>
      <c r="M75" s="35"/>
      <c r="N75" s="36"/>
      <c r="P75" s="46">
        <v>61</v>
      </c>
      <c r="Q75" s="47" t="s">
        <v>199</v>
      </c>
      <c r="R75" s="35"/>
      <c r="S75" s="36"/>
    </row>
    <row r="76" spans="1:19" hidden="1">
      <c r="A76" s="46">
        <v>62</v>
      </c>
      <c r="B76" s="47" t="s">
        <v>200</v>
      </c>
      <c r="C76" s="35"/>
      <c r="D76" s="36"/>
      <c r="E76" s="35"/>
      <c r="F76" s="46">
        <v>62</v>
      </c>
      <c r="G76" s="47" t="s">
        <v>200</v>
      </c>
      <c r="H76" s="35"/>
      <c r="I76" s="36"/>
      <c r="K76" s="46">
        <v>62</v>
      </c>
      <c r="L76" s="47" t="s">
        <v>200</v>
      </c>
      <c r="M76" s="35"/>
      <c r="N76" s="36"/>
      <c r="P76" s="46">
        <v>62</v>
      </c>
      <c r="Q76" s="47" t="s">
        <v>200</v>
      </c>
      <c r="R76" s="35"/>
      <c r="S76" s="36"/>
    </row>
    <row r="77" spans="1:19" hidden="1">
      <c r="A77" s="46">
        <v>63</v>
      </c>
      <c r="B77" s="47" t="s">
        <v>201</v>
      </c>
      <c r="C77" s="35"/>
      <c r="D77" s="36"/>
      <c r="E77" s="35"/>
      <c r="F77" s="46">
        <v>63</v>
      </c>
      <c r="G77" s="47" t="s">
        <v>201</v>
      </c>
      <c r="H77" s="35"/>
      <c r="I77" s="36"/>
      <c r="K77" s="46">
        <v>63</v>
      </c>
      <c r="L77" s="47" t="s">
        <v>201</v>
      </c>
      <c r="M77" s="35"/>
      <c r="N77" s="36"/>
      <c r="P77" s="46">
        <v>63</v>
      </c>
      <c r="Q77" s="47" t="s">
        <v>201</v>
      </c>
      <c r="R77" s="35"/>
      <c r="S77" s="36"/>
    </row>
    <row r="78" spans="1:19" hidden="1">
      <c r="A78" s="46">
        <v>64</v>
      </c>
      <c r="B78" s="47" t="s">
        <v>202</v>
      </c>
      <c r="C78" s="35"/>
      <c r="D78" s="36"/>
      <c r="E78" s="35"/>
      <c r="F78" s="46">
        <v>64</v>
      </c>
      <c r="G78" s="47" t="s">
        <v>202</v>
      </c>
      <c r="H78" s="35"/>
      <c r="I78" s="36"/>
      <c r="K78" s="46">
        <v>64</v>
      </c>
      <c r="L78" s="47" t="s">
        <v>202</v>
      </c>
      <c r="M78" s="35"/>
      <c r="N78" s="36"/>
      <c r="P78" s="46">
        <v>64</v>
      </c>
      <c r="Q78" s="47" t="s">
        <v>202</v>
      </c>
      <c r="R78" s="35"/>
      <c r="S78" s="36"/>
    </row>
    <row r="79" spans="1:19" hidden="1">
      <c r="A79" s="46">
        <v>65</v>
      </c>
      <c r="B79" s="47" t="s">
        <v>203</v>
      </c>
      <c r="C79" s="35"/>
      <c r="D79" s="36"/>
      <c r="E79" s="35"/>
      <c r="F79" s="46">
        <v>65</v>
      </c>
      <c r="G79" s="47" t="s">
        <v>203</v>
      </c>
      <c r="H79" s="35"/>
      <c r="I79" s="36"/>
      <c r="K79" s="46">
        <v>65</v>
      </c>
      <c r="L79" s="47" t="s">
        <v>203</v>
      </c>
      <c r="M79" s="35"/>
      <c r="N79" s="36"/>
      <c r="P79" s="46">
        <v>65</v>
      </c>
      <c r="Q79" s="47" t="s">
        <v>203</v>
      </c>
      <c r="R79" s="35"/>
      <c r="S79" s="36"/>
    </row>
    <row r="80" spans="1:19" hidden="1">
      <c r="A80" s="46">
        <v>66</v>
      </c>
      <c r="B80" s="47" t="s">
        <v>204</v>
      </c>
      <c r="C80" s="35"/>
      <c r="D80" s="36"/>
      <c r="E80" s="35"/>
      <c r="F80" s="46">
        <v>66</v>
      </c>
      <c r="G80" s="47" t="s">
        <v>204</v>
      </c>
      <c r="H80" s="35"/>
      <c r="I80" s="36"/>
      <c r="K80" s="46">
        <v>66</v>
      </c>
      <c r="L80" s="47" t="s">
        <v>204</v>
      </c>
      <c r="M80" s="35"/>
      <c r="N80" s="36"/>
      <c r="P80" s="46">
        <v>66</v>
      </c>
      <c r="Q80" s="47" t="s">
        <v>204</v>
      </c>
      <c r="R80" s="35"/>
      <c r="S80" s="36"/>
    </row>
    <row r="81" spans="1:19" hidden="1">
      <c r="A81" s="46">
        <v>67</v>
      </c>
      <c r="B81" s="47" t="s">
        <v>205</v>
      </c>
      <c r="C81" s="35"/>
      <c r="D81" s="36"/>
      <c r="E81" s="35"/>
      <c r="F81" s="46">
        <v>67</v>
      </c>
      <c r="G81" s="47" t="s">
        <v>205</v>
      </c>
      <c r="H81" s="35"/>
      <c r="I81" s="36"/>
      <c r="K81" s="46">
        <v>67</v>
      </c>
      <c r="L81" s="47" t="s">
        <v>205</v>
      </c>
      <c r="M81" s="35"/>
      <c r="N81" s="36"/>
      <c r="P81" s="46">
        <v>67</v>
      </c>
      <c r="Q81" s="47" t="s">
        <v>205</v>
      </c>
      <c r="R81" s="35"/>
      <c r="S81" s="36"/>
    </row>
    <row r="82" spans="1:19" hidden="1">
      <c r="A82" s="46">
        <v>68</v>
      </c>
      <c r="B82" s="47" t="s">
        <v>206</v>
      </c>
      <c r="C82" s="35"/>
      <c r="D82" s="36"/>
      <c r="E82" s="35"/>
      <c r="F82" s="46">
        <v>68</v>
      </c>
      <c r="G82" s="47" t="s">
        <v>206</v>
      </c>
      <c r="H82" s="35"/>
      <c r="I82" s="36"/>
      <c r="K82" s="46">
        <v>68</v>
      </c>
      <c r="L82" s="47" t="s">
        <v>206</v>
      </c>
      <c r="M82" s="35"/>
      <c r="N82" s="36"/>
      <c r="P82" s="46">
        <v>68</v>
      </c>
      <c r="Q82" s="47" t="s">
        <v>206</v>
      </c>
      <c r="R82" s="35"/>
      <c r="S82" s="36"/>
    </row>
    <row r="83" spans="1:19" hidden="1">
      <c r="A83" s="46">
        <v>69</v>
      </c>
      <c r="B83" s="47" t="s">
        <v>207</v>
      </c>
      <c r="C83" s="35"/>
      <c r="D83" s="36"/>
      <c r="E83" s="35"/>
      <c r="F83" s="46">
        <v>69</v>
      </c>
      <c r="G83" s="47" t="s">
        <v>207</v>
      </c>
      <c r="H83" s="35"/>
      <c r="I83" s="36"/>
      <c r="K83" s="46">
        <v>69</v>
      </c>
      <c r="L83" s="47" t="s">
        <v>207</v>
      </c>
      <c r="M83" s="35"/>
      <c r="N83" s="36"/>
      <c r="P83" s="46">
        <v>69</v>
      </c>
      <c r="Q83" s="47" t="s">
        <v>207</v>
      </c>
      <c r="R83" s="35"/>
      <c r="S83" s="36"/>
    </row>
    <row r="84" spans="1:19" hidden="1">
      <c r="A84" s="46">
        <v>70</v>
      </c>
      <c r="B84" s="47" t="s">
        <v>208</v>
      </c>
      <c r="C84" s="35"/>
      <c r="D84" s="36"/>
      <c r="E84" s="35"/>
      <c r="F84" s="46">
        <v>70</v>
      </c>
      <c r="G84" s="47" t="s">
        <v>208</v>
      </c>
      <c r="H84" s="35"/>
      <c r="I84" s="36"/>
      <c r="K84" s="46">
        <v>70</v>
      </c>
      <c r="L84" s="47" t="s">
        <v>208</v>
      </c>
      <c r="M84" s="35"/>
      <c r="N84" s="36"/>
      <c r="P84" s="46">
        <v>70</v>
      </c>
      <c r="Q84" s="47" t="s">
        <v>208</v>
      </c>
      <c r="R84" s="35"/>
      <c r="S84" s="36"/>
    </row>
    <row r="85" spans="1:19" hidden="1">
      <c r="A85" s="46">
        <v>71</v>
      </c>
      <c r="B85" s="47" t="s">
        <v>209</v>
      </c>
      <c r="C85" s="35"/>
      <c r="D85" s="36"/>
      <c r="E85" s="35"/>
      <c r="F85" s="46">
        <v>71</v>
      </c>
      <c r="G85" s="47" t="s">
        <v>209</v>
      </c>
      <c r="H85" s="35"/>
      <c r="I85" s="36"/>
      <c r="K85" s="46">
        <v>71</v>
      </c>
      <c r="L85" s="47" t="s">
        <v>209</v>
      </c>
      <c r="M85" s="35"/>
      <c r="N85" s="36"/>
      <c r="P85" s="46">
        <v>71</v>
      </c>
      <c r="Q85" s="47" t="s">
        <v>209</v>
      </c>
      <c r="R85" s="35"/>
      <c r="S85" s="36"/>
    </row>
    <row r="86" spans="1:19" hidden="1">
      <c r="A86" s="46">
        <v>72</v>
      </c>
      <c r="B86" s="47" t="s">
        <v>210</v>
      </c>
      <c r="C86" s="35"/>
      <c r="D86" s="36"/>
      <c r="E86" s="35"/>
      <c r="F86" s="46">
        <v>72</v>
      </c>
      <c r="G86" s="47" t="s">
        <v>210</v>
      </c>
      <c r="H86" s="35"/>
      <c r="I86" s="36"/>
      <c r="K86" s="46">
        <v>72</v>
      </c>
      <c r="L86" s="47" t="s">
        <v>210</v>
      </c>
      <c r="M86" s="35"/>
      <c r="N86" s="36"/>
      <c r="P86" s="46">
        <v>72</v>
      </c>
      <c r="Q86" s="47" t="s">
        <v>210</v>
      </c>
      <c r="R86" s="35"/>
      <c r="S86" s="36"/>
    </row>
    <row r="87" spans="1:19" hidden="1">
      <c r="A87" s="46">
        <v>73</v>
      </c>
      <c r="B87" s="47" t="s">
        <v>211</v>
      </c>
      <c r="C87" s="35"/>
      <c r="D87" s="36"/>
      <c r="E87" s="35"/>
      <c r="F87" s="46">
        <v>73</v>
      </c>
      <c r="G87" s="47" t="s">
        <v>211</v>
      </c>
      <c r="H87" s="35"/>
      <c r="I87" s="36"/>
      <c r="K87" s="46">
        <v>73</v>
      </c>
      <c r="L87" s="47" t="s">
        <v>211</v>
      </c>
      <c r="M87" s="35"/>
      <c r="N87" s="36"/>
      <c r="P87" s="46">
        <v>73</v>
      </c>
      <c r="Q87" s="47" t="s">
        <v>211</v>
      </c>
      <c r="R87" s="35"/>
      <c r="S87" s="36"/>
    </row>
    <row r="88" spans="1:19" hidden="1">
      <c r="A88" s="46">
        <v>74</v>
      </c>
      <c r="B88" s="47" t="s">
        <v>212</v>
      </c>
      <c r="C88" s="35"/>
      <c r="D88" s="36"/>
      <c r="E88" s="35"/>
      <c r="F88" s="46">
        <v>74</v>
      </c>
      <c r="G88" s="47" t="s">
        <v>212</v>
      </c>
      <c r="H88" s="35"/>
      <c r="I88" s="36"/>
      <c r="K88" s="46">
        <v>74</v>
      </c>
      <c r="L88" s="47" t="s">
        <v>212</v>
      </c>
      <c r="M88" s="35"/>
      <c r="N88" s="36"/>
      <c r="P88" s="46">
        <v>74</v>
      </c>
      <c r="Q88" s="47" t="s">
        <v>212</v>
      </c>
      <c r="R88" s="35"/>
      <c r="S88" s="36"/>
    </row>
    <row r="89" spans="1:19" hidden="1">
      <c r="A89" s="46">
        <v>75</v>
      </c>
      <c r="B89" s="47" t="s">
        <v>213</v>
      </c>
      <c r="C89" s="35"/>
      <c r="D89" s="36"/>
      <c r="E89" s="35"/>
      <c r="F89" s="46">
        <v>75</v>
      </c>
      <c r="G89" s="47" t="s">
        <v>213</v>
      </c>
      <c r="H89" s="35"/>
      <c r="I89" s="36"/>
      <c r="K89" s="46">
        <v>75</v>
      </c>
      <c r="L89" s="47" t="s">
        <v>213</v>
      </c>
      <c r="M89" s="35"/>
      <c r="N89" s="36"/>
      <c r="P89" s="46">
        <v>75</v>
      </c>
      <c r="Q89" s="47" t="s">
        <v>213</v>
      </c>
      <c r="R89" s="35"/>
      <c r="S89" s="36"/>
    </row>
    <row r="90" spans="1:19" hidden="1">
      <c r="A90" s="46">
        <v>76</v>
      </c>
      <c r="B90" s="47" t="s">
        <v>214</v>
      </c>
      <c r="C90" s="35"/>
      <c r="D90" s="36"/>
      <c r="E90" s="35"/>
      <c r="F90" s="46">
        <v>76</v>
      </c>
      <c r="G90" s="47" t="s">
        <v>214</v>
      </c>
      <c r="H90" s="35"/>
      <c r="I90" s="36"/>
      <c r="K90" s="46">
        <v>76</v>
      </c>
      <c r="L90" s="47" t="s">
        <v>214</v>
      </c>
      <c r="M90" s="35"/>
      <c r="N90" s="36"/>
      <c r="P90" s="46">
        <v>76</v>
      </c>
      <c r="Q90" s="47" t="s">
        <v>214</v>
      </c>
      <c r="R90" s="35"/>
      <c r="S90" s="36"/>
    </row>
    <row r="91" spans="1:19" hidden="1">
      <c r="A91" s="46">
        <v>77</v>
      </c>
      <c r="B91" s="47" t="s">
        <v>215</v>
      </c>
      <c r="C91" s="35"/>
      <c r="D91" s="36"/>
      <c r="E91" s="35"/>
      <c r="F91" s="46">
        <v>77</v>
      </c>
      <c r="G91" s="47" t="s">
        <v>215</v>
      </c>
      <c r="H91" s="35"/>
      <c r="I91" s="36"/>
      <c r="K91" s="46">
        <v>77</v>
      </c>
      <c r="L91" s="47" t="s">
        <v>215</v>
      </c>
      <c r="M91" s="35"/>
      <c r="N91" s="36"/>
      <c r="P91" s="46">
        <v>77</v>
      </c>
      <c r="Q91" s="47" t="s">
        <v>215</v>
      </c>
      <c r="R91" s="35"/>
      <c r="S91" s="36"/>
    </row>
    <row r="92" spans="1:19" hidden="1">
      <c r="A92" s="46">
        <v>78</v>
      </c>
      <c r="B92" s="47" t="s">
        <v>216</v>
      </c>
      <c r="C92" s="35"/>
      <c r="D92" s="36"/>
      <c r="E92" s="35"/>
      <c r="F92" s="46">
        <v>78</v>
      </c>
      <c r="G92" s="47" t="s">
        <v>216</v>
      </c>
      <c r="H92" s="35"/>
      <c r="I92" s="36"/>
      <c r="K92" s="46">
        <v>78</v>
      </c>
      <c r="L92" s="47" t="s">
        <v>216</v>
      </c>
      <c r="M92" s="35"/>
      <c r="N92" s="36"/>
      <c r="P92" s="46">
        <v>78</v>
      </c>
      <c r="Q92" s="47" t="s">
        <v>216</v>
      </c>
      <c r="R92" s="35"/>
      <c r="S92" s="36"/>
    </row>
    <row r="93" spans="1:19" hidden="1">
      <c r="A93" s="46">
        <v>79</v>
      </c>
      <c r="B93" s="47" t="s">
        <v>217</v>
      </c>
      <c r="C93" s="35"/>
      <c r="D93" s="36"/>
      <c r="E93" s="35"/>
      <c r="F93" s="46">
        <v>79</v>
      </c>
      <c r="G93" s="47" t="s">
        <v>217</v>
      </c>
      <c r="H93" s="35"/>
      <c r="I93" s="36"/>
      <c r="K93" s="46">
        <v>79</v>
      </c>
      <c r="L93" s="47" t="s">
        <v>217</v>
      </c>
      <c r="M93" s="35"/>
      <c r="N93" s="36"/>
      <c r="P93" s="46">
        <v>79</v>
      </c>
      <c r="Q93" s="47" t="s">
        <v>217</v>
      </c>
      <c r="R93" s="35"/>
      <c r="S93" s="36"/>
    </row>
    <row r="94" spans="1:19" hidden="1">
      <c r="A94" s="46">
        <v>80</v>
      </c>
      <c r="B94" s="47" t="s">
        <v>218</v>
      </c>
      <c r="C94" s="35"/>
      <c r="D94" s="36"/>
      <c r="E94" s="35"/>
      <c r="F94" s="46">
        <v>80</v>
      </c>
      <c r="G94" s="47" t="s">
        <v>218</v>
      </c>
      <c r="H94" s="35"/>
      <c r="I94" s="36"/>
      <c r="K94" s="46">
        <v>80</v>
      </c>
      <c r="L94" s="47" t="s">
        <v>218</v>
      </c>
      <c r="M94" s="35"/>
      <c r="N94" s="36"/>
      <c r="P94" s="46">
        <v>80</v>
      </c>
      <c r="Q94" s="47" t="s">
        <v>218</v>
      </c>
      <c r="R94" s="35"/>
      <c r="S94" s="36"/>
    </row>
    <row r="95" spans="1:19" hidden="1">
      <c r="A95" s="46">
        <v>81</v>
      </c>
      <c r="B95" s="47" t="s">
        <v>219</v>
      </c>
      <c r="C95" s="35"/>
      <c r="D95" s="36"/>
      <c r="E95" s="35"/>
      <c r="F95" s="46">
        <v>81</v>
      </c>
      <c r="G95" s="47" t="s">
        <v>219</v>
      </c>
      <c r="H95" s="35"/>
      <c r="I95" s="36"/>
      <c r="K95" s="46">
        <v>81</v>
      </c>
      <c r="L95" s="47" t="s">
        <v>219</v>
      </c>
      <c r="M95" s="35"/>
      <c r="N95" s="36"/>
      <c r="P95" s="46">
        <v>81</v>
      </c>
      <c r="Q95" s="47" t="s">
        <v>219</v>
      </c>
      <c r="R95" s="35"/>
      <c r="S95" s="36"/>
    </row>
    <row r="96" spans="1:19" hidden="1">
      <c r="A96" s="46">
        <v>82</v>
      </c>
      <c r="B96" s="47" t="s">
        <v>220</v>
      </c>
      <c r="C96" s="35"/>
      <c r="D96" s="36"/>
      <c r="E96" s="35"/>
      <c r="F96" s="46">
        <v>82</v>
      </c>
      <c r="G96" s="47" t="s">
        <v>220</v>
      </c>
      <c r="H96" s="35"/>
      <c r="I96" s="36"/>
      <c r="K96" s="46">
        <v>82</v>
      </c>
      <c r="L96" s="47" t="s">
        <v>220</v>
      </c>
      <c r="M96" s="35"/>
      <c r="N96" s="36"/>
      <c r="P96" s="46">
        <v>82</v>
      </c>
      <c r="Q96" s="47" t="s">
        <v>220</v>
      </c>
      <c r="R96" s="35"/>
      <c r="S96" s="36"/>
    </row>
    <row r="97" spans="1:19" hidden="1">
      <c r="A97" s="46">
        <v>83</v>
      </c>
      <c r="B97" s="47" t="s">
        <v>221</v>
      </c>
      <c r="C97" s="35"/>
      <c r="D97" s="36"/>
      <c r="E97" s="35"/>
      <c r="F97" s="46">
        <v>83</v>
      </c>
      <c r="G97" s="47" t="s">
        <v>221</v>
      </c>
      <c r="H97" s="35"/>
      <c r="I97" s="36"/>
      <c r="K97" s="46">
        <v>83</v>
      </c>
      <c r="L97" s="47" t="s">
        <v>221</v>
      </c>
      <c r="M97" s="35"/>
      <c r="N97" s="36"/>
      <c r="P97" s="46">
        <v>83</v>
      </c>
      <c r="Q97" s="47" t="s">
        <v>221</v>
      </c>
      <c r="R97" s="35"/>
      <c r="S97" s="36"/>
    </row>
    <row r="98" spans="1:19" hidden="1">
      <c r="A98" s="46">
        <v>84</v>
      </c>
      <c r="B98" s="47" t="s">
        <v>222</v>
      </c>
      <c r="C98" s="35"/>
      <c r="D98" s="36"/>
      <c r="E98" s="35"/>
      <c r="F98" s="46">
        <v>84</v>
      </c>
      <c r="G98" s="47" t="s">
        <v>222</v>
      </c>
      <c r="H98" s="35"/>
      <c r="I98" s="36"/>
      <c r="K98" s="46">
        <v>84</v>
      </c>
      <c r="L98" s="47" t="s">
        <v>222</v>
      </c>
      <c r="M98" s="35"/>
      <c r="N98" s="36"/>
      <c r="P98" s="46">
        <v>84</v>
      </c>
      <c r="Q98" s="47" t="s">
        <v>222</v>
      </c>
      <c r="R98" s="35"/>
      <c r="S98" s="36"/>
    </row>
    <row r="99" spans="1:19" hidden="1">
      <c r="A99" s="46">
        <v>85</v>
      </c>
      <c r="B99" s="47" t="s">
        <v>223</v>
      </c>
      <c r="C99" s="35"/>
      <c r="D99" s="36"/>
      <c r="E99" s="35"/>
      <c r="F99" s="46">
        <v>85</v>
      </c>
      <c r="G99" s="47" t="s">
        <v>223</v>
      </c>
      <c r="H99" s="35"/>
      <c r="I99" s="36"/>
      <c r="K99" s="46">
        <v>85</v>
      </c>
      <c r="L99" s="47" t="s">
        <v>223</v>
      </c>
      <c r="M99" s="35"/>
      <c r="N99" s="36"/>
      <c r="P99" s="46">
        <v>85</v>
      </c>
      <c r="Q99" s="47" t="s">
        <v>223</v>
      </c>
      <c r="R99" s="35"/>
      <c r="S99" s="36"/>
    </row>
    <row r="100" spans="1:19" hidden="1">
      <c r="A100" s="46">
        <v>86</v>
      </c>
      <c r="B100" s="47" t="s">
        <v>224</v>
      </c>
      <c r="C100" s="35"/>
      <c r="D100" s="36"/>
      <c r="E100" s="35"/>
      <c r="F100" s="46">
        <v>86</v>
      </c>
      <c r="G100" s="47" t="s">
        <v>224</v>
      </c>
      <c r="H100" s="35"/>
      <c r="I100" s="36"/>
      <c r="K100" s="46">
        <v>86</v>
      </c>
      <c r="L100" s="47" t="s">
        <v>224</v>
      </c>
      <c r="M100" s="35"/>
      <c r="N100" s="36"/>
      <c r="P100" s="46">
        <v>86</v>
      </c>
      <c r="Q100" s="47" t="s">
        <v>224</v>
      </c>
      <c r="R100" s="35"/>
      <c r="S100" s="36"/>
    </row>
    <row r="101" spans="1:19" hidden="1">
      <c r="A101" s="46">
        <v>87</v>
      </c>
      <c r="B101" s="47" t="s">
        <v>225</v>
      </c>
      <c r="C101" s="35"/>
      <c r="D101" s="36"/>
      <c r="E101" s="35"/>
      <c r="F101" s="46">
        <v>87</v>
      </c>
      <c r="G101" s="47" t="s">
        <v>225</v>
      </c>
      <c r="H101" s="35"/>
      <c r="I101" s="36"/>
      <c r="K101" s="46">
        <v>87</v>
      </c>
      <c r="L101" s="47" t="s">
        <v>225</v>
      </c>
      <c r="M101" s="35"/>
      <c r="N101" s="36"/>
      <c r="P101" s="46">
        <v>87</v>
      </c>
      <c r="Q101" s="47" t="s">
        <v>225</v>
      </c>
      <c r="R101" s="35"/>
      <c r="S101" s="36"/>
    </row>
    <row r="102" spans="1:19" hidden="1">
      <c r="A102" s="46">
        <v>88</v>
      </c>
      <c r="B102" s="47" t="s">
        <v>226</v>
      </c>
      <c r="C102" s="35"/>
      <c r="D102" s="36"/>
      <c r="E102" s="35"/>
      <c r="F102" s="46">
        <v>88</v>
      </c>
      <c r="G102" s="47" t="s">
        <v>226</v>
      </c>
      <c r="H102" s="35"/>
      <c r="I102" s="36"/>
      <c r="K102" s="46">
        <v>88</v>
      </c>
      <c r="L102" s="47" t="s">
        <v>226</v>
      </c>
      <c r="M102" s="35"/>
      <c r="N102" s="36"/>
      <c r="P102" s="46">
        <v>88</v>
      </c>
      <c r="Q102" s="47" t="s">
        <v>226</v>
      </c>
      <c r="R102" s="35"/>
      <c r="S102" s="36"/>
    </row>
    <row r="103" spans="1:19" hidden="1">
      <c r="A103" s="46">
        <v>89</v>
      </c>
      <c r="B103" s="47" t="s">
        <v>227</v>
      </c>
      <c r="C103" s="35"/>
      <c r="D103" s="36"/>
      <c r="E103" s="35"/>
      <c r="F103" s="46">
        <v>89</v>
      </c>
      <c r="G103" s="47" t="s">
        <v>227</v>
      </c>
      <c r="H103" s="35"/>
      <c r="I103" s="36"/>
      <c r="K103" s="46">
        <v>89</v>
      </c>
      <c r="L103" s="47" t="s">
        <v>227</v>
      </c>
      <c r="M103" s="35"/>
      <c r="N103" s="36"/>
      <c r="P103" s="46">
        <v>89</v>
      </c>
      <c r="Q103" s="47" t="s">
        <v>227</v>
      </c>
      <c r="R103" s="35"/>
      <c r="S103" s="36"/>
    </row>
    <row r="104" spans="1:19" hidden="1">
      <c r="A104" s="46">
        <v>90</v>
      </c>
      <c r="B104" s="47" t="s">
        <v>228</v>
      </c>
      <c r="C104" s="35"/>
      <c r="D104" s="36"/>
      <c r="E104" s="35"/>
      <c r="F104" s="46">
        <v>90</v>
      </c>
      <c r="G104" s="47" t="s">
        <v>228</v>
      </c>
      <c r="H104" s="35"/>
      <c r="I104" s="36"/>
      <c r="K104" s="46">
        <v>90</v>
      </c>
      <c r="L104" s="47" t="s">
        <v>228</v>
      </c>
      <c r="M104" s="35"/>
      <c r="N104" s="36"/>
      <c r="P104" s="46">
        <v>90</v>
      </c>
      <c r="Q104" s="47" t="s">
        <v>228</v>
      </c>
      <c r="R104" s="35"/>
      <c r="S104" s="36"/>
    </row>
    <row r="105" spans="1:19" hidden="1">
      <c r="A105" s="46">
        <v>91</v>
      </c>
      <c r="B105" s="47" t="s">
        <v>229</v>
      </c>
      <c r="C105" s="35"/>
      <c r="D105" s="36"/>
      <c r="E105" s="35"/>
      <c r="F105" s="46">
        <v>91</v>
      </c>
      <c r="G105" s="47" t="s">
        <v>229</v>
      </c>
      <c r="H105" s="35"/>
      <c r="I105" s="36"/>
      <c r="K105" s="46">
        <v>91</v>
      </c>
      <c r="L105" s="47" t="s">
        <v>229</v>
      </c>
      <c r="M105" s="35"/>
      <c r="N105" s="36"/>
      <c r="P105" s="46">
        <v>91</v>
      </c>
      <c r="Q105" s="47" t="s">
        <v>229</v>
      </c>
      <c r="R105" s="35"/>
      <c r="S105" s="36"/>
    </row>
    <row r="106" spans="1:19" hidden="1">
      <c r="A106" s="46">
        <v>92</v>
      </c>
      <c r="B106" s="47" t="s">
        <v>230</v>
      </c>
      <c r="C106" s="35"/>
      <c r="D106" s="36"/>
      <c r="E106" s="35"/>
      <c r="F106" s="46">
        <v>92</v>
      </c>
      <c r="G106" s="47" t="s">
        <v>230</v>
      </c>
      <c r="H106" s="35"/>
      <c r="I106" s="36"/>
      <c r="K106" s="46">
        <v>92</v>
      </c>
      <c r="L106" s="47" t="s">
        <v>230</v>
      </c>
      <c r="M106" s="35"/>
      <c r="N106" s="36"/>
      <c r="P106" s="46">
        <v>92</v>
      </c>
      <c r="Q106" s="47" t="s">
        <v>230</v>
      </c>
      <c r="R106" s="35"/>
      <c r="S106" s="36"/>
    </row>
    <row r="107" spans="1:19" hidden="1">
      <c r="A107" s="46">
        <v>93</v>
      </c>
      <c r="B107" s="47" t="s">
        <v>231</v>
      </c>
      <c r="C107" s="35"/>
      <c r="D107" s="36"/>
      <c r="E107" s="35"/>
      <c r="F107" s="46">
        <v>93</v>
      </c>
      <c r="G107" s="47" t="s">
        <v>231</v>
      </c>
      <c r="H107" s="35"/>
      <c r="I107" s="36"/>
      <c r="K107" s="46">
        <v>93</v>
      </c>
      <c r="L107" s="47" t="s">
        <v>231</v>
      </c>
      <c r="M107" s="35"/>
      <c r="N107" s="36"/>
      <c r="P107" s="46">
        <v>93</v>
      </c>
      <c r="Q107" s="47" t="s">
        <v>231</v>
      </c>
      <c r="R107" s="35"/>
      <c r="S107" s="36"/>
    </row>
    <row r="108" spans="1:19" hidden="1">
      <c r="A108" s="46">
        <v>94</v>
      </c>
      <c r="B108" s="47" t="s">
        <v>232</v>
      </c>
      <c r="C108" s="35"/>
      <c r="D108" s="36"/>
      <c r="E108" s="35"/>
      <c r="F108" s="46">
        <v>94</v>
      </c>
      <c r="G108" s="47" t="s">
        <v>232</v>
      </c>
      <c r="H108" s="35"/>
      <c r="I108" s="36"/>
      <c r="K108" s="46">
        <v>94</v>
      </c>
      <c r="L108" s="47" t="s">
        <v>232</v>
      </c>
      <c r="M108" s="35"/>
      <c r="N108" s="36"/>
      <c r="P108" s="46">
        <v>94</v>
      </c>
      <c r="Q108" s="47" t="s">
        <v>232</v>
      </c>
      <c r="R108" s="35"/>
      <c r="S108" s="36"/>
    </row>
    <row r="109" spans="1:19" hidden="1">
      <c r="A109" s="46">
        <v>95</v>
      </c>
      <c r="B109" s="47" t="s">
        <v>233</v>
      </c>
      <c r="C109" s="35"/>
      <c r="D109" s="36"/>
      <c r="E109" s="35"/>
      <c r="F109" s="46">
        <v>95</v>
      </c>
      <c r="G109" s="47" t="s">
        <v>233</v>
      </c>
      <c r="H109" s="35"/>
      <c r="I109" s="36"/>
      <c r="K109" s="46">
        <v>95</v>
      </c>
      <c r="L109" s="47" t="s">
        <v>233</v>
      </c>
      <c r="M109" s="35"/>
      <c r="N109" s="36"/>
      <c r="P109" s="46">
        <v>95</v>
      </c>
      <c r="Q109" s="47" t="s">
        <v>233</v>
      </c>
      <c r="R109" s="35"/>
      <c r="S109" s="36"/>
    </row>
    <row r="110" spans="1:19" hidden="1">
      <c r="A110" s="46">
        <v>96</v>
      </c>
      <c r="B110" s="47" t="s">
        <v>234</v>
      </c>
      <c r="C110" s="35"/>
      <c r="D110" s="36"/>
      <c r="E110" s="35"/>
      <c r="F110" s="46">
        <v>96</v>
      </c>
      <c r="G110" s="47" t="s">
        <v>234</v>
      </c>
      <c r="H110" s="35"/>
      <c r="I110" s="36"/>
      <c r="K110" s="46">
        <v>96</v>
      </c>
      <c r="L110" s="47" t="s">
        <v>234</v>
      </c>
      <c r="M110" s="35"/>
      <c r="N110" s="36"/>
      <c r="P110" s="46">
        <v>96</v>
      </c>
      <c r="Q110" s="47" t="s">
        <v>234</v>
      </c>
      <c r="R110" s="35"/>
      <c r="S110" s="36"/>
    </row>
    <row r="111" spans="1:19" hidden="1">
      <c r="A111" s="46">
        <v>97</v>
      </c>
      <c r="B111" s="47" t="s">
        <v>235</v>
      </c>
      <c r="C111" s="35"/>
      <c r="D111" s="36"/>
      <c r="E111" s="35"/>
      <c r="F111" s="46">
        <v>97</v>
      </c>
      <c r="G111" s="47" t="s">
        <v>235</v>
      </c>
      <c r="H111" s="35"/>
      <c r="I111" s="36"/>
      <c r="K111" s="46">
        <v>97</v>
      </c>
      <c r="L111" s="47" t="s">
        <v>235</v>
      </c>
      <c r="M111" s="35"/>
      <c r="N111" s="36"/>
      <c r="P111" s="46">
        <v>97</v>
      </c>
      <c r="Q111" s="47" t="s">
        <v>235</v>
      </c>
      <c r="R111" s="35"/>
      <c r="S111" s="36"/>
    </row>
    <row r="112" spans="1:19" hidden="1">
      <c r="A112" s="46">
        <v>98</v>
      </c>
      <c r="B112" s="47" t="s">
        <v>236</v>
      </c>
      <c r="C112" s="35"/>
      <c r="D112" s="36"/>
      <c r="E112" s="35"/>
      <c r="F112" s="46">
        <v>98</v>
      </c>
      <c r="G112" s="47" t="s">
        <v>236</v>
      </c>
      <c r="H112" s="35"/>
      <c r="I112" s="36"/>
      <c r="K112" s="46">
        <v>98</v>
      </c>
      <c r="L112" s="47" t="s">
        <v>236</v>
      </c>
      <c r="M112" s="35"/>
      <c r="N112" s="36"/>
      <c r="P112" s="46">
        <v>98</v>
      </c>
      <c r="Q112" s="47" t="s">
        <v>236</v>
      </c>
      <c r="R112" s="35"/>
      <c r="S112" s="36"/>
    </row>
    <row r="113" spans="1:19" hidden="1">
      <c r="A113" s="46">
        <v>99</v>
      </c>
      <c r="B113" s="47" t="s">
        <v>237</v>
      </c>
      <c r="C113" s="35"/>
      <c r="D113" s="36"/>
      <c r="E113" s="35"/>
      <c r="F113" s="46">
        <v>99</v>
      </c>
      <c r="G113" s="47" t="s">
        <v>237</v>
      </c>
      <c r="H113" s="35"/>
      <c r="I113" s="36"/>
      <c r="K113" s="46">
        <v>99</v>
      </c>
      <c r="L113" s="47" t="s">
        <v>237</v>
      </c>
      <c r="M113" s="35"/>
      <c r="N113" s="36"/>
      <c r="P113" s="46">
        <v>99</v>
      </c>
      <c r="Q113" s="47" t="s">
        <v>237</v>
      </c>
      <c r="R113" s="35"/>
      <c r="S113" s="36"/>
    </row>
    <row r="114" spans="1:19" ht="13.5" hidden="1" thickBot="1">
      <c r="A114" s="49">
        <v>100</v>
      </c>
      <c r="B114" s="50" t="s">
        <v>238</v>
      </c>
      <c r="C114" s="51"/>
      <c r="D114" s="52"/>
      <c r="E114" s="35"/>
      <c r="F114" s="49">
        <v>100</v>
      </c>
      <c r="G114" s="50" t="s">
        <v>238</v>
      </c>
      <c r="H114" s="51"/>
      <c r="I114" s="52"/>
      <c r="K114" s="49">
        <v>100</v>
      </c>
      <c r="L114" s="50" t="s">
        <v>238</v>
      </c>
      <c r="M114" s="51"/>
      <c r="N114" s="52"/>
      <c r="P114" s="49">
        <v>100</v>
      </c>
      <c r="Q114" s="50" t="s">
        <v>238</v>
      </c>
      <c r="R114" s="51"/>
      <c r="S114" s="52"/>
    </row>
    <row r="115" spans="1:19" hidden="1"/>
    <row r="116" spans="1:19" hidden="1"/>
    <row r="117" spans="1:19" hidden="1"/>
    <row r="118" spans="1:19" hidden="1"/>
    <row r="119" spans="1:19" hidden="1"/>
    <row r="120" spans="1:19">
      <c r="A120" s="53" t="s">
        <v>239</v>
      </c>
    </row>
    <row r="121" spans="1:19" ht="13.5" thickBot="1"/>
    <row r="122" spans="1:19" ht="13.5" thickBot="1">
      <c r="A122" s="26" t="e">
        <f>#REF!</f>
        <v>#REF!</v>
      </c>
      <c r="B122" s="27"/>
      <c r="C122" s="27"/>
      <c r="D122" s="28"/>
    </row>
    <row r="123" spans="1:19" ht="13.5" thickBot="1">
      <c r="A123" s="29"/>
      <c r="D123" s="30"/>
    </row>
    <row r="124" spans="1:19" ht="15.75" thickBot="1">
      <c r="A124" s="326" t="e">
        <f>#REF!</f>
        <v>#REF!</v>
      </c>
      <c r="B124" s="327"/>
      <c r="C124" s="32"/>
      <c r="D124" s="33"/>
    </row>
    <row r="125" spans="1:19">
      <c r="A125" s="328"/>
      <c r="B125" s="329"/>
      <c r="C125" s="32"/>
      <c r="D125" s="33"/>
    </row>
    <row r="126" spans="1:19">
      <c r="A126" s="34"/>
      <c r="B126" s="35"/>
      <c r="C126" s="35"/>
      <c r="D126" s="36"/>
    </row>
    <row r="127" spans="1:19" ht="69" customHeight="1">
      <c r="A127" s="330" t="e">
        <f>IF(OR((A124&gt;9999999999),(A124&lt;0)),"Invalid Entry - More than 1000 crore OR -ve value",IF(A124=0, "",+CONCATENATE(A122," ", U123,B134,D134,B133,D133,B132,D132,B131,D131,B130,D130,B129," Only")))</f>
        <v>#REF!</v>
      </c>
      <c r="B127" s="331"/>
      <c r="C127" s="331"/>
      <c r="D127" s="332"/>
    </row>
    <row r="128" spans="1:19">
      <c r="A128" s="34"/>
      <c r="B128" s="35"/>
      <c r="C128" s="35"/>
      <c r="D128" s="36"/>
    </row>
    <row r="129" spans="1:4">
      <c r="A129" s="38" t="e">
        <f>-INT(A124/100)*100+ROUND(A124,0)</f>
        <v>#REF!</v>
      </c>
      <c r="B129" s="35" t="e">
        <f t="shared" ref="B129:B134" si="6">IF(A129=0,"",LOOKUP(A129,$A$15:$A$114,$B$15:$B$114))</f>
        <v>#REF!</v>
      </c>
      <c r="C129" s="35"/>
      <c r="D129" s="39"/>
    </row>
    <row r="130" spans="1:4">
      <c r="A130" s="38" t="e">
        <f>-INT(A124/1000)*10+INT(A124/100)</f>
        <v>#REF!</v>
      </c>
      <c r="B130" s="35" t="e">
        <f t="shared" si="6"/>
        <v>#REF!</v>
      </c>
      <c r="C130" s="35"/>
      <c r="D130" s="39" t="e">
        <f>+IF(B130="",""," Hundred ")</f>
        <v>#REF!</v>
      </c>
    </row>
    <row r="131" spans="1:4">
      <c r="A131" s="38" t="e">
        <f>-INT(A124/100000)*100+INT(A124/1000)</f>
        <v>#REF!</v>
      </c>
      <c r="B131" s="35" t="e">
        <f t="shared" si="6"/>
        <v>#REF!</v>
      </c>
      <c r="C131" s="35"/>
      <c r="D131" s="39" t="e">
        <f>IF((B131=""),IF(C131="",""," Thousand ")," Thousand ")</f>
        <v>#REF!</v>
      </c>
    </row>
    <row r="132" spans="1:4">
      <c r="A132" s="38" t="e">
        <f>-INT(A124/10000000)*100+INT(A124/100000)</f>
        <v>#REF!</v>
      </c>
      <c r="B132" s="35" t="e">
        <f t="shared" si="6"/>
        <v>#REF!</v>
      </c>
      <c r="C132" s="35"/>
      <c r="D132" s="39" t="e">
        <f>IF((B132=""),IF(C132="",""," Lac ")," Lac ")</f>
        <v>#REF!</v>
      </c>
    </row>
    <row r="133" spans="1:4">
      <c r="A133" s="38" t="e">
        <f>-INT(A124/1000000000)*100+INT(A124/10000000)</f>
        <v>#REF!</v>
      </c>
      <c r="B133" s="43" t="e">
        <f t="shared" si="6"/>
        <v>#REF!</v>
      </c>
      <c r="C133" s="35"/>
      <c r="D133" s="39" t="e">
        <f>IF((B133=""),IF(C133="",""," Crore ")," Crore ")</f>
        <v>#REF!</v>
      </c>
    </row>
    <row r="134" spans="1:4">
      <c r="A134" s="44" t="e">
        <f>-INT(A124/10000000000)*1000+INT(A124/1000000000)</f>
        <v>#REF!</v>
      </c>
      <c r="B134" s="43" t="e">
        <f t="shared" si="6"/>
        <v>#REF!</v>
      </c>
      <c r="C134" s="35"/>
      <c r="D134" s="39" t="e">
        <f>IF((B134=""),IF(C134="",""," Hundred ")," Hundred ")</f>
        <v>#REF!</v>
      </c>
    </row>
    <row r="135" spans="1:4">
      <c r="A135" s="45"/>
      <c r="B135" s="35"/>
      <c r="C135" s="35"/>
      <c r="D135" s="36"/>
    </row>
    <row r="136" spans="1:4">
      <c r="A136" s="46">
        <v>1</v>
      </c>
      <c r="B136" s="47" t="s">
        <v>136</v>
      </c>
      <c r="C136" s="35"/>
      <c r="D136" s="36"/>
    </row>
    <row r="137" spans="1:4">
      <c r="A137" s="46">
        <v>2</v>
      </c>
      <c r="B137" s="47" t="s">
        <v>137</v>
      </c>
      <c r="C137" s="35"/>
      <c r="D137" s="36"/>
    </row>
    <row r="138" spans="1:4">
      <c r="A138" s="46">
        <v>3</v>
      </c>
      <c r="B138" s="47" t="s">
        <v>138</v>
      </c>
      <c r="C138" s="35"/>
      <c r="D138" s="36"/>
    </row>
    <row r="139" spans="1:4">
      <c r="A139" s="46">
        <v>4</v>
      </c>
      <c r="B139" s="47" t="s">
        <v>139</v>
      </c>
      <c r="C139" s="35"/>
      <c r="D139" s="36"/>
    </row>
    <row r="140" spans="1:4">
      <c r="A140" s="46">
        <v>5</v>
      </c>
      <c r="B140" s="47" t="s">
        <v>140</v>
      </c>
      <c r="C140" s="35"/>
      <c r="D140" s="36"/>
    </row>
    <row r="141" spans="1:4">
      <c r="A141" s="46">
        <v>6</v>
      </c>
      <c r="B141" s="47" t="s">
        <v>141</v>
      </c>
      <c r="C141" s="35"/>
      <c r="D141" s="36"/>
    </row>
    <row r="142" spans="1:4">
      <c r="A142" s="46">
        <v>7</v>
      </c>
      <c r="B142" s="47" t="s">
        <v>142</v>
      </c>
      <c r="C142" s="35"/>
      <c r="D142" s="36"/>
    </row>
    <row r="143" spans="1:4">
      <c r="A143" s="46">
        <v>8</v>
      </c>
      <c r="B143" s="47" t="s">
        <v>143</v>
      </c>
      <c r="C143" s="35"/>
      <c r="D143" s="36"/>
    </row>
    <row r="144" spans="1:4">
      <c r="A144" s="46">
        <v>9</v>
      </c>
      <c r="B144" s="47" t="s">
        <v>144</v>
      </c>
      <c r="C144" s="35"/>
      <c r="D144" s="36"/>
    </row>
    <row r="145" spans="1:4">
      <c r="A145" s="46">
        <v>10</v>
      </c>
      <c r="B145" s="47" t="s">
        <v>145</v>
      </c>
      <c r="C145" s="35"/>
      <c r="D145" s="36"/>
    </row>
    <row r="146" spans="1:4">
      <c r="A146" s="46">
        <v>11</v>
      </c>
      <c r="B146" s="47" t="s">
        <v>146</v>
      </c>
      <c r="C146" s="35"/>
      <c r="D146" s="36"/>
    </row>
    <row r="147" spans="1:4">
      <c r="A147" s="46">
        <v>12</v>
      </c>
      <c r="B147" s="47" t="s">
        <v>147</v>
      </c>
      <c r="C147" s="35"/>
      <c r="D147" s="36"/>
    </row>
    <row r="148" spans="1:4">
      <c r="A148" s="46">
        <v>13</v>
      </c>
      <c r="B148" s="47" t="s">
        <v>148</v>
      </c>
      <c r="C148" s="35"/>
      <c r="D148" s="36"/>
    </row>
    <row r="149" spans="1:4">
      <c r="A149" s="46">
        <v>14</v>
      </c>
      <c r="B149" s="47" t="s">
        <v>149</v>
      </c>
      <c r="C149" s="35"/>
      <c r="D149" s="36"/>
    </row>
    <row r="150" spans="1:4">
      <c r="A150" s="46">
        <v>15</v>
      </c>
      <c r="B150" s="47" t="s">
        <v>150</v>
      </c>
      <c r="C150" s="35"/>
      <c r="D150" s="36"/>
    </row>
    <row r="151" spans="1:4">
      <c r="A151" s="46">
        <v>16</v>
      </c>
      <c r="B151" s="47" t="s">
        <v>151</v>
      </c>
      <c r="C151" s="35"/>
      <c r="D151" s="36"/>
    </row>
    <row r="152" spans="1:4">
      <c r="A152" s="46">
        <v>17</v>
      </c>
      <c r="B152" s="47" t="s">
        <v>153</v>
      </c>
      <c r="C152" s="35"/>
      <c r="D152" s="36"/>
    </row>
    <row r="153" spans="1:4">
      <c r="A153" s="46">
        <v>18</v>
      </c>
      <c r="B153" s="47" t="s">
        <v>155</v>
      </c>
      <c r="C153" s="35"/>
      <c r="D153" s="36"/>
    </row>
    <row r="154" spans="1:4">
      <c r="A154" s="46">
        <v>19</v>
      </c>
      <c r="B154" s="47" t="s">
        <v>157</v>
      </c>
      <c r="C154" s="35"/>
      <c r="D154" s="36"/>
    </row>
    <row r="155" spans="1:4">
      <c r="A155" s="46">
        <v>20</v>
      </c>
      <c r="B155" s="47" t="s">
        <v>158</v>
      </c>
      <c r="C155" s="35"/>
      <c r="D155" s="36"/>
    </row>
    <row r="156" spans="1:4">
      <c r="A156" s="46">
        <v>21</v>
      </c>
      <c r="B156" s="47" t="s">
        <v>159</v>
      </c>
      <c r="C156" s="35"/>
      <c r="D156" s="36"/>
    </row>
    <row r="157" spans="1:4">
      <c r="A157" s="46">
        <v>22</v>
      </c>
      <c r="B157" s="47" t="s">
        <v>160</v>
      </c>
      <c r="C157" s="35"/>
      <c r="D157" s="36"/>
    </row>
    <row r="158" spans="1:4">
      <c r="A158" s="46">
        <v>23</v>
      </c>
      <c r="B158" s="47" t="s">
        <v>161</v>
      </c>
      <c r="C158" s="35"/>
      <c r="D158" s="36"/>
    </row>
    <row r="159" spans="1:4">
      <c r="A159" s="46">
        <v>24</v>
      </c>
      <c r="B159" s="47" t="s">
        <v>162</v>
      </c>
      <c r="C159" s="35"/>
      <c r="D159" s="36"/>
    </row>
    <row r="160" spans="1:4">
      <c r="A160" s="46">
        <v>25</v>
      </c>
      <c r="B160" s="47" t="s">
        <v>163</v>
      </c>
      <c r="C160" s="35"/>
      <c r="D160" s="36"/>
    </row>
    <row r="161" spans="1:4">
      <c r="A161" s="46">
        <v>26</v>
      </c>
      <c r="B161" s="47" t="s">
        <v>164</v>
      </c>
      <c r="C161" s="35"/>
      <c r="D161" s="36"/>
    </row>
    <row r="162" spans="1:4">
      <c r="A162" s="46">
        <v>27</v>
      </c>
      <c r="B162" s="47" t="s">
        <v>165</v>
      </c>
      <c r="C162" s="35"/>
      <c r="D162" s="36"/>
    </row>
    <row r="163" spans="1:4">
      <c r="A163" s="46">
        <v>28</v>
      </c>
      <c r="B163" s="47" t="s">
        <v>166</v>
      </c>
      <c r="C163" s="35"/>
      <c r="D163" s="36"/>
    </row>
    <row r="164" spans="1:4">
      <c r="A164" s="46">
        <v>29</v>
      </c>
      <c r="B164" s="47" t="s">
        <v>167</v>
      </c>
      <c r="C164" s="35"/>
      <c r="D164" s="36"/>
    </row>
    <row r="165" spans="1:4">
      <c r="A165" s="46">
        <v>30</v>
      </c>
      <c r="B165" s="47" t="s">
        <v>168</v>
      </c>
      <c r="C165" s="35"/>
      <c r="D165" s="36"/>
    </row>
    <row r="166" spans="1:4">
      <c r="A166" s="46">
        <v>31</v>
      </c>
      <c r="B166" s="47" t="s">
        <v>169</v>
      </c>
      <c r="C166" s="35"/>
      <c r="D166" s="36"/>
    </row>
    <row r="167" spans="1:4">
      <c r="A167" s="46">
        <v>32</v>
      </c>
      <c r="B167" s="47" t="s">
        <v>170</v>
      </c>
      <c r="C167" s="35"/>
      <c r="D167" s="36"/>
    </row>
    <row r="168" spans="1:4">
      <c r="A168" s="46">
        <v>33</v>
      </c>
      <c r="B168" s="47" t="s">
        <v>171</v>
      </c>
      <c r="C168" s="35"/>
      <c r="D168" s="36"/>
    </row>
    <row r="169" spans="1:4">
      <c r="A169" s="46">
        <v>34</v>
      </c>
      <c r="B169" s="47" t="s">
        <v>172</v>
      </c>
      <c r="C169" s="35"/>
      <c r="D169" s="36"/>
    </row>
    <row r="170" spans="1:4">
      <c r="A170" s="46">
        <v>35</v>
      </c>
      <c r="B170" s="47" t="s">
        <v>173</v>
      </c>
      <c r="C170" s="35"/>
      <c r="D170" s="36"/>
    </row>
    <row r="171" spans="1:4">
      <c r="A171" s="46">
        <v>36</v>
      </c>
      <c r="B171" s="47" t="s">
        <v>174</v>
      </c>
      <c r="C171" s="35"/>
      <c r="D171" s="36"/>
    </row>
    <row r="172" spans="1:4">
      <c r="A172" s="46">
        <v>37</v>
      </c>
      <c r="B172" s="47" t="s">
        <v>175</v>
      </c>
      <c r="C172" s="35"/>
      <c r="D172" s="36"/>
    </row>
    <row r="173" spans="1:4">
      <c r="A173" s="46">
        <v>38</v>
      </c>
      <c r="B173" s="47" t="s">
        <v>176</v>
      </c>
      <c r="C173" s="35"/>
      <c r="D173" s="36"/>
    </row>
    <row r="174" spans="1:4">
      <c r="A174" s="46">
        <v>39</v>
      </c>
      <c r="B174" s="47" t="s">
        <v>177</v>
      </c>
      <c r="C174" s="35"/>
      <c r="D174" s="36"/>
    </row>
    <row r="175" spans="1:4">
      <c r="A175" s="46">
        <v>40</v>
      </c>
      <c r="B175" s="47" t="s">
        <v>178</v>
      </c>
      <c r="C175" s="35"/>
      <c r="D175" s="36"/>
    </row>
    <row r="176" spans="1:4">
      <c r="A176" s="46">
        <v>41</v>
      </c>
      <c r="B176" s="47" t="s">
        <v>179</v>
      </c>
      <c r="C176" s="35"/>
      <c r="D176" s="36"/>
    </row>
    <row r="177" spans="1:4">
      <c r="A177" s="46">
        <v>42</v>
      </c>
      <c r="B177" s="47" t="s">
        <v>180</v>
      </c>
      <c r="C177" s="35"/>
      <c r="D177" s="36"/>
    </row>
    <row r="178" spans="1:4">
      <c r="A178" s="46">
        <v>43</v>
      </c>
      <c r="B178" s="47" t="s">
        <v>181</v>
      </c>
      <c r="C178" s="35"/>
      <c r="D178" s="36"/>
    </row>
    <row r="179" spans="1:4">
      <c r="A179" s="46">
        <v>44</v>
      </c>
      <c r="B179" s="47" t="s">
        <v>182</v>
      </c>
      <c r="C179" s="35"/>
      <c r="D179" s="36"/>
    </row>
    <row r="180" spans="1:4">
      <c r="A180" s="46">
        <v>45</v>
      </c>
      <c r="B180" s="47" t="s">
        <v>183</v>
      </c>
      <c r="C180" s="35"/>
      <c r="D180" s="36"/>
    </row>
    <row r="181" spans="1:4">
      <c r="A181" s="46">
        <v>46</v>
      </c>
      <c r="B181" s="47" t="s">
        <v>184</v>
      </c>
      <c r="C181" s="35"/>
      <c r="D181" s="36"/>
    </row>
    <row r="182" spans="1:4">
      <c r="A182" s="46">
        <v>47</v>
      </c>
      <c r="B182" s="47" t="s">
        <v>185</v>
      </c>
      <c r="C182" s="35"/>
      <c r="D182" s="36"/>
    </row>
    <row r="183" spans="1:4">
      <c r="A183" s="46">
        <v>48</v>
      </c>
      <c r="B183" s="47" t="s">
        <v>186</v>
      </c>
      <c r="C183" s="35"/>
      <c r="D183" s="36"/>
    </row>
    <row r="184" spans="1:4">
      <c r="A184" s="46">
        <v>49</v>
      </c>
      <c r="B184" s="47" t="s">
        <v>187</v>
      </c>
      <c r="C184" s="35"/>
      <c r="D184" s="36"/>
    </row>
    <row r="185" spans="1:4">
      <c r="A185" s="46">
        <v>50</v>
      </c>
      <c r="B185" s="47" t="s">
        <v>188</v>
      </c>
      <c r="C185" s="35"/>
      <c r="D185" s="36"/>
    </row>
    <row r="186" spans="1:4">
      <c r="A186" s="46">
        <v>51</v>
      </c>
      <c r="B186" s="47" t="s">
        <v>189</v>
      </c>
      <c r="C186" s="35"/>
      <c r="D186" s="36"/>
    </row>
    <row r="187" spans="1:4">
      <c r="A187" s="46">
        <v>52</v>
      </c>
      <c r="B187" s="47" t="s">
        <v>190</v>
      </c>
      <c r="C187" s="35"/>
      <c r="D187" s="36"/>
    </row>
    <row r="188" spans="1:4">
      <c r="A188" s="46">
        <v>53</v>
      </c>
      <c r="B188" s="47" t="s">
        <v>191</v>
      </c>
      <c r="C188" s="35"/>
      <c r="D188" s="36"/>
    </row>
    <row r="189" spans="1:4">
      <c r="A189" s="46">
        <v>54</v>
      </c>
      <c r="B189" s="47" t="s">
        <v>192</v>
      </c>
      <c r="C189" s="35"/>
      <c r="D189" s="36"/>
    </row>
    <row r="190" spans="1:4">
      <c r="A190" s="46">
        <v>55</v>
      </c>
      <c r="B190" s="47" t="s">
        <v>193</v>
      </c>
      <c r="C190" s="35"/>
      <c r="D190" s="36"/>
    </row>
    <row r="191" spans="1:4">
      <c r="A191" s="46">
        <v>56</v>
      </c>
      <c r="B191" s="47" t="s">
        <v>194</v>
      </c>
      <c r="C191" s="35"/>
      <c r="D191" s="36"/>
    </row>
    <row r="192" spans="1:4">
      <c r="A192" s="46">
        <v>57</v>
      </c>
      <c r="B192" s="47" t="s">
        <v>195</v>
      </c>
      <c r="C192" s="35"/>
      <c r="D192" s="36"/>
    </row>
    <row r="193" spans="1:4">
      <c r="A193" s="46">
        <v>58</v>
      </c>
      <c r="B193" s="47" t="s">
        <v>196</v>
      </c>
      <c r="C193" s="35"/>
      <c r="D193" s="36"/>
    </row>
    <row r="194" spans="1:4">
      <c r="A194" s="46">
        <v>59</v>
      </c>
      <c r="B194" s="47" t="s">
        <v>197</v>
      </c>
      <c r="C194" s="35"/>
      <c r="D194" s="36"/>
    </row>
    <row r="195" spans="1:4">
      <c r="A195" s="46">
        <v>60</v>
      </c>
      <c r="B195" s="47" t="s">
        <v>198</v>
      </c>
      <c r="C195" s="35"/>
      <c r="D195" s="36"/>
    </row>
    <row r="196" spans="1:4">
      <c r="A196" s="46">
        <v>61</v>
      </c>
      <c r="B196" s="47" t="s">
        <v>199</v>
      </c>
      <c r="C196" s="35"/>
      <c r="D196" s="36"/>
    </row>
    <row r="197" spans="1:4">
      <c r="A197" s="46">
        <v>62</v>
      </c>
      <c r="B197" s="47" t="s">
        <v>200</v>
      </c>
      <c r="C197" s="35"/>
      <c r="D197" s="36"/>
    </row>
    <row r="198" spans="1:4">
      <c r="A198" s="46">
        <v>63</v>
      </c>
      <c r="B198" s="47" t="s">
        <v>201</v>
      </c>
      <c r="C198" s="35"/>
      <c r="D198" s="36"/>
    </row>
    <row r="199" spans="1:4">
      <c r="A199" s="46">
        <v>64</v>
      </c>
      <c r="B199" s="47" t="s">
        <v>202</v>
      </c>
      <c r="C199" s="35"/>
      <c r="D199" s="36"/>
    </row>
    <row r="200" spans="1:4">
      <c r="A200" s="46">
        <v>65</v>
      </c>
      <c r="B200" s="47" t="s">
        <v>203</v>
      </c>
      <c r="C200" s="35"/>
      <c r="D200" s="36"/>
    </row>
    <row r="201" spans="1:4">
      <c r="A201" s="46">
        <v>66</v>
      </c>
      <c r="B201" s="47" t="s">
        <v>204</v>
      </c>
      <c r="C201" s="35"/>
      <c r="D201" s="36"/>
    </row>
    <row r="202" spans="1:4">
      <c r="A202" s="46">
        <v>67</v>
      </c>
      <c r="B202" s="47" t="s">
        <v>205</v>
      </c>
      <c r="C202" s="35"/>
      <c r="D202" s="36"/>
    </row>
    <row r="203" spans="1:4">
      <c r="A203" s="46">
        <v>68</v>
      </c>
      <c r="B203" s="47" t="s">
        <v>206</v>
      </c>
      <c r="C203" s="35"/>
      <c r="D203" s="36"/>
    </row>
    <row r="204" spans="1:4">
      <c r="A204" s="46">
        <v>69</v>
      </c>
      <c r="B204" s="47" t="s">
        <v>207</v>
      </c>
      <c r="C204" s="35"/>
      <c r="D204" s="36"/>
    </row>
    <row r="205" spans="1:4">
      <c r="A205" s="46">
        <v>70</v>
      </c>
      <c r="B205" s="47" t="s">
        <v>208</v>
      </c>
      <c r="C205" s="35"/>
      <c r="D205" s="36"/>
    </row>
    <row r="206" spans="1:4">
      <c r="A206" s="46">
        <v>71</v>
      </c>
      <c r="B206" s="47" t="s">
        <v>209</v>
      </c>
      <c r="C206" s="35"/>
      <c r="D206" s="36"/>
    </row>
    <row r="207" spans="1:4">
      <c r="A207" s="46">
        <v>72</v>
      </c>
      <c r="B207" s="47" t="s">
        <v>210</v>
      </c>
      <c r="C207" s="35"/>
      <c r="D207" s="36"/>
    </row>
    <row r="208" spans="1:4">
      <c r="A208" s="46">
        <v>73</v>
      </c>
      <c r="B208" s="47" t="s">
        <v>211</v>
      </c>
      <c r="C208" s="35"/>
      <c r="D208" s="36"/>
    </row>
    <row r="209" spans="1:4">
      <c r="A209" s="46">
        <v>74</v>
      </c>
      <c r="B209" s="47" t="s">
        <v>212</v>
      </c>
      <c r="C209" s="35"/>
      <c r="D209" s="36"/>
    </row>
    <row r="210" spans="1:4">
      <c r="A210" s="46">
        <v>75</v>
      </c>
      <c r="B210" s="47" t="s">
        <v>213</v>
      </c>
      <c r="C210" s="35"/>
      <c r="D210" s="36"/>
    </row>
    <row r="211" spans="1:4">
      <c r="A211" s="46">
        <v>76</v>
      </c>
      <c r="B211" s="47" t="s">
        <v>214</v>
      </c>
      <c r="C211" s="35"/>
      <c r="D211" s="36"/>
    </row>
    <row r="212" spans="1:4">
      <c r="A212" s="46">
        <v>77</v>
      </c>
      <c r="B212" s="47" t="s">
        <v>215</v>
      </c>
      <c r="C212" s="35"/>
      <c r="D212" s="36"/>
    </row>
    <row r="213" spans="1:4">
      <c r="A213" s="46">
        <v>78</v>
      </c>
      <c r="B213" s="47" t="s">
        <v>216</v>
      </c>
      <c r="C213" s="35"/>
      <c r="D213" s="36"/>
    </row>
    <row r="214" spans="1:4">
      <c r="A214" s="46">
        <v>79</v>
      </c>
      <c r="B214" s="47" t="s">
        <v>217</v>
      </c>
      <c r="C214" s="35"/>
      <c r="D214" s="36"/>
    </row>
    <row r="215" spans="1:4">
      <c r="A215" s="46">
        <v>80</v>
      </c>
      <c r="B215" s="47" t="s">
        <v>218</v>
      </c>
      <c r="C215" s="35"/>
      <c r="D215" s="36"/>
    </row>
    <row r="216" spans="1:4">
      <c r="A216" s="46">
        <v>81</v>
      </c>
      <c r="B216" s="47" t="s">
        <v>219</v>
      </c>
      <c r="C216" s="35"/>
      <c r="D216" s="36"/>
    </row>
    <row r="217" spans="1:4">
      <c r="A217" s="46">
        <v>82</v>
      </c>
      <c r="B217" s="47" t="s">
        <v>220</v>
      </c>
      <c r="C217" s="35"/>
      <c r="D217" s="36"/>
    </row>
    <row r="218" spans="1:4">
      <c r="A218" s="46">
        <v>83</v>
      </c>
      <c r="B218" s="47" t="s">
        <v>221</v>
      </c>
      <c r="C218" s="35"/>
      <c r="D218" s="36"/>
    </row>
    <row r="219" spans="1:4">
      <c r="A219" s="46">
        <v>84</v>
      </c>
      <c r="B219" s="47" t="s">
        <v>222</v>
      </c>
      <c r="C219" s="35"/>
      <c r="D219" s="36"/>
    </row>
    <row r="220" spans="1:4">
      <c r="A220" s="46">
        <v>85</v>
      </c>
      <c r="B220" s="47" t="s">
        <v>223</v>
      </c>
      <c r="C220" s="35"/>
      <c r="D220" s="36"/>
    </row>
    <row r="221" spans="1:4">
      <c r="A221" s="46">
        <v>86</v>
      </c>
      <c r="B221" s="47" t="s">
        <v>224</v>
      </c>
      <c r="C221" s="35"/>
      <c r="D221" s="36"/>
    </row>
    <row r="222" spans="1:4">
      <c r="A222" s="46">
        <v>87</v>
      </c>
      <c r="B222" s="47" t="s">
        <v>225</v>
      </c>
      <c r="C222" s="35"/>
      <c r="D222" s="36"/>
    </row>
    <row r="223" spans="1:4">
      <c r="A223" s="46">
        <v>88</v>
      </c>
      <c r="B223" s="47" t="s">
        <v>226</v>
      </c>
      <c r="C223" s="35"/>
      <c r="D223" s="36"/>
    </row>
    <row r="224" spans="1:4">
      <c r="A224" s="46">
        <v>89</v>
      </c>
      <c r="B224" s="47" t="s">
        <v>227</v>
      </c>
      <c r="C224" s="35"/>
      <c r="D224" s="36"/>
    </row>
    <row r="225" spans="1:4">
      <c r="A225" s="46">
        <v>90</v>
      </c>
      <c r="B225" s="47" t="s">
        <v>228</v>
      </c>
      <c r="C225" s="35"/>
      <c r="D225" s="36"/>
    </row>
    <row r="226" spans="1:4">
      <c r="A226" s="46">
        <v>91</v>
      </c>
      <c r="B226" s="47" t="s">
        <v>229</v>
      </c>
      <c r="C226" s="35"/>
      <c r="D226" s="36"/>
    </row>
    <row r="227" spans="1:4">
      <c r="A227" s="46">
        <v>92</v>
      </c>
      <c r="B227" s="47" t="s">
        <v>230</v>
      </c>
      <c r="C227" s="35"/>
      <c r="D227" s="36"/>
    </row>
    <row r="228" spans="1:4">
      <c r="A228" s="46">
        <v>93</v>
      </c>
      <c r="B228" s="47" t="s">
        <v>231</v>
      </c>
      <c r="C228" s="35"/>
      <c r="D228" s="36"/>
    </row>
    <row r="229" spans="1:4">
      <c r="A229" s="46">
        <v>94</v>
      </c>
      <c r="B229" s="47" t="s">
        <v>232</v>
      </c>
      <c r="C229" s="35"/>
      <c r="D229" s="36"/>
    </row>
    <row r="230" spans="1:4">
      <c r="A230" s="46">
        <v>95</v>
      </c>
      <c r="B230" s="47" t="s">
        <v>233</v>
      </c>
      <c r="C230" s="35"/>
      <c r="D230" s="36"/>
    </row>
    <row r="231" spans="1:4">
      <c r="A231" s="46">
        <v>96</v>
      </c>
      <c r="B231" s="47" t="s">
        <v>234</v>
      </c>
      <c r="C231" s="35"/>
      <c r="D231" s="36"/>
    </row>
    <row r="232" spans="1:4">
      <c r="A232" s="46">
        <v>97</v>
      </c>
      <c r="B232" s="47" t="s">
        <v>235</v>
      </c>
      <c r="C232" s="35"/>
      <c r="D232" s="36"/>
    </row>
    <row r="233" spans="1:4">
      <c r="A233" s="46">
        <v>98</v>
      </c>
      <c r="B233" s="47" t="s">
        <v>236</v>
      </c>
      <c r="C233" s="35"/>
      <c r="D233" s="36"/>
    </row>
    <row r="234" spans="1:4">
      <c r="A234" s="46">
        <v>99</v>
      </c>
      <c r="B234" s="47" t="s">
        <v>237</v>
      </c>
      <c r="C234" s="35"/>
      <c r="D234" s="36"/>
    </row>
    <row r="235" spans="1:4" ht="13.5" thickBot="1">
      <c r="A235" s="49">
        <v>100</v>
      </c>
      <c r="B235" s="50" t="s">
        <v>238</v>
      </c>
      <c r="C235" s="51"/>
      <c r="D235" s="52"/>
    </row>
  </sheetData>
  <sheetProtection selectLockedCells="1"/>
  <customSheetViews>
    <customSheetView guid="{F3854C08-3477-4F6D-851C-40DFA3C6F6FE}" showPageBreaks="1" hiddenRows="1" hiddenColumns="1" state="hidden" view="pageBreakPreview" topLeftCell="A120">
      <selection activeCell="Y127" sqref="Y127"/>
      <pageMargins left="0" right="0" top="0" bottom="0" header="0" footer="0"/>
      <pageSetup orientation="portrait" r:id="rId1"/>
      <headerFooter alignWithMargins="0"/>
    </customSheetView>
    <customSheetView guid="{768FBB31-C98F-42D8-8A21-9E4C92CB0C4E}" showPageBreaks="1" hiddenRows="1" hiddenColumns="1" state="hidden" view="pageBreakPreview" topLeftCell="A120">
      <selection activeCell="Y127" sqref="Y127"/>
      <pageMargins left="0" right="0" top="0" bottom="0" header="0" footer="0"/>
      <pageSetup orientation="portrait" r:id="rId2"/>
      <headerFooter alignWithMargins="0"/>
    </customSheetView>
    <customSheetView guid="{71DFD631-F0FC-4D77-B088-495FC5677788}" showPageBreaks="1" hiddenRows="1" hiddenColumns="1" state="hidden" view="pageBreakPreview" topLeftCell="A120">
      <selection activeCell="Y127" sqref="Y127"/>
      <pageMargins left="0" right="0" top="0" bottom="0" header="0" footer="0"/>
      <pageSetup orientation="portrait" r:id="rId3"/>
      <headerFooter alignWithMargins="0"/>
    </customSheetView>
    <customSheetView guid="{6F637C86-117D-4792-B5D4-37E20B1C50B5}" showPageBreaks="1" hiddenRows="1" hiddenColumns="1" state="hidden" view="pageBreakPreview" topLeftCell="A120">
      <selection activeCell="Y127" sqref="Y127"/>
      <pageMargins left="0" right="0" top="0" bottom="0" header="0" footer="0"/>
      <pageSetup orientation="portrait" r:id="rId4"/>
      <headerFooter alignWithMargins="0"/>
    </customSheetView>
    <customSheetView guid="{DF819C10-7533-4A2E-B278-90B3B38A4AE6}" showPageBreaks="1" hiddenRows="1" hiddenColumns="1" state="hidden" view="pageBreakPreview" topLeftCell="A120">
      <selection activeCell="Y127" sqref="Y127"/>
      <pageMargins left="0" right="0" top="0" bottom="0" header="0" footer="0"/>
      <pageSetup orientation="portrait" r:id="rId5"/>
      <headerFooter alignWithMargins="0"/>
    </customSheetView>
    <customSheetView guid="{863DE73B-EDD5-4C94-B877-7C156CB081F7}" showPageBreaks="1" hiddenRows="1" hiddenColumns="1" state="hidden" view="pageBreakPreview" topLeftCell="A120">
      <selection activeCell="Y127" sqref="Y127"/>
      <pageMargins left="0" right="0" top="0" bottom="0" header="0" footer="0"/>
      <pageSetup orientation="portrait" r:id="rId6"/>
      <headerFooter alignWithMargins="0"/>
    </customSheetView>
    <customSheetView guid="{6B2C1320-5106-401D-86E8-03FFC7419150}" showPageBreaks="1" hiddenRows="1" hiddenColumns="1" state="hidden" view="pageBreakPreview" showRuler="0" topLeftCell="A120">
      <selection activeCell="Y127" sqref="Y127"/>
      <pageMargins left="0" right="0" top="0" bottom="0" header="0" footer="0"/>
      <pageSetup orientation="portrait" r:id="rId7"/>
      <headerFooter alignWithMargins="0"/>
    </customSheetView>
    <customSheetView guid="{3545AE1A-D3DD-4FC8-880A-180A3F66AD42}" showPageBreaks="1" hiddenRows="1" hiddenColumns="1" state="hidden" view="pageBreakPreview" topLeftCell="A120">
      <selection activeCell="Y127" sqref="Y127"/>
      <pageMargins left="0" right="0" top="0" bottom="0" header="0" footer="0"/>
      <pageSetup orientation="portrait" r:id="rId8"/>
      <headerFooter alignWithMargins="0"/>
    </customSheetView>
    <customSheetView guid="{C0D2F720-9CF1-451B-A21B-46E9EE29F95A}" showPageBreaks="1" hiddenRows="1" hiddenColumns="1" state="hidden" view="pageBreakPreview" topLeftCell="A120">
      <selection activeCell="Y127" sqref="Y127"/>
      <pageMargins left="0" right="0" top="0" bottom="0" header="0" footer="0"/>
      <pageSetup orientation="portrait" r:id="rId9"/>
      <headerFooter alignWithMargins="0"/>
    </customSheetView>
    <customSheetView guid="{629BDD3E-4046-451D-8D01-11325237A091}" showPageBreaks="1" hiddenRows="1" hiddenColumns="1" state="hidden" view="pageBreakPreview" topLeftCell="A120">
      <selection activeCell="Y127" sqref="Y127"/>
      <pageMargins left="0" right="0" top="0" bottom="0" header="0" footer="0"/>
      <pageSetup orientation="portrait" r:id="rId10"/>
      <headerFooter alignWithMargins="0"/>
    </customSheetView>
    <customSheetView guid="{61A8E90E-9DEC-4083-98B2-482D9678BA93}" showPageBreaks="1" hiddenRows="1" hiddenColumns="1" state="hidden" view="pageBreakPreview" topLeftCell="A120">
      <selection activeCell="Y127" sqref="Y127"/>
      <pageMargins left="0" right="0" top="0" bottom="0" header="0" footer="0"/>
      <pageSetup orientation="portrait" r:id="rId11"/>
      <headerFooter alignWithMargins="0"/>
    </customSheetView>
    <customSheetView guid="{9CE94B9F-4902-4B08-AE4E-74E93D8E789E}" showPageBreaks="1" hiddenRows="1" hiddenColumns="1" state="hidden" view="pageBreakPreview" topLeftCell="A120">
      <selection activeCell="Y127" sqref="Y127"/>
      <pageMargins left="0" right="0" top="0" bottom="0" header="0" footer="0"/>
      <pageSetup orientation="portrait" r:id="rId12"/>
      <headerFooter alignWithMargins="0"/>
    </customSheetView>
    <customSheetView guid="{A60C0BDD-7FB1-4EBA-A0E1-529280DA1A28}" showPageBreaks="1" hiddenRows="1" hiddenColumns="1" state="hidden" view="pageBreakPreview" topLeftCell="A120">
      <selection activeCell="Y127" sqref="Y127"/>
      <pageMargins left="0" right="0" top="0" bottom="0" header="0" footer="0"/>
      <pageSetup orientation="portrait" r:id="rId13"/>
      <headerFooter alignWithMargins="0"/>
    </customSheetView>
    <customSheetView guid="{FAE469C4-CC0E-407B-871F-7B3C94956CEC}" showPageBreaks="1" hiddenRows="1" hiddenColumns="1" state="hidden" view="pageBreakPreview" topLeftCell="A120">
      <selection activeCell="Y127" sqref="Y127"/>
      <pageMargins left="0" right="0" top="0" bottom="0" header="0" footer="0"/>
      <pageSetup orientation="portrait" r:id="rId14"/>
      <headerFooter alignWithMargins="0"/>
    </customSheetView>
  </customSheetViews>
  <mergeCells count="14">
    <mergeCell ref="U6:AA6"/>
    <mergeCell ref="U7:AA7"/>
    <mergeCell ref="F3:G3"/>
    <mergeCell ref="K3:L3"/>
    <mergeCell ref="F6:I6"/>
    <mergeCell ref="K6:N6"/>
    <mergeCell ref="P6:S6"/>
    <mergeCell ref="P3:Q3"/>
    <mergeCell ref="A124:B124"/>
    <mergeCell ref="A125:B125"/>
    <mergeCell ref="A127:D127"/>
    <mergeCell ref="A3:B3"/>
    <mergeCell ref="A6:D6"/>
    <mergeCell ref="A4:B4"/>
  </mergeCells>
  <phoneticPr fontId="26" type="noConversion"/>
  <pageMargins left="0.75" right="0.75" top="1" bottom="1" header="0.5" footer="0.5"/>
  <pageSetup orientation="portrait" r:id="rId15"/>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
    <pageSetUpPr fitToPage="1"/>
  </sheetPr>
  <dimension ref="A1:O129"/>
  <sheetViews>
    <sheetView view="pageBreakPreview" zoomScale="80" zoomScaleNormal="90" zoomScaleSheetLayoutView="80" workbookViewId="0">
      <pane ySplit="10" topLeftCell="A90" activePane="bottomLeft" state="frozen"/>
      <selection pane="bottomLeft" activeCell="N92" sqref="N92"/>
    </sheetView>
  </sheetViews>
  <sheetFormatPr defaultRowHeight="16.5"/>
  <cols>
    <col min="1" max="1" width="5" style="135" customWidth="1"/>
    <col min="2" max="2" width="18.28515625" style="135" customWidth="1"/>
    <col min="3" max="3" width="10.7109375" style="136" hidden="1" customWidth="1"/>
    <col min="4" max="4" width="11" style="137" hidden="1" customWidth="1"/>
    <col min="5" max="5" width="17" style="136" hidden="1" customWidth="1"/>
    <col min="6" max="6" width="12" style="136" hidden="1" customWidth="1"/>
    <col min="7" max="7" width="23.5703125" style="137" hidden="1" customWidth="1"/>
    <col min="8" max="8" width="89.42578125" style="137" customWidth="1"/>
    <col min="9" max="9" width="10.5703125" style="137" customWidth="1"/>
    <col min="10" max="10" width="12.42578125" style="273" bestFit="1" customWidth="1"/>
    <col min="11" max="11" width="15.140625" style="137" customWidth="1"/>
    <col min="12" max="12" width="13" style="137" customWidth="1"/>
    <col min="13" max="13" width="16.5703125" style="137" customWidth="1"/>
    <col min="14" max="14" width="27" style="136" customWidth="1"/>
    <col min="15" max="16" width="26.7109375" style="137" customWidth="1"/>
    <col min="17" max="16384" width="9.140625" style="137"/>
  </cols>
  <sheetData>
    <row r="1" spans="1:15" ht="43.5" customHeight="1">
      <c r="A1" s="350" t="str">
        <f>'Name of Bidder'!A1:C1</f>
        <v>Construction of Underground Water Storage Sump Tank at POWERGRID, Gooty Sub Station</v>
      </c>
      <c r="B1" s="350"/>
      <c r="C1" s="350"/>
      <c r="D1" s="350"/>
      <c r="E1" s="350"/>
      <c r="F1" s="350"/>
      <c r="G1" s="350"/>
      <c r="H1" s="350"/>
      <c r="I1" s="350"/>
      <c r="J1" s="350"/>
      <c r="K1" s="350"/>
      <c r="L1" s="350"/>
      <c r="M1" s="350"/>
      <c r="N1" s="350"/>
      <c r="O1" s="350"/>
    </row>
    <row r="2" spans="1:15">
      <c r="A2" s="350" t="s">
        <v>240</v>
      </c>
      <c r="B2" s="350"/>
      <c r="C2" s="350"/>
      <c r="D2" s="350"/>
      <c r="E2" s="350"/>
      <c r="F2" s="350"/>
      <c r="G2" s="350"/>
      <c r="H2" s="350"/>
      <c r="I2" s="350"/>
      <c r="J2" s="350"/>
      <c r="K2" s="350"/>
      <c r="L2" s="350"/>
      <c r="M2" s="350"/>
      <c r="N2" s="350"/>
      <c r="O2" s="350"/>
    </row>
    <row r="3" spans="1:15" s="132" customFormat="1" ht="15.75">
      <c r="A3" s="271"/>
      <c r="B3" s="130"/>
      <c r="C3" s="342"/>
      <c r="D3" s="342"/>
      <c r="E3" s="342"/>
      <c r="F3" s="342"/>
      <c r="G3" s="342"/>
      <c r="H3" s="342"/>
      <c r="I3" s="342"/>
      <c r="J3" s="342"/>
      <c r="K3" s="341" t="s">
        <v>241</v>
      </c>
      <c r="L3" s="341"/>
      <c r="M3" s="341"/>
      <c r="N3" s="265"/>
    </row>
    <row r="4" spans="1:15" s="132" customFormat="1" ht="15.75">
      <c r="A4" s="135" t="s">
        <v>242</v>
      </c>
      <c r="B4" s="133"/>
      <c r="C4" s="342">
        <f>'Name of Bidder'!C9</f>
        <v>0</v>
      </c>
      <c r="D4" s="342"/>
      <c r="E4" s="342"/>
      <c r="F4" s="342"/>
      <c r="G4" s="342"/>
      <c r="H4" s="342"/>
      <c r="I4" s="342"/>
      <c r="J4" s="342"/>
      <c r="K4" s="341" t="s">
        <v>243</v>
      </c>
      <c r="L4" s="341"/>
      <c r="M4" s="341"/>
      <c r="N4" s="265"/>
    </row>
    <row r="5" spans="1:15" s="132" customFormat="1" ht="15.75">
      <c r="A5" s="135" t="s">
        <v>14</v>
      </c>
      <c r="B5" s="133"/>
      <c r="C5" s="342">
        <f>'Name of Bidder'!C10</f>
        <v>0</v>
      </c>
      <c r="D5" s="342"/>
      <c r="E5" s="342"/>
      <c r="F5" s="342"/>
      <c r="G5" s="342"/>
      <c r="H5" s="342"/>
      <c r="I5" s="342"/>
      <c r="J5" s="342"/>
      <c r="K5" s="341" t="s">
        <v>244</v>
      </c>
      <c r="L5" s="341"/>
      <c r="M5" s="341"/>
      <c r="N5" s="265"/>
    </row>
    <row r="6" spans="1:15" s="132" customFormat="1" ht="15.75">
      <c r="A6" s="135"/>
      <c r="B6" s="133"/>
      <c r="C6" s="342">
        <f>'Name of Bidder'!C11</f>
        <v>0</v>
      </c>
      <c r="D6" s="342"/>
      <c r="E6" s="342"/>
      <c r="F6" s="342"/>
      <c r="G6" s="342"/>
      <c r="H6" s="342"/>
      <c r="I6" s="342"/>
      <c r="J6" s="342"/>
      <c r="K6" s="132" t="s">
        <v>245</v>
      </c>
      <c r="N6" s="265"/>
    </row>
    <row r="7" spans="1:15" s="132" customFormat="1" ht="15.75">
      <c r="A7" s="135"/>
      <c r="B7" s="133"/>
      <c r="C7" s="342">
        <f>'Name of Bidder'!C12</f>
        <v>0</v>
      </c>
      <c r="D7" s="342"/>
      <c r="E7" s="342"/>
      <c r="F7" s="342"/>
      <c r="G7" s="342"/>
      <c r="H7" s="342"/>
      <c r="I7" s="342"/>
      <c r="J7" s="342"/>
      <c r="K7" s="132" t="s">
        <v>246</v>
      </c>
      <c r="N7" s="265"/>
    </row>
    <row r="8" spans="1:15">
      <c r="N8" s="351" t="s">
        <v>247</v>
      </c>
      <c r="O8" s="351"/>
    </row>
    <row r="9" spans="1:15" ht="123" customHeight="1">
      <c r="A9" s="128" t="s">
        <v>248</v>
      </c>
      <c r="B9" s="127" t="s">
        <v>396</v>
      </c>
      <c r="C9" s="127" t="s">
        <v>249</v>
      </c>
      <c r="D9" s="128" t="s">
        <v>250</v>
      </c>
      <c r="E9" s="138" t="s">
        <v>251</v>
      </c>
      <c r="F9" s="128" t="s">
        <v>252</v>
      </c>
      <c r="G9" s="138" t="s">
        <v>253</v>
      </c>
      <c r="H9" s="127" t="s">
        <v>525</v>
      </c>
      <c r="I9" s="127" t="s">
        <v>254</v>
      </c>
      <c r="J9" s="127" t="s">
        <v>255</v>
      </c>
      <c r="K9" s="127" t="s">
        <v>514</v>
      </c>
      <c r="L9" s="127" t="s">
        <v>515</v>
      </c>
      <c r="M9" s="127" t="s">
        <v>332</v>
      </c>
      <c r="N9" s="127" t="s">
        <v>256</v>
      </c>
      <c r="O9" s="127" t="s">
        <v>257</v>
      </c>
    </row>
    <row r="10" spans="1:15">
      <c r="A10" s="270">
        <v>1</v>
      </c>
      <c r="B10" s="139">
        <v>2</v>
      </c>
      <c r="C10" s="139">
        <v>3</v>
      </c>
      <c r="D10" s="139">
        <v>4</v>
      </c>
      <c r="E10" s="128">
        <v>5</v>
      </c>
      <c r="F10" s="140">
        <v>6</v>
      </c>
      <c r="G10" s="140">
        <v>7</v>
      </c>
      <c r="H10" s="141">
        <v>8</v>
      </c>
      <c r="I10" s="142">
        <v>9</v>
      </c>
      <c r="J10" s="142">
        <v>10</v>
      </c>
      <c r="K10" s="142">
        <v>11</v>
      </c>
      <c r="L10" s="142">
        <v>12</v>
      </c>
      <c r="M10" s="142" t="s">
        <v>516</v>
      </c>
      <c r="N10" s="142" t="s">
        <v>258</v>
      </c>
      <c r="O10" s="143" t="s">
        <v>259</v>
      </c>
    </row>
    <row r="11" spans="1:15" ht="18.75">
      <c r="A11" s="272"/>
      <c r="B11" s="212"/>
      <c r="C11" s="213"/>
      <c r="D11" s="214"/>
      <c r="E11" s="215"/>
      <c r="F11" s="216"/>
      <c r="G11" s="217"/>
      <c r="H11" s="237" t="s">
        <v>260</v>
      </c>
      <c r="I11" s="218"/>
      <c r="J11" s="274"/>
      <c r="K11" s="219"/>
      <c r="L11" s="220"/>
      <c r="M11" s="219"/>
      <c r="N11" s="266"/>
      <c r="O11" s="218"/>
    </row>
    <row r="12" spans="1:15" ht="43.5" customHeight="1">
      <c r="A12" s="263">
        <v>1</v>
      </c>
      <c r="B12" s="139" t="s">
        <v>397</v>
      </c>
      <c r="C12" s="258"/>
      <c r="D12" s="258"/>
      <c r="E12" s="259"/>
      <c r="F12" s="264">
        <v>0.18</v>
      </c>
      <c r="G12" s="261"/>
      <c r="H12" s="281" t="s">
        <v>349</v>
      </c>
      <c r="I12" s="139" t="s">
        <v>335</v>
      </c>
      <c r="J12" s="290">
        <v>175</v>
      </c>
      <c r="K12" s="291">
        <v>217.55</v>
      </c>
      <c r="L12" s="144">
        <v>0.18</v>
      </c>
      <c r="M12" s="145">
        <f>ROUND(K12/(1+L12),2)</f>
        <v>184.36</v>
      </c>
      <c r="N12" s="146">
        <f>ROUND(M12*J12,2)</f>
        <v>32263</v>
      </c>
      <c r="O12" s="146">
        <f>ROUND(N12*18%,2)</f>
        <v>5807.34</v>
      </c>
    </row>
    <row r="13" spans="1:15" ht="65.25" customHeight="1">
      <c r="A13" s="263">
        <v>2</v>
      </c>
      <c r="B13" s="139" t="s">
        <v>398</v>
      </c>
      <c r="C13" s="258"/>
      <c r="D13" s="258"/>
      <c r="E13" s="259"/>
      <c r="F13" s="264">
        <v>0.18</v>
      </c>
      <c r="G13" s="261"/>
      <c r="H13" s="281" t="s">
        <v>350</v>
      </c>
      <c r="I13" s="139" t="s">
        <v>335</v>
      </c>
      <c r="J13" s="290">
        <v>300</v>
      </c>
      <c r="K13" s="279">
        <v>177.5</v>
      </c>
      <c r="L13" s="144">
        <v>0.18</v>
      </c>
      <c r="M13" s="145">
        <f t="shared" ref="M13:M58" si="0">ROUND(K13/(1+L13),2)</f>
        <v>150.41999999999999</v>
      </c>
      <c r="N13" s="146">
        <f t="shared" ref="N13:N58" si="1">ROUND(M13*J13,2)</f>
        <v>45126</v>
      </c>
      <c r="O13" s="146">
        <f t="shared" ref="O13:O58" si="2">ROUND(N13*18%,2)</f>
        <v>8122.68</v>
      </c>
    </row>
    <row r="14" spans="1:15" ht="54" customHeight="1">
      <c r="A14" s="263">
        <v>3</v>
      </c>
      <c r="B14" s="279" t="s">
        <v>399</v>
      </c>
      <c r="C14" s="258"/>
      <c r="D14" s="258"/>
      <c r="E14" s="259"/>
      <c r="F14" s="264">
        <v>0.18</v>
      </c>
      <c r="G14" s="261"/>
      <c r="H14" s="281" t="s">
        <v>351</v>
      </c>
      <c r="I14" s="139" t="s">
        <v>335</v>
      </c>
      <c r="J14" s="290">
        <v>125</v>
      </c>
      <c r="K14" s="279">
        <v>196</v>
      </c>
      <c r="L14" s="144">
        <v>0.18</v>
      </c>
      <c r="M14" s="145">
        <f t="shared" si="0"/>
        <v>166.1</v>
      </c>
      <c r="N14" s="146">
        <f t="shared" si="1"/>
        <v>20762.5</v>
      </c>
      <c r="O14" s="146">
        <f t="shared" si="2"/>
        <v>3737.25</v>
      </c>
    </row>
    <row r="15" spans="1:15" ht="38.25" customHeight="1">
      <c r="A15" s="263">
        <v>4</v>
      </c>
      <c r="B15" s="280" t="s">
        <v>400</v>
      </c>
      <c r="C15" s="258"/>
      <c r="D15" s="258"/>
      <c r="E15" s="259"/>
      <c r="F15" s="264">
        <v>0.18</v>
      </c>
      <c r="G15" s="261"/>
      <c r="H15" s="282" t="s">
        <v>352</v>
      </c>
      <c r="I15" s="288" t="s">
        <v>336</v>
      </c>
      <c r="J15" s="290">
        <v>91</v>
      </c>
      <c r="K15" s="279">
        <v>126.8</v>
      </c>
      <c r="L15" s="144">
        <v>0.18</v>
      </c>
      <c r="M15" s="145">
        <f t="shared" si="0"/>
        <v>107.46</v>
      </c>
      <c r="N15" s="146">
        <f t="shared" si="1"/>
        <v>9778.86</v>
      </c>
      <c r="O15" s="146">
        <f t="shared" si="2"/>
        <v>1760.19</v>
      </c>
    </row>
    <row r="16" spans="1:15" ht="72" customHeight="1">
      <c r="A16" s="263">
        <v>5</v>
      </c>
      <c r="B16" s="139" t="s">
        <v>401</v>
      </c>
      <c r="C16" s="258"/>
      <c r="D16" s="258"/>
      <c r="E16" s="259"/>
      <c r="F16" s="264">
        <v>0.18</v>
      </c>
      <c r="G16" s="261"/>
      <c r="H16" s="281" t="s">
        <v>353</v>
      </c>
      <c r="I16" s="139" t="s">
        <v>335</v>
      </c>
      <c r="J16" s="290">
        <v>8</v>
      </c>
      <c r="K16" s="279">
        <v>6812</v>
      </c>
      <c r="L16" s="144">
        <v>0.18</v>
      </c>
      <c r="M16" s="145">
        <f t="shared" si="0"/>
        <v>5772.88</v>
      </c>
      <c r="N16" s="146">
        <f t="shared" si="1"/>
        <v>46183.040000000001</v>
      </c>
      <c r="O16" s="146">
        <f t="shared" si="2"/>
        <v>8312.9500000000007</v>
      </c>
    </row>
    <row r="17" spans="1:15" ht="129.75" customHeight="1">
      <c r="A17" s="263">
        <v>6</v>
      </c>
      <c r="B17" s="139" t="s">
        <v>402</v>
      </c>
      <c r="C17" s="258"/>
      <c r="D17" s="258"/>
      <c r="E17" s="259"/>
      <c r="F17" s="264">
        <v>0.18</v>
      </c>
      <c r="G17" s="261"/>
      <c r="H17" s="281" t="s">
        <v>354</v>
      </c>
      <c r="I17" s="139" t="s">
        <v>335</v>
      </c>
      <c r="J17" s="290">
        <v>0.5</v>
      </c>
      <c r="K17" s="279">
        <v>9895.2000000000007</v>
      </c>
      <c r="L17" s="144">
        <v>0.18</v>
      </c>
      <c r="M17" s="145">
        <f t="shared" si="0"/>
        <v>8385.76</v>
      </c>
      <c r="N17" s="146">
        <f t="shared" si="1"/>
        <v>4192.88</v>
      </c>
      <c r="O17" s="146">
        <f t="shared" si="2"/>
        <v>754.72</v>
      </c>
    </row>
    <row r="18" spans="1:15" ht="32.25" customHeight="1">
      <c r="A18" s="263">
        <v>7</v>
      </c>
      <c r="B18" s="139" t="s">
        <v>403</v>
      </c>
      <c r="C18" s="258"/>
      <c r="D18" s="258"/>
      <c r="E18" s="259"/>
      <c r="F18" s="264">
        <v>0.18</v>
      </c>
      <c r="G18" s="261"/>
      <c r="H18" s="281" t="s">
        <v>355</v>
      </c>
      <c r="I18" s="139" t="s">
        <v>333</v>
      </c>
      <c r="J18" s="290">
        <v>3.5</v>
      </c>
      <c r="K18" s="279">
        <v>392.15000000000003</v>
      </c>
      <c r="L18" s="144">
        <v>0.18</v>
      </c>
      <c r="M18" s="145">
        <f t="shared" si="0"/>
        <v>332.33</v>
      </c>
      <c r="N18" s="146">
        <f t="shared" si="1"/>
        <v>1163.1600000000001</v>
      </c>
      <c r="O18" s="146">
        <f t="shared" si="2"/>
        <v>209.37</v>
      </c>
    </row>
    <row r="19" spans="1:15" ht="66.75" customHeight="1">
      <c r="A19" s="263">
        <v>8</v>
      </c>
      <c r="B19" s="139" t="s">
        <v>404</v>
      </c>
      <c r="C19" s="258"/>
      <c r="D19" s="258"/>
      <c r="E19" s="259"/>
      <c r="F19" s="264">
        <v>0.18</v>
      </c>
      <c r="G19" s="261"/>
      <c r="H19" s="281" t="s">
        <v>356</v>
      </c>
      <c r="I19" s="139" t="s">
        <v>333</v>
      </c>
      <c r="J19" s="290">
        <v>3.26</v>
      </c>
      <c r="K19" s="279">
        <v>842.5</v>
      </c>
      <c r="L19" s="144">
        <v>0.18</v>
      </c>
      <c r="M19" s="145">
        <f t="shared" si="0"/>
        <v>713.98</v>
      </c>
      <c r="N19" s="146">
        <f t="shared" si="1"/>
        <v>2327.5700000000002</v>
      </c>
      <c r="O19" s="146">
        <f t="shared" si="2"/>
        <v>418.96</v>
      </c>
    </row>
    <row r="20" spans="1:15" ht="58.5" customHeight="1">
      <c r="A20" s="263">
        <v>9</v>
      </c>
      <c r="B20" s="279" t="s">
        <v>405</v>
      </c>
      <c r="C20" s="258"/>
      <c r="D20" s="258"/>
      <c r="E20" s="259"/>
      <c r="F20" s="264">
        <v>0.18</v>
      </c>
      <c r="G20" s="261"/>
      <c r="H20" s="281" t="s">
        <v>357</v>
      </c>
      <c r="I20" s="139" t="s">
        <v>507</v>
      </c>
      <c r="J20" s="290">
        <v>0.6</v>
      </c>
      <c r="K20" s="279">
        <v>18.149999999999999</v>
      </c>
      <c r="L20" s="144">
        <v>0.18</v>
      </c>
      <c r="M20" s="145">
        <f t="shared" si="0"/>
        <v>15.38</v>
      </c>
      <c r="N20" s="146">
        <f t="shared" si="1"/>
        <v>9.23</v>
      </c>
      <c r="O20" s="146">
        <f t="shared" si="2"/>
        <v>1.66</v>
      </c>
    </row>
    <row r="21" spans="1:15" ht="90.75" customHeight="1">
      <c r="A21" s="263">
        <v>10</v>
      </c>
      <c r="B21" s="139" t="s">
        <v>406</v>
      </c>
      <c r="C21" s="258"/>
      <c r="D21" s="258"/>
      <c r="E21" s="259"/>
      <c r="F21" s="264">
        <v>0.18</v>
      </c>
      <c r="G21" s="261"/>
      <c r="H21" s="281" t="s">
        <v>358</v>
      </c>
      <c r="I21" s="139" t="s">
        <v>335</v>
      </c>
      <c r="J21" s="290">
        <v>45.13</v>
      </c>
      <c r="K21" s="279">
        <v>9045.75</v>
      </c>
      <c r="L21" s="144">
        <v>0.18</v>
      </c>
      <c r="M21" s="145">
        <f t="shared" si="0"/>
        <v>7665.89</v>
      </c>
      <c r="N21" s="146">
        <f t="shared" si="1"/>
        <v>345961.62</v>
      </c>
      <c r="O21" s="146">
        <f t="shared" si="2"/>
        <v>62273.09</v>
      </c>
    </row>
    <row r="22" spans="1:15" ht="116.25" customHeight="1">
      <c r="A22" s="263">
        <v>11</v>
      </c>
      <c r="B22" s="139" t="s">
        <v>407</v>
      </c>
      <c r="C22" s="258"/>
      <c r="D22" s="258"/>
      <c r="E22" s="259"/>
      <c r="F22" s="264">
        <v>0.18</v>
      </c>
      <c r="G22" s="261"/>
      <c r="H22" s="281" t="s">
        <v>359</v>
      </c>
      <c r="I22" s="139" t="s">
        <v>335</v>
      </c>
      <c r="J22" s="290">
        <v>3.48</v>
      </c>
      <c r="K22" s="279">
        <v>11505.5</v>
      </c>
      <c r="L22" s="144">
        <v>0.18</v>
      </c>
      <c r="M22" s="145">
        <f t="shared" si="0"/>
        <v>9750.42</v>
      </c>
      <c r="N22" s="146">
        <f t="shared" si="1"/>
        <v>33931.46</v>
      </c>
      <c r="O22" s="146">
        <f t="shared" si="2"/>
        <v>6107.66</v>
      </c>
    </row>
    <row r="23" spans="1:15" ht="47.25" customHeight="1">
      <c r="A23" s="263">
        <v>12</v>
      </c>
      <c r="B23" s="139" t="s">
        <v>408</v>
      </c>
      <c r="C23" s="258"/>
      <c r="D23" s="258"/>
      <c r="E23" s="259"/>
      <c r="F23" s="264">
        <v>0.18</v>
      </c>
      <c r="G23" s="261"/>
      <c r="H23" s="281" t="s">
        <v>360</v>
      </c>
      <c r="I23" s="139" t="s">
        <v>333</v>
      </c>
      <c r="J23" s="290">
        <v>13</v>
      </c>
      <c r="K23" s="279">
        <v>392.15000000000003</v>
      </c>
      <c r="L23" s="144">
        <v>0.18</v>
      </c>
      <c r="M23" s="145">
        <f t="shared" si="0"/>
        <v>332.33</v>
      </c>
      <c r="N23" s="146">
        <f t="shared" si="1"/>
        <v>4320.29</v>
      </c>
      <c r="O23" s="146">
        <f t="shared" si="2"/>
        <v>777.65</v>
      </c>
    </row>
    <row r="24" spans="1:15" ht="52.5" customHeight="1">
      <c r="A24" s="263">
        <v>13</v>
      </c>
      <c r="B24" s="139" t="s">
        <v>409</v>
      </c>
      <c r="C24" s="258"/>
      <c r="D24" s="258"/>
      <c r="E24" s="259"/>
      <c r="F24" s="264">
        <v>0.18</v>
      </c>
      <c r="G24" s="261"/>
      <c r="H24" s="281" t="s">
        <v>361</v>
      </c>
      <c r="I24" s="139" t="s">
        <v>333</v>
      </c>
      <c r="J24" s="290">
        <v>170</v>
      </c>
      <c r="K24" s="279">
        <v>842.5</v>
      </c>
      <c r="L24" s="144">
        <v>0.18</v>
      </c>
      <c r="M24" s="145">
        <f t="shared" si="0"/>
        <v>713.98</v>
      </c>
      <c r="N24" s="146">
        <f t="shared" si="1"/>
        <v>121376.6</v>
      </c>
      <c r="O24" s="146">
        <f t="shared" si="2"/>
        <v>21847.79</v>
      </c>
    </row>
    <row r="25" spans="1:15" ht="31.5">
      <c r="A25" s="263">
        <v>14</v>
      </c>
      <c r="B25" s="139" t="s">
        <v>410</v>
      </c>
      <c r="C25" s="258"/>
      <c r="D25" s="258"/>
      <c r="E25" s="259"/>
      <c r="F25" s="264">
        <v>0.18</v>
      </c>
      <c r="G25" s="261"/>
      <c r="H25" s="281" t="s">
        <v>362</v>
      </c>
      <c r="I25" s="139" t="s">
        <v>333</v>
      </c>
      <c r="J25" s="290">
        <v>91</v>
      </c>
      <c r="K25" s="279">
        <v>927.25</v>
      </c>
      <c r="L25" s="144">
        <v>0.18</v>
      </c>
      <c r="M25" s="145">
        <f t="shared" si="0"/>
        <v>785.81</v>
      </c>
      <c r="N25" s="146">
        <f t="shared" si="1"/>
        <v>71508.710000000006</v>
      </c>
      <c r="O25" s="146">
        <f t="shared" si="2"/>
        <v>12871.57</v>
      </c>
    </row>
    <row r="26" spans="1:15" ht="31.5">
      <c r="A26" s="263">
        <v>15</v>
      </c>
      <c r="B26" s="139" t="s">
        <v>411</v>
      </c>
      <c r="C26" s="258"/>
      <c r="D26" s="258"/>
      <c r="E26" s="259"/>
      <c r="F26" s="264">
        <v>0.18</v>
      </c>
      <c r="G26" s="261"/>
      <c r="H26" s="281" t="s">
        <v>363</v>
      </c>
      <c r="I26" s="139" t="s">
        <v>333</v>
      </c>
      <c r="J26" s="290">
        <v>37</v>
      </c>
      <c r="K26" s="279">
        <v>736.40000000000009</v>
      </c>
      <c r="L26" s="144">
        <v>0.18</v>
      </c>
      <c r="M26" s="145">
        <f t="shared" si="0"/>
        <v>624.07000000000005</v>
      </c>
      <c r="N26" s="146">
        <f t="shared" si="1"/>
        <v>23090.59</v>
      </c>
      <c r="O26" s="146">
        <f t="shared" si="2"/>
        <v>4156.3100000000004</v>
      </c>
    </row>
    <row r="27" spans="1:15" ht="36.75" customHeight="1">
      <c r="A27" s="263">
        <v>16</v>
      </c>
      <c r="B27" s="139" t="s">
        <v>412</v>
      </c>
      <c r="C27" s="258"/>
      <c r="D27" s="258"/>
      <c r="E27" s="259"/>
      <c r="F27" s="264">
        <v>0.18</v>
      </c>
      <c r="G27" s="261"/>
      <c r="H27" s="281" t="s">
        <v>364</v>
      </c>
      <c r="I27" s="139" t="s">
        <v>340</v>
      </c>
      <c r="J27" s="290">
        <v>10</v>
      </c>
      <c r="K27" s="279">
        <v>208.55</v>
      </c>
      <c r="L27" s="144">
        <v>0.18</v>
      </c>
      <c r="M27" s="145">
        <f t="shared" si="0"/>
        <v>176.74</v>
      </c>
      <c r="N27" s="146">
        <f t="shared" si="1"/>
        <v>1767.4</v>
      </c>
      <c r="O27" s="146">
        <f t="shared" si="2"/>
        <v>318.13</v>
      </c>
    </row>
    <row r="28" spans="1:15" ht="49.5" customHeight="1">
      <c r="A28" s="263">
        <v>17</v>
      </c>
      <c r="B28" s="139" t="s">
        <v>413</v>
      </c>
      <c r="C28" s="258"/>
      <c r="D28" s="258"/>
      <c r="E28" s="259"/>
      <c r="F28" s="264">
        <v>0.18</v>
      </c>
      <c r="G28" s="261"/>
      <c r="H28" s="281" t="s">
        <v>365</v>
      </c>
      <c r="I28" s="139" t="s">
        <v>508</v>
      </c>
      <c r="J28" s="290">
        <v>10000</v>
      </c>
      <c r="K28" s="279">
        <v>107.85000000000001</v>
      </c>
      <c r="L28" s="144">
        <v>0.18</v>
      </c>
      <c r="M28" s="145">
        <f t="shared" si="0"/>
        <v>91.4</v>
      </c>
      <c r="N28" s="146">
        <f t="shared" si="1"/>
        <v>914000</v>
      </c>
      <c r="O28" s="146">
        <f t="shared" si="2"/>
        <v>164520</v>
      </c>
    </row>
    <row r="29" spans="1:15" ht="78.75">
      <c r="A29" s="263">
        <v>18</v>
      </c>
      <c r="B29" s="279" t="s">
        <v>414</v>
      </c>
      <c r="C29" s="258"/>
      <c r="D29" s="258"/>
      <c r="E29" s="259"/>
      <c r="F29" s="264">
        <v>0.18</v>
      </c>
      <c r="G29" s="261"/>
      <c r="H29" s="281" t="s">
        <v>393</v>
      </c>
      <c r="I29" s="139" t="s">
        <v>335</v>
      </c>
      <c r="J29" s="290">
        <v>9</v>
      </c>
      <c r="K29" s="279">
        <v>9105.9500000000007</v>
      </c>
      <c r="L29" s="144">
        <v>0.18</v>
      </c>
      <c r="M29" s="145">
        <f t="shared" si="0"/>
        <v>7716.91</v>
      </c>
      <c r="N29" s="146">
        <f t="shared" si="1"/>
        <v>69452.19</v>
      </c>
      <c r="O29" s="146">
        <f t="shared" si="2"/>
        <v>12501.39</v>
      </c>
    </row>
    <row r="30" spans="1:15" ht="110.25">
      <c r="A30" s="263">
        <v>19</v>
      </c>
      <c r="B30" s="279" t="s">
        <v>415</v>
      </c>
      <c r="C30" s="258"/>
      <c r="D30" s="258"/>
      <c r="E30" s="259"/>
      <c r="F30" s="264">
        <v>0.18</v>
      </c>
      <c r="G30" s="261"/>
      <c r="H30" s="281" t="s">
        <v>338</v>
      </c>
      <c r="I30" s="139" t="s">
        <v>333</v>
      </c>
      <c r="J30" s="290">
        <v>90</v>
      </c>
      <c r="K30" s="279">
        <v>1267.95</v>
      </c>
      <c r="L30" s="144">
        <v>0.18</v>
      </c>
      <c r="M30" s="145">
        <f t="shared" si="0"/>
        <v>1074.53</v>
      </c>
      <c r="N30" s="146">
        <f t="shared" si="1"/>
        <v>96707.7</v>
      </c>
      <c r="O30" s="146">
        <f t="shared" si="2"/>
        <v>17407.39</v>
      </c>
    </row>
    <row r="31" spans="1:15" ht="63">
      <c r="A31" s="263">
        <v>20</v>
      </c>
      <c r="B31" s="279" t="s">
        <v>416</v>
      </c>
      <c r="C31" s="258"/>
      <c r="D31" s="258"/>
      <c r="E31" s="259"/>
      <c r="F31" s="264">
        <v>0.18</v>
      </c>
      <c r="G31" s="261"/>
      <c r="H31" s="281" t="s">
        <v>366</v>
      </c>
      <c r="I31" s="139" t="s">
        <v>508</v>
      </c>
      <c r="J31" s="290">
        <v>60</v>
      </c>
      <c r="K31" s="279">
        <v>238.35000000000002</v>
      </c>
      <c r="L31" s="144">
        <v>0.18</v>
      </c>
      <c r="M31" s="145">
        <f t="shared" si="0"/>
        <v>201.99</v>
      </c>
      <c r="N31" s="146">
        <f t="shared" si="1"/>
        <v>12119.4</v>
      </c>
      <c r="O31" s="146">
        <f t="shared" si="2"/>
        <v>2181.4899999999998</v>
      </c>
    </row>
    <row r="32" spans="1:15" ht="82.5" customHeight="1">
      <c r="A32" s="263">
        <v>21</v>
      </c>
      <c r="B32" s="139" t="s">
        <v>417</v>
      </c>
      <c r="C32" s="258"/>
      <c r="D32" s="258"/>
      <c r="E32" s="259"/>
      <c r="F32" s="264">
        <v>0.18</v>
      </c>
      <c r="G32" s="261"/>
      <c r="H32" s="281" t="s">
        <v>367</v>
      </c>
      <c r="I32" s="139" t="s">
        <v>339</v>
      </c>
      <c r="J32" s="290">
        <v>9</v>
      </c>
      <c r="K32" s="279">
        <v>5804.35</v>
      </c>
      <c r="L32" s="144">
        <v>0.18</v>
      </c>
      <c r="M32" s="145">
        <f t="shared" si="0"/>
        <v>4918.9399999999996</v>
      </c>
      <c r="N32" s="146">
        <f t="shared" si="1"/>
        <v>44270.46</v>
      </c>
      <c r="O32" s="146">
        <f t="shared" si="2"/>
        <v>7968.68</v>
      </c>
    </row>
    <row r="33" spans="1:15" ht="63">
      <c r="A33" s="263">
        <v>22</v>
      </c>
      <c r="B33" s="139" t="s">
        <v>418</v>
      </c>
      <c r="C33" s="258"/>
      <c r="D33" s="258"/>
      <c r="E33" s="259"/>
      <c r="F33" s="264">
        <v>0.18</v>
      </c>
      <c r="G33" s="261"/>
      <c r="H33" s="281" t="s">
        <v>368</v>
      </c>
      <c r="I33" s="139" t="s">
        <v>333</v>
      </c>
      <c r="J33" s="290">
        <v>70</v>
      </c>
      <c r="K33" s="279">
        <v>614.20000000000005</v>
      </c>
      <c r="L33" s="144">
        <v>0.18</v>
      </c>
      <c r="M33" s="145">
        <f t="shared" si="0"/>
        <v>520.51</v>
      </c>
      <c r="N33" s="146">
        <f t="shared" si="1"/>
        <v>36435.699999999997</v>
      </c>
      <c r="O33" s="146">
        <f t="shared" si="2"/>
        <v>6558.43</v>
      </c>
    </row>
    <row r="34" spans="1:15" ht="31.5">
      <c r="A34" s="263">
        <v>23</v>
      </c>
      <c r="B34" s="139" t="s">
        <v>419</v>
      </c>
      <c r="C34" s="258"/>
      <c r="D34" s="258"/>
      <c r="E34" s="259"/>
      <c r="F34" s="264">
        <v>0.18</v>
      </c>
      <c r="G34" s="261"/>
      <c r="H34" s="281" t="s">
        <v>369</v>
      </c>
      <c r="I34" s="139" t="s">
        <v>333</v>
      </c>
      <c r="J34" s="290">
        <v>6</v>
      </c>
      <c r="K34" s="279">
        <v>662.05000000000007</v>
      </c>
      <c r="L34" s="144">
        <v>0.18</v>
      </c>
      <c r="M34" s="145">
        <f t="shared" si="0"/>
        <v>561.05999999999995</v>
      </c>
      <c r="N34" s="146">
        <f t="shared" si="1"/>
        <v>3366.36</v>
      </c>
      <c r="O34" s="146">
        <f t="shared" si="2"/>
        <v>605.94000000000005</v>
      </c>
    </row>
    <row r="35" spans="1:15" ht="115.5" customHeight="1">
      <c r="A35" s="263">
        <v>24</v>
      </c>
      <c r="B35" s="139" t="s">
        <v>420</v>
      </c>
      <c r="C35" s="258"/>
      <c r="D35" s="258"/>
      <c r="E35" s="259"/>
      <c r="F35" s="264">
        <v>0.18</v>
      </c>
      <c r="G35" s="261"/>
      <c r="H35" s="281" t="s">
        <v>370</v>
      </c>
      <c r="I35" s="139" t="s">
        <v>333</v>
      </c>
      <c r="J35" s="290">
        <v>70</v>
      </c>
      <c r="K35" s="279">
        <v>1112.7</v>
      </c>
      <c r="L35" s="144">
        <v>0.18</v>
      </c>
      <c r="M35" s="145">
        <f t="shared" si="0"/>
        <v>942.97</v>
      </c>
      <c r="N35" s="146">
        <f t="shared" si="1"/>
        <v>66007.899999999994</v>
      </c>
      <c r="O35" s="146">
        <f t="shared" si="2"/>
        <v>11881.42</v>
      </c>
    </row>
    <row r="36" spans="1:15" ht="84" customHeight="1">
      <c r="A36" s="263">
        <v>25</v>
      </c>
      <c r="B36" s="279" t="s">
        <v>421</v>
      </c>
      <c r="C36" s="258"/>
      <c r="D36" s="258"/>
      <c r="E36" s="259"/>
      <c r="F36" s="264">
        <v>0.18</v>
      </c>
      <c r="G36" s="261"/>
      <c r="H36" s="281" t="s">
        <v>371</v>
      </c>
      <c r="I36" s="139" t="s">
        <v>509</v>
      </c>
      <c r="J36" s="290">
        <v>1</v>
      </c>
      <c r="K36" s="279">
        <v>298.25</v>
      </c>
      <c r="L36" s="144">
        <v>0.18</v>
      </c>
      <c r="M36" s="145">
        <f t="shared" si="0"/>
        <v>252.75</v>
      </c>
      <c r="N36" s="146">
        <f t="shared" si="1"/>
        <v>252.75</v>
      </c>
      <c r="O36" s="146">
        <f t="shared" si="2"/>
        <v>45.5</v>
      </c>
    </row>
    <row r="37" spans="1:15" ht="63">
      <c r="A37" s="263">
        <v>26</v>
      </c>
      <c r="B37" s="139" t="s">
        <v>422</v>
      </c>
      <c r="C37" s="258"/>
      <c r="D37" s="258"/>
      <c r="E37" s="259"/>
      <c r="F37" s="264">
        <v>0.18</v>
      </c>
      <c r="G37" s="261"/>
      <c r="H37" s="281" t="s">
        <v>372</v>
      </c>
      <c r="I37" s="139" t="s">
        <v>340</v>
      </c>
      <c r="J37" s="290">
        <v>2.5</v>
      </c>
      <c r="K37" s="279">
        <v>377.40000000000003</v>
      </c>
      <c r="L37" s="144">
        <v>0.18</v>
      </c>
      <c r="M37" s="145">
        <f t="shared" si="0"/>
        <v>319.83</v>
      </c>
      <c r="N37" s="146">
        <f t="shared" si="1"/>
        <v>799.58</v>
      </c>
      <c r="O37" s="146">
        <f t="shared" si="2"/>
        <v>143.91999999999999</v>
      </c>
    </row>
    <row r="38" spans="1:15" ht="63">
      <c r="A38" s="263">
        <v>27</v>
      </c>
      <c r="B38" s="139" t="s">
        <v>423</v>
      </c>
      <c r="C38" s="258"/>
      <c r="D38" s="258"/>
      <c r="E38" s="259"/>
      <c r="F38" s="264">
        <v>0.18</v>
      </c>
      <c r="G38" s="261"/>
      <c r="H38" s="281" t="s">
        <v>373</v>
      </c>
      <c r="I38" s="139" t="s">
        <v>509</v>
      </c>
      <c r="J38" s="290">
        <v>1</v>
      </c>
      <c r="K38" s="279">
        <v>234.15</v>
      </c>
      <c r="L38" s="144">
        <v>0.18</v>
      </c>
      <c r="M38" s="145">
        <f t="shared" si="0"/>
        <v>198.43</v>
      </c>
      <c r="N38" s="146">
        <f t="shared" si="1"/>
        <v>198.43</v>
      </c>
      <c r="O38" s="146">
        <f t="shared" si="2"/>
        <v>35.72</v>
      </c>
    </row>
    <row r="39" spans="1:15" ht="73.5" customHeight="1">
      <c r="A39" s="263">
        <v>28</v>
      </c>
      <c r="B39" s="139" t="s">
        <v>424</v>
      </c>
      <c r="C39" s="258"/>
      <c r="D39" s="258"/>
      <c r="E39" s="259"/>
      <c r="F39" s="264">
        <v>0.18</v>
      </c>
      <c r="G39" s="261"/>
      <c r="H39" s="281" t="s">
        <v>374</v>
      </c>
      <c r="I39" s="139" t="s">
        <v>509</v>
      </c>
      <c r="J39" s="290">
        <v>1</v>
      </c>
      <c r="K39" s="279">
        <v>150.35</v>
      </c>
      <c r="L39" s="144">
        <v>0.18</v>
      </c>
      <c r="M39" s="145">
        <f t="shared" si="0"/>
        <v>127.42</v>
      </c>
      <c r="N39" s="146">
        <f t="shared" si="1"/>
        <v>127.42</v>
      </c>
      <c r="O39" s="146">
        <f t="shared" si="2"/>
        <v>22.94</v>
      </c>
    </row>
    <row r="40" spans="1:15" ht="64.5" customHeight="1">
      <c r="A40" s="263">
        <v>29</v>
      </c>
      <c r="B40" s="139" t="s">
        <v>425</v>
      </c>
      <c r="C40" s="258"/>
      <c r="D40" s="258"/>
      <c r="E40" s="259"/>
      <c r="F40" s="264">
        <v>0.18</v>
      </c>
      <c r="G40" s="261"/>
      <c r="H40" s="281" t="s">
        <v>375</v>
      </c>
      <c r="I40" s="139" t="s">
        <v>509</v>
      </c>
      <c r="J40" s="290">
        <v>1</v>
      </c>
      <c r="K40" s="279">
        <v>131.85</v>
      </c>
      <c r="L40" s="144">
        <v>0.18</v>
      </c>
      <c r="M40" s="145">
        <f t="shared" si="0"/>
        <v>111.74</v>
      </c>
      <c r="N40" s="146">
        <f t="shared" si="1"/>
        <v>111.74</v>
      </c>
      <c r="O40" s="146">
        <f t="shared" si="2"/>
        <v>20.11</v>
      </c>
    </row>
    <row r="41" spans="1:15" ht="78.75">
      <c r="A41" s="263">
        <v>30</v>
      </c>
      <c r="B41" s="139" t="s">
        <v>426</v>
      </c>
      <c r="C41" s="258"/>
      <c r="D41" s="258"/>
      <c r="E41" s="259"/>
      <c r="F41" s="264">
        <v>0.18</v>
      </c>
      <c r="G41" s="261"/>
      <c r="H41" s="281" t="s">
        <v>376</v>
      </c>
      <c r="I41" s="139" t="s">
        <v>509</v>
      </c>
      <c r="J41" s="290">
        <v>3</v>
      </c>
      <c r="K41" s="279">
        <v>371.3</v>
      </c>
      <c r="L41" s="144">
        <v>0.18</v>
      </c>
      <c r="M41" s="145">
        <f t="shared" si="0"/>
        <v>314.66000000000003</v>
      </c>
      <c r="N41" s="146">
        <f t="shared" si="1"/>
        <v>943.98</v>
      </c>
      <c r="O41" s="146">
        <f t="shared" si="2"/>
        <v>169.92</v>
      </c>
    </row>
    <row r="42" spans="1:15" ht="31.5">
      <c r="A42" s="263">
        <v>31</v>
      </c>
      <c r="B42" s="279" t="s">
        <v>427</v>
      </c>
      <c r="C42" s="258"/>
      <c r="D42" s="258"/>
      <c r="E42" s="259"/>
      <c r="F42" s="264">
        <v>0.18</v>
      </c>
      <c r="G42" s="261"/>
      <c r="H42" s="281" t="s">
        <v>377</v>
      </c>
      <c r="I42" s="139" t="s">
        <v>509</v>
      </c>
      <c r="J42" s="290">
        <v>1</v>
      </c>
      <c r="K42" s="279">
        <v>54.7</v>
      </c>
      <c r="L42" s="144">
        <v>0.18</v>
      </c>
      <c r="M42" s="145">
        <f t="shared" si="0"/>
        <v>46.36</v>
      </c>
      <c r="N42" s="146">
        <f t="shared" si="1"/>
        <v>46.36</v>
      </c>
      <c r="O42" s="146">
        <f t="shared" si="2"/>
        <v>8.34</v>
      </c>
    </row>
    <row r="43" spans="1:15" ht="21" customHeight="1">
      <c r="A43" s="263">
        <v>32</v>
      </c>
      <c r="B43" s="139" t="s">
        <v>428</v>
      </c>
      <c r="C43" s="258"/>
      <c r="D43" s="258"/>
      <c r="E43" s="259"/>
      <c r="F43" s="264">
        <v>0.18</v>
      </c>
      <c r="G43" s="261"/>
      <c r="H43" s="281" t="s">
        <v>378</v>
      </c>
      <c r="I43" s="139" t="s">
        <v>333</v>
      </c>
      <c r="J43" s="290">
        <v>40</v>
      </c>
      <c r="K43" s="279">
        <v>343.65000000000003</v>
      </c>
      <c r="L43" s="144">
        <v>0.18</v>
      </c>
      <c r="M43" s="145">
        <f t="shared" si="0"/>
        <v>291.23</v>
      </c>
      <c r="N43" s="146">
        <f t="shared" si="1"/>
        <v>11649.2</v>
      </c>
      <c r="O43" s="146">
        <f t="shared" si="2"/>
        <v>2096.86</v>
      </c>
    </row>
    <row r="44" spans="1:15" ht="49.5">
      <c r="A44" s="263">
        <v>33</v>
      </c>
      <c r="B44" s="280" t="s">
        <v>429</v>
      </c>
      <c r="C44" s="258"/>
      <c r="D44" s="258"/>
      <c r="E44" s="259"/>
      <c r="F44" s="264">
        <v>0.18</v>
      </c>
      <c r="G44" s="261"/>
      <c r="H44" s="283" t="s">
        <v>379</v>
      </c>
      <c r="I44" s="288" t="s">
        <v>510</v>
      </c>
      <c r="J44" s="290">
        <v>47.71</v>
      </c>
      <c r="K44" s="279">
        <v>537.45000000000005</v>
      </c>
      <c r="L44" s="144">
        <v>0.18</v>
      </c>
      <c r="M44" s="145">
        <f t="shared" si="0"/>
        <v>455.47</v>
      </c>
      <c r="N44" s="146">
        <f t="shared" si="1"/>
        <v>21730.47</v>
      </c>
      <c r="O44" s="146">
        <f t="shared" si="2"/>
        <v>3911.48</v>
      </c>
    </row>
    <row r="45" spans="1:15" ht="30.75" customHeight="1">
      <c r="A45" s="263">
        <v>34</v>
      </c>
      <c r="B45" s="280" t="s">
        <v>430</v>
      </c>
      <c r="C45" s="258"/>
      <c r="D45" s="258"/>
      <c r="E45" s="259"/>
      <c r="F45" s="264">
        <v>0.18</v>
      </c>
      <c r="G45" s="261"/>
      <c r="H45" s="283" t="s">
        <v>380</v>
      </c>
      <c r="I45" s="288" t="s">
        <v>510</v>
      </c>
      <c r="J45" s="290">
        <v>171.6</v>
      </c>
      <c r="K45" s="279">
        <v>300.45</v>
      </c>
      <c r="L45" s="144">
        <v>0.18</v>
      </c>
      <c r="M45" s="145">
        <f t="shared" si="0"/>
        <v>254.62</v>
      </c>
      <c r="N45" s="146">
        <f t="shared" si="1"/>
        <v>43692.79</v>
      </c>
      <c r="O45" s="146">
        <f t="shared" si="2"/>
        <v>7864.7</v>
      </c>
    </row>
    <row r="46" spans="1:15" ht="90" customHeight="1">
      <c r="A46" s="263">
        <v>35</v>
      </c>
      <c r="B46" s="279" t="s">
        <v>431</v>
      </c>
      <c r="C46" s="258"/>
      <c r="D46" s="258"/>
      <c r="E46" s="259"/>
      <c r="F46" s="264">
        <v>0.18</v>
      </c>
      <c r="G46" s="261"/>
      <c r="H46" s="281" t="s">
        <v>381</v>
      </c>
      <c r="I46" s="139" t="s">
        <v>511</v>
      </c>
      <c r="J46" s="290">
        <v>60</v>
      </c>
      <c r="K46" s="279">
        <v>22.1</v>
      </c>
      <c r="L46" s="144">
        <v>0.18</v>
      </c>
      <c r="M46" s="145">
        <f t="shared" si="0"/>
        <v>18.73</v>
      </c>
      <c r="N46" s="146">
        <f t="shared" si="1"/>
        <v>1123.8</v>
      </c>
      <c r="O46" s="146">
        <f t="shared" si="2"/>
        <v>202.28</v>
      </c>
    </row>
    <row r="47" spans="1:15" ht="78.75">
      <c r="A47" s="263">
        <v>36</v>
      </c>
      <c r="B47" s="139" t="s">
        <v>432</v>
      </c>
      <c r="C47" s="258"/>
      <c r="D47" s="258"/>
      <c r="E47" s="259"/>
      <c r="F47" s="264">
        <v>0.18</v>
      </c>
      <c r="G47" s="261"/>
      <c r="H47" s="281" t="s">
        <v>382</v>
      </c>
      <c r="I47" s="139" t="s">
        <v>333</v>
      </c>
      <c r="J47" s="290">
        <v>211.6</v>
      </c>
      <c r="K47" s="279">
        <v>185.65</v>
      </c>
      <c r="L47" s="144">
        <v>0.18</v>
      </c>
      <c r="M47" s="145">
        <f t="shared" si="0"/>
        <v>157.33000000000001</v>
      </c>
      <c r="N47" s="146">
        <f t="shared" si="1"/>
        <v>33291.03</v>
      </c>
      <c r="O47" s="146">
        <f t="shared" si="2"/>
        <v>5992.39</v>
      </c>
    </row>
    <row r="48" spans="1:15" ht="47.25">
      <c r="A48" s="263">
        <v>37</v>
      </c>
      <c r="B48" s="139" t="s">
        <v>433</v>
      </c>
      <c r="C48" s="258"/>
      <c r="D48" s="258"/>
      <c r="E48" s="259"/>
      <c r="F48" s="264">
        <v>0.18</v>
      </c>
      <c r="G48" s="261"/>
      <c r="H48" s="281" t="s">
        <v>383</v>
      </c>
      <c r="I48" s="139" t="s">
        <v>333</v>
      </c>
      <c r="J48" s="290">
        <v>47.71</v>
      </c>
      <c r="K48" s="279">
        <v>160.60000000000002</v>
      </c>
      <c r="L48" s="144">
        <v>0.18</v>
      </c>
      <c r="M48" s="145">
        <f t="shared" si="0"/>
        <v>136.1</v>
      </c>
      <c r="N48" s="146">
        <f t="shared" si="1"/>
        <v>6493.33</v>
      </c>
      <c r="O48" s="146">
        <f t="shared" si="2"/>
        <v>1168.8</v>
      </c>
    </row>
    <row r="49" spans="1:15" ht="63">
      <c r="A49" s="263">
        <v>38</v>
      </c>
      <c r="B49" s="139" t="s">
        <v>434</v>
      </c>
      <c r="C49" s="258"/>
      <c r="D49" s="258"/>
      <c r="E49" s="259"/>
      <c r="F49" s="264">
        <v>0.18</v>
      </c>
      <c r="G49" s="261"/>
      <c r="H49" s="281" t="s">
        <v>384</v>
      </c>
      <c r="I49" s="139" t="s">
        <v>333</v>
      </c>
      <c r="J49" s="290">
        <v>15</v>
      </c>
      <c r="K49" s="279">
        <v>226.25</v>
      </c>
      <c r="L49" s="144">
        <v>0.18</v>
      </c>
      <c r="M49" s="145">
        <f t="shared" si="0"/>
        <v>191.74</v>
      </c>
      <c r="N49" s="146">
        <f t="shared" si="1"/>
        <v>2876.1</v>
      </c>
      <c r="O49" s="146">
        <f t="shared" si="2"/>
        <v>517.70000000000005</v>
      </c>
    </row>
    <row r="50" spans="1:15" ht="94.5">
      <c r="A50" s="263">
        <v>39</v>
      </c>
      <c r="B50" s="139" t="s">
        <v>435</v>
      </c>
      <c r="C50" s="258"/>
      <c r="D50" s="258"/>
      <c r="E50" s="259"/>
      <c r="F50" s="264">
        <v>0.18</v>
      </c>
      <c r="G50" s="261"/>
      <c r="H50" s="281" t="s">
        <v>385</v>
      </c>
      <c r="I50" s="139" t="s">
        <v>340</v>
      </c>
      <c r="J50" s="290">
        <v>5</v>
      </c>
      <c r="K50" s="279">
        <v>934.15000000000009</v>
      </c>
      <c r="L50" s="144">
        <v>0.18</v>
      </c>
      <c r="M50" s="145">
        <f t="shared" si="0"/>
        <v>791.65</v>
      </c>
      <c r="N50" s="146">
        <f t="shared" si="1"/>
        <v>3958.25</v>
      </c>
      <c r="O50" s="146">
        <f t="shared" si="2"/>
        <v>712.49</v>
      </c>
    </row>
    <row r="51" spans="1:15" ht="78.75">
      <c r="A51" s="263">
        <v>40</v>
      </c>
      <c r="B51" s="139" t="s">
        <v>436</v>
      </c>
      <c r="C51" s="258"/>
      <c r="D51" s="258"/>
      <c r="E51" s="259"/>
      <c r="F51" s="264">
        <v>0.18</v>
      </c>
      <c r="G51" s="261"/>
      <c r="H51" s="281" t="s">
        <v>386</v>
      </c>
      <c r="I51" s="139" t="s">
        <v>340</v>
      </c>
      <c r="J51" s="290">
        <v>200</v>
      </c>
      <c r="K51" s="279">
        <v>2166.35</v>
      </c>
      <c r="L51" s="144">
        <v>0.18</v>
      </c>
      <c r="M51" s="145">
        <f t="shared" si="0"/>
        <v>1835.89</v>
      </c>
      <c r="N51" s="146">
        <f t="shared" si="1"/>
        <v>367178</v>
      </c>
      <c r="O51" s="146">
        <f t="shared" si="2"/>
        <v>66092.039999999994</v>
      </c>
    </row>
    <row r="52" spans="1:15" ht="31.5">
      <c r="A52" s="263">
        <v>41</v>
      </c>
      <c r="B52" s="139" t="s">
        <v>437</v>
      </c>
      <c r="C52" s="258"/>
      <c r="D52" s="258"/>
      <c r="E52" s="259"/>
      <c r="F52" s="264">
        <v>0.18</v>
      </c>
      <c r="G52" s="261"/>
      <c r="H52" s="281" t="s">
        <v>387</v>
      </c>
      <c r="I52" s="139" t="s">
        <v>509</v>
      </c>
      <c r="J52" s="290">
        <v>1</v>
      </c>
      <c r="K52" s="279">
        <v>2604.5500000000002</v>
      </c>
      <c r="L52" s="144">
        <v>0.18</v>
      </c>
      <c r="M52" s="145">
        <f t="shared" si="0"/>
        <v>2207.25</v>
      </c>
      <c r="N52" s="146">
        <f t="shared" si="1"/>
        <v>2207.25</v>
      </c>
      <c r="O52" s="146">
        <f t="shared" si="2"/>
        <v>397.31</v>
      </c>
    </row>
    <row r="53" spans="1:15" ht="47.25">
      <c r="A53" s="263">
        <v>42</v>
      </c>
      <c r="B53" s="139" t="s">
        <v>438</v>
      </c>
      <c r="C53" s="258"/>
      <c r="D53" s="258"/>
      <c r="E53" s="259"/>
      <c r="F53" s="264">
        <v>0.18</v>
      </c>
      <c r="G53" s="261"/>
      <c r="H53" s="281" t="s">
        <v>388</v>
      </c>
      <c r="I53" s="139" t="s">
        <v>509</v>
      </c>
      <c r="J53" s="290">
        <v>2</v>
      </c>
      <c r="K53" s="279">
        <v>3855.4</v>
      </c>
      <c r="L53" s="144">
        <v>0.18</v>
      </c>
      <c r="M53" s="145">
        <f t="shared" si="0"/>
        <v>3267.29</v>
      </c>
      <c r="N53" s="146">
        <f t="shared" si="1"/>
        <v>6534.58</v>
      </c>
      <c r="O53" s="146">
        <f t="shared" si="2"/>
        <v>1176.22</v>
      </c>
    </row>
    <row r="54" spans="1:15" ht="141.75">
      <c r="A54" s="263">
        <v>43</v>
      </c>
      <c r="B54" s="139" t="s">
        <v>439</v>
      </c>
      <c r="C54" s="258"/>
      <c r="D54" s="258"/>
      <c r="E54" s="259"/>
      <c r="F54" s="264">
        <v>0.18</v>
      </c>
      <c r="G54" s="261"/>
      <c r="H54" s="281" t="s">
        <v>389</v>
      </c>
      <c r="I54" s="139" t="s">
        <v>509</v>
      </c>
      <c r="J54" s="290">
        <v>1</v>
      </c>
      <c r="K54" s="279">
        <v>10862.400000000001</v>
      </c>
      <c r="L54" s="144">
        <v>0.18</v>
      </c>
      <c r="M54" s="145">
        <f t="shared" si="0"/>
        <v>9205.42</v>
      </c>
      <c r="N54" s="146">
        <f t="shared" si="1"/>
        <v>9205.42</v>
      </c>
      <c r="O54" s="146">
        <f t="shared" si="2"/>
        <v>1656.98</v>
      </c>
    </row>
    <row r="55" spans="1:15" ht="31.5">
      <c r="A55" s="263">
        <v>44</v>
      </c>
      <c r="B55" s="139" t="s">
        <v>440</v>
      </c>
      <c r="C55" s="258"/>
      <c r="D55" s="258"/>
      <c r="E55" s="259"/>
      <c r="F55" s="264">
        <v>0.18</v>
      </c>
      <c r="G55" s="261"/>
      <c r="H55" s="281" t="s">
        <v>390</v>
      </c>
      <c r="I55" s="139" t="s">
        <v>509</v>
      </c>
      <c r="J55" s="290">
        <v>3</v>
      </c>
      <c r="K55" s="279">
        <v>3441.2000000000003</v>
      </c>
      <c r="L55" s="144">
        <v>0.18</v>
      </c>
      <c r="M55" s="145">
        <f t="shared" si="0"/>
        <v>2916.27</v>
      </c>
      <c r="N55" s="146">
        <f t="shared" si="1"/>
        <v>8748.81</v>
      </c>
      <c r="O55" s="146">
        <f t="shared" si="2"/>
        <v>1574.79</v>
      </c>
    </row>
    <row r="56" spans="1:15" ht="252">
      <c r="A56" s="263">
        <v>45</v>
      </c>
      <c r="B56" s="139" t="s">
        <v>441</v>
      </c>
      <c r="C56" s="258"/>
      <c r="D56" s="258"/>
      <c r="E56" s="259"/>
      <c r="F56" s="264">
        <v>0.18</v>
      </c>
      <c r="G56" s="261"/>
      <c r="H56" s="281" t="s">
        <v>391</v>
      </c>
      <c r="I56" s="139" t="s">
        <v>333</v>
      </c>
      <c r="J56" s="290">
        <v>95</v>
      </c>
      <c r="K56" s="292">
        <v>769.6</v>
      </c>
      <c r="L56" s="144">
        <v>0.18</v>
      </c>
      <c r="M56" s="145">
        <f t="shared" si="0"/>
        <v>652.20000000000005</v>
      </c>
      <c r="N56" s="146">
        <f t="shared" si="1"/>
        <v>61959</v>
      </c>
      <c r="O56" s="146">
        <f t="shared" si="2"/>
        <v>11152.62</v>
      </c>
    </row>
    <row r="57" spans="1:15" ht="382.5" customHeight="1">
      <c r="A57" s="263">
        <v>46</v>
      </c>
      <c r="B57" s="139" t="s">
        <v>442</v>
      </c>
      <c r="C57" s="258"/>
      <c r="D57" s="258"/>
      <c r="E57" s="259"/>
      <c r="F57" s="264">
        <v>0.18</v>
      </c>
      <c r="G57" s="261"/>
      <c r="H57" s="284" t="s">
        <v>394</v>
      </c>
      <c r="I57" s="139" t="s">
        <v>333</v>
      </c>
      <c r="J57" s="290">
        <v>20</v>
      </c>
      <c r="K57" s="292">
        <v>1684.6000000000001</v>
      </c>
      <c r="L57" s="144">
        <v>0.18</v>
      </c>
      <c r="M57" s="145">
        <f t="shared" si="0"/>
        <v>1427.63</v>
      </c>
      <c r="N57" s="146">
        <f t="shared" si="1"/>
        <v>28552.6</v>
      </c>
      <c r="O57" s="146">
        <f t="shared" si="2"/>
        <v>5139.47</v>
      </c>
    </row>
    <row r="58" spans="1:15" ht="63">
      <c r="A58" s="263">
        <v>47</v>
      </c>
      <c r="B58" s="279" t="s">
        <v>443</v>
      </c>
      <c r="C58" s="258"/>
      <c r="D58" s="258"/>
      <c r="E58" s="259"/>
      <c r="F58" s="264">
        <v>0.18</v>
      </c>
      <c r="G58" s="261"/>
      <c r="H58" s="284" t="s">
        <v>392</v>
      </c>
      <c r="I58" s="139" t="s">
        <v>340</v>
      </c>
      <c r="J58" s="290">
        <v>110</v>
      </c>
      <c r="K58" s="279">
        <v>327.64999999999998</v>
      </c>
      <c r="L58" s="144">
        <v>0.18</v>
      </c>
      <c r="M58" s="145">
        <f t="shared" si="0"/>
        <v>277.67</v>
      </c>
      <c r="N58" s="146">
        <f t="shared" si="1"/>
        <v>30543.7</v>
      </c>
      <c r="O58" s="146">
        <f t="shared" si="2"/>
        <v>5497.87</v>
      </c>
    </row>
    <row r="59" spans="1:15" ht="18.75">
      <c r="A59" s="272"/>
      <c r="B59" s="212"/>
      <c r="C59" s="213"/>
      <c r="D59" s="214"/>
      <c r="E59" s="215"/>
      <c r="F59" s="264">
        <v>0.18</v>
      </c>
      <c r="G59" s="217"/>
      <c r="H59" s="237" t="s">
        <v>395</v>
      </c>
      <c r="I59" s="218"/>
      <c r="J59" s="274"/>
      <c r="K59" s="219"/>
      <c r="L59" s="144">
        <v>0.18</v>
      </c>
      <c r="M59" s="219"/>
      <c r="N59" s="266"/>
      <c r="O59" s="218"/>
    </row>
    <row r="60" spans="1:15" ht="84" customHeight="1">
      <c r="A60" s="263">
        <v>49</v>
      </c>
      <c r="B60" s="285" t="s">
        <v>444</v>
      </c>
      <c r="C60" s="258"/>
      <c r="D60" s="258"/>
      <c r="E60" s="259"/>
      <c r="F60" s="264">
        <v>0.18</v>
      </c>
      <c r="G60" s="261"/>
      <c r="H60" s="284" t="s">
        <v>475</v>
      </c>
      <c r="I60" s="279" t="s">
        <v>512</v>
      </c>
      <c r="J60" s="290">
        <v>12</v>
      </c>
      <c r="K60" s="279">
        <v>1221</v>
      </c>
      <c r="L60" s="144">
        <v>0.12</v>
      </c>
      <c r="M60" s="145">
        <f t="shared" ref="M60:M67" si="3">ROUND(K60/(1+L60),2)</f>
        <v>1090.18</v>
      </c>
      <c r="N60" s="146">
        <f t="shared" ref="N60:N67" si="4">ROUND(M60*J60,2)</f>
        <v>13082.16</v>
      </c>
      <c r="O60" s="146">
        <f t="shared" ref="O60:O67" si="5">ROUND(N60*18%,2)</f>
        <v>2354.79</v>
      </c>
    </row>
    <row r="61" spans="1:15" ht="75.75" customHeight="1">
      <c r="A61" s="263">
        <v>50</v>
      </c>
      <c r="B61" s="285" t="s">
        <v>445</v>
      </c>
      <c r="C61" s="258"/>
      <c r="D61" s="258"/>
      <c r="E61" s="259"/>
      <c r="F61" s="264">
        <v>0.18</v>
      </c>
      <c r="G61" s="261"/>
      <c r="H61" s="284" t="s">
        <v>476</v>
      </c>
      <c r="I61" s="279" t="s">
        <v>341</v>
      </c>
      <c r="J61" s="290">
        <v>10</v>
      </c>
      <c r="K61" s="279">
        <v>334</v>
      </c>
      <c r="L61" s="144">
        <v>0.12</v>
      </c>
      <c r="M61" s="145">
        <f t="shared" si="3"/>
        <v>298.20999999999998</v>
      </c>
      <c r="N61" s="146">
        <f t="shared" si="4"/>
        <v>2982.1</v>
      </c>
      <c r="O61" s="146">
        <f t="shared" si="5"/>
        <v>536.78</v>
      </c>
    </row>
    <row r="62" spans="1:15" ht="71.25" customHeight="1">
      <c r="A62" s="263">
        <v>51</v>
      </c>
      <c r="B62" s="285" t="s">
        <v>446</v>
      </c>
      <c r="C62" s="258"/>
      <c r="D62" s="258"/>
      <c r="E62" s="259"/>
      <c r="F62" s="264">
        <v>0.18</v>
      </c>
      <c r="G62" s="261"/>
      <c r="H62" s="284" t="s">
        <v>477</v>
      </c>
      <c r="I62" s="279" t="s">
        <v>341</v>
      </c>
      <c r="J62" s="290">
        <v>10</v>
      </c>
      <c r="K62" s="279">
        <v>537</v>
      </c>
      <c r="L62" s="144">
        <v>0.12</v>
      </c>
      <c r="M62" s="145">
        <f t="shared" si="3"/>
        <v>479.46</v>
      </c>
      <c r="N62" s="146">
        <f t="shared" si="4"/>
        <v>4794.6000000000004</v>
      </c>
      <c r="O62" s="146">
        <f t="shared" si="5"/>
        <v>863.03</v>
      </c>
    </row>
    <row r="63" spans="1:15" ht="59.25" customHeight="1">
      <c r="A63" s="263">
        <v>52</v>
      </c>
      <c r="B63" s="285" t="s">
        <v>447</v>
      </c>
      <c r="C63" s="258"/>
      <c r="D63" s="258"/>
      <c r="E63" s="259"/>
      <c r="F63" s="264">
        <v>0.18</v>
      </c>
      <c r="G63" s="261"/>
      <c r="H63" s="284" t="s">
        <v>478</v>
      </c>
      <c r="I63" s="279" t="s">
        <v>341</v>
      </c>
      <c r="J63" s="290">
        <v>13</v>
      </c>
      <c r="K63" s="279">
        <v>275</v>
      </c>
      <c r="L63" s="144">
        <v>0.12</v>
      </c>
      <c r="M63" s="145">
        <f t="shared" si="3"/>
        <v>245.54</v>
      </c>
      <c r="N63" s="146">
        <f t="shared" si="4"/>
        <v>3192.02</v>
      </c>
      <c r="O63" s="146">
        <f t="shared" si="5"/>
        <v>574.55999999999995</v>
      </c>
    </row>
    <row r="64" spans="1:15" ht="61.5" customHeight="1">
      <c r="A64" s="263">
        <v>53</v>
      </c>
      <c r="B64" s="285" t="s">
        <v>448</v>
      </c>
      <c r="C64" s="258"/>
      <c r="D64" s="258"/>
      <c r="E64" s="259"/>
      <c r="F64" s="264">
        <v>0.18</v>
      </c>
      <c r="G64" s="261"/>
      <c r="H64" s="284" t="s">
        <v>479</v>
      </c>
      <c r="I64" s="279" t="s">
        <v>341</v>
      </c>
      <c r="J64" s="290">
        <v>12</v>
      </c>
      <c r="K64" s="279">
        <v>570</v>
      </c>
      <c r="L64" s="144">
        <v>0.12</v>
      </c>
      <c r="M64" s="145">
        <f t="shared" si="3"/>
        <v>508.93</v>
      </c>
      <c r="N64" s="146">
        <f t="shared" si="4"/>
        <v>6107.16</v>
      </c>
      <c r="O64" s="146">
        <f t="shared" si="5"/>
        <v>1099.29</v>
      </c>
    </row>
    <row r="65" spans="1:15" ht="65.25" customHeight="1">
      <c r="A65" s="263">
        <v>54</v>
      </c>
      <c r="B65" s="285" t="s">
        <v>449</v>
      </c>
      <c r="C65" s="258"/>
      <c r="D65" s="258"/>
      <c r="E65" s="259"/>
      <c r="F65" s="264">
        <v>0.18</v>
      </c>
      <c r="G65" s="261"/>
      <c r="H65" s="284" t="s">
        <v>480</v>
      </c>
      <c r="I65" s="279" t="s">
        <v>341</v>
      </c>
      <c r="J65" s="290">
        <v>12</v>
      </c>
      <c r="K65" s="279">
        <v>145</v>
      </c>
      <c r="L65" s="144">
        <v>0.12</v>
      </c>
      <c r="M65" s="145">
        <f t="shared" si="3"/>
        <v>129.46</v>
      </c>
      <c r="N65" s="146">
        <f t="shared" si="4"/>
        <v>1553.52</v>
      </c>
      <c r="O65" s="146">
        <f t="shared" si="5"/>
        <v>279.63</v>
      </c>
    </row>
    <row r="66" spans="1:15" ht="56.25" customHeight="1">
      <c r="A66" s="263">
        <v>55</v>
      </c>
      <c r="B66" s="285" t="s">
        <v>450</v>
      </c>
      <c r="C66" s="258"/>
      <c r="D66" s="258"/>
      <c r="E66" s="259"/>
      <c r="F66" s="264">
        <v>0.18</v>
      </c>
      <c r="G66" s="261"/>
      <c r="H66" s="284" t="s">
        <v>481</v>
      </c>
      <c r="I66" s="279" t="s">
        <v>347</v>
      </c>
      <c r="J66" s="290">
        <v>2</v>
      </c>
      <c r="K66" s="279">
        <v>402</v>
      </c>
      <c r="L66" s="144">
        <v>0.12</v>
      </c>
      <c r="M66" s="145">
        <f t="shared" si="3"/>
        <v>358.93</v>
      </c>
      <c r="N66" s="146">
        <f t="shared" si="4"/>
        <v>717.86</v>
      </c>
      <c r="O66" s="146">
        <f t="shared" si="5"/>
        <v>129.21</v>
      </c>
    </row>
    <row r="67" spans="1:15" ht="48.75" customHeight="1">
      <c r="A67" s="263">
        <v>56</v>
      </c>
      <c r="B67" s="285" t="s">
        <v>451</v>
      </c>
      <c r="C67" s="258"/>
      <c r="D67" s="258"/>
      <c r="E67" s="259"/>
      <c r="F67" s="264">
        <v>0.18</v>
      </c>
      <c r="G67" s="261"/>
      <c r="H67" s="284" t="s">
        <v>482</v>
      </c>
      <c r="I67" s="279" t="s">
        <v>347</v>
      </c>
      <c r="J67" s="290">
        <v>10</v>
      </c>
      <c r="K67" s="279">
        <v>403</v>
      </c>
      <c r="L67" s="144">
        <v>0.12</v>
      </c>
      <c r="M67" s="145">
        <f t="shared" si="3"/>
        <v>359.82</v>
      </c>
      <c r="N67" s="146">
        <f t="shared" si="4"/>
        <v>3598.2</v>
      </c>
      <c r="O67" s="146">
        <f t="shared" si="5"/>
        <v>647.67999999999995</v>
      </c>
    </row>
    <row r="68" spans="1:15" ht="54" customHeight="1">
      <c r="A68" s="263">
        <v>57</v>
      </c>
      <c r="B68" s="285" t="s">
        <v>452</v>
      </c>
      <c r="C68" s="258"/>
      <c r="D68" s="258"/>
      <c r="E68" s="259"/>
      <c r="F68" s="264">
        <v>0.18</v>
      </c>
      <c r="G68" s="261"/>
      <c r="H68" s="284" t="s">
        <v>483</v>
      </c>
      <c r="I68" s="279" t="s">
        <v>347</v>
      </c>
      <c r="J68" s="290">
        <v>2</v>
      </c>
      <c r="K68" s="279">
        <v>122</v>
      </c>
      <c r="L68" s="144">
        <v>0.12</v>
      </c>
      <c r="M68" s="145">
        <f>ROUND(K68/(1+L68),2)</f>
        <v>108.93</v>
      </c>
      <c r="N68" s="146">
        <f>ROUND(M68*J68,2)</f>
        <v>217.86</v>
      </c>
      <c r="O68" s="146">
        <f>ROUND(N68*18%,2)</f>
        <v>39.21</v>
      </c>
    </row>
    <row r="69" spans="1:15" ht="55.5" customHeight="1">
      <c r="A69" s="263">
        <v>58</v>
      </c>
      <c r="B69" s="285" t="s">
        <v>453</v>
      </c>
      <c r="C69" s="258"/>
      <c r="D69" s="258"/>
      <c r="E69" s="259"/>
      <c r="F69" s="264">
        <v>0.18</v>
      </c>
      <c r="G69" s="261"/>
      <c r="H69" s="284" t="s">
        <v>484</v>
      </c>
      <c r="I69" s="279" t="s">
        <v>347</v>
      </c>
      <c r="J69" s="290">
        <v>2</v>
      </c>
      <c r="K69" s="279">
        <v>586</v>
      </c>
      <c r="L69" s="144">
        <v>0.12</v>
      </c>
      <c r="M69" s="145">
        <f t="shared" ref="M69:M83" si="6">ROUND(K69/(1+L69),2)</f>
        <v>523.21</v>
      </c>
      <c r="N69" s="146">
        <f t="shared" ref="N69:N83" si="7">ROUND(M69*J69,2)</f>
        <v>1046.42</v>
      </c>
      <c r="O69" s="146">
        <f t="shared" ref="O69:O83" si="8">ROUND(N69*18%,2)</f>
        <v>188.36</v>
      </c>
    </row>
    <row r="70" spans="1:15" ht="31.5">
      <c r="A70" s="263">
        <v>59</v>
      </c>
      <c r="B70" s="285" t="s">
        <v>454</v>
      </c>
      <c r="C70" s="258"/>
      <c r="D70" s="258"/>
      <c r="E70" s="259"/>
      <c r="F70" s="264">
        <v>0.18</v>
      </c>
      <c r="G70" s="261"/>
      <c r="H70" s="284" t="s">
        <v>485</v>
      </c>
      <c r="I70" s="279" t="s">
        <v>347</v>
      </c>
      <c r="J70" s="290">
        <v>10</v>
      </c>
      <c r="K70" s="279">
        <v>87</v>
      </c>
      <c r="L70" s="144">
        <v>0.12</v>
      </c>
      <c r="M70" s="145">
        <f t="shared" si="6"/>
        <v>77.680000000000007</v>
      </c>
      <c r="N70" s="146">
        <f t="shared" si="7"/>
        <v>776.8</v>
      </c>
      <c r="O70" s="146">
        <f t="shared" si="8"/>
        <v>139.82</v>
      </c>
    </row>
    <row r="71" spans="1:15" ht="47.25">
      <c r="A71" s="263">
        <v>60</v>
      </c>
      <c r="B71" s="285" t="s">
        <v>455</v>
      </c>
      <c r="C71" s="258"/>
      <c r="D71" s="258"/>
      <c r="E71" s="259"/>
      <c r="F71" s="264">
        <v>0.18</v>
      </c>
      <c r="G71" s="261"/>
      <c r="H71" s="284" t="s">
        <v>486</v>
      </c>
      <c r="I71" s="279" t="s">
        <v>347</v>
      </c>
      <c r="J71" s="290">
        <v>8</v>
      </c>
      <c r="K71" s="279">
        <v>119</v>
      </c>
      <c r="L71" s="144">
        <v>0.12</v>
      </c>
      <c r="M71" s="145">
        <f t="shared" si="6"/>
        <v>106.25</v>
      </c>
      <c r="N71" s="146">
        <f>ROUND(M71*J71,2)</f>
        <v>850</v>
      </c>
      <c r="O71" s="146">
        <f>ROUND(N71*18%,2)</f>
        <v>153</v>
      </c>
    </row>
    <row r="72" spans="1:15" ht="63">
      <c r="A72" s="263">
        <v>61</v>
      </c>
      <c r="B72" s="285" t="s">
        <v>456</v>
      </c>
      <c r="C72" s="258"/>
      <c r="D72" s="258"/>
      <c r="E72" s="259"/>
      <c r="F72" s="264">
        <v>0.18</v>
      </c>
      <c r="G72" s="261"/>
      <c r="H72" s="284" t="s">
        <v>487</v>
      </c>
      <c r="I72" s="279" t="s">
        <v>347</v>
      </c>
      <c r="J72" s="290">
        <v>2</v>
      </c>
      <c r="K72" s="279">
        <v>206</v>
      </c>
      <c r="L72" s="144">
        <v>0.12</v>
      </c>
      <c r="M72" s="145">
        <f t="shared" ref="M72" si="9">ROUND(K72/(1+L72),2)</f>
        <v>183.93</v>
      </c>
      <c r="N72" s="146">
        <f t="shared" ref="N72" si="10">ROUND(M72*J72,2)</f>
        <v>367.86</v>
      </c>
      <c r="O72" s="146">
        <f t="shared" ref="O72" si="11">ROUND(N72*18%,2)</f>
        <v>66.209999999999994</v>
      </c>
    </row>
    <row r="73" spans="1:15" ht="37.5" customHeight="1">
      <c r="A73" s="263">
        <v>62</v>
      </c>
      <c r="B73" s="285" t="s">
        <v>457</v>
      </c>
      <c r="C73" s="258"/>
      <c r="D73" s="258"/>
      <c r="E73" s="259"/>
      <c r="F73" s="264">
        <v>0.18</v>
      </c>
      <c r="G73" s="261"/>
      <c r="H73" s="284" t="s">
        <v>488</v>
      </c>
      <c r="I73" s="279" t="s">
        <v>347</v>
      </c>
      <c r="J73" s="290">
        <v>2</v>
      </c>
      <c r="K73" s="279">
        <v>450</v>
      </c>
      <c r="L73" s="144">
        <v>0.12</v>
      </c>
      <c r="M73" s="145">
        <f t="shared" si="6"/>
        <v>401.79</v>
      </c>
      <c r="N73" s="146">
        <f t="shared" si="7"/>
        <v>803.58</v>
      </c>
      <c r="O73" s="146">
        <f t="shared" si="8"/>
        <v>144.63999999999999</v>
      </c>
    </row>
    <row r="74" spans="1:15" ht="47.25">
      <c r="A74" s="263">
        <v>63</v>
      </c>
      <c r="B74" s="285" t="s">
        <v>458</v>
      </c>
      <c r="C74" s="258"/>
      <c r="D74" s="258"/>
      <c r="E74" s="259"/>
      <c r="F74" s="264">
        <v>0.18</v>
      </c>
      <c r="G74" s="261"/>
      <c r="H74" s="284" t="s">
        <v>489</v>
      </c>
      <c r="I74" s="279" t="s">
        <v>347</v>
      </c>
      <c r="J74" s="290">
        <v>2</v>
      </c>
      <c r="K74" s="279">
        <v>727</v>
      </c>
      <c r="L74" s="144">
        <v>0.12</v>
      </c>
      <c r="M74" s="145">
        <f t="shared" si="6"/>
        <v>649.11</v>
      </c>
      <c r="N74" s="146">
        <f t="shared" si="7"/>
        <v>1298.22</v>
      </c>
      <c r="O74" s="146">
        <f t="shared" si="8"/>
        <v>233.68</v>
      </c>
    </row>
    <row r="75" spans="1:15" ht="68.25" customHeight="1">
      <c r="A75" s="263">
        <v>64</v>
      </c>
      <c r="B75" s="285" t="s">
        <v>459</v>
      </c>
      <c r="C75" s="258"/>
      <c r="D75" s="258"/>
      <c r="E75" s="259"/>
      <c r="F75" s="264">
        <v>0.18</v>
      </c>
      <c r="G75" s="261"/>
      <c r="H75" s="284" t="s">
        <v>490</v>
      </c>
      <c r="I75" s="279" t="s">
        <v>347</v>
      </c>
      <c r="J75" s="290">
        <v>2</v>
      </c>
      <c r="K75" s="279">
        <v>213</v>
      </c>
      <c r="L75" s="144">
        <v>0.12</v>
      </c>
      <c r="M75" s="145">
        <f t="shared" si="6"/>
        <v>190.18</v>
      </c>
      <c r="N75" s="146">
        <f t="shared" si="7"/>
        <v>380.36</v>
      </c>
      <c r="O75" s="146">
        <f t="shared" si="8"/>
        <v>68.459999999999994</v>
      </c>
    </row>
    <row r="76" spans="1:15" ht="112.5" customHeight="1">
      <c r="A76" s="263">
        <v>65</v>
      </c>
      <c r="B76" s="285" t="s">
        <v>460</v>
      </c>
      <c r="C76" s="258"/>
      <c r="D76" s="258"/>
      <c r="E76" s="259"/>
      <c r="F76" s="264">
        <v>0.18</v>
      </c>
      <c r="G76" s="261"/>
      <c r="H76" s="284" t="s">
        <v>491</v>
      </c>
      <c r="I76" s="279" t="s">
        <v>347</v>
      </c>
      <c r="J76" s="290">
        <v>1</v>
      </c>
      <c r="K76" s="279">
        <v>7512</v>
      </c>
      <c r="L76" s="144">
        <v>0.12</v>
      </c>
      <c r="M76" s="145">
        <f t="shared" si="6"/>
        <v>6707.14</v>
      </c>
      <c r="N76" s="146">
        <f t="shared" si="7"/>
        <v>6707.14</v>
      </c>
      <c r="O76" s="146">
        <f t="shared" si="8"/>
        <v>1207.29</v>
      </c>
    </row>
    <row r="77" spans="1:15" ht="63">
      <c r="A77" s="263">
        <v>66</v>
      </c>
      <c r="B77" s="285" t="s">
        <v>461</v>
      </c>
      <c r="C77" s="258"/>
      <c r="D77" s="258"/>
      <c r="E77" s="259"/>
      <c r="F77" s="264">
        <v>0.18</v>
      </c>
      <c r="G77" s="261"/>
      <c r="H77" s="284" t="s">
        <v>492</v>
      </c>
      <c r="I77" s="279" t="s">
        <v>347</v>
      </c>
      <c r="J77" s="290">
        <v>5</v>
      </c>
      <c r="K77" s="279">
        <v>256</v>
      </c>
      <c r="L77" s="144">
        <v>0.12</v>
      </c>
      <c r="M77" s="145">
        <f t="shared" si="6"/>
        <v>228.57</v>
      </c>
      <c r="N77" s="146">
        <f>ROUND(M77*J77,2)</f>
        <v>1142.8499999999999</v>
      </c>
      <c r="O77" s="146">
        <f>ROUND(N77*18%,2)</f>
        <v>205.71</v>
      </c>
    </row>
    <row r="78" spans="1:15" ht="78.75" customHeight="1">
      <c r="A78" s="263">
        <v>67</v>
      </c>
      <c r="B78" s="285" t="s">
        <v>462</v>
      </c>
      <c r="C78" s="258"/>
      <c r="D78" s="258"/>
      <c r="E78" s="259"/>
      <c r="F78" s="264">
        <v>0.18</v>
      </c>
      <c r="G78" s="261"/>
      <c r="H78" s="284" t="s">
        <v>493</v>
      </c>
      <c r="I78" s="279" t="s">
        <v>347</v>
      </c>
      <c r="J78" s="290">
        <v>1</v>
      </c>
      <c r="K78" s="279">
        <v>1228</v>
      </c>
      <c r="L78" s="144">
        <v>0.12</v>
      </c>
      <c r="M78" s="145">
        <f t="shared" ref="M78" si="12">ROUND(K78/(1+L78),2)</f>
        <v>1096.43</v>
      </c>
      <c r="N78" s="146">
        <f t="shared" ref="N78" si="13">ROUND(M78*J78,2)</f>
        <v>1096.43</v>
      </c>
      <c r="O78" s="146">
        <f t="shared" ref="O78" si="14">ROUND(N78*18%,2)</f>
        <v>197.36</v>
      </c>
    </row>
    <row r="79" spans="1:15" ht="80.25" customHeight="1">
      <c r="A79" s="263">
        <v>68</v>
      </c>
      <c r="B79" s="285" t="s">
        <v>463</v>
      </c>
      <c r="C79" s="258"/>
      <c r="D79" s="258"/>
      <c r="E79" s="259"/>
      <c r="F79" s="264">
        <v>0.18</v>
      </c>
      <c r="G79" s="261"/>
      <c r="H79" s="284" t="s">
        <v>494</v>
      </c>
      <c r="I79" s="279" t="s">
        <v>347</v>
      </c>
      <c r="J79" s="290">
        <v>1</v>
      </c>
      <c r="K79" s="279">
        <v>2722</v>
      </c>
      <c r="L79" s="144">
        <v>0.12</v>
      </c>
      <c r="M79" s="145">
        <f t="shared" si="6"/>
        <v>2430.36</v>
      </c>
      <c r="N79" s="146">
        <f t="shared" si="7"/>
        <v>2430.36</v>
      </c>
      <c r="O79" s="146">
        <f t="shared" si="8"/>
        <v>437.46</v>
      </c>
    </row>
    <row r="80" spans="1:15" ht="63">
      <c r="A80" s="263">
        <v>69</v>
      </c>
      <c r="B80" s="285" t="s">
        <v>464</v>
      </c>
      <c r="C80" s="258"/>
      <c r="D80" s="258"/>
      <c r="E80" s="259"/>
      <c r="F80" s="264">
        <v>0.18</v>
      </c>
      <c r="G80" s="261"/>
      <c r="H80" s="284" t="s">
        <v>495</v>
      </c>
      <c r="I80" s="279" t="s">
        <v>513</v>
      </c>
      <c r="J80" s="290">
        <v>1</v>
      </c>
      <c r="K80" s="279">
        <v>13838</v>
      </c>
      <c r="L80" s="144">
        <v>0.12</v>
      </c>
      <c r="M80" s="145">
        <f t="shared" si="6"/>
        <v>12355.36</v>
      </c>
      <c r="N80" s="146">
        <f t="shared" si="7"/>
        <v>12355.36</v>
      </c>
      <c r="O80" s="146">
        <f t="shared" si="8"/>
        <v>2223.96</v>
      </c>
    </row>
    <row r="81" spans="1:15" ht="47.25">
      <c r="A81" s="263">
        <v>70</v>
      </c>
      <c r="B81" s="285" t="s">
        <v>465</v>
      </c>
      <c r="C81" s="258"/>
      <c r="D81" s="258"/>
      <c r="E81" s="259"/>
      <c r="F81" s="264">
        <v>0.18</v>
      </c>
      <c r="G81" s="261"/>
      <c r="H81" s="284" t="s">
        <v>496</v>
      </c>
      <c r="I81" s="279" t="s">
        <v>341</v>
      </c>
      <c r="J81" s="290">
        <v>10</v>
      </c>
      <c r="K81" s="279">
        <v>1551</v>
      </c>
      <c r="L81" s="144">
        <v>0.12</v>
      </c>
      <c r="M81" s="145">
        <f t="shared" si="6"/>
        <v>1384.82</v>
      </c>
      <c r="N81" s="146">
        <f t="shared" si="7"/>
        <v>13848.2</v>
      </c>
      <c r="O81" s="146">
        <f t="shared" si="8"/>
        <v>2492.6799999999998</v>
      </c>
    </row>
    <row r="82" spans="1:15" ht="31.5">
      <c r="A82" s="263">
        <v>71</v>
      </c>
      <c r="B82" s="285" t="s">
        <v>466</v>
      </c>
      <c r="C82" s="258"/>
      <c r="D82" s="258"/>
      <c r="E82" s="259"/>
      <c r="F82" s="264">
        <v>0.18</v>
      </c>
      <c r="G82" s="261"/>
      <c r="H82" s="284" t="s">
        <v>497</v>
      </c>
      <c r="I82" s="279" t="s">
        <v>341</v>
      </c>
      <c r="J82" s="290">
        <v>10</v>
      </c>
      <c r="K82" s="279">
        <v>1162</v>
      </c>
      <c r="L82" s="144">
        <v>0.12</v>
      </c>
      <c r="M82" s="145">
        <f t="shared" si="6"/>
        <v>1037.5</v>
      </c>
      <c r="N82" s="146">
        <f t="shared" si="7"/>
        <v>10375</v>
      </c>
      <c r="O82" s="146">
        <f t="shared" si="8"/>
        <v>1867.5</v>
      </c>
    </row>
    <row r="83" spans="1:15" ht="47.25">
      <c r="A83" s="263">
        <v>72</v>
      </c>
      <c r="B83" s="285" t="s">
        <v>467</v>
      </c>
      <c r="C83" s="258"/>
      <c r="D83" s="258"/>
      <c r="E83" s="259"/>
      <c r="F83" s="264">
        <v>0.18</v>
      </c>
      <c r="G83" s="261"/>
      <c r="H83" s="284" t="s">
        <v>498</v>
      </c>
      <c r="I83" s="279" t="s">
        <v>347</v>
      </c>
      <c r="J83" s="290">
        <v>5</v>
      </c>
      <c r="K83" s="279">
        <v>113</v>
      </c>
      <c r="L83" s="144">
        <v>0.12</v>
      </c>
      <c r="M83" s="145">
        <f t="shared" si="6"/>
        <v>100.89</v>
      </c>
      <c r="N83" s="146">
        <f t="shared" si="7"/>
        <v>504.45</v>
      </c>
      <c r="O83" s="146">
        <f t="shared" si="8"/>
        <v>90.8</v>
      </c>
    </row>
    <row r="84" spans="1:15" ht="60.75" customHeight="1">
      <c r="A84" s="263">
        <v>73</v>
      </c>
      <c r="B84" s="285" t="s">
        <v>468</v>
      </c>
      <c r="C84" s="258"/>
      <c r="D84" s="258"/>
      <c r="E84" s="259"/>
      <c r="F84" s="264">
        <v>0.18</v>
      </c>
      <c r="G84" s="261"/>
      <c r="H84" s="284" t="s">
        <v>499</v>
      </c>
      <c r="I84" s="279" t="s">
        <v>347</v>
      </c>
      <c r="J84" s="290">
        <v>1</v>
      </c>
      <c r="K84" s="279">
        <v>121</v>
      </c>
      <c r="L84" s="144">
        <v>0.12</v>
      </c>
      <c r="M84" s="145">
        <f t="shared" ref="M84" si="15">ROUND(K84/(1+L84),2)</f>
        <v>108.04</v>
      </c>
      <c r="N84" s="146">
        <f t="shared" ref="N84" si="16">ROUND(M84*J84,2)</f>
        <v>108.04</v>
      </c>
      <c r="O84" s="146">
        <f t="shared" ref="O84" si="17">ROUND(N84*18%,2)</f>
        <v>19.45</v>
      </c>
    </row>
    <row r="85" spans="1:15" ht="57.75" customHeight="1">
      <c r="A85" s="263">
        <v>74</v>
      </c>
      <c r="B85" s="285" t="s">
        <v>469</v>
      </c>
      <c r="C85" s="258"/>
      <c r="D85" s="258"/>
      <c r="E85" s="259"/>
      <c r="F85" s="264">
        <v>0.18</v>
      </c>
      <c r="G85" s="261"/>
      <c r="H85" s="284" t="s">
        <v>500</v>
      </c>
      <c r="I85" s="279" t="s">
        <v>341</v>
      </c>
      <c r="J85" s="290">
        <v>20</v>
      </c>
      <c r="K85" s="279">
        <v>387</v>
      </c>
      <c r="L85" s="144">
        <v>0.12</v>
      </c>
      <c r="M85" s="145">
        <f t="shared" ref="M85:M90" si="18">ROUND(K85/(1+L85),2)</f>
        <v>345.54</v>
      </c>
      <c r="N85" s="146">
        <f t="shared" ref="N85:N90" si="19">ROUND(M85*J85,2)</f>
        <v>6910.8</v>
      </c>
      <c r="O85" s="146">
        <f t="shared" ref="O85:O90" si="20">ROUND(N85*18%,2)</f>
        <v>1243.94</v>
      </c>
    </row>
    <row r="86" spans="1:15" ht="50.25" customHeight="1">
      <c r="A86" s="263">
        <v>75</v>
      </c>
      <c r="B86" s="285" t="s">
        <v>470</v>
      </c>
      <c r="C86" s="258"/>
      <c r="D86" s="258"/>
      <c r="E86" s="259"/>
      <c r="F86" s="264">
        <v>0.18</v>
      </c>
      <c r="G86" s="261"/>
      <c r="H86" s="284" t="s">
        <v>501</v>
      </c>
      <c r="I86" s="279" t="s">
        <v>341</v>
      </c>
      <c r="J86" s="290">
        <v>10</v>
      </c>
      <c r="K86" s="279">
        <v>55</v>
      </c>
      <c r="L86" s="144">
        <v>0.12</v>
      </c>
      <c r="M86" s="145">
        <f t="shared" si="18"/>
        <v>49.11</v>
      </c>
      <c r="N86" s="146">
        <f t="shared" si="19"/>
        <v>491.1</v>
      </c>
      <c r="O86" s="146">
        <f t="shared" si="20"/>
        <v>88.4</v>
      </c>
    </row>
    <row r="87" spans="1:15" ht="53.25" customHeight="1">
      <c r="A87" s="263">
        <v>76</v>
      </c>
      <c r="B87" s="285" t="s">
        <v>471</v>
      </c>
      <c r="C87" s="258"/>
      <c r="D87" s="258"/>
      <c r="E87" s="259"/>
      <c r="F87" s="264">
        <v>0.18</v>
      </c>
      <c r="G87" s="261"/>
      <c r="H87" s="284" t="s">
        <v>502</v>
      </c>
      <c r="I87" s="279" t="s">
        <v>347</v>
      </c>
      <c r="J87" s="290">
        <v>20</v>
      </c>
      <c r="K87" s="279">
        <v>508</v>
      </c>
      <c r="L87" s="144">
        <v>0.12</v>
      </c>
      <c r="M87" s="145">
        <f t="shared" si="18"/>
        <v>453.57</v>
      </c>
      <c r="N87" s="146">
        <f t="shared" si="19"/>
        <v>9071.4</v>
      </c>
      <c r="O87" s="146">
        <f t="shared" si="20"/>
        <v>1632.85</v>
      </c>
    </row>
    <row r="88" spans="1:15" ht="57.75" customHeight="1">
      <c r="A88" s="263">
        <v>77</v>
      </c>
      <c r="B88" s="285" t="s">
        <v>472</v>
      </c>
      <c r="C88" s="258"/>
      <c r="D88" s="258"/>
      <c r="E88" s="259"/>
      <c r="F88" s="264">
        <v>0.18</v>
      </c>
      <c r="G88" s="261"/>
      <c r="H88" s="284" t="s">
        <v>503</v>
      </c>
      <c r="I88" s="279" t="s">
        <v>347</v>
      </c>
      <c r="J88" s="290">
        <v>20</v>
      </c>
      <c r="K88" s="279">
        <v>370</v>
      </c>
      <c r="L88" s="144">
        <v>0.12</v>
      </c>
      <c r="M88" s="145">
        <f t="shared" si="18"/>
        <v>330.36</v>
      </c>
      <c r="N88" s="146">
        <f t="shared" si="19"/>
        <v>6607.2</v>
      </c>
      <c r="O88" s="146">
        <f t="shared" si="20"/>
        <v>1189.3</v>
      </c>
    </row>
    <row r="89" spans="1:15" ht="71.25" customHeight="1">
      <c r="A89" s="263">
        <v>78</v>
      </c>
      <c r="B89" s="285" t="s">
        <v>473</v>
      </c>
      <c r="C89" s="258"/>
      <c r="D89" s="258"/>
      <c r="E89" s="259"/>
      <c r="F89" s="264">
        <v>0.18</v>
      </c>
      <c r="G89" s="261"/>
      <c r="H89" s="284" t="s">
        <v>504</v>
      </c>
      <c r="I89" s="279" t="s">
        <v>341</v>
      </c>
      <c r="J89" s="290">
        <v>20</v>
      </c>
      <c r="K89" s="279">
        <v>127</v>
      </c>
      <c r="L89" s="144">
        <v>0.12</v>
      </c>
      <c r="M89" s="145">
        <f t="shared" si="18"/>
        <v>113.39</v>
      </c>
      <c r="N89" s="146">
        <f t="shared" si="19"/>
        <v>2267.8000000000002</v>
      </c>
      <c r="O89" s="146">
        <f t="shared" si="20"/>
        <v>408.2</v>
      </c>
    </row>
    <row r="90" spans="1:15" ht="108.75" customHeight="1" thickBot="1">
      <c r="A90" s="263">
        <v>79</v>
      </c>
      <c r="B90" s="286" t="s">
        <v>474</v>
      </c>
      <c r="C90" s="258"/>
      <c r="D90" s="258"/>
      <c r="E90" s="259"/>
      <c r="F90" s="264">
        <v>0.18</v>
      </c>
      <c r="G90" s="261"/>
      <c r="H90" s="287" t="s">
        <v>505</v>
      </c>
      <c r="I90" s="289" t="s">
        <v>341</v>
      </c>
      <c r="J90" s="290">
        <v>100</v>
      </c>
      <c r="K90" s="289">
        <v>247</v>
      </c>
      <c r="L90" s="144">
        <v>0.12</v>
      </c>
      <c r="M90" s="145">
        <f t="shared" si="18"/>
        <v>220.54</v>
      </c>
      <c r="N90" s="146">
        <f t="shared" si="19"/>
        <v>22054</v>
      </c>
      <c r="O90" s="146">
        <f t="shared" si="20"/>
        <v>3969.72</v>
      </c>
    </row>
    <row r="91" spans="1:15" ht="18.75" customHeight="1">
      <c r="A91" s="263"/>
      <c r="B91" s="262"/>
      <c r="C91" s="258"/>
      <c r="D91" s="258"/>
      <c r="E91" s="259"/>
      <c r="F91" s="260"/>
      <c r="G91" s="261"/>
      <c r="H91" s="347" t="s">
        <v>334</v>
      </c>
      <c r="I91" s="348"/>
      <c r="J91" s="348"/>
      <c r="K91" s="348"/>
      <c r="L91" s="348"/>
      <c r="M91" s="349"/>
      <c r="N91" s="150">
        <f>SUM(N12:N90)</f>
        <v>2786086.0600000005</v>
      </c>
      <c r="O91" s="150">
        <f t="shared" ref="O91" si="21">ROUND(N91*18%,2)</f>
        <v>501495.49</v>
      </c>
    </row>
    <row r="92" spans="1:15" ht="26.25">
      <c r="A92" s="343" t="s">
        <v>506</v>
      </c>
      <c r="B92" s="343"/>
      <c r="C92" s="343"/>
      <c r="D92" s="343"/>
      <c r="E92" s="343"/>
      <c r="F92" s="343"/>
      <c r="G92" s="343"/>
      <c r="H92" s="343"/>
      <c r="I92" s="343"/>
      <c r="J92" s="343"/>
      <c r="K92" s="343"/>
      <c r="L92" s="343"/>
      <c r="M92" s="343"/>
      <c r="N92" s="267"/>
      <c r="O92" s="221">
        <f>N92</f>
        <v>0</v>
      </c>
    </row>
    <row r="93" spans="1:15" ht="18.75">
      <c r="A93" s="344" t="s">
        <v>261</v>
      </c>
      <c r="B93" s="344"/>
      <c r="C93" s="344"/>
      <c r="D93" s="344"/>
      <c r="E93" s="344"/>
      <c r="F93" s="344"/>
      <c r="G93" s="344"/>
      <c r="H93" s="344"/>
      <c r="I93" s="344"/>
      <c r="J93" s="344"/>
      <c r="K93" s="344"/>
      <c r="L93" s="344"/>
      <c r="M93" s="344"/>
      <c r="N93" s="150" t="str">
        <f>IF(N92="", "",N91*$N$92)</f>
        <v/>
      </c>
      <c r="O93" s="148" t="str">
        <f>IF(N92="","",ROUND(N93*18%,2))</f>
        <v/>
      </c>
    </row>
    <row r="94" spans="1:15" ht="18.75">
      <c r="A94" s="345" t="s">
        <v>262</v>
      </c>
      <c r="B94" s="345"/>
      <c r="C94" s="345"/>
      <c r="D94" s="345"/>
      <c r="E94" s="345"/>
      <c r="F94" s="345"/>
      <c r="G94" s="345"/>
      <c r="H94" s="345"/>
      <c r="I94" s="345"/>
      <c r="J94" s="345"/>
      <c r="K94" s="345"/>
      <c r="L94" s="345"/>
      <c r="M94" s="345"/>
      <c r="N94" s="222" t="str">
        <f>IF(N92="", "",$N$91*(1+$N$92))</f>
        <v/>
      </c>
      <c r="O94" s="276"/>
    </row>
    <row r="95" spans="1:15" ht="18.75">
      <c r="A95" s="346" t="s">
        <v>263</v>
      </c>
      <c r="B95" s="346"/>
      <c r="C95" s="346"/>
      <c r="D95" s="346"/>
      <c r="E95" s="346"/>
      <c r="F95" s="346"/>
      <c r="G95" s="346"/>
      <c r="H95" s="346"/>
      <c r="I95" s="346"/>
      <c r="J95" s="346"/>
      <c r="K95" s="346"/>
      <c r="L95" s="346"/>
      <c r="M95" s="346"/>
      <c r="N95" s="268"/>
      <c r="O95" s="150" t="str">
        <f>IF(N93="", "",($O$91+O93))</f>
        <v/>
      </c>
    </row>
    <row r="96" spans="1:15" ht="23.25">
      <c r="A96" s="339" t="str">
        <f>IF(N92="","As the %variation w.r.t total DSR Amount cell left Blank the bid is considered as Non-responsive","Sheet OK")</f>
        <v>As the %variation w.r.t total DSR Amount cell left Blank the bid is considered as Non-responsive</v>
      </c>
      <c r="B96" s="339"/>
      <c r="C96" s="339"/>
      <c r="D96" s="339"/>
      <c r="E96" s="339"/>
      <c r="F96" s="339"/>
      <c r="G96" s="339"/>
      <c r="H96" s="339"/>
      <c r="I96" s="339"/>
      <c r="J96" s="339"/>
      <c r="K96" s="339"/>
      <c r="L96" s="339"/>
      <c r="M96" s="339"/>
      <c r="N96" s="339"/>
      <c r="O96" s="340"/>
    </row>
    <row r="97" spans="3:14">
      <c r="C97" s="134"/>
      <c r="D97" s="152"/>
      <c r="E97" s="134"/>
      <c r="F97" s="134"/>
      <c r="G97" s="152"/>
      <c r="H97" s="152"/>
      <c r="I97" s="152"/>
      <c r="J97" s="275"/>
      <c r="K97" s="152"/>
      <c r="M97" s="152"/>
    </row>
    <row r="98" spans="3:14">
      <c r="C98" s="134"/>
      <c r="D98" s="152"/>
      <c r="E98" s="134"/>
      <c r="F98" s="134"/>
      <c r="G98" s="152"/>
      <c r="H98" s="152"/>
      <c r="I98" s="152"/>
      <c r="J98" s="275"/>
      <c r="K98" s="152"/>
      <c r="M98" s="152"/>
    </row>
    <row r="99" spans="3:14">
      <c r="C99" s="134"/>
      <c r="D99" s="152"/>
      <c r="E99" s="134"/>
      <c r="F99" s="134"/>
      <c r="G99" s="152"/>
      <c r="H99" s="152"/>
      <c r="I99" s="152"/>
      <c r="J99" s="275"/>
      <c r="K99" s="152"/>
      <c r="M99" s="152"/>
      <c r="N99" s="269"/>
    </row>
    <row r="100" spans="3:14">
      <c r="C100" s="134"/>
      <c r="D100" s="152"/>
      <c r="E100" s="134"/>
      <c r="F100" s="134"/>
      <c r="G100" s="152"/>
      <c r="H100" s="152"/>
      <c r="I100" s="152"/>
      <c r="J100" s="275"/>
      <c r="K100" s="152"/>
      <c r="M100" s="152"/>
    </row>
    <row r="101" spans="3:14">
      <c r="C101" s="134"/>
      <c r="D101" s="152"/>
      <c r="E101" s="134"/>
      <c r="F101" s="134"/>
      <c r="G101" s="152"/>
      <c r="H101" s="152"/>
      <c r="I101" s="152"/>
      <c r="J101" s="275"/>
      <c r="K101" s="152"/>
      <c r="M101" s="152"/>
    </row>
    <row r="102" spans="3:14">
      <c r="C102" s="134"/>
      <c r="D102" s="152"/>
      <c r="E102" s="134"/>
      <c r="F102" s="134"/>
      <c r="G102" s="152"/>
      <c r="H102" s="152"/>
      <c r="I102" s="152"/>
      <c r="J102" s="275"/>
      <c r="K102" s="152"/>
      <c r="M102" s="152"/>
    </row>
    <row r="103" spans="3:14">
      <c r="C103" s="134"/>
      <c r="D103" s="152"/>
      <c r="E103" s="134"/>
      <c r="F103" s="134"/>
      <c r="G103" s="152"/>
      <c r="H103" s="152"/>
      <c r="I103" s="152"/>
      <c r="J103" s="275"/>
      <c r="K103" s="152"/>
      <c r="M103" s="152"/>
    </row>
    <row r="104" spans="3:14">
      <c r="C104" s="134"/>
      <c r="D104" s="152"/>
      <c r="E104" s="134"/>
      <c r="F104" s="134"/>
      <c r="G104" s="152"/>
      <c r="H104" s="152"/>
      <c r="I104" s="152"/>
      <c r="J104" s="275"/>
      <c r="K104" s="152"/>
      <c r="M104" s="152"/>
    </row>
    <row r="105" spans="3:14">
      <c r="C105" s="134"/>
      <c r="D105" s="152"/>
      <c r="E105" s="134"/>
      <c r="F105" s="134"/>
      <c r="G105" s="152"/>
      <c r="H105" s="152"/>
      <c r="I105" s="152"/>
      <c r="J105" s="275"/>
      <c r="K105" s="152"/>
      <c r="M105" s="152"/>
    </row>
    <row r="106" spans="3:14">
      <c r="C106" s="134"/>
      <c r="D106" s="152"/>
      <c r="E106" s="134"/>
      <c r="F106" s="134"/>
      <c r="G106" s="152"/>
      <c r="H106" s="152"/>
      <c r="I106" s="152"/>
      <c r="J106" s="275"/>
      <c r="K106" s="152"/>
      <c r="M106" s="152"/>
    </row>
    <row r="107" spans="3:14">
      <c r="C107" s="134"/>
      <c r="D107" s="152"/>
      <c r="E107" s="134"/>
      <c r="F107" s="134"/>
      <c r="G107" s="152"/>
      <c r="H107" s="152"/>
      <c r="I107" s="152"/>
      <c r="J107" s="275"/>
      <c r="K107" s="152"/>
      <c r="M107" s="152"/>
    </row>
    <row r="108" spans="3:14">
      <c r="C108" s="134"/>
      <c r="D108" s="152"/>
      <c r="E108" s="134"/>
      <c r="F108" s="134"/>
      <c r="G108" s="152"/>
      <c r="H108" s="152"/>
      <c r="I108" s="152"/>
      <c r="J108" s="275"/>
      <c r="K108" s="152"/>
      <c r="M108" s="152"/>
    </row>
    <row r="109" spans="3:14">
      <c r="C109" s="134"/>
      <c r="D109" s="152"/>
      <c r="E109" s="134"/>
      <c r="F109" s="134"/>
      <c r="G109" s="152"/>
      <c r="H109" s="152"/>
      <c r="I109" s="152"/>
      <c r="J109" s="275"/>
      <c r="K109" s="152"/>
      <c r="M109" s="152"/>
    </row>
    <row r="110" spans="3:14">
      <c r="C110" s="134"/>
      <c r="D110" s="152"/>
      <c r="E110" s="134"/>
      <c r="F110" s="134"/>
      <c r="G110" s="152"/>
      <c r="H110" s="152"/>
      <c r="I110" s="152"/>
      <c r="J110" s="275"/>
      <c r="K110" s="152"/>
      <c r="M110" s="152"/>
    </row>
    <row r="111" spans="3:14">
      <c r="C111" s="134"/>
      <c r="D111" s="152"/>
      <c r="E111" s="134"/>
      <c r="F111" s="134"/>
      <c r="G111" s="152"/>
      <c r="H111" s="152"/>
      <c r="I111" s="152"/>
      <c r="J111" s="275"/>
      <c r="K111" s="152"/>
      <c r="M111" s="152"/>
    </row>
    <row r="112" spans="3:14">
      <c r="C112" s="134"/>
      <c r="D112" s="152"/>
      <c r="E112" s="134"/>
      <c r="F112" s="134"/>
      <c r="G112" s="152"/>
      <c r="H112" s="152"/>
      <c r="I112" s="152"/>
      <c r="J112" s="275"/>
      <c r="K112" s="152"/>
      <c r="M112" s="152"/>
    </row>
    <row r="113" spans="3:13">
      <c r="C113" s="134"/>
      <c r="D113" s="152"/>
      <c r="E113" s="134"/>
      <c r="F113" s="134"/>
      <c r="G113" s="152"/>
      <c r="H113" s="152"/>
      <c r="I113" s="152"/>
      <c r="J113" s="275"/>
      <c r="K113" s="152"/>
      <c r="M113" s="152"/>
    </row>
    <row r="114" spans="3:13">
      <c r="C114" s="134"/>
      <c r="D114" s="152"/>
      <c r="E114" s="134"/>
      <c r="F114" s="134"/>
      <c r="G114" s="152"/>
      <c r="H114" s="152"/>
      <c r="I114" s="152"/>
      <c r="J114" s="275"/>
      <c r="K114" s="152"/>
      <c r="M114" s="152"/>
    </row>
    <row r="115" spans="3:13">
      <c r="C115" s="134"/>
      <c r="D115" s="152"/>
      <c r="E115" s="134"/>
      <c r="F115" s="134"/>
      <c r="G115" s="152"/>
      <c r="H115" s="152"/>
      <c r="I115" s="152"/>
      <c r="J115" s="275"/>
      <c r="K115" s="152"/>
      <c r="M115" s="152"/>
    </row>
    <row r="116" spans="3:13">
      <c r="C116" s="134"/>
      <c r="D116" s="152"/>
      <c r="E116" s="134"/>
      <c r="F116" s="134"/>
      <c r="G116" s="152"/>
      <c r="H116" s="152"/>
      <c r="I116" s="152"/>
      <c r="J116" s="275"/>
      <c r="K116" s="152"/>
      <c r="M116" s="152"/>
    </row>
    <row r="117" spans="3:13">
      <c r="C117" s="134"/>
      <c r="D117" s="152"/>
      <c r="E117" s="134"/>
      <c r="F117" s="134"/>
      <c r="G117" s="152"/>
      <c r="H117" s="152"/>
      <c r="I117" s="152"/>
      <c r="J117" s="275"/>
      <c r="K117" s="152"/>
      <c r="M117" s="152"/>
    </row>
    <row r="118" spans="3:13">
      <c r="C118" s="134"/>
      <c r="D118" s="152"/>
      <c r="E118" s="134"/>
      <c r="F118" s="134"/>
      <c r="G118" s="152"/>
      <c r="H118" s="152"/>
      <c r="I118" s="152"/>
      <c r="J118" s="275"/>
      <c r="K118" s="152"/>
      <c r="M118" s="152"/>
    </row>
    <row r="119" spans="3:13">
      <c r="C119" s="134"/>
      <c r="D119" s="152"/>
      <c r="E119" s="134"/>
      <c r="F119" s="134"/>
      <c r="G119" s="152"/>
      <c r="H119" s="152"/>
      <c r="I119" s="152"/>
      <c r="J119" s="275"/>
      <c r="K119" s="152"/>
      <c r="M119" s="152"/>
    </row>
    <row r="120" spans="3:13">
      <c r="C120" s="134"/>
      <c r="D120" s="152"/>
      <c r="E120" s="134"/>
      <c r="F120" s="134"/>
      <c r="G120" s="152"/>
      <c r="H120" s="152"/>
      <c r="I120" s="152"/>
      <c r="J120" s="275"/>
      <c r="K120" s="152"/>
      <c r="M120" s="152"/>
    </row>
    <row r="121" spans="3:13">
      <c r="C121" s="134"/>
      <c r="D121" s="152"/>
      <c r="E121" s="134"/>
      <c r="F121" s="134"/>
      <c r="G121" s="152"/>
      <c r="H121" s="152"/>
      <c r="I121" s="152"/>
      <c r="J121" s="275"/>
      <c r="K121" s="152"/>
      <c r="M121" s="152"/>
    </row>
    <row r="122" spans="3:13">
      <c r="C122" s="134"/>
      <c r="D122" s="152"/>
      <c r="E122" s="134"/>
      <c r="F122" s="134"/>
      <c r="G122" s="152"/>
      <c r="H122" s="152"/>
      <c r="I122" s="152"/>
      <c r="J122" s="275"/>
      <c r="K122" s="152"/>
      <c r="M122" s="152"/>
    </row>
    <row r="123" spans="3:13">
      <c r="C123" s="134"/>
      <c r="D123" s="152"/>
      <c r="E123" s="134"/>
      <c r="F123" s="134"/>
      <c r="G123" s="152"/>
      <c r="H123" s="152"/>
      <c r="I123" s="152"/>
      <c r="J123" s="275"/>
      <c r="K123" s="152"/>
      <c r="M123" s="152"/>
    </row>
    <row r="124" spans="3:13">
      <c r="C124" s="134"/>
      <c r="D124" s="152"/>
      <c r="E124" s="134"/>
      <c r="F124" s="134"/>
      <c r="G124" s="152"/>
      <c r="H124" s="152"/>
      <c r="I124" s="152"/>
      <c r="J124" s="275"/>
      <c r="K124" s="152"/>
      <c r="M124" s="152"/>
    </row>
    <row r="125" spans="3:13">
      <c r="C125" s="134"/>
      <c r="D125" s="152"/>
      <c r="E125" s="134"/>
      <c r="F125" s="134"/>
      <c r="G125" s="152"/>
      <c r="H125" s="152"/>
      <c r="I125" s="152"/>
      <c r="J125" s="275"/>
      <c r="K125" s="152"/>
      <c r="M125" s="152"/>
    </row>
    <row r="126" spans="3:13">
      <c r="C126" s="134"/>
      <c r="D126" s="152"/>
      <c r="E126" s="134"/>
      <c r="F126" s="134"/>
      <c r="G126" s="152"/>
      <c r="H126" s="152"/>
      <c r="I126" s="152"/>
      <c r="J126" s="275"/>
      <c r="K126" s="152"/>
      <c r="M126" s="152"/>
    </row>
    <row r="127" spans="3:13">
      <c r="C127" s="134"/>
      <c r="D127" s="152"/>
      <c r="E127" s="134"/>
      <c r="F127" s="134"/>
      <c r="G127" s="152"/>
      <c r="H127" s="152"/>
      <c r="I127" s="152"/>
      <c r="J127" s="275"/>
      <c r="K127" s="152"/>
      <c r="M127" s="152"/>
    </row>
    <row r="128" spans="3:13">
      <c r="C128" s="134"/>
      <c r="D128" s="152"/>
      <c r="E128" s="134"/>
      <c r="F128" s="134"/>
      <c r="G128" s="152"/>
      <c r="H128" s="152"/>
      <c r="I128" s="152"/>
      <c r="J128" s="275"/>
      <c r="K128" s="152"/>
      <c r="M128" s="152"/>
    </row>
    <row r="129" spans="3:13">
      <c r="C129" s="134"/>
      <c r="D129" s="152"/>
      <c r="E129" s="134"/>
      <c r="F129" s="134"/>
      <c r="G129" s="152"/>
      <c r="H129" s="152"/>
      <c r="I129" s="152"/>
      <c r="J129" s="275"/>
      <c r="K129" s="152"/>
      <c r="M129" s="152"/>
    </row>
  </sheetData>
  <sheetProtection algorithmName="SHA-512" hashValue="X7GeipYpEFM5fRXOx3txHjFs7E5oyA4Nwkd6Y9NB4Ge04zj3f+c8o2eUAvkxp6TF6B4aCCc06fi+Xmyw3GZFAg==" saltValue="raz8FDrLlG95EkBqeDgs+g==" spinCount="100000" sheet="1" formatColumns="0" formatRows="0" selectLockedCells="1"/>
  <customSheetViews>
    <customSheetView guid="{F3854C08-3477-4F6D-851C-40DFA3C6F6FE}" scale="85" showPageBreaks="1" fitToPage="1" printArea="1" view="pageBreakPreview" topLeftCell="E1">
      <pane ySplit="10" topLeftCell="A54" activePane="bottomLeft" state="frozen"/>
      <selection pane="bottomLeft" activeCell="E12" sqref="E12"/>
      <rowBreaks count="1" manualBreakCount="1">
        <brk id="26" max="14" man="1"/>
      </rowBreaks>
      <pageMargins left="0" right="0" top="0" bottom="0" header="0" footer="0"/>
      <pageSetup paperSize="9" scale="50" fitToHeight="0" orientation="landscape" r:id="rId1"/>
    </customSheetView>
    <customSheetView guid="{768FBB31-C98F-42D8-8A21-9E4C92CB0C4E}" scale="85" showPageBreaks="1" fitToPage="1" printArea="1" view="pageBreakPreview">
      <pane ySplit="10" topLeftCell="A11" activePane="bottomLeft" state="frozen"/>
      <selection pane="bottomLeft" activeCell="E12" sqref="E12"/>
      <rowBreaks count="1" manualBreakCount="1">
        <brk id="26" max="14" man="1"/>
      </rowBreaks>
      <pageMargins left="0" right="0" top="0" bottom="0" header="0" footer="0"/>
      <pageSetup paperSize="9" scale="50" fitToHeight="0" orientation="landscape" r:id="rId2"/>
    </customSheetView>
    <customSheetView guid="{71DFD631-F0FC-4D77-B088-495FC5677788}" scale="80" showPageBreaks="1" fitToPage="1" printArea="1" view="pageBreakPreview">
      <pane ySplit="10" topLeftCell="A11" activePane="bottomLeft" state="frozen"/>
      <selection pane="bottomLeft" sqref="A1:O1"/>
      <pageMargins left="0" right="0" top="0" bottom="0" header="0" footer="0"/>
      <pageSetup paperSize="9" scale="59" fitToHeight="0" orientation="landscape" r:id="rId3"/>
    </customSheetView>
    <customSheetView guid="{FAE469C4-CC0E-407B-871F-7B3C94956CEC}" scale="80" showPageBreaks="1" fitToPage="1" printArea="1" view="pageBreakPreview">
      <pane ySplit="10" topLeftCell="A11" activePane="bottomLeft" state="frozen"/>
      <selection pane="bottomLeft" activeCell="N19" sqref="N19"/>
      <pageMargins left="0" right="0" top="0" bottom="0" header="0" footer="0"/>
      <pageSetup paperSize="9" scale="59" fitToHeight="0" orientation="landscape" r:id="rId4"/>
    </customSheetView>
  </customSheetViews>
  <mergeCells count="17">
    <mergeCell ref="A1:O1"/>
    <mergeCell ref="A2:O2"/>
    <mergeCell ref="N8:O8"/>
    <mergeCell ref="C7:J7"/>
    <mergeCell ref="C4:J4"/>
    <mergeCell ref="K5:M5"/>
    <mergeCell ref="C5:J5"/>
    <mergeCell ref="C3:J3"/>
    <mergeCell ref="A96:O96"/>
    <mergeCell ref="K3:M3"/>
    <mergeCell ref="C6:J6"/>
    <mergeCell ref="K4:M4"/>
    <mergeCell ref="A92:M92"/>
    <mergeCell ref="A93:M93"/>
    <mergeCell ref="A94:M94"/>
    <mergeCell ref="A95:M95"/>
    <mergeCell ref="H91:M91"/>
  </mergeCells>
  <conditionalFormatting sqref="A96">
    <cfRule type="containsText" dxfId="9" priority="2" stopIfTrue="1" operator="containsText" text="sheet">
      <formula>NOT(ISERROR(SEARCH("sheet",A96)))</formula>
    </cfRule>
    <cfRule type="containsText" dxfId="8" priority="3" stopIfTrue="1" operator="containsText" text="responsive">
      <formula>NOT(ISERROR(SEARCH("responsive",A96)))</formula>
    </cfRule>
  </conditionalFormatting>
  <conditionalFormatting sqref="N93:N94">
    <cfRule type="containsText" dxfId="7" priority="4" stopIfTrue="1" operator="containsText" text="percentage">
      <formula>NOT(ISERROR(SEARCH("percentage",N93)))</formula>
    </cfRule>
  </conditionalFormatting>
  <conditionalFormatting sqref="O95">
    <cfRule type="containsText" dxfId="6" priority="1" stopIfTrue="1" operator="containsText" text="percentage">
      <formula>NOT(ISERROR(SEARCH("percentage",O95)))</formula>
    </cfRule>
  </conditionalFormatting>
  <dataValidations count="1">
    <dataValidation type="decimal" allowBlank="1" showInputMessage="1" showErrorMessage="1" prompt="Please Enter Percentage" sqref="N92" xr:uid="{00000000-0002-0000-0400-000000000000}">
      <formula1>-100</formula1>
      <formula2>100</formula2>
    </dataValidation>
  </dataValidations>
  <pageMargins left="0.45" right="0.45" top="0.75" bottom="0.75" header="0.3" footer="0.3"/>
  <pageSetup paperSize="9" scale="65" fitToHeight="0" orientation="landscape" r:id="rId5"/>
  <rowBreaks count="1" manualBreakCount="1">
    <brk id="80" max="14"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pageSetUpPr fitToPage="1"/>
  </sheetPr>
  <dimension ref="A1:P20"/>
  <sheetViews>
    <sheetView view="pageBreakPreview" zoomScale="85" zoomScaleNormal="80" zoomScaleSheetLayoutView="85" workbookViewId="0">
      <pane ySplit="9" topLeftCell="A12" activePane="bottomLeft" state="frozen"/>
      <selection pane="bottomLeft" activeCell="J11" sqref="J11"/>
    </sheetView>
  </sheetViews>
  <sheetFormatPr defaultRowHeight="13.5"/>
  <cols>
    <col min="1" max="1" width="5.85546875" style="154" customWidth="1"/>
    <col min="2" max="2" width="11.28515625" style="154" bestFit="1" customWidth="1"/>
    <col min="3" max="3" width="12.7109375" style="154" hidden="1" customWidth="1"/>
    <col min="4" max="4" width="16.5703125" style="154" hidden="1" customWidth="1"/>
    <col min="5" max="5" width="7" style="154" hidden="1" customWidth="1"/>
    <col min="6" max="6" width="19.140625" style="154" hidden="1" customWidth="1"/>
    <col min="7" max="7" width="52.42578125" style="154" customWidth="1"/>
    <col min="8" max="8" width="17" style="154" customWidth="1"/>
    <col min="9" max="9" width="19.5703125" style="154" customWidth="1"/>
    <col min="10" max="10" width="21.42578125" style="154" customWidth="1"/>
    <col min="11" max="11" width="24.42578125" style="154" customWidth="1"/>
    <col min="12" max="12" width="24.85546875" style="154" customWidth="1"/>
    <col min="13" max="13" width="32.28515625" style="154" customWidth="1"/>
    <col min="14" max="15" width="32.28515625" style="154" hidden="1" customWidth="1"/>
    <col min="16" max="17" width="32.28515625" style="154" customWidth="1"/>
    <col min="18" max="31" width="9.140625" style="154" customWidth="1"/>
    <col min="32" max="16384" width="9.140625" style="154"/>
  </cols>
  <sheetData>
    <row r="1" spans="1:16" s="153" customFormat="1" ht="39" customHeight="1">
      <c r="A1" s="350" t="str">
        <f>'Name of Bidder'!A1:C1</f>
        <v>Construction of Underground Water Storage Sump Tank at POWERGRID, Gooty Sub Station</v>
      </c>
      <c r="B1" s="350"/>
      <c r="C1" s="350"/>
      <c r="D1" s="350"/>
      <c r="E1" s="350"/>
      <c r="F1" s="350"/>
      <c r="G1" s="350"/>
      <c r="H1" s="350"/>
      <c r="I1" s="350"/>
      <c r="J1" s="350"/>
      <c r="K1" s="350"/>
      <c r="L1" s="350"/>
      <c r="M1" s="199"/>
      <c r="N1" s="208"/>
      <c r="O1" s="208"/>
      <c r="P1" s="208"/>
    </row>
    <row r="2" spans="1:16" s="153" customFormat="1" ht="16.5" customHeight="1">
      <c r="A2" s="350" t="s">
        <v>264</v>
      </c>
      <c r="B2" s="350"/>
      <c r="C2" s="350"/>
      <c r="D2" s="350"/>
      <c r="E2" s="350"/>
      <c r="F2" s="350"/>
      <c r="G2" s="350"/>
      <c r="H2" s="350"/>
      <c r="I2" s="350"/>
      <c r="J2" s="350"/>
      <c r="K2" s="350"/>
      <c r="L2" s="350"/>
      <c r="M2" s="199"/>
      <c r="N2" s="208"/>
      <c r="O2" s="208"/>
      <c r="P2" s="208"/>
    </row>
    <row r="3" spans="1:16" ht="15.75">
      <c r="A3" s="131" t="s">
        <v>265</v>
      </c>
      <c r="B3" s="131"/>
      <c r="C3" s="131"/>
      <c r="D3" s="342">
        <f>'Name of Bidder'!C9</f>
        <v>0</v>
      </c>
      <c r="E3" s="342"/>
      <c r="F3" s="342"/>
      <c r="G3" s="342"/>
      <c r="H3" s="342"/>
      <c r="I3" s="342"/>
      <c r="J3" s="341" t="s">
        <v>241</v>
      </c>
      <c r="K3" s="341"/>
      <c r="L3" s="341"/>
      <c r="M3" s="131"/>
      <c r="N3" s="209"/>
      <c r="O3" s="209"/>
      <c r="P3" s="209"/>
    </row>
    <row r="4" spans="1:16" ht="15.75">
      <c r="A4" s="342" t="s">
        <v>14</v>
      </c>
      <c r="B4" s="342"/>
      <c r="C4" s="342"/>
      <c r="D4" s="342">
        <f>'Name of Bidder'!C10</f>
        <v>0</v>
      </c>
      <c r="E4" s="342"/>
      <c r="F4" s="342"/>
      <c r="G4" s="342"/>
      <c r="H4" s="342"/>
      <c r="I4" s="342"/>
      <c r="J4" s="341" t="s">
        <v>243</v>
      </c>
      <c r="K4" s="341"/>
      <c r="L4" s="341"/>
      <c r="M4" s="131"/>
      <c r="N4" s="209"/>
      <c r="O4" s="209"/>
      <c r="P4" s="209"/>
    </row>
    <row r="5" spans="1:16" ht="15.75">
      <c r="A5" s="131"/>
      <c r="B5" s="131"/>
      <c r="C5" s="131"/>
      <c r="D5" s="342">
        <f>'Name of Bidder'!C11</f>
        <v>0</v>
      </c>
      <c r="E5" s="342"/>
      <c r="F5" s="342"/>
      <c r="G5" s="342"/>
      <c r="H5" s="342"/>
      <c r="I5" s="342"/>
      <c r="J5" s="341" t="s">
        <v>244</v>
      </c>
      <c r="K5" s="341"/>
      <c r="L5" s="341"/>
      <c r="M5" s="131"/>
      <c r="N5" s="209"/>
      <c r="O5" s="209"/>
      <c r="P5" s="209"/>
    </row>
    <row r="6" spans="1:16" ht="15.75">
      <c r="A6" s="131"/>
      <c r="B6" s="131"/>
      <c r="C6" s="131"/>
      <c r="D6" s="342">
        <f>'Name of Bidder'!C12</f>
        <v>0</v>
      </c>
      <c r="E6" s="342"/>
      <c r="F6" s="342"/>
      <c r="G6" s="342"/>
      <c r="H6" s="342"/>
      <c r="I6" s="342"/>
      <c r="J6" s="131" t="s">
        <v>245</v>
      </c>
      <c r="K6" s="131"/>
      <c r="L6" s="131"/>
      <c r="M6" s="131"/>
      <c r="N6" s="209"/>
      <c r="O6" s="209"/>
      <c r="P6" s="209"/>
    </row>
    <row r="7" spans="1:16" ht="15.75">
      <c r="A7" s="131"/>
      <c r="B7" s="131"/>
      <c r="C7" s="131"/>
      <c r="D7" s="131"/>
      <c r="E7" s="342"/>
      <c r="F7" s="342"/>
      <c r="G7" s="342"/>
      <c r="H7" s="342"/>
      <c r="I7" s="342"/>
      <c r="J7" s="131" t="s">
        <v>246</v>
      </c>
      <c r="K7" s="131"/>
      <c r="L7" s="131"/>
      <c r="M7" s="131"/>
      <c r="N7" s="209"/>
      <c r="O7" s="209"/>
      <c r="P7" s="209"/>
    </row>
    <row r="8" spans="1:16" s="155" customFormat="1" ht="115.5">
      <c r="A8" s="127" t="s">
        <v>248</v>
      </c>
      <c r="B8" s="127" t="s">
        <v>249</v>
      </c>
      <c r="C8" s="127" t="s">
        <v>266</v>
      </c>
      <c r="D8" s="128" t="s">
        <v>267</v>
      </c>
      <c r="E8" s="128" t="s">
        <v>252</v>
      </c>
      <c r="F8" s="235" t="s">
        <v>253</v>
      </c>
      <c r="G8" s="127" t="s">
        <v>268</v>
      </c>
      <c r="H8" s="127" t="s">
        <v>254</v>
      </c>
      <c r="I8" s="127" t="s">
        <v>255</v>
      </c>
      <c r="J8" s="127" t="s">
        <v>269</v>
      </c>
      <c r="K8" s="127" t="s">
        <v>270</v>
      </c>
      <c r="L8" s="127" t="s">
        <v>257</v>
      </c>
      <c r="M8" s="127" t="s">
        <v>271</v>
      </c>
      <c r="N8" s="207"/>
      <c r="O8" s="207"/>
      <c r="P8" s="210">
        <f>COUNTIF(J11:J16,"")</f>
        <v>6</v>
      </c>
    </row>
    <row r="9" spans="1:16" ht="16.5">
      <c r="A9" s="200">
        <v>1</v>
      </c>
      <c r="B9" s="200"/>
      <c r="C9" s="200">
        <v>2</v>
      </c>
      <c r="D9" s="200">
        <v>3</v>
      </c>
      <c r="E9" s="201">
        <v>4</v>
      </c>
      <c r="F9" s="202">
        <v>5</v>
      </c>
      <c r="G9" s="203">
        <v>6</v>
      </c>
      <c r="H9" s="203">
        <v>7</v>
      </c>
      <c r="I9" s="203">
        <v>8</v>
      </c>
      <c r="J9" s="203">
        <v>9</v>
      </c>
      <c r="K9" s="204" t="s">
        <v>272</v>
      </c>
      <c r="L9" s="204" t="s">
        <v>273</v>
      </c>
      <c r="M9" s="204"/>
      <c r="N9" s="209"/>
      <c r="O9" s="209"/>
      <c r="P9" s="210">
        <f>COUNTIF(I11:I16,"&gt;0")</f>
        <v>6</v>
      </c>
    </row>
    <row r="10" spans="1:16" ht="30.75" customHeight="1">
      <c r="A10" s="223" t="s">
        <v>274</v>
      </c>
      <c r="B10" s="224"/>
      <c r="C10" s="225"/>
      <c r="D10" s="225"/>
      <c r="E10" s="226"/>
      <c r="F10" s="227"/>
      <c r="G10" s="232" t="s">
        <v>517</v>
      </c>
      <c r="H10" s="228"/>
      <c r="I10" s="229"/>
      <c r="J10" s="230"/>
      <c r="K10" s="231"/>
      <c r="L10" s="231"/>
      <c r="M10" s="231"/>
      <c r="N10" s="209"/>
      <c r="O10" s="209"/>
      <c r="P10" s="210"/>
    </row>
    <row r="11" spans="1:16" ht="193.5" customHeight="1">
      <c r="A11" s="147">
        <v>1</v>
      </c>
      <c r="B11" s="278" t="s">
        <v>275</v>
      </c>
      <c r="C11" s="200"/>
      <c r="D11" s="238"/>
      <c r="E11" s="211">
        <v>0.18</v>
      </c>
      <c r="F11" s="236"/>
      <c r="G11" s="293" t="s">
        <v>518</v>
      </c>
      <c r="H11" s="279" t="s">
        <v>347</v>
      </c>
      <c r="I11" s="204">
        <v>2</v>
      </c>
      <c r="J11" s="238"/>
      <c r="K11" s="277">
        <f>ROUND(J11*I11,2)</f>
        <v>0</v>
      </c>
      <c r="L11" s="205">
        <f>ROUND(K11*E11,2)</f>
        <v>0</v>
      </c>
      <c r="M11" s="206"/>
      <c r="N11" s="209" t="b">
        <f t="shared" ref="N11" si="0">ISBLANK(J11)</f>
        <v>1</v>
      </c>
      <c r="O11" s="209" t="b">
        <f t="shared" ref="O11" si="1">AND(N11=FALSE,J11=0)</f>
        <v>0</v>
      </c>
      <c r="P11" s="210"/>
    </row>
    <row r="12" spans="1:16" ht="186.75" customHeight="1">
      <c r="A12" s="147">
        <v>2</v>
      </c>
      <c r="B12" s="278" t="s">
        <v>342</v>
      </c>
      <c r="C12" s="200"/>
      <c r="D12" s="238"/>
      <c r="E12" s="211">
        <v>0.18</v>
      </c>
      <c r="F12" s="236"/>
      <c r="G12" s="293" t="s">
        <v>519</v>
      </c>
      <c r="H12" s="279" t="s">
        <v>347</v>
      </c>
      <c r="I12" s="204">
        <v>2</v>
      </c>
      <c r="J12" s="238"/>
      <c r="K12" s="277">
        <f t="shared" ref="K12:K16" si="2">ROUND(J12*I12,2)</f>
        <v>0</v>
      </c>
      <c r="L12" s="205">
        <f t="shared" ref="L12:L16" si="3">ROUND(K12*E12,2)</f>
        <v>0</v>
      </c>
      <c r="M12" s="206"/>
      <c r="N12" s="209"/>
      <c r="O12" s="209"/>
      <c r="P12" s="210"/>
    </row>
    <row r="13" spans="1:16" ht="33" customHeight="1">
      <c r="A13" s="147">
        <v>3</v>
      </c>
      <c r="B13" s="278" t="s">
        <v>343</v>
      </c>
      <c r="C13" s="200"/>
      <c r="D13" s="238"/>
      <c r="E13" s="211">
        <v>0.18</v>
      </c>
      <c r="F13" s="236"/>
      <c r="G13" s="293" t="s">
        <v>520</v>
      </c>
      <c r="H13" s="279" t="s">
        <v>347</v>
      </c>
      <c r="I13" s="204">
        <v>2</v>
      </c>
      <c r="J13" s="238"/>
      <c r="K13" s="277">
        <f t="shared" si="2"/>
        <v>0</v>
      </c>
      <c r="L13" s="205">
        <f t="shared" si="3"/>
        <v>0</v>
      </c>
      <c r="M13" s="206"/>
      <c r="N13" s="209"/>
      <c r="O13" s="209"/>
      <c r="P13" s="210"/>
    </row>
    <row r="14" spans="1:16" ht="24.75" customHeight="1">
      <c r="A14" s="147">
        <v>4</v>
      </c>
      <c r="B14" s="278" t="s">
        <v>344</v>
      </c>
      <c r="C14" s="200"/>
      <c r="D14" s="238"/>
      <c r="E14" s="211">
        <v>0.18</v>
      </c>
      <c r="F14" s="236"/>
      <c r="G14" s="293" t="s">
        <v>521</v>
      </c>
      <c r="H14" s="279" t="s">
        <v>347</v>
      </c>
      <c r="I14" s="204">
        <v>4</v>
      </c>
      <c r="J14" s="238"/>
      <c r="K14" s="277">
        <f t="shared" si="2"/>
        <v>0</v>
      </c>
      <c r="L14" s="205">
        <f t="shared" si="3"/>
        <v>0</v>
      </c>
      <c r="M14" s="206"/>
      <c r="N14" s="209"/>
      <c r="O14" s="209"/>
      <c r="P14" s="210"/>
    </row>
    <row r="15" spans="1:16" ht="23.25" customHeight="1">
      <c r="A15" s="147">
        <v>5</v>
      </c>
      <c r="B15" s="278" t="s">
        <v>345</v>
      </c>
      <c r="C15" s="200"/>
      <c r="D15" s="238"/>
      <c r="E15" s="211">
        <v>0.18</v>
      </c>
      <c r="F15" s="236"/>
      <c r="G15" s="293" t="s">
        <v>522</v>
      </c>
      <c r="H15" s="279" t="s">
        <v>347</v>
      </c>
      <c r="I15" s="204">
        <v>2</v>
      </c>
      <c r="J15" s="238"/>
      <c r="K15" s="277">
        <f t="shared" si="2"/>
        <v>0</v>
      </c>
      <c r="L15" s="205">
        <f t="shared" si="3"/>
        <v>0</v>
      </c>
      <c r="M15" s="206"/>
      <c r="N15" s="209"/>
      <c r="O15" s="209"/>
      <c r="P15" s="210"/>
    </row>
    <row r="16" spans="1:16" ht="39.75" customHeight="1">
      <c r="A16" s="147">
        <v>6</v>
      </c>
      <c r="B16" s="278" t="s">
        <v>346</v>
      </c>
      <c r="C16" s="200"/>
      <c r="D16" s="238"/>
      <c r="E16" s="211">
        <v>0.18</v>
      </c>
      <c r="F16" s="236"/>
      <c r="G16" s="293" t="s">
        <v>523</v>
      </c>
      <c r="H16" s="279" t="s">
        <v>347</v>
      </c>
      <c r="I16" s="204">
        <v>2</v>
      </c>
      <c r="J16" s="238"/>
      <c r="K16" s="277">
        <f t="shared" si="2"/>
        <v>0</v>
      </c>
      <c r="L16" s="205">
        <f t="shared" si="3"/>
        <v>0</v>
      </c>
      <c r="M16" s="206"/>
      <c r="N16" s="209"/>
      <c r="O16" s="209"/>
      <c r="P16" s="210"/>
    </row>
    <row r="17" spans="1:16" ht="53.25" customHeight="1">
      <c r="A17" s="233"/>
      <c r="B17" s="233"/>
      <c r="C17" s="233"/>
      <c r="D17" s="233"/>
      <c r="E17" s="233"/>
      <c r="F17" s="233"/>
      <c r="G17" s="353" t="s">
        <v>524</v>
      </c>
      <c r="H17" s="353"/>
      <c r="I17" s="353"/>
      <c r="J17" s="353"/>
      <c r="K17" s="239" t="str">
        <f>IF(P9=P8,"", SUM(K11:K16))</f>
        <v/>
      </c>
      <c r="L17" s="239" t="str">
        <f>IF(P9=P8,"", SUM(L11:L16))</f>
        <v/>
      </c>
      <c r="M17" s="234"/>
      <c r="N17" s="151" t="str">
        <f>IF(COUNTIF(N6:N11,"TRUE"),"False","Sheet OK")</f>
        <v>False</v>
      </c>
      <c r="O17" s="209"/>
      <c r="P17" s="209"/>
    </row>
    <row r="18" spans="1:16" ht="39" customHeight="1">
      <c r="A18" s="352" t="str">
        <f>IF(K17="","As all the line items are Left Blank the bid is considered as Non-responsive","Sheet OK")</f>
        <v>As all the line items are Left Blank the bid is considered as Non-responsive</v>
      </c>
      <c r="B18" s="352"/>
      <c r="C18" s="352"/>
      <c r="D18" s="352"/>
      <c r="E18" s="352"/>
      <c r="F18" s="352"/>
      <c r="G18" s="352"/>
      <c r="H18" s="352"/>
      <c r="I18" s="352"/>
      <c r="J18" s="352"/>
      <c r="K18" s="352"/>
      <c r="L18" s="352"/>
      <c r="M18" s="352"/>
      <c r="N18" s="209"/>
      <c r="O18" s="209"/>
      <c r="P18" s="209"/>
    </row>
    <row r="20" spans="1:16">
      <c r="N20" s="156" t="str">
        <f>IF(COUNTIF(N17:N19,"TRUE"),"False","Sheet OK")</f>
        <v>Sheet OK</v>
      </c>
      <c r="O20" s="156"/>
    </row>
  </sheetData>
  <sheetProtection algorithmName="SHA-512" hashValue="6ccKDIm6eX14zdJjlyu3atK7pZeHkS92IViWZefqowz6LA1MLpCulDxAKm/3ljA0REfejJSNfetK8z9bAWXAWQ==" saltValue="GKqN14A4TL5nrlTPwOPu+Q==" spinCount="100000" sheet="1" formatColumns="0" formatRows="0" selectLockedCells="1"/>
  <customSheetViews>
    <customSheetView guid="{F3854C08-3477-4F6D-851C-40DFA3C6F6FE}" scale="70" showPageBreaks="1" fitToPage="1" printArea="1" hiddenColumns="1" view="pageBreakPreview">
      <pane ySplit="9" topLeftCell="A29" activePane="bottomLeft" state="frozen"/>
      <selection pane="bottomLeft" activeCell="D11" sqref="D11"/>
      <pageMargins left="0" right="0" top="0" bottom="0" header="0" footer="0"/>
      <pageSetup paperSize="9" scale="26" orientation="landscape" r:id="rId1"/>
    </customSheetView>
    <customSheetView guid="{768FBB31-C98F-42D8-8A21-9E4C92CB0C4E}" scale="85" showPageBreaks="1" fitToPage="1" printArea="1" hiddenColumns="1" view="pageBreakPreview">
      <pane ySplit="9" topLeftCell="A10" activePane="bottomLeft" state="frozen"/>
      <selection pane="bottomLeft" activeCell="D13" sqref="D13"/>
      <pageMargins left="0" right="0" top="0" bottom="0" header="0" footer="0"/>
      <pageSetup paperSize="9" scale="26" orientation="landscape" r:id="rId2"/>
    </customSheetView>
    <customSheetView guid="{71DFD631-F0FC-4D77-B088-495FC5677788}" scale="90" showPageBreaks="1" fitToPage="1" printArea="1" view="pageBreakPreview">
      <selection activeCell="G17" sqref="G17"/>
      <pageMargins left="0" right="0" top="0" bottom="0" header="0" footer="0"/>
      <pageSetup paperSize="9" scale="72" orientation="landscape" r:id="rId3"/>
    </customSheetView>
    <customSheetView guid="{FAE469C4-CC0E-407B-871F-7B3C94956CEC}" scale="90" showPageBreaks="1" fitToPage="1" printArea="1" view="pageBreakPreview">
      <selection activeCell="G17" sqref="G17"/>
      <pageMargins left="0" right="0" top="0" bottom="0" header="0" footer="0"/>
      <pageSetup paperSize="9" scale="72" orientation="landscape" r:id="rId4"/>
    </customSheetView>
  </customSheetViews>
  <mergeCells count="13">
    <mergeCell ref="A18:M18"/>
    <mergeCell ref="A1:L1"/>
    <mergeCell ref="A4:C4"/>
    <mergeCell ref="D3:I3"/>
    <mergeCell ref="D5:I5"/>
    <mergeCell ref="E7:I7"/>
    <mergeCell ref="G17:J17"/>
    <mergeCell ref="J3:L3"/>
    <mergeCell ref="J4:L4"/>
    <mergeCell ref="D4:I4"/>
    <mergeCell ref="D6:I6"/>
    <mergeCell ref="J5:L5"/>
    <mergeCell ref="A2:L2"/>
  </mergeCells>
  <conditionalFormatting sqref="A18:M18">
    <cfRule type="containsText" dxfId="5" priority="11" stopIfTrue="1" operator="containsText" text="sheet">
      <formula>NOT(ISERROR(SEARCH("sheet",A18)))</formula>
    </cfRule>
    <cfRule type="containsText" dxfId="4" priority="12" stopIfTrue="1" operator="containsText" text="Non-responsive">
      <formula>NOT(ISERROR(SEARCH("Non-responsive",A18)))</formula>
    </cfRule>
  </conditionalFormatting>
  <conditionalFormatting sqref="M11:M16">
    <cfRule type="containsText" dxfId="3" priority="8" operator="containsText" text="included">
      <formula>NOT(ISERROR(SEARCH("included",M11)))</formula>
    </cfRule>
  </conditionalFormatting>
  <dataValidations xWindow="1261" yWindow="670" count="2">
    <dataValidation allowBlank="1" showInputMessage="1" showErrorMessage="1" prompt="Please Enter SAC Code" sqref="D11:D16" xr:uid="{00000000-0002-0000-0500-000000000000}"/>
    <dataValidation type="decimal" operator="greaterThanOrEqual" allowBlank="1" showInputMessage="1" showErrorMessage="1" errorTitle="ERROR" error="Enter any positive value including zero._x000a_Items against which price entered as zero shall be deemed to be covered in other BOQ item/s." prompt="Enter any positive value including zero._x000a_Items against which price entered as zero shall be deemed to be covered in other BOQ item/s." sqref="J11:J16" xr:uid="{00000000-0002-0000-0500-000001000000}">
      <formula1>0</formula1>
    </dataValidation>
  </dataValidations>
  <pageMargins left="0.7" right="0.7" top="0.75" bottom="0.75" header="0.3" footer="0.3"/>
  <pageSetup paperSize="9" scale="55" orientation="landscape" r:id="rId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pageSetUpPr fitToPage="1"/>
  </sheetPr>
  <dimension ref="A1:D26"/>
  <sheetViews>
    <sheetView view="pageBreakPreview" topLeftCell="A3" zoomScaleNormal="100" zoomScaleSheetLayoutView="100" workbookViewId="0">
      <selection activeCell="D20" sqref="D20"/>
    </sheetView>
  </sheetViews>
  <sheetFormatPr defaultRowHeight="13.5"/>
  <cols>
    <col min="1" max="1" width="10.140625" style="157" bestFit="1" customWidth="1"/>
    <col min="2" max="2" width="41.140625" style="157" customWidth="1"/>
    <col min="3" max="3" width="16.42578125" style="157" customWidth="1"/>
    <col min="4" max="4" width="24" style="163" customWidth="1"/>
    <col min="5" max="16384" width="9.140625" style="157"/>
  </cols>
  <sheetData>
    <row r="1" spans="1:4" ht="57.75" customHeight="1">
      <c r="A1" s="298" t="str">
        <f>'Name of Bidder'!A1</f>
        <v>Construction of Underground Water Storage Sump Tank at POWERGRID, Gooty Sub Station</v>
      </c>
      <c r="B1" s="298"/>
      <c r="C1" s="298"/>
      <c r="D1" s="298"/>
    </row>
    <row r="2" spans="1:4" ht="16.5">
      <c r="A2" s="298" t="s">
        <v>276</v>
      </c>
      <c r="B2" s="298"/>
      <c r="C2" s="298"/>
      <c r="D2" s="298"/>
    </row>
    <row r="3" spans="1:4">
      <c r="A3" s="354" t="s">
        <v>242</v>
      </c>
      <c r="B3" s="354"/>
      <c r="C3" s="354" t="s">
        <v>241</v>
      </c>
      <c r="D3" s="354"/>
    </row>
    <row r="4" spans="1:4">
      <c r="A4" s="240" t="s">
        <v>13</v>
      </c>
      <c r="B4" s="241">
        <f>'Name of Bidder'!C9</f>
        <v>0</v>
      </c>
      <c r="C4" s="240" t="s">
        <v>243</v>
      </c>
      <c r="D4" s="242"/>
    </row>
    <row r="5" spans="1:4" ht="16.5">
      <c r="A5" s="240" t="s">
        <v>14</v>
      </c>
      <c r="B5" s="241">
        <f>'Schedule-I'!C5</f>
        <v>0</v>
      </c>
      <c r="C5" s="356" t="s">
        <v>244</v>
      </c>
      <c r="D5" s="356"/>
    </row>
    <row r="6" spans="1:4" ht="16.5">
      <c r="A6" s="243"/>
      <c r="B6" s="241">
        <f>'Schedule-I'!C6</f>
        <v>0</v>
      </c>
      <c r="C6" s="62" t="s">
        <v>245</v>
      </c>
      <c r="D6" s="126"/>
    </row>
    <row r="7" spans="1:4" ht="16.5">
      <c r="A7" s="243"/>
      <c r="B7" s="241">
        <f>'Schedule-I'!C7</f>
        <v>0</v>
      </c>
      <c r="C7" s="62" t="s">
        <v>277</v>
      </c>
      <c r="D7" s="126"/>
    </row>
    <row r="8" spans="1:4" ht="16.5">
      <c r="A8" s="243"/>
      <c r="B8" s="241"/>
      <c r="C8" s="62" t="s">
        <v>278</v>
      </c>
      <c r="D8" s="126"/>
    </row>
    <row r="9" spans="1:4" ht="15">
      <c r="A9" s="158" t="s">
        <v>248</v>
      </c>
      <c r="B9" s="355" t="s">
        <v>279</v>
      </c>
      <c r="C9" s="355"/>
      <c r="D9" s="159" t="s">
        <v>280</v>
      </c>
    </row>
    <row r="10" spans="1:4" ht="15">
      <c r="A10" s="160">
        <v>1.1000000000000001</v>
      </c>
      <c r="B10" s="357" t="s">
        <v>281</v>
      </c>
      <c r="C10" s="357"/>
      <c r="D10" s="244"/>
    </row>
    <row r="11" spans="1:4" ht="48.75" customHeight="1">
      <c r="A11" s="160"/>
      <c r="B11" s="358" t="str">
        <f>"Supply &amp; Installation Charges- Schedule Civil Items for " &amp;A1</f>
        <v>Supply &amp; Installation Charges- Schedule Civil Items for Construction of Underground Water Storage Sump Tank at POWERGRID, Gooty Sub Station</v>
      </c>
      <c r="C11" s="358"/>
      <c r="D11" s="245" t="str">
        <f>'Schedule-I'!N94</f>
        <v/>
      </c>
    </row>
    <row r="12" spans="1:4" ht="15">
      <c r="A12" s="160">
        <v>1.2</v>
      </c>
      <c r="B12" s="357" t="s">
        <v>282</v>
      </c>
      <c r="C12" s="357"/>
      <c r="D12" s="245"/>
    </row>
    <row r="13" spans="1:4" ht="50.25" customHeight="1">
      <c r="A13" s="160"/>
      <c r="B13" s="358" t="str">
        <f>"Supply &amp; Installation Charges- Non-Schedule Civil Items for " &amp; A1</f>
        <v>Supply &amp; Installation Charges- Non-Schedule Civil Items for Construction of Underground Water Storage Sump Tank at POWERGRID, Gooty Sub Station</v>
      </c>
      <c r="C13" s="358"/>
      <c r="D13" s="246" t="str">
        <f>'Schedule-II'!K17</f>
        <v/>
      </c>
    </row>
    <row r="14" spans="1:4" ht="15">
      <c r="A14" s="160"/>
      <c r="B14" s="364"/>
      <c r="C14" s="365"/>
      <c r="D14" s="246"/>
    </row>
    <row r="15" spans="1:4" ht="16.5">
      <c r="A15" s="160" t="s">
        <v>283</v>
      </c>
      <c r="B15" s="366" t="s">
        <v>284</v>
      </c>
      <c r="C15" s="367"/>
      <c r="D15" s="161" t="str">
        <f>IF(OR(D11="",D13=""),"Non-responsive Bid",D11+D13)</f>
        <v>Non-responsive Bid</v>
      </c>
    </row>
    <row r="16" spans="1:4" ht="15">
      <c r="A16" s="160"/>
      <c r="B16" s="359"/>
      <c r="C16" s="360"/>
      <c r="D16" s="161"/>
    </row>
    <row r="17" spans="1:4" ht="15">
      <c r="A17" s="160" t="s">
        <v>285</v>
      </c>
      <c r="B17" s="357" t="s">
        <v>286</v>
      </c>
      <c r="C17" s="357"/>
      <c r="D17" s="161"/>
    </row>
    <row r="18" spans="1:4" ht="15">
      <c r="A18" s="160"/>
      <c r="B18" s="358" t="s">
        <v>287</v>
      </c>
      <c r="C18" s="358"/>
      <c r="D18" s="161" t="str">
        <f>'Schedule-I'!O95</f>
        <v/>
      </c>
    </row>
    <row r="19" spans="1:4" ht="15">
      <c r="A19" s="160"/>
      <c r="B19" s="358" t="s">
        <v>288</v>
      </c>
      <c r="C19" s="358"/>
      <c r="D19" s="161" t="str">
        <f>'Schedule-II'!L17</f>
        <v/>
      </c>
    </row>
    <row r="20" spans="1:4" ht="16.5">
      <c r="A20" s="160"/>
      <c r="B20" s="361" t="s">
        <v>289</v>
      </c>
      <c r="C20" s="361"/>
      <c r="D20" s="161" t="str">
        <f>IF(OR(D11="",D13=""),"Non-responsive Bid",D18+D19)</f>
        <v>Non-responsive Bid</v>
      </c>
    </row>
    <row r="21" spans="1:4" ht="15.75">
      <c r="A21" s="160"/>
      <c r="B21" s="362"/>
      <c r="C21" s="363"/>
      <c r="D21" s="162"/>
    </row>
    <row r="22" spans="1:4" ht="16.5">
      <c r="A22" s="160" t="s">
        <v>290</v>
      </c>
      <c r="B22" s="361" t="s">
        <v>291</v>
      </c>
      <c r="C22" s="361"/>
      <c r="D22" s="161" t="str">
        <f>IF(OR(D11="",D13=""),"Non-responsive Bid",D15+D20)</f>
        <v>Non-responsive Bid</v>
      </c>
    </row>
    <row r="23" spans="1:4">
      <c r="A23" s="247"/>
      <c r="B23" s="248"/>
      <c r="C23" s="248"/>
      <c r="D23" s="249"/>
    </row>
    <row r="24" spans="1:4">
      <c r="A24" s="250"/>
      <c r="B24" s="251"/>
      <c r="C24" s="251"/>
      <c r="D24" s="252"/>
    </row>
    <row r="25" spans="1:4">
      <c r="A25" s="253" t="s">
        <v>292</v>
      </c>
      <c r="B25" s="251">
        <f>'Name of Bidder'!C20</f>
        <v>0</v>
      </c>
      <c r="C25" s="240" t="s">
        <v>293</v>
      </c>
      <c r="D25" s="252">
        <f>'Name of Bidder'!C17</f>
        <v>0</v>
      </c>
    </row>
    <row r="26" spans="1:4">
      <c r="A26" s="254" t="s">
        <v>294</v>
      </c>
      <c r="B26" s="255">
        <f>'Name of Bidder'!C21</f>
        <v>0</v>
      </c>
      <c r="C26" s="256" t="s">
        <v>295</v>
      </c>
      <c r="D26" s="257">
        <f>'Name of Bidder'!C18</f>
        <v>0</v>
      </c>
    </row>
  </sheetData>
  <sheetProtection password="DD4C" sheet="1"/>
  <customSheetViews>
    <customSheetView guid="{F3854C08-3477-4F6D-851C-40DFA3C6F6FE}" showPageBreaks="1" fitToPage="1" view="pageBreakPreview" topLeftCell="A4">
      <selection activeCell="D11" sqref="D11"/>
      <pageMargins left="0" right="0" top="0" bottom="0" header="0" footer="0"/>
      <pageSetup paperSize="9" orientation="portrait" r:id="rId1"/>
    </customSheetView>
    <customSheetView guid="{768FBB31-C98F-42D8-8A21-9E4C92CB0C4E}" showPageBreaks="1" fitToPage="1" view="pageBreakPreview">
      <selection activeCell="G16" sqref="G16"/>
      <pageMargins left="0" right="0" top="0" bottom="0" header="0" footer="0"/>
      <pageSetup paperSize="9" orientation="portrait" r:id="rId2"/>
    </customSheetView>
    <customSheetView guid="{71DFD631-F0FC-4D77-B088-495FC5677788}" showPageBreaks="1" fitToPage="1" view="pageBreakPreview">
      <selection activeCell="N15" sqref="N15"/>
      <pageMargins left="0" right="0" top="0" bottom="0" header="0" footer="0"/>
      <pageSetup paperSize="9" orientation="portrait" r:id="rId3"/>
    </customSheetView>
    <customSheetView guid="{FAE469C4-CC0E-407B-871F-7B3C94956CEC}" showPageBreaks="1" fitToPage="1" view="pageBreakPreview">
      <selection activeCell="N15" sqref="N15"/>
      <pageMargins left="0" right="0" top="0" bottom="0" header="0" footer="0"/>
      <pageSetup paperSize="9" orientation="portrait" r:id="rId4"/>
    </customSheetView>
  </customSheetViews>
  <mergeCells count="19">
    <mergeCell ref="B20:C20"/>
    <mergeCell ref="B21:C21"/>
    <mergeCell ref="B22:C22"/>
    <mergeCell ref="B14:C14"/>
    <mergeCell ref="B15:C15"/>
    <mergeCell ref="B18:C18"/>
    <mergeCell ref="B19:C19"/>
    <mergeCell ref="B17:C17"/>
    <mergeCell ref="B10:C10"/>
    <mergeCell ref="B11:C11"/>
    <mergeCell ref="B12:C12"/>
    <mergeCell ref="B13:C13"/>
    <mergeCell ref="B16:C16"/>
    <mergeCell ref="A1:D1"/>
    <mergeCell ref="A2:D2"/>
    <mergeCell ref="A3:B3"/>
    <mergeCell ref="C3:D3"/>
    <mergeCell ref="B9:C9"/>
    <mergeCell ref="C5:D5"/>
  </mergeCells>
  <conditionalFormatting sqref="D15">
    <cfRule type="containsText" dxfId="2" priority="3" stopIfTrue="1" operator="containsText" text="Non-responsive Bid">
      <formula>NOT(ISERROR(SEARCH("Non-responsive Bid",D15)))</formula>
    </cfRule>
  </conditionalFormatting>
  <conditionalFormatting sqref="D20">
    <cfRule type="containsText" dxfId="1" priority="2" stopIfTrue="1" operator="containsText" text="Non-responsive Bid">
      <formula>NOT(ISERROR(SEARCH("Non-responsive Bid",D20)))</formula>
    </cfRule>
  </conditionalFormatting>
  <conditionalFormatting sqref="D22">
    <cfRule type="containsText" dxfId="0" priority="1" stopIfTrue="1" operator="containsText" text="Non-responsive Bid">
      <formula>NOT(ISERROR(SEARCH("Non-responsive Bid",D22)))</formula>
    </cfRule>
  </conditionalFormatting>
  <pageMargins left="0.7" right="0.7" top="0.75" bottom="0.75" header="0.3" footer="0.3"/>
  <pageSetup paperSize="9" orientation="portrait" r:id="rId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5"/>
  <dimension ref="A1:AB53"/>
  <sheetViews>
    <sheetView tabSelected="1" view="pageBreakPreview" zoomScaleNormal="100" zoomScaleSheetLayoutView="100" workbookViewId="0">
      <selection activeCell="D43" sqref="D43:F43"/>
    </sheetView>
  </sheetViews>
  <sheetFormatPr defaultRowHeight="12.75"/>
  <cols>
    <col min="1" max="2" width="10.7109375" style="167" customWidth="1"/>
    <col min="3" max="3" width="14.7109375" style="167" customWidth="1"/>
    <col min="4" max="4" width="20.7109375" style="167" customWidth="1"/>
    <col min="5" max="5" width="12.7109375" style="167" customWidth="1"/>
    <col min="6" max="6" width="34.140625" style="167" customWidth="1"/>
    <col min="7" max="25" width="9.140625" style="167"/>
    <col min="26" max="26" width="12.5703125" style="167" customWidth="1"/>
    <col min="27" max="27" width="9.140625" style="167"/>
    <col min="28" max="28" width="16.140625" style="167" bestFit="1" customWidth="1"/>
    <col min="29" max="16384" width="9.140625" style="167"/>
  </cols>
  <sheetData>
    <row r="1" spans="1:6" ht="17.25">
      <c r="A1" s="164" t="str">
        <f>'Name of Bidder'!A2:C2</f>
        <v>Specification No: Ref: SR-I/C&amp;M/WC-3845/2024/RFx: 5002003903 (SR1/NT/W-CIVIL/DOM/B00/24/12509)</v>
      </c>
      <c r="B1" s="164"/>
      <c r="C1" s="165"/>
      <c r="D1" s="165"/>
      <c r="E1" s="165"/>
      <c r="F1" s="166" t="s">
        <v>296</v>
      </c>
    </row>
    <row r="2" spans="1:6" ht="16.5">
      <c r="A2" s="168"/>
      <c r="B2" s="168"/>
      <c r="C2" s="168"/>
      <c r="D2" s="168"/>
      <c r="E2" s="168"/>
      <c r="F2" s="168"/>
    </row>
    <row r="3" spans="1:6" ht="15">
      <c r="A3" s="369" t="s">
        <v>297</v>
      </c>
      <c r="B3" s="369"/>
      <c r="C3" s="369"/>
      <c r="D3" s="369"/>
      <c r="E3" s="369"/>
      <c r="F3" s="369"/>
    </row>
    <row r="4" spans="1:6" ht="15">
      <c r="A4" s="169"/>
      <c r="B4" s="169"/>
      <c r="C4" s="169"/>
      <c r="D4" s="169"/>
      <c r="E4" s="169"/>
      <c r="F4" s="169"/>
    </row>
    <row r="5" spans="1:6" ht="16.5">
      <c r="A5" s="170" t="s">
        <v>298</v>
      </c>
      <c r="B5" s="170"/>
      <c r="C5" s="370"/>
      <c r="D5" s="370"/>
      <c r="E5" s="370"/>
      <c r="F5" s="370"/>
    </row>
    <row r="6" spans="1:6" ht="16.5">
      <c r="A6" s="170" t="s">
        <v>17</v>
      </c>
      <c r="B6" s="371"/>
      <c r="C6" s="371"/>
      <c r="D6" s="168"/>
      <c r="E6" s="168"/>
      <c r="F6" s="168"/>
    </row>
    <row r="7" spans="1:6" ht="16.5">
      <c r="A7" s="170"/>
      <c r="B7" s="171"/>
      <c r="C7" s="171"/>
      <c r="D7" s="168"/>
      <c r="E7" s="168"/>
      <c r="F7" s="168"/>
    </row>
    <row r="8" spans="1:6" ht="16.5">
      <c r="A8" s="172" t="s">
        <v>241</v>
      </c>
      <c r="B8" s="173"/>
      <c r="C8" s="168"/>
      <c r="D8" s="168"/>
      <c r="E8" s="168"/>
      <c r="F8" s="174"/>
    </row>
    <row r="9" spans="1:6" ht="16.5">
      <c r="A9" s="175" t="s">
        <v>243</v>
      </c>
      <c r="B9" s="175"/>
      <c r="C9" s="168"/>
      <c r="D9" s="168"/>
      <c r="E9" s="168"/>
      <c r="F9" s="174"/>
    </row>
    <row r="10" spans="1:6" ht="16.5">
      <c r="A10" s="175" t="s">
        <v>244</v>
      </c>
      <c r="B10" s="175"/>
      <c r="C10" s="168"/>
      <c r="D10" s="168"/>
      <c r="E10" s="168"/>
      <c r="F10" s="174"/>
    </row>
    <row r="11" spans="1:6" ht="16.5">
      <c r="A11" s="175" t="s">
        <v>299</v>
      </c>
      <c r="B11" s="175"/>
      <c r="C11" s="168"/>
      <c r="D11" s="168"/>
      <c r="E11" s="168"/>
      <c r="F11" s="174"/>
    </row>
    <row r="12" spans="1:6" ht="16.5">
      <c r="A12" s="175"/>
      <c r="B12" s="175"/>
      <c r="C12" s="168"/>
      <c r="D12" s="168"/>
      <c r="E12" s="168"/>
      <c r="F12" s="174"/>
    </row>
    <row r="13" spans="1:6" ht="16.5">
      <c r="A13" s="175"/>
      <c r="B13" s="175"/>
      <c r="C13" s="168"/>
      <c r="D13" s="168"/>
      <c r="E13" s="168"/>
      <c r="F13" s="174"/>
    </row>
    <row r="14" spans="1:6" ht="16.5">
      <c r="A14" s="170"/>
      <c r="B14" s="170"/>
      <c r="C14" s="168"/>
      <c r="D14" s="168"/>
      <c r="E14" s="168"/>
      <c r="F14" s="174"/>
    </row>
    <row r="15" spans="1:6" ht="68.25" customHeight="1">
      <c r="A15" s="176" t="s">
        <v>300</v>
      </c>
      <c r="B15" s="177"/>
      <c r="C15" s="372" t="str">
        <f>'Name of Bidder'!A1</f>
        <v>Construction of Underground Water Storage Sump Tank at POWERGRID, Gooty Sub Station</v>
      </c>
      <c r="D15" s="372"/>
      <c r="E15" s="372"/>
      <c r="F15" s="372"/>
    </row>
    <row r="16" spans="1:6" ht="45.75" customHeight="1">
      <c r="A16" s="168" t="s">
        <v>301</v>
      </c>
      <c r="B16" s="168"/>
      <c r="C16" s="174"/>
      <c r="D16" s="174"/>
      <c r="E16" s="174"/>
      <c r="F16" s="174"/>
    </row>
    <row r="17" spans="1:28" ht="113.25" customHeight="1">
      <c r="A17" s="177">
        <v>1</v>
      </c>
      <c r="B17" s="373" t="str">
        <f>Z17 &amp;AB17 &amp; AC17 &amp; AA17</f>
        <v>In continuation of First Envelope of our Bid, we hereby submit the Second Envelope of the Bid, both of which shall be read together and in conjunction with each other, and shall be construed as an integral part of our Bid. Accordingly, we the undersigned, offer to undertake the above-named package in full conformity with the said Bidding Documents for the sum of Rs. Non-responsive Bid /- only or such other sums as may be determined in accordance with the terms and conditions of the Bidding Documents.</v>
      </c>
      <c r="C17" s="373"/>
      <c r="D17" s="373"/>
      <c r="E17" s="373"/>
      <c r="F17" s="373"/>
      <c r="Z17" s="179" t="s">
        <v>302</v>
      </c>
      <c r="AA17" s="180" t="s">
        <v>303</v>
      </c>
      <c r="AB17" s="181" t="str">
        <f>'Schedule-III-Summary'!D22</f>
        <v>Non-responsive Bid</v>
      </c>
    </row>
    <row r="18" spans="1:28" ht="42" customHeight="1">
      <c r="A18" s="168"/>
      <c r="B18" s="368" t="s">
        <v>304</v>
      </c>
      <c r="C18" s="368"/>
      <c r="D18" s="368"/>
      <c r="E18" s="368"/>
      <c r="F18" s="368"/>
    </row>
    <row r="19" spans="1:28" ht="16.5">
      <c r="A19" s="182">
        <v>2</v>
      </c>
      <c r="B19" s="375" t="s">
        <v>305</v>
      </c>
      <c r="C19" s="375"/>
      <c r="D19" s="375"/>
      <c r="E19" s="375"/>
      <c r="F19" s="375"/>
    </row>
    <row r="20" spans="1:28" ht="33.75" customHeight="1">
      <c r="A20" s="177">
        <v>2.1</v>
      </c>
      <c r="B20" s="373" t="s">
        <v>306</v>
      </c>
      <c r="C20" s="373"/>
      <c r="D20" s="373"/>
      <c r="E20" s="373"/>
      <c r="F20" s="373"/>
    </row>
    <row r="21" spans="1:28" ht="16.5">
      <c r="A21" s="177"/>
      <c r="B21" s="178" t="s">
        <v>307</v>
      </c>
      <c r="C21" s="376" t="s">
        <v>308</v>
      </c>
      <c r="D21" s="376"/>
      <c r="E21" s="376"/>
      <c r="F21" s="376"/>
    </row>
    <row r="22" spans="1:28" ht="16.5">
      <c r="A22" s="177"/>
      <c r="B22" s="178" t="s">
        <v>309</v>
      </c>
      <c r="C22" s="376" t="s">
        <v>310</v>
      </c>
      <c r="D22" s="376"/>
      <c r="E22" s="376"/>
      <c r="F22" s="376"/>
    </row>
    <row r="23" spans="1:28" ht="16.5" customHeight="1">
      <c r="A23" s="177"/>
      <c r="B23" s="178" t="s">
        <v>311</v>
      </c>
      <c r="C23" s="376" t="s">
        <v>312</v>
      </c>
      <c r="D23" s="376"/>
      <c r="E23" s="376"/>
      <c r="F23" s="376"/>
    </row>
    <row r="24" spans="1:28" ht="16.5">
      <c r="A24" s="168"/>
      <c r="B24" s="374"/>
      <c r="C24" s="374"/>
      <c r="D24" s="176"/>
      <c r="E24" s="176"/>
      <c r="F24" s="176"/>
    </row>
    <row r="25" spans="1:28" ht="87.75" customHeight="1">
      <c r="A25" s="183">
        <v>2.2000000000000002</v>
      </c>
      <c r="B25" s="373" t="s">
        <v>313</v>
      </c>
      <c r="C25" s="373"/>
      <c r="D25" s="373"/>
      <c r="E25" s="373"/>
      <c r="F25" s="373"/>
    </row>
    <row r="26" spans="1:28" ht="51" customHeight="1">
      <c r="A26" s="183">
        <v>2.2999999999999998</v>
      </c>
      <c r="B26" s="373" t="s">
        <v>314</v>
      </c>
      <c r="C26" s="373"/>
      <c r="D26" s="373"/>
      <c r="E26" s="373"/>
      <c r="F26" s="373"/>
    </row>
    <row r="27" spans="1:28" ht="120" customHeight="1">
      <c r="A27" s="183">
        <v>2.4</v>
      </c>
      <c r="B27" s="373" t="s">
        <v>315</v>
      </c>
      <c r="C27" s="373"/>
      <c r="D27" s="373"/>
      <c r="E27" s="373"/>
      <c r="F27" s="373"/>
    </row>
    <row r="28" spans="1:28" ht="97.5" customHeight="1">
      <c r="A28" s="177">
        <v>3</v>
      </c>
      <c r="B28" s="373" t="s">
        <v>316</v>
      </c>
      <c r="C28" s="373"/>
      <c r="D28" s="373"/>
      <c r="E28" s="373"/>
      <c r="F28" s="373"/>
    </row>
    <row r="29" spans="1:28" ht="62.25" customHeight="1">
      <c r="A29" s="183">
        <v>3.1</v>
      </c>
      <c r="B29" s="376" t="s">
        <v>317</v>
      </c>
      <c r="C29" s="376"/>
      <c r="D29" s="376"/>
      <c r="E29" s="376"/>
      <c r="F29" s="376"/>
    </row>
    <row r="30" spans="1:28" ht="57" customHeight="1">
      <c r="A30" s="183">
        <v>3.2</v>
      </c>
      <c r="B30" s="373" t="s">
        <v>318</v>
      </c>
      <c r="C30" s="373"/>
      <c r="D30" s="373"/>
      <c r="E30" s="373"/>
      <c r="F30" s="373"/>
    </row>
    <row r="31" spans="1:28" ht="62.25" customHeight="1">
      <c r="A31" s="183">
        <v>3.3</v>
      </c>
      <c r="B31" s="373" t="s">
        <v>319</v>
      </c>
      <c r="C31" s="373"/>
      <c r="D31" s="373"/>
      <c r="E31" s="373"/>
      <c r="F31" s="373"/>
    </row>
    <row r="32" spans="1:28" ht="79.5" customHeight="1">
      <c r="A32" s="177">
        <v>4</v>
      </c>
      <c r="B32" s="373" t="s">
        <v>320</v>
      </c>
      <c r="C32" s="373"/>
      <c r="D32" s="373"/>
      <c r="E32" s="373"/>
      <c r="F32" s="373"/>
    </row>
    <row r="33" spans="1:6" ht="89.25" customHeight="1">
      <c r="A33" s="177">
        <v>5</v>
      </c>
      <c r="B33" s="373" t="s">
        <v>321</v>
      </c>
      <c r="C33" s="373"/>
      <c r="D33" s="373"/>
      <c r="E33" s="373"/>
      <c r="F33" s="373"/>
    </row>
    <row r="34" spans="1:6" ht="16.5">
      <c r="A34" s="168"/>
      <c r="B34" s="184" t="str">
        <f>IF(ISERROR("Dated this " &amp; AG6 &amp; LOOKUP(AG6,AE1:AE27,AF1:AF27) &amp; " day of " &amp; AG8 &amp; " " &amp;AG9), "", "Dated this " &amp; AG6 &amp; LOOKUP(AG6,AE1:AE27,AF1:AF27) &amp; " day of " &amp; AG8 &amp; " " &amp;AG9)</f>
        <v/>
      </c>
      <c r="C34" s="184"/>
      <c r="D34" s="184"/>
      <c r="E34" s="185"/>
      <c r="F34" s="185"/>
    </row>
    <row r="35" spans="1:6" ht="16.5">
      <c r="A35" s="168"/>
      <c r="B35" s="184" t="s">
        <v>322</v>
      </c>
      <c r="C35" s="186"/>
      <c r="D35" s="187"/>
      <c r="E35" s="187"/>
      <c r="F35" s="187"/>
    </row>
    <row r="36" spans="1:6" ht="16.5">
      <c r="A36" s="168"/>
      <c r="B36" s="188"/>
      <c r="C36" s="187"/>
      <c r="D36" s="187"/>
      <c r="E36" s="184"/>
      <c r="F36" s="189" t="s">
        <v>323</v>
      </c>
    </row>
    <row r="37" spans="1:6" ht="16.5">
      <c r="A37" s="168"/>
      <c r="B37" s="188"/>
      <c r="C37" s="187"/>
      <c r="D37" s="184"/>
      <c r="E37" s="184"/>
      <c r="F37" s="189" t="str">
        <f>"For and on behalf of " &amp; 'Schedule-I'!C3</f>
        <v xml:space="preserve">For and on behalf of </v>
      </c>
    </row>
    <row r="38" spans="1:6" ht="16.5">
      <c r="A38" s="190"/>
      <c r="B38" s="190"/>
      <c r="C38" s="191"/>
      <c r="D38" s="190"/>
      <c r="E38" s="192"/>
      <c r="F38" s="170"/>
    </row>
    <row r="39" spans="1:6" ht="16.5">
      <c r="A39" s="193" t="s">
        <v>324</v>
      </c>
      <c r="B39" s="377">
        <f>'Name of Bidder'!C20</f>
        <v>0</v>
      </c>
      <c r="C39" s="377"/>
      <c r="D39" s="190"/>
      <c r="E39" s="192" t="s">
        <v>18</v>
      </c>
      <c r="F39" s="194">
        <f>'Name of Bidder'!C17</f>
        <v>0</v>
      </c>
    </row>
    <row r="40" spans="1:6" ht="16.5">
      <c r="A40" s="193" t="s">
        <v>294</v>
      </c>
      <c r="B40" s="194">
        <f>'Name of Bidder'!C21</f>
        <v>0</v>
      </c>
      <c r="C40" s="195"/>
      <c r="D40" s="190"/>
      <c r="E40" s="192" t="s">
        <v>20</v>
      </c>
      <c r="F40" s="194">
        <f>'Name of Bidder'!C18</f>
        <v>0</v>
      </c>
    </row>
    <row r="41" spans="1:6" ht="16.5">
      <c r="A41" s="168"/>
      <c r="B41" s="168"/>
      <c r="C41" s="168"/>
      <c r="D41" s="190"/>
      <c r="E41" s="192"/>
      <c r="F41" s="168"/>
    </row>
    <row r="42" spans="1:6" ht="16.5">
      <c r="A42" s="196" t="s">
        <v>325</v>
      </c>
      <c r="B42" s="197"/>
      <c r="C42" s="198"/>
      <c r="D42" s="184"/>
      <c r="E42" s="189"/>
      <c r="F42" s="184"/>
    </row>
    <row r="43" spans="1:6" ht="16.5">
      <c r="A43" s="378" t="s">
        <v>326</v>
      </c>
      <c r="B43" s="378"/>
      <c r="C43" s="378"/>
      <c r="D43" s="379"/>
      <c r="E43" s="379"/>
      <c r="F43" s="379"/>
    </row>
    <row r="44" spans="1:6" ht="16.5">
      <c r="A44" s="380"/>
      <c r="B44" s="380"/>
      <c r="C44" s="380"/>
      <c r="D44" s="125"/>
      <c r="E44" s="125"/>
      <c r="F44" s="125"/>
    </row>
    <row r="45" spans="1:6" ht="16.5">
      <c r="A45" s="382"/>
      <c r="B45" s="382"/>
      <c r="C45" s="382"/>
      <c r="D45" s="125"/>
      <c r="E45" s="125"/>
      <c r="F45" s="125"/>
    </row>
    <row r="46" spans="1:6" ht="16.5">
      <c r="A46" s="383" t="s">
        <v>327</v>
      </c>
      <c r="B46" s="383"/>
      <c r="C46" s="383"/>
      <c r="D46" s="379"/>
      <c r="E46" s="379"/>
      <c r="F46" s="379"/>
    </row>
    <row r="47" spans="1:6" ht="16.5">
      <c r="A47" s="383" t="s">
        <v>328</v>
      </c>
      <c r="B47" s="383"/>
      <c r="C47" s="383"/>
      <c r="D47" s="379"/>
      <c r="E47" s="379"/>
      <c r="F47" s="379"/>
    </row>
    <row r="48" spans="1:6" ht="16.5">
      <c r="A48" s="383" t="s">
        <v>329</v>
      </c>
      <c r="B48" s="383"/>
      <c r="C48" s="383"/>
      <c r="D48" s="379"/>
      <c r="E48" s="379"/>
      <c r="F48" s="379"/>
    </row>
    <row r="49" spans="1:6" ht="16.5">
      <c r="A49" s="378" t="s">
        <v>330</v>
      </c>
      <c r="B49" s="378"/>
      <c r="C49" s="378"/>
      <c r="D49" s="379"/>
      <c r="E49" s="379"/>
      <c r="F49" s="379"/>
    </row>
    <row r="50" spans="1:6" ht="16.5">
      <c r="A50" s="380"/>
      <c r="B50" s="380"/>
      <c r="C50" s="380"/>
      <c r="D50" s="125"/>
      <c r="E50" s="125"/>
      <c r="F50" s="125"/>
    </row>
    <row r="51" spans="1:6" ht="16.5">
      <c r="A51" s="382"/>
      <c r="B51" s="382"/>
      <c r="C51" s="382"/>
      <c r="D51" s="125"/>
      <c r="E51" s="125"/>
      <c r="F51" s="125"/>
    </row>
    <row r="52" spans="1:6" ht="37.5" customHeight="1">
      <c r="A52" s="384" t="str">
        <f>"Note: Bidders may note that no prescribed proforma has been enclosed for Attachment 2 : Power of Attorney. Bidders may use their own proforma for furnishing the required information with the bid."</f>
        <v>Note: Bidders may note that no prescribed proforma has been enclosed for Attachment 2 : Power of Attorney. Bidders may use their own proforma for furnishing the required information with the bid.</v>
      </c>
      <c r="B52" s="384"/>
      <c r="C52" s="384"/>
      <c r="D52" s="384"/>
      <c r="E52" s="384"/>
      <c r="F52" s="384"/>
    </row>
    <row r="53" spans="1:6" ht="18.75">
      <c r="A53" s="381" t="s">
        <v>331</v>
      </c>
      <c r="B53" s="381"/>
      <c r="C53" s="381"/>
      <c r="D53" s="381"/>
      <c r="E53" s="381"/>
      <c r="F53" s="381"/>
    </row>
  </sheetData>
  <sheetProtection password="93F4" sheet="1" objects="1" scenarios="1" formatColumns="0" formatRows="0" selectLockedCells="1"/>
  <customSheetViews>
    <customSheetView guid="{F3854C08-3477-4F6D-851C-40DFA3C6F6FE}" scale="90" showPageBreaks="1" printArea="1" view="pageBreakPreview" topLeftCell="A22">
      <selection activeCell="D43" sqref="D43:F43"/>
      <rowBreaks count="1" manualBreakCount="1">
        <brk id="41" max="5" man="1"/>
      </rowBreaks>
      <pageMargins left="0" right="0" top="0" bottom="0" header="0" footer="0"/>
      <pageSetup paperSize="9" scale="94" orientation="portrait" r:id="rId1"/>
      <headerFooter>
        <oddFooter>Page &amp;P of &amp;N</oddFooter>
      </headerFooter>
    </customSheetView>
    <customSheetView guid="{768FBB31-C98F-42D8-8A21-9E4C92CB0C4E}" scale="90" showPageBreaks="1" printArea="1" view="pageBreakPreview" topLeftCell="A22">
      <selection activeCell="D43" sqref="D43:F43"/>
      <rowBreaks count="1" manualBreakCount="1">
        <brk id="41" max="5" man="1"/>
      </rowBreaks>
      <pageMargins left="0" right="0" top="0" bottom="0" header="0" footer="0"/>
      <pageSetup paperSize="9" scale="94" orientation="portrait" r:id="rId2"/>
      <headerFooter>
        <oddFooter>Page &amp;P of &amp;N</oddFooter>
      </headerFooter>
    </customSheetView>
    <customSheetView guid="{71DFD631-F0FC-4D77-B088-495FC5677788}" scale="90" showPageBreaks="1" printArea="1" view="pageBreakPreview">
      <selection activeCell="J17" sqref="J17"/>
      <pageMargins left="0" right="0" top="0" bottom="0" header="0" footer="0"/>
      <pageSetup paperSize="9" scale="94" orientation="portrait" r:id="rId3"/>
      <headerFooter>
        <oddFooter>Page &amp;P of &amp;N</oddFooter>
      </headerFooter>
    </customSheetView>
    <customSheetView guid="{FAE469C4-CC0E-407B-871F-7B3C94956CEC}" scale="90" showPageBreaks="1" printArea="1" view="pageBreakPreview">
      <selection activeCell="J17" sqref="J17"/>
      <pageMargins left="0" right="0" top="0" bottom="0" header="0" footer="0"/>
      <pageSetup paperSize="9" scale="94" orientation="portrait" r:id="rId4"/>
      <headerFooter>
        <oddFooter>Page &amp;P of &amp;N</oddFooter>
      </headerFooter>
    </customSheetView>
  </customSheetViews>
  <mergeCells count="38">
    <mergeCell ref="A53:F53"/>
    <mergeCell ref="A45:C45"/>
    <mergeCell ref="A46:C46"/>
    <mergeCell ref="D46:F46"/>
    <mergeCell ref="A47:C47"/>
    <mergeCell ref="D47:F47"/>
    <mergeCell ref="A48:C48"/>
    <mergeCell ref="D48:F48"/>
    <mergeCell ref="A49:C49"/>
    <mergeCell ref="D49:F49"/>
    <mergeCell ref="A50:C50"/>
    <mergeCell ref="A51:C51"/>
    <mergeCell ref="A52:F52"/>
    <mergeCell ref="B33:F33"/>
    <mergeCell ref="B39:C39"/>
    <mergeCell ref="A43:C43"/>
    <mergeCell ref="D43:F43"/>
    <mergeCell ref="A44:C44"/>
    <mergeCell ref="B28:F28"/>
    <mergeCell ref="B29:F29"/>
    <mergeCell ref="B30:F30"/>
    <mergeCell ref="B31:F31"/>
    <mergeCell ref="B32:F32"/>
    <mergeCell ref="B24:C24"/>
    <mergeCell ref="B25:F25"/>
    <mergeCell ref="B26:F26"/>
    <mergeCell ref="B27:F27"/>
    <mergeCell ref="B19:F19"/>
    <mergeCell ref="B20:F20"/>
    <mergeCell ref="C21:F21"/>
    <mergeCell ref="C22:F22"/>
    <mergeCell ref="C23:F23"/>
    <mergeCell ref="B18:F18"/>
    <mergeCell ref="A3:F3"/>
    <mergeCell ref="C5:F5"/>
    <mergeCell ref="B6:C6"/>
    <mergeCell ref="C15:F15"/>
    <mergeCell ref="B17:F17"/>
  </mergeCells>
  <pageMargins left="0.7" right="0.7" top="0.75" bottom="0.75" header="0.3" footer="0.3"/>
  <pageSetup paperSize="9" scale="94" orientation="portrait" r:id="rId5"/>
  <headerFooter>
    <oddFooter>Page &amp;P of &amp;N</oddFooter>
  </headerFooter>
  <rowBreaks count="1" manualBreakCount="1">
    <brk id="41" max="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7</vt:i4>
      </vt:variant>
    </vt:vector>
  </HeadingPairs>
  <TitlesOfParts>
    <vt:vector size="15" baseType="lpstr">
      <vt:lpstr>Name of Bidder</vt:lpstr>
      <vt:lpstr>Attach 10</vt:lpstr>
      <vt:lpstr>Attach 10 IP</vt:lpstr>
      <vt:lpstr>N-W (Cr.)</vt:lpstr>
      <vt:lpstr>Schedule-I</vt:lpstr>
      <vt:lpstr>Schedule-II</vt:lpstr>
      <vt:lpstr>Schedule-III-Summary</vt:lpstr>
      <vt:lpstr>Bid Form</vt:lpstr>
      <vt:lpstr>'Attach 10'!Print_Area</vt:lpstr>
      <vt:lpstr>'Attach 10 IP'!Print_Area</vt:lpstr>
      <vt:lpstr>'Bid Form'!Print_Area</vt:lpstr>
      <vt:lpstr>'Name of Bidder'!Print_Area</vt:lpstr>
      <vt:lpstr>'Schedule-I'!Print_Area</vt:lpstr>
      <vt:lpstr>'Schedule-II'!Print_Area</vt:lpstr>
      <vt:lpstr>'Schedule-I'!Print_Titles</vt:lpstr>
    </vt:vector>
  </TitlesOfParts>
  <Manager/>
  <Company>pgcil</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20074</dc:creator>
  <cp:keywords/>
  <dc:description/>
  <cp:lastModifiedBy>Voorai Vasini Dattathreya {वी. वासिनी दत्तात्रेय}</cp:lastModifiedBy>
  <cp:revision/>
  <dcterms:created xsi:type="dcterms:W3CDTF">2010-09-27T08:09:01Z</dcterms:created>
  <dcterms:modified xsi:type="dcterms:W3CDTF">2024-09-18T12:33:12Z</dcterms:modified>
  <cp:category/>
  <cp:contentStatus/>
</cp:coreProperties>
</file>