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hidePivotFieldList="1" defaultThemeVersion="124226"/>
  <mc:AlternateContent xmlns:mc="http://schemas.openxmlformats.org/markup-compatibility/2006">
    <mc:Choice Requires="x15">
      <x15ac:absPath xmlns:x15ac="http://schemas.microsoft.com/office/spreadsheetml/2010/11/ac" url="G:\Shilpa 09.07.2025\WC 4433-Kalvntpt B Type Quarters\Draft Bid Documents\Volume-III\"/>
    </mc:Choice>
  </mc:AlternateContent>
  <xr:revisionPtr revIDLastSave="0" documentId="13_ncr:1_{DCBD5591-7F19-4407-B297-2C677A1462D7}" xr6:coauthVersionLast="47" xr6:coauthVersionMax="47" xr10:uidLastSave="{00000000-0000-0000-0000-000000000000}"/>
  <bookViews>
    <workbookView xWindow="-120" yWindow="-120" windowWidth="29040" windowHeight="15720" tabRatio="821" activeTab="10" xr2:uid="{00000000-000D-0000-FFFF-FFFF00000000}"/>
  </bookViews>
  <sheets>
    <sheet name="Basic" sheetId="1" r:id="rId1"/>
    <sheet name="Cover" sheetId="2" r:id="rId2"/>
    <sheet name="Instructions" sheetId="3" r:id="rId3"/>
    <sheet name="Names of Bidder" sheetId="4" r:id="rId4"/>
    <sheet name="Sch-1 " sheetId="8" r:id="rId5"/>
    <sheet name="Sch-2" sheetId="12" r:id="rId6"/>
    <sheet name="Sch-3" sheetId="14" r:id="rId7"/>
    <sheet name="Octroi" sheetId="17" state="hidden" r:id="rId8"/>
    <sheet name="Entry Tax" sheetId="18" state="hidden" r:id="rId9"/>
    <sheet name="Other Taxes &amp; Duties" sheetId="19" state="hidden" r:id="rId10"/>
    <sheet name="Bid Form " sheetId="20" r:id="rId11"/>
    <sheet name="Q &amp; C (2)" sheetId="21" state="hidden" r:id="rId12"/>
    <sheet name="Q &amp; C" sheetId="22" state="hidden" r:id="rId13"/>
    <sheet name="N to W" sheetId="23" state="hidden" r:id="rId14"/>
    <sheet name="Sheet1" sheetId="24" state="hidden" r:id="rId15"/>
    <sheet name="Sheet3" sheetId="25" state="hidden" r:id="rId16"/>
  </sheets>
  <externalReferences>
    <externalReference r:id="rId17"/>
  </externalReferences>
  <definedNames>
    <definedName name="\A" localSheetId="4">#REF!</definedName>
    <definedName name="\A">#REF!</definedName>
    <definedName name="\B" localSheetId="4">#REF!</definedName>
    <definedName name="\B">#REF!</definedName>
    <definedName name="\C" localSheetId="4">#REF!</definedName>
    <definedName name="\C">#REF!</definedName>
    <definedName name="\M" localSheetId="4">#REF!</definedName>
    <definedName name="\M">#REF!</definedName>
    <definedName name="\N" localSheetId="4">#REF!</definedName>
    <definedName name="\N">#REF!</definedName>
    <definedName name="\P" localSheetId="4">#REF!</definedName>
    <definedName name="\P">#REF!</definedName>
    <definedName name="\R" localSheetId="4">#REF!</definedName>
    <definedName name="\R">#REF!</definedName>
    <definedName name="\U" localSheetId="4">#REF!</definedName>
    <definedName name="\U">#REF!</definedName>
    <definedName name="\V" localSheetId="4">#REF!</definedName>
    <definedName name="\V">#REF!</definedName>
    <definedName name="_xlnm._FilterDatabase" localSheetId="4" hidden="1">'Sch-1 '!$A$15:$AW$212</definedName>
    <definedName name="ab" localSheetId="4">#REF!</definedName>
    <definedName name="ab">#REF!</definedName>
    <definedName name="logo1">"Picture 7"</definedName>
    <definedName name="_xlnm.Print_Area" localSheetId="10">'Bid Form '!$A$1:$F$63</definedName>
    <definedName name="_xlnm.Print_Area" localSheetId="8">'Entry Tax'!$A$1:$E$16</definedName>
    <definedName name="_xlnm.Print_Area" localSheetId="2">Instructions!$A$1:$C$52</definedName>
    <definedName name="_xlnm.Print_Area" localSheetId="3">'Names of Bidder'!$B$1:$D$34</definedName>
    <definedName name="_xlnm.Print_Area" localSheetId="7">Octroi!$A$1:$E$16</definedName>
    <definedName name="_xlnm.Print_Area" localSheetId="9">'Other Taxes &amp; Duties'!$A$1:$F$16</definedName>
    <definedName name="_xlnm.Print_Area" localSheetId="12">'Q &amp; C'!$A$1:$F$38</definedName>
    <definedName name="_xlnm.Print_Area" localSheetId="11">'Q &amp; C (2)'!$A$1:$F$44</definedName>
    <definedName name="_xlnm.Print_Area" localSheetId="4">'Sch-1 '!$A$1:$N$214</definedName>
    <definedName name="_xlnm.Print_Area" localSheetId="5">'Sch-2'!$A$1:$E$21</definedName>
    <definedName name="_xlnm.Print_Area" localSheetId="6">'Sch-3'!$A$1:$D$28</definedName>
    <definedName name="_xlnm.Print_Titles" localSheetId="4">'Sch-1 '!$13:$16</definedName>
    <definedName name="_xlnm.Print_Titles" localSheetId="5">'Sch-2'!$3:$13</definedName>
    <definedName name="_xlnm.Print_Titles" localSheetId="6">'Sch-3'!$3:$13</definedName>
    <definedName name="_xlnm.Recorder" localSheetId="4">#REF!</definedName>
    <definedName name="_xlnm.Recorder">#REF!</definedName>
    <definedName name="TEST" localSheetId="4">#REF!</definedName>
    <definedName name="TEST">#REF!</definedName>
    <definedName name="Z_01ACF2E1_8E61_4459_ABC1_B6C183DEED61_.wvu.PrintArea" localSheetId="10" hidden="1">'Bid Form '!$A$1:$F$65</definedName>
    <definedName name="Z_01ACF2E1_8E61_4459_ABC1_B6C183DEED61_.wvu.PrintArea" localSheetId="8" hidden="1">'Entry Tax'!$A$1:$E$16</definedName>
    <definedName name="Z_01ACF2E1_8E61_4459_ABC1_B6C183DEED61_.wvu.PrintArea" localSheetId="3" hidden="1">'Names of Bidder'!$B$1:$D$32</definedName>
    <definedName name="Z_01ACF2E1_8E61_4459_ABC1_B6C183DEED61_.wvu.PrintArea" localSheetId="7" hidden="1">Octroi!$A$1:$E$16</definedName>
    <definedName name="Z_01ACF2E1_8E61_4459_ABC1_B6C183DEED61_.wvu.PrintArea" localSheetId="9" hidden="1">'Other Taxes &amp; Duties'!$A$1:$F$16</definedName>
    <definedName name="Z_01ACF2E1_8E61_4459_ABC1_B6C183DEED61_.wvu.PrintArea" localSheetId="12" hidden="1">'Q &amp; C'!$A$1:$F$38</definedName>
    <definedName name="Z_01ACF2E1_8E61_4459_ABC1_B6C183DEED61_.wvu.PrintArea" localSheetId="4" hidden="1">'Sch-1 '!$A$1:$K$16</definedName>
    <definedName name="Z_01ACF2E1_8E61_4459_ABC1_B6C183DEED61_.wvu.PrintArea" localSheetId="5" hidden="1">'Sch-2'!$A$1:$E$22</definedName>
    <definedName name="Z_01ACF2E1_8E61_4459_ABC1_B6C183DEED61_.wvu.PrintArea" localSheetId="6" hidden="1">'Sch-3'!$A$1:$D$30</definedName>
    <definedName name="Z_01ACF2E1_8E61_4459_ABC1_B6C183DEED61_.wvu.PrintTitles" localSheetId="4" hidden="1">'Sch-1 '!$13:$16</definedName>
    <definedName name="Z_01ACF2E1_8E61_4459_ABC1_B6C183DEED61_.wvu.PrintTitles" localSheetId="5" hidden="1">'Sch-2'!$3:$13</definedName>
    <definedName name="Z_01ACF2E1_8E61_4459_ABC1_B6C183DEED61_.wvu.PrintTitles" localSheetId="6" hidden="1">'Sch-3'!$3:$13</definedName>
    <definedName name="Z_14D7F02E_BCCA_4517_ABC7_537FF4AEB67A_.wvu.Cols" localSheetId="4" hidden="1">'Sch-1 '!$AF:$AK</definedName>
    <definedName name="Z_14D7F02E_BCCA_4517_ABC7_537FF4AEB67A_.wvu.Cols" localSheetId="5" hidden="1">'Sch-2'!$I:$P</definedName>
    <definedName name="Z_14D7F02E_BCCA_4517_ABC7_537FF4AEB67A_.wvu.FilterData" localSheetId="4" hidden="1">'Sch-1 '!$A$15:$K$159</definedName>
    <definedName name="Z_14D7F02E_BCCA_4517_ABC7_537FF4AEB67A_.wvu.PrintArea" localSheetId="10" hidden="1">'Bid Form '!$A$1:$F$65</definedName>
    <definedName name="Z_14D7F02E_BCCA_4517_ABC7_537FF4AEB67A_.wvu.PrintArea" localSheetId="2" hidden="1">Instructions!$A$1:$C$52</definedName>
    <definedName name="Z_14D7F02E_BCCA_4517_ABC7_537FF4AEB67A_.wvu.PrintArea" localSheetId="3" hidden="1">'Names of Bidder'!$B$1:$D$32</definedName>
    <definedName name="Z_14D7F02E_BCCA_4517_ABC7_537FF4AEB67A_.wvu.PrintArea" localSheetId="12" hidden="1">'Q &amp; C'!$A$1:$F$38</definedName>
    <definedName name="Z_14D7F02E_BCCA_4517_ABC7_537FF4AEB67A_.wvu.PrintArea" localSheetId="4" hidden="1">'Sch-1 '!$A$1:$K$159</definedName>
    <definedName name="Z_14D7F02E_BCCA_4517_ABC7_537FF4AEB67A_.wvu.PrintArea" localSheetId="5" hidden="1">'Sch-2'!$A$1:$E$21</definedName>
    <definedName name="Z_14D7F02E_BCCA_4517_ABC7_537FF4AEB67A_.wvu.PrintArea" localSheetId="6" hidden="1">'Sch-3'!$A$1:$D$29</definedName>
    <definedName name="Z_14D7F02E_BCCA_4517_ABC7_537FF4AEB67A_.wvu.PrintTitles" localSheetId="4" hidden="1">'Sch-1 '!$13:$16</definedName>
    <definedName name="Z_14D7F02E_BCCA_4517_ABC7_537FF4AEB67A_.wvu.PrintTitles" localSheetId="5" hidden="1">'Sch-2'!$3:$13</definedName>
    <definedName name="Z_14D7F02E_BCCA_4517_ABC7_537FF4AEB67A_.wvu.PrintTitles" localSheetId="6" hidden="1">'Sch-3'!$3:$13</definedName>
    <definedName name="Z_14D7F02E_BCCA_4517_ABC7_537FF4AEB67A_.wvu.Rows" localSheetId="4" hidden="1">'Sch-1 '!#REF!</definedName>
    <definedName name="Z_17F5C48B_526E_48D2_9F97_823D578F9893_.wvu.Cols" localSheetId="10" hidden="1">'Bid Form '!$G:$AO</definedName>
    <definedName name="Z_17F5C48B_526E_48D2_9F97_823D578F9893_.wvu.Cols" localSheetId="4" hidden="1">'Sch-1 '!$M:$U,'Sch-1 '!$AF:$AK</definedName>
    <definedName name="Z_17F5C48B_526E_48D2_9F97_823D578F9893_.wvu.Cols" localSheetId="5" hidden="1">'Sch-2'!$I:$P</definedName>
    <definedName name="Z_17F5C48B_526E_48D2_9F97_823D578F9893_.wvu.FilterData" localSheetId="4" hidden="1">'Sch-1 '!#REF!</definedName>
    <definedName name="Z_17F5C48B_526E_48D2_9F97_823D578F9893_.wvu.PrintArea" localSheetId="10" hidden="1">'Bid Form '!$A$1:$F$65</definedName>
    <definedName name="Z_17F5C48B_526E_48D2_9F97_823D578F9893_.wvu.PrintArea" localSheetId="8" hidden="1">'Entry Tax'!$A$1:$E$16</definedName>
    <definedName name="Z_17F5C48B_526E_48D2_9F97_823D578F9893_.wvu.PrintArea" localSheetId="2" hidden="1">Instructions!$A$1:$C$52</definedName>
    <definedName name="Z_17F5C48B_526E_48D2_9F97_823D578F9893_.wvu.PrintArea" localSheetId="3" hidden="1">'Names of Bidder'!$B$1:$D$34</definedName>
    <definedName name="Z_17F5C48B_526E_48D2_9F97_823D578F9893_.wvu.PrintArea" localSheetId="7" hidden="1">Octroi!$A$1:$E$16</definedName>
    <definedName name="Z_17F5C48B_526E_48D2_9F97_823D578F9893_.wvu.PrintArea" localSheetId="9" hidden="1">'Other Taxes &amp; Duties'!$A$1:$F$16</definedName>
    <definedName name="Z_17F5C48B_526E_48D2_9F97_823D578F9893_.wvu.PrintArea" localSheetId="12" hidden="1">'Q &amp; C'!$A$1:$F$38</definedName>
    <definedName name="Z_17F5C48B_526E_48D2_9F97_823D578F9893_.wvu.PrintArea" localSheetId="11" hidden="1">'Q &amp; C (2)'!$A$1:$F$44</definedName>
    <definedName name="Z_17F5C48B_526E_48D2_9F97_823D578F9893_.wvu.PrintArea" localSheetId="4" hidden="1">'Sch-1 '!$A$1:$L$159</definedName>
    <definedName name="Z_17F5C48B_526E_48D2_9F97_823D578F9893_.wvu.PrintArea" localSheetId="5" hidden="1">'Sch-2'!$A$1:$E$21</definedName>
    <definedName name="Z_17F5C48B_526E_48D2_9F97_823D578F9893_.wvu.PrintArea" localSheetId="6" hidden="1">'Sch-3'!$A$1:$D$28</definedName>
    <definedName name="Z_17F5C48B_526E_48D2_9F97_823D578F9893_.wvu.PrintTitles" localSheetId="4" hidden="1">'Sch-1 '!$13:$16</definedName>
    <definedName name="Z_17F5C48B_526E_48D2_9F97_823D578F9893_.wvu.PrintTitles" localSheetId="5" hidden="1">'Sch-2'!$3:$13</definedName>
    <definedName name="Z_17F5C48B_526E_48D2_9F97_823D578F9893_.wvu.PrintTitles" localSheetId="6" hidden="1">'Sch-3'!$3:$13</definedName>
    <definedName name="Z_17F5C48B_526E_48D2_9F97_823D578F9893_.wvu.Rows" localSheetId="1" hidden="1">Cover!$7:$7</definedName>
    <definedName name="Z_1C17CD43_623F_494D_A516_DE13D3E5AF44_.wvu.Cols" localSheetId="4" hidden="1">'Sch-1 '!$AF:$AK</definedName>
    <definedName name="Z_1C17CD43_623F_494D_A516_DE13D3E5AF44_.wvu.FilterData" localSheetId="4" hidden="1">'Sch-1 '!#REF!</definedName>
    <definedName name="Z_1C17CD43_623F_494D_A516_DE13D3E5AF44_.wvu.PrintArea" localSheetId="4" hidden="1">'Sch-1 '!$A$1:$L$159</definedName>
    <definedName name="Z_1C17CD43_623F_494D_A516_DE13D3E5AF44_.wvu.PrintTitles" localSheetId="4" hidden="1">'Sch-1 '!$13:$16</definedName>
    <definedName name="Z_223BC0FC_814D_40F0_9795_CE82A16FF3A5_.wvu.Cols" localSheetId="4" hidden="1">'Sch-1 '!$Q:$Z,'Sch-1 '!$AF:$AK</definedName>
    <definedName name="Z_223BC0FC_814D_40F0_9795_CE82A16FF3A5_.wvu.Cols" localSheetId="5" hidden="1">'Sch-2'!$I:$P</definedName>
    <definedName name="Z_223BC0FC_814D_40F0_9795_CE82A16FF3A5_.wvu.FilterData" localSheetId="4" hidden="1">'Sch-1 '!$A$131:$K$159</definedName>
    <definedName name="Z_223BC0FC_814D_40F0_9795_CE82A16FF3A5_.wvu.PrintArea" localSheetId="10" hidden="1">'Bid Form '!$A$1:$F$65</definedName>
    <definedName name="Z_223BC0FC_814D_40F0_9795_CE82A16FF3A5_.wvu.PrintArea" localSheetId="8" hidden="1">'Entry Tax'!$A$1:$E$16</definedName>
    <definedName name="Z_223BC0FC_814D_40F0_9795_CE82A16FF3A5_.wvu.PrintArea" localSheetId="2" hidden="1">Instructions!$A$1:$C$52</definedName>
    <definedName name="Z_223BC0FC_814D_40F0_9795_CE82A16FF3A5_.wvu.PrintArea" localSheetId="3" hidden="1">'Names of Bidder'!$B$1:$D$34</definedName>
    <definedName name="Z_223BC0FC_814D_40F0_9795_CE82A16FF3A5_.wvu.PrintArea" localSheetId="7" hidden="1">Octroi!$A$1:$E$16</definedName>
    <definedName name="Z_223BC0FC_814D_40F0_9795_CE82A16FF3A5_.wvu.PrintArea" localSheetId="9" hidden="1">'Other Taxes &amp; Duties'!$A$1:$F$16</definedName>
    <definedName name="Z_223BC0FC_814D_40F0_9795_CE82A16FF3A5_.wvu.PrintArea" localSheetId="12" hidden="1">'Q &amp; C'!$A$1:$F$38</definedName>
    <definedName name="Z_223BC0FC_814D_40F0_9795_CE82A16FF3A5_.wvu.PrintArea" localSheetId="11" hidden="1">'Q &amp; C (2)'!$A$1:$F$44</definedName>
    <definedName name="Z_223BC0FC_814D_40F0_9795_CE82A16FF3A5_.wvu.PrintArea" localSheetId="4" hidden="1">'Sch-1 '!$A$1:$K$159</definedName>
    <definedName name="Z_223BC0FC_814D_40F0_9795_CE82A16FF3A5_.wvu.PrintArea" localSheetId="5" hidden="1">'Sch-2'!$A$1:$E$21</definedName>
    <definedName name="Z_223BC0FC_814D_40F0_9795_CE82A16FF3A5_.wvu.PrintArea" localSheetId="6" hidden="1">'Sch-3'!$A$1:$D$28</definedName>
    <definedName name="Z_223BC0FC_814D_40F0_9795_CE82A16FF3A5_.wvu.PrintTitles" localSheetId="4" hidden="1">'Sch-1 '!$13:$16</definedName>
    <definedName name="Z_223BC0FC_814D_40F0_9795_CE82A16FF3A5_.wvu.PrintTitles" localSheetId="5" hidden="1">'Sch-2'!$3:$13</definedName>
    <definedName name="Z_223BC0FC_814D_40F0_9795_CE82A16FF3A5_.wvu.PrintTitles" localSheetId="6" hidden="1">'Sch-3'!$3:$13</definedName>
    <definedName name="Z_223BC0FC_814D_40F0_9795_CE82A16FF3A5_.wvu.Rows" localSheetId="1" hidden="1">Cover!$7:$7</definedName>
    <definedName name="Z_27A45B7A_04F2_4516_B80B_5ED0825D4ED3_.wvu.Cols" localSheetId="4" hidden="1">'Sch-1 '!$Q:$Q,'Sch-1 '!$AF:$AK</definedName>
    <definedName name="Z_27A45B7A_04F2_4516_B80B_5ED0825D4ED3_.wvu.Cols" localSheetId="5" hidden="1">'Sch-2'!$I:$P</definedName>
    <definedName name="Z_27A45B7A_04F2_4516_B80B_5ED0825D4ED3_.wvu.FilterData" localSheetId="4" hidden="1">'Sch-1 '!$A$131:$K$159</definedName>
    <definedName name="Z_27A45B7A_04F2_4516_B80B_5ED0825D4ED3_.wvu.PrintArea" localSheetId="10" hidden="1">'Bid Form '!$A$1:$F$65</definedName>
    <definedName name="Z_27A45B7A_04F2_4516_B80B_5ED0825D4ED3_.wvu.PrintArea" localSheetId="8" hidden="1">'Entry Tax'!$A$1:$E$16</definedName>
    <definedName name="Z_27A45B7A_04F2_4516_B80B_5ED0825D4ED3_.wvu.PrintArea" localSheetId="2" hidden="1">Instructions!$A$1:$C$52</definedName>
    <definedName name="Z_27A45B7A_04F2_4516_B80B_5ED0825D4ED3_.wvu.PrintArea" localSheetId="3" hidden="1">'Names of Bidder'!$B$1:$D$32</definedName>
    <definedName name="Z_27A45B7A_04F2_4516_B80B_5ED0825D4ED3_.wvu.PrintArea" localSheetId="7" hidden="1">Octroi!$A$1:$E$16</definedName>
    <definedName name="Z_27A45B7A_04F2_4516_B80B_5ED0825D4ED3_.wvu.PrintArea" localSheetId="9" hidden="1">'Other Taxes &amp; Duties'!$A$1:$F$16</definedName>
    <definedName name="Z_27A45B7A_04F2_4516_B80B_5ED0825D4ED3_.wvu.PrintArea" localSheetId="12" hidden="1">'Q &amp; C'!$A$1:$F$38</definedName>
    <definedName name="Z_27A45B7A_04F2_4516_B80B_5ED0825D4ED3_.wvu.PrintArea" localSheetId="11" hidden="1">'Q &amp; C (2)'!$A$1:$F$43</definedName>
    <definedName name="Z_27A45B7A_04F2_4516_B80B_5ED0825D4ED3_.wvu.PrintArea" localSheetId="4" hidden="1">'Sch-1 '!$A$1:$K$159</definedName>
    <definedName name="Z_27A45B7A_04F2_4516_B80B_5ED0825D4ED3_.wvu.PrintArea" localSheetId="5" hidden="1">'Sch-2'!$A$1:$E$21</definedName>
    <definedName name="Z_27A45B7A_04F2_4516_B80B_5ED0825D4ED3_.wvu.PrintArea" localSheetId="6" hidden="1">'Sch-3'!$A$1:$D$29</definedName>
    <definedName name="Z_27A45B7A_04F2_4516_B80B_5ED0825D4ED3_.wvu.PrintTitles" localSheetId="4" hidden="1">'Sch-1 '!$13:$16</definedName>
    <definedName name="Z_27A45B7A_04F2_4516_B80B_5ED0825D4ED3_.wvu.PrintTitles" localSheetId="5" hidden="1">'Sch-2'!$3:$13</definedName>
    <definedName name="Z_27A45B7A_04F2_4516_B80B_5ED0825D4ED3_.wvu.PrintTitles" localSheetId="6" hidden="1">'Sch-3'!$3:$13</definedName>
    <definedName name="Z_27A45B7A_04F2_4516_B80B_5ED0825D4ED3_.wvu.Rows" localSheetId="1" hidden="1">Cover!$7:$7</definedName>
    <definedName name="Z_3D662AA8_535D_445A_A535_5FFD33E1146F_.wvu.PrintArea" localSheetId="12" hidden="1">'Q &amp; C'!$A$1:$F$38</definedName>
    <definedName name="Z_3D662AA8_535D_445A_A535_5FFD33E1146F_.wvu.PrintArea" localSheetId="11" hidden="1">'Q &amp; C (2)'!$A$1:$F$43</definedName>
    <definedName name="Z_420F5FBD_E556_4311_8218_D9BF2725836B_.wvu.PrintArea" localSheetId="11" hidden="1">'Q &amp; C (2)'!$A$1:$F$43</definedName>
    <definedName name="Z_4AA1107B_A795_4744_B566_827168772C7A_.wvu.Cols" localSheetId="4" hidden="1">'Sch-1 '!$Q:$Z,'Sch-1 '!$AF:$AK</definedName>
    <definedName name="Z_4AA1107B_A795_4744_B566_827168772C7A_.wvu.Cols" localSheetId="5" hidden="1">'Sch-2'!$I:$P</definedName>
    <definedName name="Z_4AA1107B_A795_4744_B566_827168772C7A_.wvu.FilterData" localSheetId="4" hidden="1">'Sch-1 '!$A$131:$K$159</definedName>
    <definedName name="Z_4AA1107B_A795_4744_B566_827168772C7A_.wvu.PrintArea" localSheetId="10" hidden="1">'Bid Form '!$A$1:$F$65</definedName>
    <definedName name="Z_4AA1107B_A795_4744_B566_827168772C7A_.wvu.PrintArea" localSheetId="8" hidden="1">'Entry Tax'!$A$1:$E$16</definedName>
    <definedName name="Z_4AA1107B_A795_4744_B566_827168772C7A_.wvu.PrintArea" localSheetId="2" hidden="1">Instructions!$A$1:$C$52</definedName>
    <definedName name="Z_4AA1107B_A795_4744_B566_827168772C7A_.wvu.PrintArea" localSheetId="3" hidden="1">'Names of Bidder'!$B$1:$D$34</definedName>
    <definedName name="Z_4AA1107B_A795_4744_B566_827168772C7A_.wvu.PrintArea" localSheetId="7" hidden="1">Octroi!$A$1:$E$16</definedName>
    <definedName name="Z_4AA1107B_A795_4744_B566_827168772C7A_.wvu.PrintArea" localSheetId="9" hidden="1">'Other Taxes &amp; Duties'!$A$1:$F$16</definedName>
    <definedName name="Z_4AA1107B_A795_4744_B566_827168772C7A_.wvu.PrintArea" localSheetId="12" hidden="1">'Q &amp; C'!$A$1:$F$38</definedName>
    <definedName name="Z_4AA1107B_A795_4744_B566_827168772C7A_.wvu.PrintArea" localSheetId="11" hidden="1">'Q &amp; C (2)'!$A$1:$F$44</definedName>
    <definedName name="Z_4AA1107B_A795_4744_B566_827168772C7A_.wvu.PrintArea" localSheetId="4" hidden="1">'Sch-1 '!$A$1:$K$159</definedName>
    <definedName name="Z_4AA1107B_A795_4744_B566_827168772C7A_.wvu.PrintArea" localSheetId="5" hidden="1">'Sch-2'!$A$1:$E$21</definedName>
    <definedName name="Z_4AA1107B_A795_4744_B566_827168772C7A_.wvu.PrintArea" localSheetId="6" hidden="1">'Sch-3'!$A$1:$D$28</definedName>
    <definedName name="Z_4AA1107B_A795_4744_B566_827168772C7A_.wvu.PrintTitles" localSheetId="4" hidden="1">'Sch-1 '!$13:$16</definedName>
    <definedName name="Z_4AA1107B_A795_4744_B566_827168772C7A_.wvu.PrintTitles" localSheetId="5" hidden="1">'Sch-2'!$3:$13</definedName>
    <definedName name="Z_4AA1107B_A795_4744_B566_827168772C7A_.wvu.PrintTitles" localSheetId="6" hidden="1">'Sch-3'!$3:$13</definedName>
    <definedName name="Z_4AA1107B_A795_4744_B566_827168772C7A_.wvu.Rows" localSheetId="1" hidden="1">Cover!$7:$7</definedName>
    <definedName name="Z_4F65FF32_EC61_4022_A399_2986D7B6B8B3_.wvu.Cols" localSheetId="10" hidden="1">'Bid Form '!$Z:$AJ</definedName>
    <definedName name="Z_4F65FF32_EC61_4022_A399_2986D7B6B8B3_.wvu.Cols" localSheetId="4" hidden="1">'Sch-1 '!$AF:$AK</definedName>
    <definedName name="Z_4F65FF32_EC61_4022_A399_2986D7B6B8B3_.wvu.Cols" localSheetId="5" hidden="1">'Sch-2'!$I:$P</definedName>
    <definedName name="Z_4F65FF32_EC61_4022_A399_2986D7B6B8B3_.wvu.PrintArea" localSheetId="10" hidden="1">'Bid Form '!$A$1:$F$65</definedName>
    <definedName name="Z_4F65FF32_EC61_4022_A399_2986D7B6B8B3_.wvu.PrintArea" localSheetId="8" hidden="1">'Entry Tax'!$A$1:$E$16</definedName>
    <definedName name="Z_4F65FF32_EC61_4022_A399_2986D7B6B8B3_.wvu.PrintArea" localSheetId="2" hidden="1">Instructions!$A$1:$C$52</definedName>
    <definedName name="Z_4F65FF32_EC61_4022_A399_2986D7B6B8B3_.wvu.PrintArea" localSheetId="3" hidden="1">'Names of Bidder'!$B$1:$D$32</definedName>
    <definedName name="Z_4F65FF32_EC61_4022_A399_2986D7B6B8B3_.wvu.PrintArea" localSheetId="7" hidden="1">Octroi!$A$1:$E$16</definedName>
    <definedName name="Z_4F65FF32_EC61_4022_A399_2986D7B6B8B3_.wvu.PrintArea" localSheetId="9" hidden="1">'Other Taxes &amp; Duties'!$A$1:$F$16</definedName>
    <definedName name="Z_4F65FF32_EC61_4022_A399_2986D7B6B8B3_.wvu.PrintArea" localSheetId="12" hidden="1">'Q &amp; C'!$A$1:$F$38</definedName>
    <definedName name="Z_4F65FF32_EC61_4022_A399_2986D7B6B8B3_.wvu.PrintArea" localSheetId="4" hidden="1">'Sch-1 '!$A$1:$K$16</definedName>
    <definedName name="Z_4F65FF32_EC61_4022_A399_2986D7B6B8B3_.wvu.PrintArea" localSheetId="5" hidden="1">'Sch-2'!$A$1:$E$21</definedName>
    <definedName name="Z_4F65FF32_EC61_4022_A399_2986D7B6B8B3_.wvu.PrintArea" localSheetId="6" hidden="1">'Sch-3'!$A$1:$D$29</definedName>
    <definedName name="Z_4F65FF32_EC61_4022_A399_2986D7B6B8B3_.wvu.PrintTitles" localSheetId="4" hidden="1">'Sch-1 '!$13:$16</definedName>
    <definedName name="Z_4F65FF32_EC61_4022_A399_2986D7B6B8B3_.wvu.PrintTitles" localSheetId="5" hidden="1">'Sch-2'!$3:$13</definedName>
    <definedName name="Z_4F65FF32_EC61_4022_A399_2986D7B6B8B3_.wvu.PrintTitles" localSheetId="6" hidden="1">'Sch-3'!$3:$13</definedName>
    <definedName name="Z_4F65FF32_EC61_4022_A399_2986D7B6B8B3_.wvu.Rows" localSheetId="4" hidden="1">'Sch-1 '!#REF!</definedName>
    <definedName name="Z_58D82F59_8CF6_455F_B9F4_081499FDF243_.wvu.PrintArea" localSheetId="8" hidden="1">'Entry Tax'!$A$1:$E$16</definedName>
    <definedName name="Z_58D82F59_8CF6_455F_B9F4_081499FDF243_.wvu.PrintArea" localSheetId="7" hidden="1">Octroi!$A$1:$E$16</definedName>
    <definedName name="Z_58D82F59_8CF6_455F_B9F4_081499FDF243_.wvu.PrintArea" localSheetId="9" hidden="1">'Other Taxes &amp; Duties'!$A$1:$F$16</definedName>
    <definedName name="Z_58D82F59_8CF6_455F_B9F4_081499FDF243_.wvu.PrintArea" localSheetId="11" hidden="1">'Q &amp; C (2)'!$A$1:$F$43</definedName>
    <definedName name="Z_59ACD8B6_730E_4199_8297_1160D2A0693D_.wvu.PrintArea" localSheetId="11" hidden="1">'Q &amp; C (2)'!$A$1:$F$43</definedName>
    <definedName name="Z_696D9240_6693_44E8_B9A4_2BFADD101EE2_.wvu.PrintArea" localSheetId="8" hidden="1">'Entry Tax'!$A$1:$E$16</definedName>
    <definedName name="Z_696D9240_6693_44E8_B9A4_2BFADD101EE2_.wvu.PrintArea" localSheetId="7" hidden="1">Octroi!$A$1:$E$16</definedName>
    <definedName name="Z_696D9240_6693_44E8_B9A4_2BFADD101EE2_.wvu.PrintArea" localSheetId="9" hidden="1">'Other Taxes &amp; Duties'!$A$1:$F$16</definedName>
    <definedName name="Z_696D9240_6693_44E8_B9A4_2BFADD101EE2_.wvu.PrintArea" localSheetId="11" hidden="1">'Q &amp; C (2)'!$A$1:$F$43</definedName>
    <definedName name="Z_6E345679_47E0_4044_94F8_40B7719CE719_.wvu.PrintArea" localSheetId="11" hidden="1">'Q &amp; C (2)'!$A$1:$F$43</definedName>
    <definedName name="Z_7043F04C_1FA3_449D_BEB8_4AC08DF68A5A_.wvu.Cols" localSheetId="5" hidden="1">'Sch-2'!$I:$P</definedName>
    <definedName name="Z_7043F04C_1FA3_449D_BEB8_4AC08DF68A5A_.wvu.PrintArea" localSheetId="10" hidden="1">'Bid Form '!$A$1:$F$63</definedName>
    <definedName name="Z_7043F04C_1FA3_449D_BEB8_4AC08DF68A5A_.wvu.PrintArea" localSheetId="8" hidden="1">'Entry Tax'!$A$1:$E$16</definedName>
    <definedName name="Z_7043F04C_1FA3_449D_BEB8_4AC08DF68A5A_.wvu.PrintArea" localSheetId="2" hidden="1">Instructions!$A$1:$C$52</definedName>
    <definedName name="Z_7043F04C_1FA3_449D_BEB8_4AC08DF68A5A_.wvu.PrintArea" localSheetId="3" hidden="1">'Names of Bidder'!$B$1:$D$34</definedName>
    <definedName name="Z_7043F04C_1FA3_449D_BEB8_4AC08DF68A5A_.wvu.PrintArea" localSheetId="7" hidden="1">Octroi!$A$1:$E$16</definedName>
    <definedName name="Z_7043F04C_1FA3_449D_BEB8_4AC08DF68A5A_.wvu.PrintArea" localSheetId="9" hidden="1">'Other Taxes &amp; Duties'!$A$1:$F$16</definedName>
    <definedName name="Z_7043F04C_1FA3_449D_BEB8_4AC08DF68A5A_.wvu.PrintArea" localSheetId="12" hidden="1">'Q &amp; C'!$A$1:$F$38</definedName>
    <definedName name="Z_7043F04C_1FA3_449D_BEB8_4AC08DF68A5A_.wvu.PrintArea" localSheetId="11" hidden="1">'Q &amp; C (2)'!$A$1:$F$44</definedName>
    <definedName name="Z_7043F04C_1FA3_449D_BEB8_4AC08DF68A5A_.wvu.PrintArea" localSheetId="5" hidden="1">'Sch-2'!$A$1:$E$21</definedName>
    <definedName name="Z_7043F04C_1FA3_449D_BEB8_4AC08DF68A5A_.wvu.PrintArea" localSheetId="6" hidden="1">'Sch-3'!$A$1:$D$28</definedName>
    <definedName name="Z_7043F04C_1FA3_449D_BEB8_4AC08DF68A5A_.wvu.PrintTitles" localSheetId="5" hidden="1">'Sch-2'!$3:$13</definedName>
    <definedName name="Z_7043F04C_1FA3_449D_BEB8_4AC08DF68A5A_.wvu.PrintTitles" localSheetId="6" hidden="1">'Sch-3'!$3:$13</definedName>
    <definedName name="Z_7043F04C_1FA3_449D_BEB8_4AC08DF68A5A_.wvu.Rows" localSheetId="10" hidden="1">'Bid Form '!$22:$23,'Bid Form '!$26:$26,'Bid Form '!$37:$37</definedName>
    <definedName name="Z_7043F04C_1FA3_449D_BEB8_4AC08DF68A5A_.wvu.Rows" localSheetId="1" hidden="1">Cover!$7:$7</definedName>
    <definedName name="Z_7043F04C_1FA3_449D_BEB8_4AC08DF68A5A_.wvu.Rows" localSheetId="3" hidden="1">'Names of Bidder'!$6:$6</definedName>
    <definedName name="Z_7043F04C_1FA3_449D_BEB8_4AC08DF68A5A_.wvu.Rows" localSheetId="6" hidden="1">'Sch-3'!$16:$19,'Sch-3'!$22:$23</definedName>
    <definedName name="Z_7487ED9F_BBED_4B2A_9631_22F1A430946B_.wvu.Cols" localSheetId="4" hidden="1">'Sch-1 '!$Q:$Z,'Sch-1 '!$AF:$AK</definedName>
    <definedName name="Z_7487ED9F_BBED_4B2A_9631_22F1A430946B_.wvu.Cols" localSheetId="5" hidden="1">'Sch-2'!$I:$P</definedName>
    <definedName name="Z_7487ED9F_BBED_4B2A_9631_22F1A430946B_.wvu.FilterData" localSheetId="4" hidden="1">'Sch-1 '!$A$131:$K$159</definedName>
    <definedName name="Z_7487ED9F_BBED_4B2A_9631_22F1A430946B_.wvu.PrintArea" localSheetId="10" hidden="1">'Bid Form '!$A$1:$F$65</definedName>
    <definedName name="Z_7487ED9F_BBED_4B2A_9631_22F1A430946B_.wvu.PrintArea" localSheetId="8" hidden="1">'Entry Tax'!$A$1:$E$16</definedName>
    <definedName name="Z_7487ED9F_BBED_4B2A_9631_22F1A430946B_.wvu.PrintArea" localSheetId="2" hidden="1">Instructions!$A$1:$C$52</definedName>
    <definedName name="Z_7487ED9F_BBED_4B2A_9631_22F1A430946B_.wvu.PrintArea" localSheetId="3" hidden="1">'Names of Bidder'!$B$1:$D$34</definedName>
    <definedName name="Z_7487ED9F_BBED_4B2A_9631_22F1A430946B_.wvu.PrintArea" localSheetId="7" hidden="1">Octroi!$A$1:$E$16</definedName>
    <definedName name="Z_7487ED9F_BBED_4B2A_9631_22F1A430946B_.wvu.PrintArea" localSheetId="9" hidden="1">'Other Taxes &amp; Duties'!$A$1:$F$16</definedName>
    <definedName name="Z_7487ED9F_BBED_4B2A_9631_22F1A430946B_.wvu.PrintArea" localSheetId="12" hidden="1">'Q &amp; C'!$A$1:$F$38</definedName>
    <definedName name="Z_7487ED9F_BBED_4B2A_9631_22F1A430946B_.wvu.PrintArea" localSheetId="11" hidden="1">'Q &amp; C (2)'!$A$1:$F$44</definedName>
    <definedName name="Z_7487ED9F_BBED_4B2A_9631_22F1A430946B_.wvu.PrintArea" localSheetId="4" hidden="1">'Sch-1 '!$A$1:$K$159</definedName>
    <definedName name="Z_7487ED9F_BBED_4B2A_9631_22F1A430946B_.wvu.PrintArea" localSheetId="5" hidden="1">'Sch-2'!$A$1:$E$21</definedName>
    <definedName name="Z_7487ED9F_BBED_4B2A_9631_22F1A430946B_.wvu.PrintArea" localSheetId="6" hidden="1">'Sch-3'!$A$1:$D$28</definedName>
    <definedName name="Z_7487ED9F_BBED_4B2A_9631_22F1A430946B_.wvu.PrintTitles" localSheetId="4" hidden="1">'Sch-1 '!$13:$16</definedName>
    <definedName name="Z_7487ED9F_BBED_4B2A_9631_22F1A430946B_.wvu.PrintTitles" localSheetId="5" hidden="1">'Sch-2'!$3:$13</definedName>
    <definedName name="Z_7487ED9F_BBED_4B2A_9631_22F1A430946B_.wvu.PrintTitles" localSheetId="6" hidden="1">'Sch-3'!$3:$13</definedName>
    <definedName name="Z_7487ED9F_BBED_4B2A_9631_22F1A430946B_.wvu.Rows" localSheetId="1" hidden="1">Cover!$7:$7</definedName>
    <definedName name="Z_75D87FDD_0292_4E5A_8E8F_63018B009393_.wvu.Cols" localSheetId="4" hidden="1">'Sch-1 '!$AF:$AK</definedName>
    <definedName name="Z_75D87FDD_0292_4E5A_8E8F_63018B009393_.wvu.Cols" localSheetId="5" hidden="1">'Sch-2'!$I:$P</definedName>
    <definedName name="Z_75D87FDD_0292_4E5A_8E8F_63018B009393_.wvu.FilterData" localSheetId="4" hidden="1">'Sch-1 '!#REF!</definedName>
    <definedName name="Z_75D87FDD_0292_4E5A_8E8F_63018B009393_.wvu.PrintArea" localSheetId="10" hidden="1">'Bid Form '!$A$1:$F$63</definedName>
    <definedName name="Z_75D87FDD_0292_4E5A_8E8F_63018B009393_.wvu.PrintArea" localSheetId="8" hidden="1">'Entry Tax'!$A$1:$E$16</definedName>
    <definedName name="Z_75D87FDD_0292_4E5A_8E8F_63018B009393_.wvu.PrintArea" localSheetId="2" hidden="1">Instructions!$A$1:$C$52</definedName>
    <definedName name="Z_75D87FDD_0292_4E5A_8E8F_63018B009393_.wvu.PrintArea" localSheetId="3" hidden="1">'Names of Bidder'!$B$1:$D$34</definedName>
    <definedName name="Z_75D87FDD_0292_4E5A_8E8F_63018B009393_.wvu.PrintArea" localSheetId="7" hidden="1">Octroi!$A$1:$E$16</definedName>
    <definedName name="Z_75D87FDD_0292_4E5A_8E8F_63018B009393_.wvu.PrintArea" localSheetId="9" hidden="1">'Other Taxes &amp; Duties'!$A$1:$F$16</definedName>
    <definedName name="Z_75D87FDD_0292_4E5A_8E8F_63018B009393_.wvu.PrintArea" localSheetId="12" hidden="1">'Q &amp; C'!$A$1:$F$38</definedName>
    <definedName name="Z_75D87FDD_0292_4E5A_8E8F_63018B009393_.wvu.PrintArea" localSheetId="11" hidden="1">'Q &amp; C (2)'!$A$1:$F$44</definedName>
    <definedName name="Z_75D87FDD_0292_4E5A_8E8F_63018B009393_.wvu.PrintArea" localSheetId="4" hidden="1">'Sch-1 '!$A$1:$L$159</definedName>
    <definedName name="Z_75D87FDD_0292_4E5A_8E8F_63018B009393_.wvu.PrintArea" localSheetId="5" hidden="1">'Sch-2'!$A$1:$E$21</definedName>
    <definedName name="Z_75D87FDD_0292_4E5A_8E8F_63018B009393_.wvu.PrintArea" localSheetId="6" hidden="1">'Sch-3'!$A$1:$D$28</definedName>
    <definedName name="Z_75D87FDD_0292_4E5A_8E8F_63018B009393_.wvu.PrintTitles" localSheetId="4" hidden="1">'Sch-1 '!$13:$16</definedName>
    <definedName name="Z_75D87FDD_0292_4E5A_8E8F_63018B009393_.wvu.PrintTitles" localSheetId="5" hidden="1">'Sch-2'!$3:$13</definedName>
    <definedName name="Z_75D87FDD_0292_4E5A_8E8F_63018B009393_.wvu.PrintTitles" localSheetId="6" hidden="1">'Sch-3'!$3:$13</definedName>
    <definedName name="Z_75D87FDD_0292_4E5A_8E8F_63018B009393_.wvu.Rows" localSheetId="10" hidden="1">'Bid Form '!$22:$23,'Bid Form '!$26:$26,'Bid Form '!$37:$37</definedName>
    <definedName name="Z_75D87FDD_0292_4E5A_8E8F_63018B009393_.wvu.Rows" localSheetId="1" hidden="1">Cover!$7:$7</definedName>
    <definedName name="Z_75D87FDD_0292_4E5A_8E8F_63018B009393_.wvu.Rows" localSheetId="2" hidden="1">Instructions!$15:$17,Instructions!$24:$24,Instructions!$26:$26,Instructions!$30:$34,Instructions!$40:$42</definedName>
    <definedName name="Z_75D87FDD_0292_4E5A_8E8F_63018B009393_.wvu.Rows" localSheetId="3" hidden="1">'Names of Bidder'!$6:$6</definedName>
    <definedName name="Z_75D87FDD_0292_4E5A_8E8F_63018B009393_.wvu.Rows" localSheetId="5" hidden="1">'Sch-2'!$16:$17</definedName>
    <definedName name="Z_75D87FDD_0292_4E5A_8E8F_63018B009393_.wvu.Rows" localSheetId="6" hidden="1">'Sch-3'!$18:$19,'Sch-3'!$22:$23</definedName>
    <definedName name="Z_7F1A5DE7_1043_4C11_AB2C_CC6BC6A0F482_.wvu.Cols" localSheetId="10" hidden="1">'Bid Form '!$G:$AO</definedName>
    <definedName name="Z_7F1A5DE7_1043_4C11_AB2C_CC6BC6A0F482_.wvu.Cols" localSheetId="5" hidden="1">'Sch-2'!$I:$P</definedName>
    <definedName name="Z_7F1A5DE7_1043_4C11_AB2C_CC6BC6A0F482_.wvu.PrintArea" localSheetId="10" hidden="1">'Bid Form '!$A$1:$F$65</definedName>
    <definedName name="Z_7F1A5DE7_1043_4C11_AB2C_CC6BC6A0F482_.wvu.PrintArea" localSheetId="8" hidden="1">'Entry Tax'!$A$1:$E$16</definedName>
    <definedName name="Z_7F1A5DE7_1043_4C11_AB2C_CC6BC6A0F482_.wvu.PrintArea" localSheetId="2" hidden="1">Instructions!$A$1:$C$52</definedName>
    <definedName name="Z_7F1A5DE7_1043_4C11_AB2C_CC6BC6A0F482_.wvu.PrintArea" localSheetId="3" hidden="1">'Names of Bidder'!$B$1:$D$34</definedName>
    <definedName name="Z_7F1A5DE7_1043_4C11_AB2C_CC6BC6A0F482_.wvu.PrintArea" localSheetId="7" hidden="1">Octroi!$A$1:$E$16</definedName>
    <definedName name="Z_7F1A5DE7_1043_4C11_AB2C_CC6BC6A0F482_.wvu.PrintArea" localSheetId="9" hidden="1">'Other Taxes &amp; Duties'!$A$1:$F$16</definedName>
    <definedName name="Z_7F1A5DE7_1043_4C11_AB2C_CC6BC6A0F482_.wvu.PrintArea" localSheetId="12" hidden="1">'Q &amp; C'!$A$1:$F$38</definedName>
    <definedName name="Z_7F1A5DE7_1043_4C11_AB2C_CC6BC6A0F482_.wvu.PrintArea" localSheetId="11" hidden="1">'Q &amp; C (2)'!$A$1:$F$44</definedName>
    <definedName name="Z_7F1A5DE7_1043_4C11_AB2C_CC6BC6A0F482_.wvu.PrintArea" localSheetId="5" hidden="1">'Sch-2'!$A$1:$E$21</definedName>
    <definedName name="Z_7F1A5DE7_1043_4C11_AB2C_CC6BC6A0F482_.wvu.PrintArea" localSheetId="6" hidden="1">'Sch-3'!$A$1:$D$28</definedName>
    <definedName name="Z_7F1A5DE7_1043_4C11_AB2C_CC6BC6A0F482_.wvu.PrintTitles" localSheetId="5" hidden="1">'Sch-2'!$3:$13</definedName>
    <definedName name="Z_7F1A5DE7_1043_4C11_AB2C_CC6BC6A0F482_.wvu.PrintTitles" localSheetId="6" hidden="1">'Sch-3'!$3:$13</definedName>
    <definedName name="Z_7F1A5DE7_1043_4C11_AB2C_CC6BC6A0F482_.wvu.Rows" localSheetId="1" hidden="1">Cover!$7:$7</definedName>
    <definedName name="Z_86B8F583_1D80_4706_A303_30286C17F3DF_.wvu.Cols" localSheetId="4" hidden="1">'Sch-1 '!$AF:$AK</definedName>
    <definedName name="Z_86B8F583_1D80_4706_A303_30286C17F3DF_.wvu.FilterData" localSheetId="4" hidden="1">'Sch-1 '!#REF!</definedName>
    <definedName name="Z_86B8F583_1D80_4706_A303_30286C17F3DF_.wvu.PrintArea" localSheetId="4" hidden="1">'Sch-1 '!$A$1:$L$159</definedName>
    <definedName name="Z_86B8F583_1D80_4706_A303_30286C17F3DF_.wvu.PrintTitles" localSheetId="4" hidden="1">'Sch-1 '!$13:$16</definedName>
    <definedName name="Z_A7DBDDEF_9245_44C6_9EBF_032DB6E1C0A2_.wvu.Cols" localSheetId="4" hidden="1">'Sch-1 '!$Q:$Z,'Sch-1 '!$AF:$AK</definedName>
    <definedName name="Z_A7DBDDEF_9245_44C6_9EBF_032DB6E1C0A2_.wvu.Cols" localSheetId="5" hidden="1">'Sch-2'!$I:$P</definedName>
    <definedName name="Z_A7DBDDEF_9245_44C6_9EBF_032DB6E1C0A2_.wvu.FilterData" localSheetId="4" hidden="1">'Sch-1 '!$A$131:$K$159</definedName>
    <definedName name="Z_A7DBDDEF_9245_44C6_9EBF_032DB6E1C0A2_.wvu.PrintArea" localSheetId="10" hidden="1">'Bid Form '!$A$1:$F$65</definedName>
    <definedName name="Z_A7DBDDEF_9245_44C6_9EBF_032DB6E1C0A2_.wvu.PrintArea" localSheetId="8" hidden="1">'Entry Tax'!$A$1:$E$16</definedName>
    <definedName name="Z_A7DBDDEF_9245_44C6_9EBF_032DB6E1C0A2_.wvu.PrintArea" localSheetId="2" hidden="1">Instructions!$A$1:$C$52</definedName>
    <definedName name="Z_A7DBDDEF_9245_44C6_9EBF_032DB6E1C0A2_.wvu.PrintArea" localSheetId="3" hidden="1">'Names of Bidder'!$B$1:$D$34</definedName>
    <definedName name="Z_A7DBDDEF_9245_44C6_9EBF_032DB6E1C0A2_.wvu.PrintArea" localSheetId="7" hidden="1">Octroi!$A$1:$E$16</definedName>
    <definedName name="Z_A7DBDDEF_9245_44C6_9EBF_032DB6E1C0A2_.wvu.PrintArea" localSheetId="9" hidden="1">'Other Taxes &amp; Duties'!$A$1:$F$16</definedName>
    <definedName name="Z_A7DBDDEF_9245_44C6_9EBF_032DB6E1C0A2_.wvu.PrintArea" localSheetId="12" hidden="1">'Q &amp; C'!$A$1:$F$38</definedName>
    <definedName name="Z_A7DBDDEF_9245_44C6_9EBF_032DB6E1C0A2_.wvu.PrintArea" localSheetId="11" hidden="1">'Q &amp; C (2)'!$A$1:$F$44</definedName>
    <definedName name="Z_A7DBDDEF_9245_44C6_9EBF_032DB6E1C0A2_.wvu.PrintArea" localSheetId="4" hidden="1">'Sch-1 '!$A$1:$K$159</definedName>
    <definedName name="Z_A7DBDDEF_9245_44C6_9EBF_032DB6E1C0A2_.wvu.PrintArea" localSheetId="5" hidden="1">'Sch-2'!$A$1:$E$21</definedName>
    <definedName name="Z_A7DBDDEF_9245_44C6_9EBF_032DB6E1C0A2_.wvu.PrintArea" localSheetId="6" hidden="1">'Sch-3'!$A$1:$D$28</definedName>
    <definedName name="Z_A7DBDDEF_9245_44C6_9EBF_032DB6E1C0A2_.wvu.PrintTitles" localSheetId="4" hidden="1">'Sch-1 '!$13:$16</definedName>
    <definedName name="Z_A7DBDDEF_9245_44C6_9EBF_032DB6E1C0A2_.wvu.PrintTitles" localSheetId="5" hidden="1">'Sch-2'!$3:$13</definedName>
    <definedName name="Z_A7DBDDEF_9245_44C6_9EBF_032DB6E1C0A2_.wvu.PrintTitles" localSheetId="6" hidden="1">'Sch-3'!$3:$13</definedName>
    <definedName name="Z_A7DBDDEF_9245_44C6_9EBF_032DB6E1C0A2_.wvu.Rows" localSheetId="1" hidden="1">Cover!$7:$7</definedName>
    <definedName name="Z_A7DBDDEF_9245_44C6_9EBF_032DB6E1C0A2_.wvu.Rows" localSheetId="4" hidden="1">'Sch-1 '!#REF!,'Sch-1 '!#REF!,'Sch-1 '!#REF!,'Sch-1 '!#REF!</definedName>
    <definedName name="Z_B23AD343_29DA_4CE0_BD10_47BF44F3782F_.wvu.Cols" localSheetId="4" hidden="1">'Sch-1 '!$Q:$Z,'Sch-1 '!$AF:$AK</definedName>
    <definedName name="Z_B23AD343_29DA_4CE0_BD10_47BF44F3782F_.wvu.Cols" localSheetId="5" hidden="1">'Sch-2'!$I:$P</definedName>
    <definedName name="Z_B23AD343_29DA_4CE0_BD10_47BF44F3782F_.wvu.FilterData" localSheetId="4" hidden="1">'Sch-1 '!$A$131:$K$159</definedName>
    <definedName name="Z_B23AD343_29DA_4CE0_BD10_47BF44F3782F_.wvu.PrintArea" localSheetId="10" hidden="1">'Bid Form '!$A$1:$F$65</definedName>
    <definedName name="Z_B23AD343_29DA_4CE0_BD10_47BF44F3782F_.wvu.PrintArea" localSheetId="8" hidden="1">'Entry Tax'!$A$1:$E$16</definedName>
    <definedName name="Z_B23AD343_29DA_4CE0_BD10_47BF44F3782F_.wvu.PrintArea" localSheetId="2" hidden="1">Instructions!$A$1:$C$52</definedName>
    <definedName name="Z_B23AD343_29DA_4CE0_BD10_47BF44F3782F_.wvu.PrintArea" localSheetId="3" hidden="1">'Names of Bidder'!$B$1:$D$32</definedName>
    <definedName name="Z_B23AD343_29DA_4CE0_BD10_47BF44F3782F_.wvu.PrintArea" localSheetId="7" hidden="1">Octroi!$A$1:$E$16</definedName>
    <definedName name="Z_B23AD343_29DA_4CE0_BD10_47BF44F3782F_.wvu.PrintArea" localSheetId="9" hidden="1">'Other Taxes &amp; Duties'!$A$1:$F$16</definedName>
    <definedName name="Z_B23AD343_29DA_4CE0_BD10_47BF44F3782F_.wvu.PrintArea" localSheetId="12" hidden="1">'Q &amp; C'!$A$1:$F$38</definedName>
    <definedName name="Z_B23AD343_29DA_4CE0_BD10_47BF44F3782F_.wvu.PrintArea" localSheetId="11" hidden="1">'Q &amp; C (2)'!$A$1:$F$44</definedName>
    <definedName name="Z_B23AD343_29DA_4CE0_BD10_47BF44F3782F_.wvu.PrintArea" localSheetId="4" hidden="1">'Sch-1 '!$A$1:$K$159</definedName>
    <definedName name="Z_B23AD343_29DA_4CE0_BD10_47BF44F3782F_.wvu.PrintArea" localSheetId="5" hidden="1">'Sch-2'!$A$1:$E$21</definedName>
    <definedName name="Z_B23AD343_29DA_4CE0_BD10_47BF44F3782F_.wvu.PrintArea" localSheetId="6" hidden="1">'Sch-3'!$A$1:$D$29</definedName>
    <definedName name="Z_B23AD343_29DA_4CE0_BD10_47BF44F3782F_.wvu.PrintTitles" localSheetId="4" hidden="1">'Sch-1 '!$13:$16</definedName>
    <definedName name="Z_B23AD343_29DA_4CE0_BD10_47BF44F3782F_.wvu.PrintTitles" localSheetId="5" hidden="1">'Sch-2'!$3:$13</definedName>
    <definedName name="Z_B23AD343_29DA_4CE0_BD10_47BF44F3782F_.wvu.PrintTitles" localSheetId="6" hidden="1">'Sch-3'!$3:$13</definedName>
    <definedName name="Z_B23AD343_29DA_4CE0_BD10_47BF44F3782F_.wvu.Rows" localSheetId="1" hidden="1">Cover!$7:$7</definedName>
    <definedName name="Z_B3CE7B10_A914_4559_A6DA_AED8C22AFD6D_.wvu.Cols" localSheetId="4" hidden="1">'Sch-1 '!$Q:$Z,'Sch-1 '!$AF:$AK</definedName>
    <definedName name="Z_B3CE7B10_A914_4559_A6DA_AED8C22AFD6D_.wvu.Cols" localSheetId="5" hidden="1">'Sch-2'!$I:$P</definedName>
    <definedName name="Z_B3CE7B10_A914_4559_A6DA_AED8C22AFD6D_.wvu.FilterData" localSheetId="4" hidden="1">'Sch-1 '!$A$131:$K$159</definedName>
    <definedName name="Z_B3CE7B10_A914_4559_A6DA_AED8C22AFD6D_.wvu.PrintArea" localSheetId="10" hidden="1">'Bid Form '!$A$1:$F$65</definedName>
    <definedName name="Z_B3CE7B10_A914_4559_A6DA_AED8C22AFD6D_.wvu.PrintArea" localSheetId="8" hidden="1">'Entry Tax'!$A$1:$E$16</definedName>
    <definedName name="Z_B3CE7B10_A914_4559_A6DA_AED8C22AFD6D_.wvu.PrintArea" localSheetId="2" hidden="1">Instructions!$A$1:$C$52</definedName>
    <definedName name="Z_B3CE7B10_A914_4559_A6DA_AED8C22AFD6D_.wvu.PrintArea" localSheetId="3" hidden="1">'Names of Bidder'!$B$1:$D$34</definedName>
    <definedName name="Z_B3CE7B10_A914_4559_A6DA_AED8C22AFD6D_.wvu.PrintArea" localSheetId="7" hidden="1">Octroi!$A$1:$E$16</definedName>
    <definedName name="Z_B3CE7B10_A914_4559_A6DA_AED8C22AFD6D_.wvu.PrintArea" localSheetId="9" hidden="1">'Other Taxes &amp; Duties'!$A$1:$F$16</definedName>
    <definedName name="Z_B3CE7B10_A914_4559_A6DA_AED8C22AFD6D_.wvu.PrintArea" localSheetId="12" hidden="1">'Q &amp; C'!$A$1:$F$38</definedName>
    <definedName name="Z_B3CE7B10_A914_4559_A6DA_AED8C22AFD6D_.wvu.PrintArea" localSheetId="11" hidden="1">'Q &amp; C (2)'!$A$1:$F$44</definedName>
    <definedName name="Z_B3CE7B10_A914_4559_A6DA_AED8C22AFD6D_.wvu.PrintArea" localSheetId="4" hidden="1">'Sch-1 '!$A$1:$K$159</definedName>
    <definedName name="Z_B3CE7B10_A914_4559_A6DA_AED8C22AFD6D_.wvu.PrintArea" localSheetId="5" hidden="1">'Sch-2'!$A$1:$E$21</definedName>
    <definedName name="Z_B3CE7B10_A914_4559_A6DA_AED8C22AFD6D_.wvu.PrintArea" localSheetId="6" hidden="1">'Sch-3'!$A$1:$D$28</definedName>
    <definedName name="Z_B3CE7B10_A914_4559_A6DA_AED8C22AFD6D_.wvu.PrintTitles" localSheetId="4" hidden="1">'Sch-1 '!$13:$16</definedName>
    <definedName name="Z_B3CE7B10_A914_4559_A6DA_AED8C22AFD6D_.wvu.PrintTitles" localSheetId="5" hidden="1">'Sch-2'!$3:$13</definedName>
    <definedName name="Z_B3CE7B10_A914_4559_A6DA_AED8C22AFD6D_.wvu.PrintTitles" localSheetId="6" hidden="1">'Sch-3'!$3:$13</definedName>
    <definedName name="Z_B3CE7B10_A914_4559_A6DA_AED8C22AFD6D_.wvu.Rows" localSheetId="1" hidden="1">Cover!$7:$7</definedName>
    <definedName name="Z_B48B8B4C_A880_453D_8729_90D004BEF0DB_.wvu.Cols" localSheetId="4" hidden="1">'Sch-1 '!$AF:$AK</definedName>
    <definedName name="Z_B48B8B4C_A880_453D_8729_90D004BEF0DB_.wvu.Cols" localSheetId="5" hidden="1">'Sch-2'!$I:$P</definedName>
    <definedName name="Z_B48B8B4C_A880_453D_8729_90D004BEF0DB_.wvu.FilterData" localSheetId="4" hidden="1">'Sch-1 '!#REF!</definedName>
    <definedName name="Z_B48B8B4C_A880_453D_8729_90D004BEF0DB_.wvu.PrintArea" localSheetId="10" hidden="1">'Bid Form '!$A$1:$F$63</definedName>
    <definedName name="Z_B48B8B4C_A880_453D_8729_90D004BEF0DB_.wvu.PrintArea" localSheetId="8" hidden="1">'Entry Tax'!$A$1:$E$16</definedName>
    <definedName name="Z_B48B8B4C_A880_453D_8729_90D004BEF0DB_.wvu.PrintArea" localSheetId="2" hidden="1">Instructions!$A$1:$C$52</definedName>
    <definedName name="Z_B48B8B4C_A880_453D_8729_90D004BEF0DB_.wvu.PrintArea" localSheetId="3" hidden="1">'Names of Bidder'!$B$1:$D$34</definedName>
    <definedName name="Z_B48B8B4C_A880_453D_8729_90D004BEF0DB_.wvu.PrintArea" localSheetId="7" hidden="1">Octroi!$A$1:$E$16</definedName>
    <definedName name="Z_B48B8B4C_A880_453D_8729_90D004BEF0DB_.wvu.PrintArea" localSheetId="9" hidden="1">'Other Taxes &amp; Duties'!$A$1:$F$16</definedName>
    <definedName name="Z_B48B8B4C_A880_453D_8729_90D004BEF0DB_.wvu.PrintArea" localSheetId="12" hidden="1">'Q &amp; C'!$A$1:$F$38</definedName>
    <definedName name="Z_B48B8B4C_A880_453D_8729_90D004BEF0DB_.wvu.PrintArea" localSheetId="11" hidden="1">'Q &amp; C (2)'!$A$1:$F$44</definedName>
    <definedName name="Z_B48B8B4C_A880_453D_8729_90D004BEF0DB_.wvu.PrintArea" localSheetId="4" hidden="1">'Sch-1 '!$A$1:$L$159</definedName>
    <definedName name="Z_B48B8B4C_A880_453D_8729_90D004BEF0DB_.wvu.PrintArea" localSheetId="5" hidden="1">'Sch-2'!$A$1:$E$21</definedName>
    <definedName name="Z_B48B8B4C_A880_453D_8729_90D004BEF0DB_.wvu.PrintArea" localSheetId="6" hidden="1">'Sch-3'!$A$1:$D$28</definedName>
    <definedName name="Z_B48B8B4C_A880_453D_8729_90D004BEF0DB_.wvu.PrintTitles" localSheetId="4" hidden="1">'Sch-1 '!$13:$16</definedName>
    <definedName name="Z_B48B8B4C_A880_453D_8729_90D004BEF0DB_.wvu.PrintTitles" localSheetId="5" hidden="1">'Sch-2'!$3:$13</definedName>
    <definedName name="Z_B48B8B4C_A880_453D_8729_90D004BEF0DB_.wvu.PrintTitles" localSheetId="6" hidden="1">'Sch-3'!$3:$13</definedName>
    <definedName name="Z_B48B8B4C_A880_453D_8729_90D004BEF0DB_.wvu.Rows" localSheetId="10" hidden="1">'Bid Form '!$22:$23,'Bid Form '!$26:$26,'Bid Form '!$37:$37</definedName>
    <definedName name="Z_B48B8B4C_A880_453D_8729_90D004BEF0DB_.wvu.Rows" localSheetId="1" hidden="1">Cover!$7:$7</definedName>
    <definedName name="Z_B48B8B4C_A880_453D_8729_90D004BEF0DB_.wvu.Rows" localSheetId="2" hidden="1">Instructions!$15:$17,Instructions!$24:$24,Instructions!$26:$26,Instructions!$30:$34,Instructions!$40:$42</definedName>
    <definedName name="Z_B48B8B4C_A880_453D_8729_90D004BEF0DB_.wvu.Rows" localSheetId="3" hidden="1">'Names of Bidder'!$6:$6</definedName>
    <definedName name="Z_B48B8B4C_A880_453D_8729_90D004BEF0DB_.wvu.Rows" localSheetId="5" hidden="1">'Sch-2'!$16:$17</definedName>
    <definedName name="Z_B48B8B4C_A880_453D_8729_90D004BEF0DB_.wvu.Rows" localSheetId="6" hidden="1">'Sch-3'!$18:$19,'Sch-3'!$22:$23</definedName>
    <definedName name="Z_B835C05C_B615_4DCB_982D_4519616B3CD8_.wvu.Cols" localSheetId="4" hidden="1">'Sch-1 '!$Q:$Z,'Sch-1 '!$AF:$AK</definedName>
    <definedName name="Z_B835C05C_B615_4DCB_982D_4519616B3CD8_.wvu.Cols" localSheetId="5" hidden="1">'Sch-2'!$I:$P</definedName>
    <definedName name="Z_B835C05C_B615_4DCB_982D_4519616B3CD8_.wvu.FilterData" localSheetId="4" hidden="1">'Sch-1 '!#REF!</definedName>
    <definedName name="Z_B835C05C_B615_4DCB_982D_4519616B3CD8_.wvu.PrintArea" localSheetId="10" hidden="1">'Bid Form '!$A$1:$F$65</definedName>
    <definedName name="Z_B835C05C_B615_4DCB_982D_4519616B3CD8_.wvu.PrintArea" localSheetId="8" hidden="1">'Entry Tax'!$A$1:$E$16</definedName>
    <definedName name="Z_B835C05C_B615_4DCB_982D_4519616B3CD8_.wvu.PrintArea" localSheetId="2" hidden="1">Instructions!$A$1:$C$52</definedName>
    <definedName name="Z_B835C05C_B615_4DCB_982D_4519616B3CD8_.wvu.PrintArea" localSheetId="3" hidden="1">'Names of Bidder'!$B$1:$D$34</definedName>
    <definedName name="Z_B835C05C_B615_4DCB_982D_4519616B3CD8_.wvu.PrintArea" localSheetId="7" hidden="1">Octroi!$A$1:$E$16</definedName>
    <definedName name="Z_B835C05C_B615_4DCB_982D_4519616B3CD8_.wvu.PrintArea" localSheetId="9" hidden="1">'Other Taxes &amp; Duties'!$A$1:$F$16</definedName>
    <definedName name="Z_B835C05C_B615_4DCB_982D_4519616B3CD8_.wvu.PrintArea" localSheetId="12" hidden="1">'Q &amp; C'!$A$1:$F$38</definedName>
    <definedName name="Z_B835C05C_B615_4DCB_982D_4519616B3CD8_.wvu.PrintArea" localSheetId="11" hidden="1">'Q &amp; C (2)'!$A$1:$F$44</definedName>
    <definedName name="Z_B835C05C_B615_4DCB_982D_4519616B3CD8_.wvu.PrintArea" localSheetId="4" hidden="1">'Sch-1 '!$A$1:$K$159</definedName>
    <definedName name="Z_B835C05C_B615_4DCB_982D_4519616B3CD8_.wvu.PrintArea" localSheetId="5" hidden="1">'Sch-2'!$A$1:$E$21</definedName>
    <definedName name="Z_B835C05C_B615_4DCB_982D_4519616B3CD8_.wvu.PrintArea" localSheetId="6" hidden="1">'Sch-3'!$A$1:$D$28</definedName>
    <definedName name="Z_B835C05C_B615_4DCB_982D_4519616B3CD8_.wvu.PrintTitles" localSheetId="4" hidden="1">'Sch-1 '!$13:$16</definedName>
    <definedName name="Z_B835C05C_B615_4DCB_982D_4519616B3CD8_.wvu.PrintTitles" localSheetId="5" hidden="1">'Sch-2'!$3:$13</definedName>
    <definedName name="Z_B835C05C_B615_4DCB_982D_4519616B3CD8_.wvu.PrintTitles" localSheetId="6" hidden="1">'Sch-3'!$3:$13</definedName>
    <definedName name="Z_B835C05C_B615_4DCB_982D_4519616B3CD8_.wvu.Rows" localSheetId="1" hidden="1">Cover!$7:$7</definedName>
    <definedName name="Z_B84E1B9F_ABC9_444B_AF48_E02C4B05894D_.wvu.Cols" localSheetId="4" hidden="1">'Sch-1 '!$AF:$AK</definedName>
    <definedName name="Z_B84E1B9F_ABC9_444B_AF48_E02C4B05894D_.wvu.FilterData" localSheetId="4" hidden="1">'Sch-1 '!#REF!</definedName>
    <definedName name="Z_B84E1B9F_ABC9_444B_AF48_E02C4B05894D_.wvu.PrintArea" localSheetId="4" hidden="1">'Sch-1 '!$A$1:$L$159</definedName>
    <definedName name="Z_B84E1B9F_ABC9_444B_AF48_E02C4B05894D_.wvu.PrintTitles" localSheetId="4" hidden="1">'Sch-1 '!$13:$16</definedName>
    <definedName name="Z_D0757F9E_DF41_4B40_A5E5_F4F8FDD8D61D_.wvu.Cols" localSheetId="10" hidden="1">'Bid Form '!$G:$AO</definedName>
    <definedName name="Z_D0757F9E_DF41_4B40_A5E5_F4F8FDD8D61D_.wvu.Cols" localSheetId="4" hidden="1">'Sch-1 '!$Q:$Z,'Sch-1 '!$AF:$AK</definedName>
    <definedName name="Z_D0757F9E_DF41_4B40_A5E5_F4F8FDD8D61D_.wvu.Cols" localSheetId="5" hidden="1">'Sch-2'!$I:$P</definedName>
    <definedName name="Z_D0757F9E_DF41_4B40_A5E5_F4F8FDD8D61D_.wvu.FilterData" localSheetId="4" hidden="1">'Sch-1 '!$A$131:$K$159</definedName>
    <definedName name="Z_D0757F9E_DF41_4B40_A5E5_F4F8FDD8D61D_.wvu.PrintArea" localSheetId="10" hidden="1">'Bid Form '!$A$1:$F$65</definedName>
    <definedName name="Z_D0757F9E_DF41_4B40_A5E5_F4F8FDD8D61D_.wvu.PrintArea" localSheetId="8" hidden="1">'Entry Tax'!$A$1:$E$16</definedName>
    <definedName name="Z_D0757F9E_DF41_4B40_A5E5_F4F8FDD8D61D_.wvu.PrintArea" localSheetId="2" hidden="1">Instructions!$A$1:$C$52</definedName>
    <definedName name="Z_D0757F9E_DF41_4B40_A5E5_F4F8FDD8D61D_.wvu.PrintArea" localSheetId="3" hidden="1">'Names of Bidder'!$B$1:$D$34</definedName>
    <definedName name="Z_D0757F9E_DF41_4B40_A5E5_F4F8FDD8D61D_.wvu.PrintArea" localSheetId="7" hidden="1">Octroi!$A$1:$E$16</definedName>
    <definedName name="Z_D0757F9E_DF41_4B40_A5E5_F4F8FDD8D61D_.wvu.PrintArea" localSheetId="9" hidden="1">'Other Taxes &amp; Duties'!$A$1:$F$16</definedName>
    <definedName name="Z_D0757F9E_DF41_4B40_A5E5_F4F8FDD8D61D_.wvu.PrintArea" localSheetId="12" hidden="1">'Q &amp; C'!$A$1:$F$38</definedName>
    <definedName name="Z_D0757F9E_DF41_4B40_A5E5_F4F8FDD8D61D_.wvu.PrintArea" localSheetId="11" hidden="1">'Q &amp; C (2)'!$A$1:$F$44</definedName>
    <definedName name="Z_D0757F9E_DF41_4B40_A5E5_F4F8FDD8D61D_.wvu.PrintArea" localSheetId="4" hidden="1">'Sch-1 '!$A$1:$K$159</definedName>
    <definedName name="Z_D0757F9E_DF41_4B40_A5E5_F4F8FDD8D61D_.wvu.PrintArea" localSheetId="5" hidden="1">'Sch-2'!$A$1:$E$21</definedName>
    <definedName name="Z_D0757F9E_DF41_4B40_A5E5_F4F8FDD8D61D_.wvu.PrintArea" localSheetId="6" hidden="1">'Sch-3'!$A$1:$D$28</definedName>
    <definedName name="Z_D0757F9E_DF41_4B40_A5E5_F4F8FDD8D61D_.wvu.PrintTitles" localSheetId="4" hidden="1">'Sch-1 '!$13:$16</definedName>
    <definedName name="Z_D0757F9E_DF41_4B40_A5E5_F4F8FDD8D61D_.wvu.PrintTitles" localSheetId="5" hidden="1">'Sch-2'!$3:$13</definedName>
    <definedName name="Z_D0757F9E_DF41_4B40_A5E5_F4F8FDD8D61D_.wvu.PrintTitles" localSheetId="6" hidden="1">'Sch-3'!$3:$13</definedName>
    <definedName name="Z_D0757F9E_DF41_4B40_A5E5_F4F8FDD8D61D_.wvu.Rows" localSheetId="1" hidden="1">Cover!$7:$7</definedName>
    <definedName name="Z_D53177B2_31EC_4222_B97A_A37DCFD9E45B_.wvu.Cols" localSheetId="4" hidden="1">'Sch-1 '!$Q:$Z,'Sch-1 '!$AF:$AK</definedName>
    <definedName name="Z_D53177B2_31EC_4222_B97A_A37DCFD9E45B_.wvu.Cols" localSheetId="5" hidden="1">'Sch-2'!$I:$P</definedName>
    <definedName name="Z_D53177B2_31EC_4222_B97A_A37DCFD9E45B_.wvu.FilterData" localSheetId="4" hidden="1">'Sch-1 '!$A$131:$K$159</definedName>
    <definedName name="Z_D53177B2_31EC_4222_B97A_A37DCFD9E45B_.wvu.PrintArea" localSheetId="10" hidden="1">'Bid Form '!$A$1:$F$65</definedName>
    <definedName name="Z_D53177B2_31EC_4222_B97A_A37DCFD9E45B_.wvu.PrintArea" localSheetId="8" hidden="1">'Entry Tax'!$A$1:$E$16</definedName>
    <definedName name="Z_D53177B2_31EC_4222_B97A_A37DCFD9E45B_.wvu.PrintArea" localSheetId="2" hidden="1">Instructions!$A$1:$C$52</definedName>
    <definedName name="Z_D53177B2_31EC_4222_B97A_A37DCFD9E45B_.wvu.PrintArea" localSheetId="3" hidden="1">'Names of Bidder'!$B$1:$D$34</definedName>
    <definedName name="Z_D53177B2_31EC_4222_B97A_A37DCFD9E45B_.wvu.PrintArea" localSheetId="7" hidden="1">Octroi!$A$1:$E$16</definedName>
    <definedName name="Z_D53177B2_31EC_4222_B97A_A37DCFD9E45B_.wvu.PrintArea" localSheetId="9" hidden="1">'Other Taxes &amp; Duties'!$A$1:$F$16</definedName>
    <definedName name="Z_D53177B2_31EC_4222_B97A_A37DCFD9E45B_.wvu.PrintArea" localSheetId="12" hidden="1">'Q &amp; C'!$A$1:$F$38</definedName>
    <definedName name="Z_D53177B2_31EC_4222_B97A_A37DCFD9E45B_.wvu.PrintArea" localSheetId="11" hidden="1">'Q &amp; C (2)'!$A$1:$F$44</definedName>
    <definedName name="Z_D53177B2_31EC_4222_B97A_A37DCFD9E45B_.wvu.PrintArea" localSheetId="4" hidden="1">'Sch-1 '!$A$1:$K$159</definedName>
    <definedName name="Z_D53177B2_31EC_4222_B97A_A37DCFD9E45B_.wvu.PrintArea" localSheetId="5" hidden="1">'Sch-2'!$A$1:$E$21</definedName>
    <definedName name="Z_D53177B2_31EC_4222_B97A_A37DCFD9E45B_.wvu.PrintArea" localSheetId="6" hidden="1">'Sch-3'!$A$1:$D$28</definedName>
    <definedName name="Z_D53177B2_31EC_4222_B97A_A37DCFD9E45B_.wvu.PrintTitles" localSheetId="4" hidden="1">'Sch-1 '!$13:$16</definedName>
    <definedName name="Z_D53177B2_31EC_4222_B97A_A37DCFD9E45B_.wvu.PrintTitles" localSheetId="5" hidden="1">'Sch-2'!$3:$13</definedName>
    <definedName name="Z_D53177B2_31EC_4222_B97A_A37DCFD9E45B_.wvu.PrintTitles" localSheetId="6" hidden="1">'Sch-3'!$3:$13</definedName>
    <definedName name="Z_D53177B2_31EC_4222_B97A_A37DCFD9E45B_.wvu.Rows" localSheetId="1" hidden="1">Cover!$7:$7</definedName>
    <definedName name="Z_E81F0721_C35D_4189_B675_E46A21339863_.wvu.Cols" localSheetId="4" hidden="1">'Sch-1 '!$M:$U,'Sch-1 '!$AF:$AK</definedName>
    <definedName name="Z_E81F0721_C35D_4189_B675_E46A21339863_.wvu.Cols" localSheetId="5" hidden="1">'Sch-2'!$I:$P</definedName>
    <definedName name="Z_E81F0721_C35D_4189_B675_E46A21339863_.wvu.FilterData" localSheetId="4" hidden="1">'Sch-1 '!#REF!</definedName>
    <definedName name="Z_E81F0721_C35D_4189_B675_E46A21339863_.wvu.PrintArea" localSheetId="10" hidden="1">'Bid Form '!$A$1:$F$65</definedName>
    <definedName name="Z_E81F0721_C35D_4189_B675_E46A21339863_.wvu.PrintArea" localSheetId="8" hidden="1">'Entry Tax'!$A$1:$E$16</definedName>
    <definedName name="Z_E81F0721_C35D_4189_B675_E46A21339863_.wvu.PrintArea" localSheetId="2" hidden="1">Instructions!$A$1:$C$52</definedName>
    <definedName name="Z_E81F0721_C35D_4189_B675_E46A21339863_.wvu.PrintArea" localSheetId="3" hidden="1">'Names of Bidder'!$B$1:$D$34</definedName>
    <definedName name="Z_E81F0721_C35D_4189_B675_E46A21339863_.wvu.PrintArea" localSheetId="7" hidden="1">Octroi!$A$1:$E$16</definedName>
    <definedName name="Z_E81F0721_C35D_4189_B675_E46A21339863_.wvu.PrintArea" localSheetId="9" hidden="1">'Other Taxes &amp; Duties'!$A$1:$F$16</definedName>
    <definedName name="Z_E81F0721_C35D_4189_B675_E46A21339863_.wvu.PrintArea" localSheetId="12" hidden="1">'Q &amp; C'!$A$1:$F$38</definedName>
    <definedName name="Z_E81F0721_C35D_4189_B675_E46A21339863_.wvu.PrintArea" localSheetId="11" hidden="1">'Q &amp; C (2)'!$A$1:$F$44</definedName>
    <definedName name="Z_E81F0721_C35D_4189_B675_E46A21339863_.wvu.PrintArea" localSheetId="4" hidden="1">'Sch-1 '!$A$1:$L$159</definedName>
    <definedName name="Z_E81F0721_C35D_4189_B675_E46A21339863_.wvu.PrintArea" localSheetId="5" hidden="1">'Sch-2'!$A$1:$E$21</definedName>
    <definedName name="Z_E81F0721_C35D_4189_B675_E46A21339863_.wvu.PrintArea" localSheetId="6" hidden="1">'Sch-3'!$A$1:$D$28</definedName>
    <definedName name="Z_E81F0721_C35D_4189_B675_E46A21339863_.wvu.PrintTitles" localSheetId="5" hidden="1">'Sch-2'!$3:$13</definedName>
    <definedName name="Z_E81F0721_C35D_4189_B675_E46A21339863_.wvu.PrintTitles" localSheetId="6" hidden="1">'Sch-3'!$3:$13</definedName>
    <definedName name="Z_E81F0721_C35D_4189_B675_E46A21339863_.wvu.Rows" localSheetId="1" hidden="1">Cover!$7:$7</definedName>
    <definedName name="Z_E97134B6_5E8D_4951_8DA0_73D065532361_.wvu.Cols" localSheetId="4" hidden="1">'Sch-1 '!$Q:$Z,'Sch-1 '!$AF:$AK</definedName>
    <definedName name="Z_E97134B6_5E8D_4951_8DA0_73D065532361_.wvu.Cols" localSheetId="5" hidden="1">'Sch-2'!$I:$P</definedName>
    <definedName name="Z_E97134B6_5E8D_4951_8DA0_73D065532361_.wvu.FilterData" localSheetId="4" hidden="1">'Sch-1 '!$A$131:$K$159</definedName>
    <definedName name="Z_E97134B6_5E8D_4951_8DA0_73D065532361_.wvu.PrintArea" localSheetId="10" hidden="1">'Bid Form '!$A$1:$F$65</definedName>
    <definedName name="Z_E97134B6_5E8D_4951_8DA0_73D065532361_.wvu.PrintArea" localSheetId="8" hidden="1">'Entry Tax'!$A$1:$E$16</definedName>
    <definedName name="Z_E97134B6_5E8D_4951_8DA0_73D065532361_.wvu.PrintArea" localSheetId="2" hidden="1">Instructions!$A$1:$C$52</definedName>
    <definedName name="Z_E97134B6_5E8D_4951_8DA0_73D065532361_.wvu.PrintArea" localSheetId="3" hidden="1">'Names of Bidder'!$B$1:$D$34</definedName>
    <definedName name="Z_E97134B6_5E8D_4951_8DA0_73D065532361_.wvu.PrintArea" localSheetId="7" hidden="1">Octroi!$A$1:$E$16</definedName>
    <definedName name="Z_E97134B6_5E8D_4951_8DA0_73D065532361_.wvu.PrintArea" localSheetId="9" hidden="1">'Other Taxes &amp; Duties'!$A$1:$F$16</definedName>
    <definedName name="Z_E97134B6_5E8D_4951_8DA0_73D065532361_.wvu.PrintArea" localSheetId="12" hidden="1">'Q &amp; C'!$A$1:$F$38</definedName>
    <definedName name="Z_E97134B6_5E8D_4951_8DA0_73D065532361_.wvu.PrintArea" localSheetId="11" hidden="1">'Q &amp; C (2)'!$A$1:$F$44</definedName>
    <definedName name="Z_E97134B6_5E8D_4951_8DA0_73D065532361_.wvu.PrintArea" localSheetId="4" hidden="1">'Sch-1 '!$A$1:$K$159</definedName>
    <definedName name="Z_E97134B6_5E8D_4951_8DA0_73D065532361_.wvu.PrintArea" localSheetId="5" hidden="1">'Sch-2'!$A$1:$E$21</definedName>
    <definedName name="Z_E97134B6_5E8D_4951_8DA0_73D065532361_.wvu.PrintArea" localSheetId="6" hidden="1">'Sch-3'!$A$1:$D$28</definedName>
    <definedName name="Z_E97134B6_5E8D_4951_8DA0_73D065532361_.wvu.PrintTitles" localSheetId="4" hidden="1">'Sch-1 '!$13:$16</definedName>
    <definedName name="Z_E97134B6_5E8D_4951_8DA0_73D065532361_.wvu.PrintTitles" localSheetId="5" hidden="1">'Sch-2'!$3:$13</definedName>
    <definedName name="Z_E97134B6_5E8D_4951_8DA0_73D065532361_.wvu.PrintTitles" localSheetId="6" hidden="1">'Sch-3'!$3:$13</definedName>
    <definedName name="Z_E97134B6_5E8D_4951_8DA0_73D065532361_.wvu.Rows" localSheetId="1" hidden="1">Cover!$7:$7</definedName>
    <definedName name="Z_E9F4E142_7D26_464D_BECA_4F3806DB1FE1_.wvu.Cols" localSheetId="4" hidden="1">'Sch-1 '!$Q:$Z,'Sch-1 '!$AF:$AK</definedName>
    <definedName name="Z_E9F4E142_7D26_464D_BECA_4F3806DB1FE1_.wvu.Cols" localSheetId="5" hidden="1">'Sch-2'!$I:$P</definedName>
    <definedName name="Z_E9F4E142_7D26_464D_BECA_4F3806DB1FE1_.wvu.FilterData" localSheetId="4" hidden="1">'Sch-1 '!$A$131:$K$159</definedName>
    <definedName name="Z_E9F4E142_7D26_464D_BECA_4F3806DB1FE1_.wvu.PrintArea" localSheetId="10" hidden="1">'Bid Form '!$A$1:$F$65</definedName>
    <definedName name="Z_E9F4E142_7D26_464D_BECA_4F3806DB1FE1_.wvu.PrintArea" localSheetId="8" hidden="1">'Entry Tax'!$A$1:$E$16</definedName>
    <definedName name="Z_E9F4E142_7D26_464D_BECA_4F3806DB1FE1_.wvu.PrintArea" localSheetId="2" hidden="1">Instructions!$A$1:$C$52</definedName>
    <definedName name="Z_E9F4E142_7D26_464D_BECA_4F3806DB1FE1_.wvu.PrintArea" localSheetId="3" hidden="1">'Names of Bidder'!$B$1:$D$32</definedName>
    <definedName name="Z_E9F4E142_7D26_464D_BECA_4F3806DB1FE1_.wvu.PrintArea" localSheetId="7" hidden="1">Octroi!$A$1:$E$16</definedName>
    <definedName name="Z_E9F4E142_7D26_464D_BECA_4F3806DB1FE1_.wvu.PrintArea" localSheetId="9" hidden="1">'Other Taxes &amp; Duties'!$A$1:$F$16</definedName>
    <definedName name="Z_E9F4E142_7D26_464D_BECA_4F3806DB1FE1_.wvu.PrintArea" localSheetId="12" hidden="1">'Q &amp; C'!$A$1:$F$38</definedName>
    <definedName name="Z_E9F4E142_7D26_464D_BECA_4F3806DB1FE1_.wvu.PrintArea" localSheetId="11" hidden="1">'Q &amp; C (2)'!$A$1:$F$44</definedName>
    <definedName name="Z_E9F4E142_7D26_464D_BECA_4F3806DB1FE1_.wvu.PrintArea" localSheetId="4" hidden="1">'Sch-1 '!$A$1:$K$159</definedName>
    <definedName name="Z_E9F4E142_7D26_464D_BECA_4F3806DB1FE1_.wvu.PrintArea" localSheetId="5" hidden="1">'Sch-2'!$A$1:$E$21</definedName>
    <definedName name="Z_E9F4E142_7D26_464D_BECA_4F3806DB1FE1_.wvu.PrintArea" localSheetId="6" hidden="1">'Sch-3'!$A$1:$D$29</definedName>
    <definedName name="Z_E9F4E142_7D26_464D_BECA_4F3806DB1FE1_.wvu.PrintTitles" localSheetId="4" hidden="1">'Sch-1 '!$13:$16</definedName>
    <definedName name="Z_E9F4E142_7D26_464D_BECA_4F3806DB1FE1_.wvu.PrintTitles" localSheetId="5" hidden="1">'Sch-2'!$3:$13</definedName>
    <definedName name="Z_E9F4E142_7D26_464D_BECA_4F3806DB1FE1_.wvu.PrintTitles" localSheetId="6" hidden="1">'Sch-3'!$3:$13</definedName>
    <definedName name="Z_E9F4E142_7D26_464D_BECA_4F3806DB1FE1_.wvu.Rows" localSheetId="1" hidden="1">Cover!$7:$7</definedName>
    <definedName name="Z_ECE9294F_C910_4036_88BC_B1F2176FB06B_.wvu.Cols" localSheetId="4" hidden="1">'Sch-1 '!$Q:$Z,'Sch-1 '!$AF:$AK</definedName>
    <definedName name="Z_ECE9294F_C910_4036_88BC_B1F2176FB06B_.wvu.Cols" localSheetId="5" hidden="1">'Sch-2'!$I:$P</definedName>
    <definedName name="Z_ECE9294F_C910_4036_88BC_B1F2176FB06B_.wvu.FilterData" localSheetId="4" hidden="1">'Sch-1 '!$A$131:$K$159</definedName>
    <definedName name="Z_ECE9294F_C910_4036_88BC_B1F2176FB06B_.wvu.PrintArea" localSheetId="10" hidden="1">'Bid Form '!$A$1:$F$65</definedName>
    <definedName name="Z_ECE9294F_C910_4036_88BC_B1F2176FB06B_.wvu.PrintArea" localSheetId="8" hidden="1">'Entry Tax'!$A$1:$E$16</definedName>
    <definedName name="Z_ECE9294F_C910_4036_88BC_B1F2176FB06B_.wvu.PrintArea" localSheetId="2" hidden="1">Instructions!$A$1:$C$52</definedName>
    <definedName name="Z_ECE9294F_C910_4036_88BC_B1F2176FB06B_.wvu.PrintArea" localSheetId="3" hidden="1">'Names of Bidder'!$B$1:$D$32</definedName>
    <definedName name="Z_ECE9294F_C910_4036_88BC_B1F2176FB06B_.wvu.PrintArea" localSheetId="7" hidden="1">Octroi!$A$1:$E$16</definedName>
    <definedName name="Z_ECE9294F_C910_4036_88BC_B1F2176FB06B_.wvu.PrintArea" localSheetId="9" hidden="1">'Other Taxes &amp; Duties'!$A$1:$F$16</definedName>
    <definedName name="Z_ECE9294F_C910_4036_88BC_B1F2176FB06B_.wvu.PrintArea" localSheetId="12" hidden="1">'Q &amp; C'!$A$1:$F$38</definedName>
    <definedName name="Z_ECE9294F_C910_4036_88BC_B1F2176FB06B_.wvu.PrintArea" localSheetId="11" hidden="1">'Q &amp; C (2)'!$A$1:$F$44</definedName>
    <definedName name="Z_ECE9294F_C910_4036_88BC_B1F2176FB06B_.wvu.PrintArea" localSheetId="4" hidden="1">'Sch-1 '!$A$1:$K$159</definedName>
    <definedName name="Z_ECE9294F_C910_4036_88BC_B1F2176FB06B_.wvu.PrintArea" localSheetId="5" hidden="1">'Sch-2'!$A$1:$E$21</definedName>
    <definedName name="Z_ECE9294F_C910_4036_88BC_B1F2176FB06B_.wvu.PrintArea" localSheetId="6" hidden="1">'Sch-3'!$A$1:$D$29</definedName>
    <definedName name="Z_ECE9294F_C910_4036_88BC_B1F2176FB06B_.wvu.PrintTitles" localSheetId="4" hidden="1">'Sch-1 '!$13:$16</definedName>
    <definedName name="Z_ECE9294F_C910_4036_88BC_B1F2176FB06B_.wvu.PrintTitles" localSheetId="5" hidden="1">'Sch-2'!$3:$13</definedName>
    <definedName name="Z_ECE9294F_C910_4036_88BC_B1F2176FB06B_.wvu.PrintTitles" localSheetId="6" hidden="1">'Sch-3'!$3:$13</definedName>
    <definedName name="Z_ECE9294F_C910_4036_88BC_B1F2176FB06B_.wvu.Rows" localSheetId="1" hidden="1">Cover!$7:$7</definedName>
    <definedName name="Z_ECE9294F_C910_4036_88BC_B1F2176FB06B_.wvu.Rows" localSheetId="4" hidden="1">'Sch-1 '!#REF!</definedName>
    <definedName name="Z_EE46BCD1_F715_4FA9_A5FC_1B125AD601E0_.wvu.Cols" localSheetId="4" hidden="1">'Sch-1 '!$Q:$Z,'Sch-1 '!$AF:$AK</definedName>
    <definedName name="Z_EE46BCD1_F715_4FA9_A5FC_1B125AD601E0_.wvu.Cols" localSheetId="5" hidden="1">'Sch-2'!$I:$P</definedName>
    <definedName name="Z_EE46BCD1_F715_4FA9_A5FC_1B125AD601E0_.wvu.FilterData" localSheetId="4" hidden="1">'Sch-1 '!$A$131:$K$159</definedName>
    <definedName name="Z_EE46BCD1_F715_4FA9_A5FC_1B125AD601E0_.wvu.PrintArea" localSheetId="10" hidden="1">'Bid Form '!$A$1:$F$65</definedName>
    <definedName name="Z_EE46BCD1_F715_4FA9_A5FC_1B125AD601E0_.wvu.PrintArea" localSheetId="8" hidden="1">'Entry Tax'!$A$1:$E$16</definedName>
    <definedName name="Z_EE46BCD1_F715_4FA9_A5FC_1B125AD601E0_.wvu.PrintArea" localSheetId="2" hidden="1">Instructions!$A$1:$C$52</definedName>
    <definedName name="Z_EE46BCD1_F715_4FA9_A5FC_1B125AD601E0_.wvu.PrintArea" localSheetId="3" hidden="1">'Names of Bidder'!$B$1:$D$34</definedName>
    <definedName name="Z_EE46BCD1_F715_4FA9_A5FC_1B125AD601E0_.wvu.PrintArea" localSheetId="7" hidden="1">Octroi!$A$1:$E$16</definedName>
    <definedName name="Z_EE46BCD1_F715_4FA9_A5FC_1B125AD601E0_.wvu.PrintArea" localSheetId="9" hidden="1">'Other Taxes &amp; Duties'!$A$1:$F$16</definedName>
    <definedName name="Z_EE46BCD1_F715_4FA9_A5FC_1B125AD601E0_.wvu.PrintArea" localSheetId="12" hidden="1">'Q &amp; C'!$A$1:$F$38</definedName>
    <definedName name="Z_EE46BCD1_F715_4FA9_A5FC_1B125AD601E0_.wvu.PrintArea" localSheetId="11" hidden="1">'Q &amp; C (2)'!$A$1:$F$44</definedName>
    <definedName name="Z_EE46BCD1_F715_4FA9_A5FC_1B125AD601E0_.wvu.PrintArea" localSheetId="4" hidden="1">'Sch-1 '!$A$1:$K$159</definedName>
    <definedName name="Z_EE46BCD1_F715_4FA9_A5FC_1B125AD601E0_.wvu.PrintArea" localSheetId="5" hidden="1">'Sch-2'!$A$1:$E$21</definedName>
    <definedName name="Z_EE46BCD1_F715_4FA9_A5FC_1B125AD601E0_.wvu.PrintArea" localSheetId="6" hidden="1">'Sch-3'!$A$1:$D$28</definedName>
    <definedName name="Z_EE46BCD1_F715_4FA9_A5FC_1B125AD601E0_.wvu.PrintTitles" localSheetId="4" hidden="1">'Sch-1 '!$13:$16</definedName>
    <definedName name="Z_EE46BCD1_F715_4FA9_A5FC_1B125AD601E0_.wvu.PrintTitles" localSheetId="5" hidden="1">'Sch-2'!$3:$13</definedName>
    <definedName name="Z_EE46BCD1_F715_4FA9_A5FC_1B125AD601E0_.wvu.PrintTitles" localSheetId="6" hidden="1">'Sch-3'!$3:$13</definedName>
    <definedName name="Z_EE46BCD1_F715_4FA9_A5FC_1B125AD601E0_.wvu.Rows" localSheetId="1" hidden="1">Cover!$7:$7</definedName>
  </definedNames>
  <calcPr calcId="191029"/>
  <customWorkbookViews>
    <customWorkbookView name="Dhinesh Kumar S {Dhinesh Kumar S} - Personal View" guid="{75D87FDD-0292-4E5A-8E8F-63018B009393}" mergeInterval="0" personalView="1" maximized="1" xWindow="-8" yWindow="-8" windowWidth="1382" windowHeight="744" tabRatio="821" activeSheetId="2"/>
    <customWorkbookView name="Jella Ramu {जेल्‍ला रामू} - Personal View" guid="{7F1A5DE7-1043-4C11-AB2C-CC6BC6A0F482}" mergeInterval="0" personalView="1" maximized="1" windowWidth="1362" windowHeight="543" tabRatio="821" activeSheetId="2"/>
    <customWorkbookView name="60003099 - Personal View" guid="{17F5C48B-526E-48D2-9F97-823D578F9893}" mergeInterval="0" personalView="1" maximized="1" windowWidth="1276" windowHeight="798" tabRatio="679" activeSheetId="20"/>
    <customWorkbookView name="60001959 - Personal View" guid="{B835C05C-B615-4DCB-982D-4519616B3CD8}" mergeInterval="0" personalView="1" maximized="1" windowWidth="1362" windowHeight="553" tabRatio="821" activeSheetId="10"/>
    <customWorkbookView name="Pankaj Pandey {पंकज पांडे} - Personal View" guid="{E97134B6-5E8D-4951-8DA0-73D065532361}" mergeInterval="0" personalView="1" maximized="1" windowWidth="1362" windowHeight="532" tabRatio="821" activeSheetId="5"/>
    <customWorkbookView name="admin - Personal View" guid="{EE46BCD1-F715-4FA9-A5FC-1B125AD601E0}" mergeInterval="0" personalView="1" maximized="1" xWindow="1" yWindow="1" windowWidth="1024" windowHeight="496" tabRatio="961" activeSheetId="20"/>
    <customWorkbookView name="31094 - Personal View" guid="{4AA1107B-A795-4744-B566-827168772C7A}" mergeInterval="0" personalView="1" maximized="1" xWindow="1" yWindow="1" windowWidth="1264" windowHeight="450" tabRatio="961" activeSheetId="2"/>
    <customWorkbookView name="Sanjoy Das - Personal View" guid="{B23AD343-29DA-4CE0-BD10-47BF44F3782F}" mergeInterval="0" personalView="1" maximized="1" windowWidth="1276" windowHeight="775" tabRatio="961" activeSheetId="2"/>
    <customWorkbookView name="20587 - Personal View" guid="{ECE9294F-C910-4036-88BC-B1F2176FB06B}" mergeInterval="0" personalView="1" maximized="1" xWindow="1" yWindow="1" windowWidth="1362" windowHeight="515" tabRatio="961" activeSheetId="2"/>
    <customWorkbookView name="20074 - Personal View" guid="{4F65FF32-EC61-4022-A399-2986D7B6B8B3}" mergeInterval="0" personalView="1" maximized="1" windowWidth="1020" windowHeight="539" tabRatio="632" activeSheetId="5"/>
    <customWorkbookView name="asd - Personal View" guid="{01ACF2E1-8E61-4459-ABC1-B6C183DEED61}" mergeInterval="0" personalView="1" maximized="1" windowWidth="1276" windowHeight="597" activeSheetId="1"/>
    <customWorkbookView name="00398 - Personal View" guid="{14D7F02E-BCCA-4517-ABC7-537FF4AEB67A}" mergeInterval="0" personalView="1" maximized="1" xWindow="1" yWindow="1" windowWidth="1020" windowHeight="501" tabRatio="632" activeSheetId="2"/>
    <customWorkbookView name="01209 - Personal View" guid="{27A45B7A-04F2-4516-B80B-5ED0825D4ED3}" mergeInterval="0" personalView="1" maximized="1" xWindow="1" yWindow="1" windowWidth="1366" windowHeight="496" tabRatio="632" activeSheetId="2"/>
    <customWorkbookView name="31103 - Personal View" guid="{E9F4E142-7D26-464D-BECA-4F3806DB1FE1}" mergeInterval="0" personalView="1" maximized="1" windowWidth="1362" windowHeight="543" tabRatio="961" activeSheetId="10"/>
    <customWorkbookView name="02405 - Personal View" guid="{A7DBDDEF-9245-44C6-9EBF-032DB6E1C0A2}" mergeInterval="0" personalView="1" maximized="1" xWindow="1" yWindow="1" windowWidth="1362" windowHeight="538" tabRatio="961" activeSheetId="2"/>
    <customWorkbookView name="60002881 - Personal View" guid="{7487ED9F-BBED-4B2A-9631-22F1A430946B}" mergeInterval="0" personalView="1" maximized="1" xWindow="1" yWindow="1" windowWidth="1024" windowHeight="596" tabRatio="961" activeSheetId="2"/>
    <customWorkbookView name="Mani Kumar - Personal View" guid="{B3CE7B10-A914-4559-A6DA-AED8C22AFD6D}" mergeInterval="0" personalView="1" maximized="1" windowWidth="1362" windowHeight="523" tabRatio="961" activeSheetId="20"/>
    <customWorkbookView name="Manuji Chaubey - Personal View" guid="{D53177B2-31EC-4222-B97A-A37DCFD9E45B}" mergeInterval="0" personalView="1" maximized="1" windowWidth="1362" windowHeight="553" tabRatio="821" activeSheetId="2"/>
    <customWorkbookView name="Venkatesh Karri {वेंकटेश कर्री} - Personal View" guid="{223BC0FC-814D-40F0-9795-CE82A16FF3A5}" mergeInterval="0" personalView="1" maximized="1" windowWidth="1362" windowHeight="542" tabRatio="821" activeSheetId="20"/>
    <customWorkbookView name="D Lucius - Personal View" guid="{E81F0721-C35D-4189-B675-E46A21339863}" mergeInterval="0" personalView="1" maximized="1" windowWidth="1362" windowHeight="523" tabRatio="821" activeSheetId="10"/>
    <customWorkbookView name="60031094 - Personal View" guid="{D0757F9E-DF41-4B40-A5E5-F4F8FDD8D61D}" mergeInterval="0" personalView="1" maximized="1" xWindow="1" yWindow="1" windowWidth="1362" windowHeight="538" tabRatio="821" activeSheetId="2"/>
    <customWorkbookView name="Pradeep Varun Ragiri {प्रदीप वरूण रागिरी} - Personal View" guid="{7043F04C-1FA3-449D-BEB8-4AC08DF68A5A}" mergeInterval="0" personalView="1" maximized="1" xWindow="-8" yWindow="-8" windowWidth="1382" windowHeight="744" tabRatio="821" activeSheetId="14"/>
    <customWorkbookView name="Sivadanam Sivakumar {शिवदानम शिवकुमार} - Personal View" guid="{B48B8B4C-A880-453D-8729-90D004BEF0DB}" mergeInterval="0" personalView="1" maximized="1" xWindow="-8" yWindow="-8" windowWidth="1936" windowHeight="1056" tabRatio="821" activeSheetId="2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9" i="8" l="1"/>
  <c r="N189" i="8" s="1"/>
  <c r="L189" i="8" s="1"/>
  <c r="K96" i="8"/>
  <c r="K97" i="8"/>
  <c r="K98" i="8"/>
  <c r="K99" i="8"/>
  <c r="K100" i="8"/>
  <c r="K101" i="8"/>
  <c r="K102" i="8"/>
  <c r="K103" i="8"/>
  <c r="K104" i="8"/>
  <c r="K105" i="8"/>
  <c r="K106" i="8"/>
  <c r="K107" i="8"/>
  <c r="K108" i="8"/>
  <c r="K109" i="8"/>
  <c r="K110" i="8"/>
  <c r="K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143" i="8"/>
  <c r="K144" i="8"/>
  <c r="K145" i="8"/>
  <c r="K146" i="8"/>
  <c r="K147" i="8"/>
  <c r="K148" i="8"/>
  <c r="K149" i="8"/>
  <c r="K150" i="8"/>
  <c r="K151" i="8"/>
  <c r="K152" i="8"/>
  <c r="K153" i="8"/>
  <c r="K154" i="8"/>
  <c r="K155" i="8"/>
  <c r="K156" i="8"/>
  <c r="K157" i="8"/>
  <c r="K158" i="8"/>
  <c r="K159" i="8"/>
  <c r="K160" i="8"/>
  <c r="M160" i="8" s="1"/>
  <c r="N160" i="8" s="1"/>
  <c r="L160" i="8" s="1"/>
  <c r="K161" i="8"/>
  <c r="M161" i="8" s="1"/>
  <c r="N161" i="8" s="1"/>
  <c r="L161" i="8" s="1"/>
  <c r="K162" i="8"/>
  <c r="M162" i="8" s="1"/>
  <c r="N162" i="8" s="1"/>
  <c r="L162" i="8" s="1"/>
  <c r="K163" i="8"/>
  <c r="M163" i="8" s="1"/>
  <c r="N163" i="8" s="1"/>
  <c r="L163" i="8" s="1"/>
  <c r="K164" i="8"/>
  <c r="M164" i="8" s="1"/>
  <c r="N164" i="8" s="1"/>
  <c r="L164" i="8" s="1"/>
  <c r="K165" i="8"/>
  <c r="M165" i="8" s="1"/>
  <c r="N165" i="8" s="1"/>
  <c r="L165" i="8" s="1"/>
  <c r="K166" i="8"/>
  <c r="M166" i="8" s="1"/>
  <c r="N166" i="8" s="1"/>
  <c r="L166" i="8" s="1"/>
  <c r="K167" i="8"/>
  <c r="M167" i="8" s="1"/>
  <c r="N167" i="8" s="1"/>
  <c r="L167" i="8" s="1"/>
  <c r="K168" i="8"/>
  <c r="M168" i="8" s="1"/>
  <c r="N168" i="8" s="1"/>
  <c r="L168" i="8" s="1"/>
  <c r="K169" i="8"/>
  <c r="M169" i="8" s="1"/>
  <c r="N169" i="8" s="1"/>
  <c r="L169" i="8" s="1"/>
  <c r="K170" i="8"/>
  <c r="M170" i="8" s="1"/>
  <c r="N170" i="8" s="1"/>
  <c r="L170" i="8" s="1"/>
  <c r="K171" i="8"/>
  <c r="M171" i="8" s="1"/>
  <c r="N171" i="8" s="1"/>
  <c r="L171" i="8" s="1"/>
  <c r="K172" i="8"/>
  <c r="M172" i="8" s="1"/>
  <c r="N172" i="8" s="1"/>
  <c r="L172" i="8" s="1"/>
  <c r="K173" i="8"/>
  <c r="M173" i="8" s="1"/>
  <c r="N173" i="8" s="1"/>
  <c r="L173" i="8" s="1"/>
  <c r="K174" i="8"/>
  <c r="M174" i="8" s="1"/>
  <c r="N174" i="8" s="1"/>
  <c r="L174" i="8" s="1"/>
  <c r="K175" i="8"/>
  <c r="M175" i="8" s="1"/>
  <c r="N175" i="8" s="1"/>
  <c r="L175" i="8" s="1"/>
  <c r="K176" i="8"/>
  <c r="M176" i="8" s="1"/>
  <c r="N176" i="8" s="1"/>
  <c r="L176" i="8" s="1"/>
  <c r="K177" i="8"/>
  <c r="M177" i="8" s="1"/>
  <c r="N177" i="8" s="1"/>
  <c r="L177" i="8" s="1"/>
  <c r="K178" i="8"/>
  <c r="M178" i="8" s="1"/>
  <c r="N178" i="8" s="1"/>
  <c r="L178" i="8" s="1"/>
  <c r="K179" i="8"/>
  <c r="M179" i="8" s="1"/>
  <c r="N179" i="8" s="1"/>
  <c r="L179" i="8" s="1"/>
  <c r="K180" i="8"/>
  <c r="M180" i="8" s="1"/>
  <c r="N180" i="8" s="1"/>
  <c r="L180" i="8" s="1"/>
  <c r="K181" i="8"/>
  <c r="M181" i="8" s="1"/>
  <c r="N181" i="8" s="1"/>
  <c r="L181" i="8" s="1"/>
  <c r="K182" i="8"/>
  <c r="M182" i="8" s="1"/>
  <c r="N182" i="8" s="1"/>
  <c r="L182" i="8" s="1"/>
  <c r="K183" i="8"/>
  <c r="M183" i="8" s="1"/>
  <c r="N183" i="8" s="1"/>
  <c r="L183" i="8" s="1"/>
  <c r="K184" i="8"/>
  <c r="M184" i="8" s="1"/>
  <c r="N184" i="8" s="1"/>
  <c r="L184" i="8" s="1"/>
  <c r="K185" i="8"/>
  <c r="M185" i="8" s="1"/>
  <c r="N185" i="8" s="1"/>
  <c r="L185" i="8" s="1"/>
  <c r="K186" i="8"/>
  <c r="M186" i="8" s="1"/>
  <c r="N186" i="8" s="1"/>
  <c r="L186" i="8" s="1"/>
  <c r="K187" i="8"/>
  <c r="M187" i="8" s="1"/>
  <c r="N187" i="8" s="1"/>
  <c r="L187" i="8" s="1"/>
  <c r="K188" i="8"/>
  <c r="M188" i="8" s="1"/>
  <c r="N188" i="8" s="1"/>
  <c r="L188" i="8" s="1"/>
  <c r="K189" i="8"/>
  <c r="K190" i="8"/>
  <c r="M190" i="8" s="1"/>
  <c r="N190" i="8" s="1"/>
  <c r="L190" i="8" s="1"/>
  <c r="K191" i="8"/>
  <c r="M191" i="8" s="1"/>
  <c r="N191" i="8" s="1"/>
  <c r="L191" i="8" s="1"/>
  <c r="K192" i="8"/>
  <c r="M192" i="8" s="1"/>
  <c r="N192" i="8" s="1"/>
  <c r="L192" i="8" s="1"/>
  <c r="K193" i="8"/>
  <c r="M193" i="8" s="1"/>
  <c r="N193" i="8" s="1"/>
  <c r="L193" i="8" s="1"/>
  <c r="K194" i="8"/>
  <c r="M194" i="8" s="1"/>
  <c r="N194" i="8" s="1"/>
  <c r="L194" i="8" s="1"/>
  <c r="K195" i="8"/>
  <c r="M195" i="8" s="1"/>
  <c r="N195" i="8" s="1"/>
  <c r="L195" i="8" s="1"/>
  <c r="K196" i="8"/>
  <c r="M196" i="8" s="1"/>
  <c r="N196" i="8" s="1"/>
  <c r="L196" i="8" s="1"/>
  <c r="K197" i="8"/>
  <c r="M197" i="8" s="1"/>
  <c r="N197" i="8" s="1"/>
  <c r="L197" i="8" s="1"/>
  <c r="K198" i="8"/>
  <c r="M198" i="8" s="1"/>
  <c r="N198" i="8" s="1"/>
  <c r="L198" i="8" s="1"/>
  <c r="K199" i="8"/>
  <c r="M199" i="8" s="1"/>
  <c r="N199" i="8" s="1"/>
  <c r="L199" i="8" s="1"/>
  <c r="K200" i="8"/>
  <c r="M200" i="8" s="1"/>
  <c r="N200" i="8" s="1"/>
  <c r="L200" i="8" s="1"/>
  <c r="K201" i="8"/>
  <c r="M201" i="8" s="1"/>
  <c r="N201" i="8" s="1"/>
  <c r="L201" i="8" s="1"/>
  <c r="K202" i="8"/>
  <c r="M202" i="8" s="1"/>
  <c r="N202" i="8" s="1"/>
  <c r="L202" i="8" s="1"/>
  <c r="K203" i="8"/>
  <c r="M203" i="8" s="1"/>
  <c r="N203" i="8" s="1"/>
  <c r="L203" i="8" s="1"/>
  <c r="K204" i="8"/>
  <c r="M204" i="8" s="1"/>
  <c r="N204" i="8" s="1"/>
  <c r="L204" i="8" s="1"/>
  <c r="K205" i="8"/>
  <c r="M205" i="8" s="1"/>
  <c r="N205" i="8" s="1"/>
  <c r="L205" i="8" s="1"/>
  <c r="K206" i="8"/>
  <c r="M206" i="8" s="1"/>
  <c r="N206" i="8" s="1"/>
  <c r="L206" i="8" s="1"/>
  <c r="K207" i="8"/>
  <c r="M207" i="8" s="1"/>
  <c r="N207" i="8" s="1"/>
  <c r="L207" i="8" s="1"/>
  <c r="K208" i="8"/>
  <c r="M208" i="8" s="1"/>
  <c r="N208" i="8" s="1"/>
  <c r="L208" i="8" s="1"/>
  <c r="K209" i="8"/>
  <c r="M209" i="8" s="1"/>
  <c r="N209" i="8" s="1"/>
  <c r="L209" i="8" s="1"/>
  <c r="M141" i="8" l="1"/>
  <c r="N141" i="8" s="1"/>
  <c r="L141" i="8" s="1"/>
  <c r="B11" i="14" l="1"/>
  <c r="B10" i="14"/>
  <c r="B9" i="14"/>
  <c r="B8" i="14"/>
  <c r="B11" i="12"/>
  <c r="B10" i="12"/>
  <c r="B9" i="12"/>
  <c r="B8" i="12"/>
  <c r="C9" i="8"/>
  <c r="C8" i="8"/>
  <c r="A1" i="3"/>
  <c r="M96" i="8"/>
  <c r="N96" i="8" s="1"/>
  <c r="L96" i="8" s="1"/>
  <c r="K75" i="8"/>
  <c r="M75" i="8" s="1"/>
  <c r="N75" i="8" s="1"/>
  <c r="L75" i="8" s="1"/>
  <c r="K61" i="8"/>
  <c r="M61" i="8" s="1"/>
  <c r="N61" i="8" s="1"/>
  <c r="L61" i="8" s="1"/>
  <c r="M98" i="8"/>
  <c r="N98" i="8" s="1"/>
  <c r="L98" i="8" s="1"/>
  <c r="M110" i="8"/>
  <c r="N110" i="8" s="1"/>
  <c r="L110" i="8" s="1"/>
  <c r="K94" i="8"/>
  <c r="M94" i="8" s="1"/>
  <c r="N94" i="8" s="1"/>
  <c r="L94" i="8" s="1"/>
  <c r="K72" i="8"/>
  <c r="M72" i="8" s="1"/>
  <c r="N72" i="8" s="1"/>
  <c r="L72" i="8" s="1"/>
  <c r="K45" i="8"/>
  <c r="M45" i="8" s="1"/>
  <c r="N45" i="8" s="1"/>
  <c r="L45" i="8" s="1"/>
  <c r="K42" i="8"/>
  <c r="M42" i="8" s="1"/>
  <c r="N42" i="8" s="1"/>
  <c r="L42" i="8" s="1"/>
  <c r="K27" i="8"/>
  <c r="M27" i="8" s="1"/>
  <c r="N27" i="8" s="1"/>
  <c r="L27" i="8" s="1"/>
  <c r="M130" i="8"/>
  <c r="N130" i="8" s="1"/>
  <c r="L130" i="8" s="1"/>
  <c r="M129" i="8"/>
  <c r="N129" i="8" s="1"/>
  <c r="L129" i="8" s="1"/>
  <c r="M128" i="8"/>
  <c r="N128" i="8" s="1"/>
  <c r="L128" i="8" s="1"/>
  <c r="M127" i="8"/>
  <c r="N127" i="8" s="1"/>
  <c r="L127" i="8" s="1"/>
  <c r="M126" i="8"/>
  <c r="N126" i="8" s="1"/>
  <c r="L126" i="8" s="1"/>
  <c r="M125" i="8"/>
  <c r="N125" i="8" s="1"/>
  <c r="L125" i="8" s="1"/>
  <c r="M124" i="8"/>
  <c r="N124" i="8" s="1"/>
  <c r="L124" i="8" s="1"/>
  <c r="M123" i="8"/>
  <c r="N123" i="8" s="1"/>
  <c r="L123" i="8" s="1"/>
  <c r="M122" i="8"/>
  <c r="N122" i="8" s="1"/>
  <c r="L122" i="8" s="1"/>
  <c r="M121" i="8"/>
  <c r="N121" i="8" s="1"/>
  <c r="L121" i="8" s="1"/>
  <c r="M120" i="8"/>
  <c r="N120" i="8" s="1"/>
  <c r="L120" i="8" s="1"/>
  <c r="M119" i="8"/>
  <c r="N119" i="8" s="1"/>
  <c r="L119" i="8" s="1"/>
  <c r="M118" i="8"/>
  <c r="N118" i="8" s="1"/>
  <c r="L118" i="8" s="1"/>
  <c r="M117" i="8"/>
  <c r="N117" i="8" s="1"/>
  <c r="L117" i="8" s="1"/>
  <c r="M116" i="8"/>
  <c r="N116" i="8" s="1"/>
  <c r="L116" i="8" s="1"/>
  <c r="M115" i="8"/>
  <c r="N115" i="8" s="1"/>
  <c r="L115" i="8" s="1"/>
  <c r="M114" i="8"/>
  <c r="N114" i="8" s="1"/>
  <c r="L114" i="8" s="1"/>
  <c r="M113" i="8"/>
  <c r="N113" i="8" s="1"/>
  <c r="L113" i="8" s="1"/>
  <c r="M112" i="8"/>
  <c r="N112" i="8" s="1"/>
  <c r="L112" i="8" s="1"/>
  <c r="M111" i="8"/>
  <c r="N111" i="8" s="1"/>
  <c r="L111" i="8" s="1"/>
  <c r="M109" i="8"/>
  <c r="N109" i="8" s="1"/>
  <c r="L109" i="8" s="1"/>
  <c r="M108" i="8"/>
  <c r="N108" i="8" s="1"/>
  <c r="L108" i="8" s="1"/>
  <c r="M107" i="8"/>
  <c r="N107" i="8" s="1"/>
  <c r="L107" i="8" s="1"/>
  <c r="M106" i="8"/>
  <c r="N106" i="8" s="1"/>
  <c r="L106" i="8" s="1"/>
  <c r="M105" i="8"/>
  <c r="N105" i="8" s="1"/>
  <c r="L105" i="8" s="1"/>
  <c r="M104" i="8"/>
  <c r="N104" i="8" s="1"/>
  <c r="L104" i="8" s="1"/>
  <c r="M103" i="8"/>
  <c r="N103" i="8" s="1"/>
  <c r="L103" i="8" s="1"/>
  <c r="M102" i="8"/>
  <c r="N102" i="8" s="1"/>
  <c r="L102" i="8" s="1"/>
  <c r="M101" i="8"/>
  <c r="N101" i="8" s="1"/>
  <c r="L101" i="8" s="1"/>
  <c r="M100" i="8"/>
  <c r="N100" i="8" s="1"/>
  <c r="L100" i="8" s="1"/>
  <c r="M99" i="8"/>
  <c r="N99" i="8" s="1"/>
  <c r="L99" i="8" s="1"/>
  <c r="M97" i="8"/>
  <c r="N97" i="8" s="1"/>
  <c r="L97" i="8" s="1"/>
  <c r="K95" i="8"/>
  <c r="M95" i="8" s="1"/>
  <c r="N95" i="8" s="1"/>
  <c r="L95" i="8" s="1"/>
  <c r="K93" i="8"/>
  <c r="M93" i="8" s="1"/>
  <c r="N93" i="8" s="1"/>
  <c r="L93" i="8" s="1"/>
  <c r="K92" i="8"/>
  <c r="M92" i="8" s="1"/>
  <c r="N92" i="8" s="1"/>
  <c r="L92" i="8" s="1"/>
  <c r="K91" i="8"/>
  <c r="M91" i="8" s="1"/>
  <c r="N91" i="8" s="1"/>
  <c r="L91" i="8" s="1"/>
  <c r="K90" i="8"/>
  <c r="M90" i="8" s="1"/>
  <c r="N90" i="8" s="1"/>
  <c r="L90" i="8" s="1"/>
  <c r="K89" i="8"/>
  <c r="M89" i="8" s="1"/>
  <c r="N89" i="8" s="1"/>
  <c r="L89" i="8" s="1"/>
  <c r="K88" i="8"/>
  <c r="M88" i="8" s="1"/>
  <c r="N88" i="8" s="1"/>
  <c r="L88" i="8" s="1"/>
  <c r="K87" i="8"/>
  <c r="M87" i="8" s="1"/>
  <c r="N87" i="8" s="1"/>
  <c r="L87" i="8" s="1"/>
  <c r="K86" i="8"/>
  <c r="M86" i="8" s="1"/>
  <c r="N86" i="8" s="1"/>
  <c r="L86" i="8" s="1"/>
  <c r="K85" i="8"/>
  <c r="M85" i="8" s="1"/>
  <c r="N85" i="8" s="1"/>
  <c r="L85" i="8" s="1"/>
  <c r="K84" i="8"/>
  <c r="M84" i="8" s="1"/>
  <c r="N84" i="8" s="1"/>
  <c r="L84" i="8" s="1"/>
  <c r="K83" i="8"/>
  <c r="M83" i="8" s="1"/>
  <c r="N83" i="8" s="1"/>
  <c r="L83" i="8" s="1"/>
  <c r="K82" i="8"/>
  <c r="M82" i="8" s="1"/>
  <c r="N82" i="8" s="1"/>
  <c r="L82" i="8" s="1"/>
  <c r="K81" i="8"/>
  <c r="M81" i="8" s="1"/>
  <c r="N81" i="8" s="1"/>
  <c r="L81" i="8" s="1"/>
  <c r="K80" i="8"/>
  <c r="M80" i="8" s="1"/>
  <c r="N80" i="8" s="1"/>
  <c r="L80" i="8" s="1"/>
  <c r="K79" i="8"/>
  <c r="M79" i="8" s="1"/>
  <c r="N79" i="8" s="1"/>
  <c r="L79" i="8" s="1"/>
  <c r="K78" i="8"/>
  <c r="M78" i="8" s="1"/>
  <c r="N78" i="8" s="1"/>
  <c r="L78" i="8" s="1"/>
  <c r="K77" i="8"/>
  <c r="M77" i="8" s="1"/>
  <c r="N77" i="8" s="1"/>
  <c r="L77" i="8" s="1"/>
  <c r="K76" i="8"/>
  <c r="M76" i="8" s="1"/>
  <c r="N76" i="8" s="1"/>
  <c r="L76" i="8" s="1"/>
  <c r="K74" i="8"/>
  <c r="M74" i="8" s="1"/>
  <c r="N74" i="8" s="1"/>
  <c r="L74" i="8" s="1"/>
  <c r="K73" i="8"/>
  <c r="M73" i="8" s="1"/>
  <c r="N73" i="8" s="1"/>
  <c r="L73" i="8" s="1"/>
  <c r="K71" i="8"/>
  <c r="M71" i="8" s="1"/>
  <c r="N71" i="8" s="1"/>
  <c r="L71" i="8" s="1"/>
  <c r="K70" i="8"/>
  <c r="M70" i="8" s="1"/>
  <c r="N70" i="8" s="1"/>
  <c r="L70" i="8" s="1"/>
  <c r="K69" i="8"/>
  <c r="M69" i="8" s="1"/>
  <c r="N69" i="8" s="1"/>
  <c r="L69" i="8" s="1"/>
  <c r="K68" i="8"/>
  <c r="M68" i="8" s="1"/>
  <c r="N68" i="8" s="1"/>
  <c r="L68" i="8" s="1"/>
  <c r="K67" i="8"/>
  <c r="M67" i="8" s="1"/>
  <c r="N67" i="8" s="1"/>
  <c r="L67" i="8" s="1"/>
  <c r="K66" i="8"/>
  <c r="M66" i="8" s="1"/>
  <c r="N66" i="8" s="1"/>
  <c r="L66" i="8" s="1"/>
  <c r="K65" i="8"/>
  <c r="M65" i="8" s="1"/>
  <c r="N65" i="8" s="1"/>
  <c r="L65" i="8" s="1"/>
  <c r="K64" i="8"/>
  <c r="M64" i="8" s="1"/>
  <c r="N64" i="8" s="1"/>
  <c r="L64" i="8" s="1"/>
  <c r="K63" i="8"/>
  <c r="M63" i="8" s="1"/>
  <c r="N63" i="8" s="1"/>
  <c r="L63" i="8" s="1"/>
  <c r="K62" i="8"/>
  <c r="M62" i="8" s="1"/>
  <c r="N62" i="8" s="1"/>
  <c r="L62" i="8" s="1"/>
  <c r="K60" i="8"/>
  <c r="M60" i="8" s="1"/>
  <c r="N60" i="8" s="1"/>
  <c r="L60" i="8" s="1"/>
  <c r="K59" i="8"/>
  <c r="M59" i="8" s="1"/>
  <c r="N59" i="8" s="1"/>
  <c r="L59" i="8" s="1"/>
  <c r="K58" i="8"/>
  <c r="M58" i="8" s="1"/>
  <c r="N58" i="8" s="1"/>
  <c r="L58" i="8" s="1"/>
  <c r="K57" i="8"/>
  <c r="M57" i="8" s="1"/>
  <c r="N57" i="8" s="1"/>
  <c r="L57" i="8" s="1"/>
  <c r="K56" i="8"/>
  <c r="M56" i="8" s="1"/>
  <c r="N56" i="8" s="1"/>
  <c r="L56" i="8" s="1"/>
  <c r="K55" i="8"/>
  <c r="M55" i="8" s="1"/>
  <c r="N55" i="8" s="1"/>
  <c r="L55" i="8" s="1"/>
  <c r="K54" i="8"/>
  <c r="M54" i="8" s="1"/>
  <c r="N54" i="8" s="1"/>
  <c r="L54" i="8" s="1"/>
  <c r="K53" i="8"/>
  <c r="M53" i="8" s="1"/>
  <c r="N53" i="8" s="1"/>
  <c r="L53" i="8" s="1"/>
  <c r="M52" i="8"/>
  <c r="N52" i="8" s="1"/>
  <c r="K51" i="8"/>
  <c r="M51" i="8" s="1"/>
  <c r="N51" i="8" s="1"/>
  <c r="L51" i="8" s="1"/>
  <c r="K50" i="8"/>
  <c r="M50" i="8" s="1"/>
  <c r="N50" i="8" s="1"/>
  <c r="L50" i="8" s="1"/>
  <c r="K49" i="8"/>
  <c r="M49" i="8" s="1"/>
  <c r="N49" i="8" s="1"/>
  <c r="L49" i="8" s="1"/>
  <c r="K48" i="8"/>
  <c r="M48" i="8" s="1"/>
  <c r="N48" i="8" s="1"/>
  <c r="L48" i="8" s="1"/>
  <c r="K47" i="8"/>
  <c r="M47" i="8" s="1"/>
  <c r="N47" i="8" s="1"/>
  <c r="L47" i="8" s="1"/>
  <c r="K46" i="8"/>
  <c r="M46" i="8" s="1"/>
  <c r="N46" i="8" s="1"/>
  <c r="L46" i="8" s="1"/>
  <c r="M44" i="8"/>
  <c r="N44" i="8" s="1"/>
  <c r="K43" i="8"/>
  <c r="M43" i="8" s="1"/>
  <c r="N43" i="8" s="1"/>
  <c r="L43" i="8" s="1"/>
  <c r="K41" i="8"/>
  <c r="M41" i="8" s="1"/>
  <c r="N41" i="8" s="1"/>
  <c r="L41" i="8" s="1"/>
  <c r="K40" i="8"/>
  <c r="M40" i="8" s="1"/>
  <c r="N40" i="8" s="1"/>
  <c r="L40" i="8" s="1"/>
  <c r="K39" i="8"/>
  <c r="M39" i="8" s="1"/>
  <c r="N39" i="8" s="1"/>
  <c r="L39" i="8" s="1"/>
  <c r="K38" i="8"/>
  <c r="M38" i="8" s="1"/>
  <c r="N38" i="8" s="1"/>
  <c r="L38" i="8" s="1"/>
  <c r="K37" i="8"/>
  <c r="M37" i="8" s="1"/>
  <c r="N37" i="8" s="1"/>
  <c r="L37" i="8" s="1"/>
  <c r="K36" i="8"/>
  <c r="M36" i="8" s="1"/>
  <c r="N36" i="8" s="1"/>
  <c r="L36" i="8" s="1"/>
  <c r="K35" i="8"/>
  <c r="M35" i="8" s="1"/>
  <c r="N35" i="8" s="1"/>
  <c r="L35" i="8" s="1"/>
  <c r="K34" i="8"/>
  <c r="M34" i="8" s="1"/>
  <c r="N34" i="8" s="1"/>
  <c r="L34" i="8" s="1"/>
  <c r="K33" i="8"/>
  <c r="M33" i="8" s="1"/>
  <c r="N33" i="8" s="1"/>
  <c r="L33" i="8" s="1"/>
  <c r="K32" i="8"/>
  <c r="M32" i="8" s="1"/>
  <c r="N32" i="8" s="1"/>
  <c r="L32" i="8" s="1"/>
  <c r="K31" i="8"/>
  <c r="M31" i="8" s="1"/>
  <c r="N31" i="8" s="1"/>
  <c r="L31" i="8" s="1"/>
  <c r="K30" i="8"/>
  <c r="M30" i="8" s="1"/>
  <c r="N30" i="8" s="1"/>
  <c r="L30" i="8" s="1"/>
  <c r="K29" i="8"/>
  <c r="M29" i="8" s="1"/>
  <c r="N29" i="8" s="1"/>
  <c r="L29" i="8" s="1"/>
  <c r="K28" i="8"/>
  <c r="M28" i="8" s="1"/>
  <c r="N28" i="8" s="1"/>
  <c r="L28" i="8" s="1"/>
  <c r="K26" i="8"/>
  <c r="M26" i="8" s="1"/>
  <c r="N26" i="8" s="1"/>
  <c r="L26" i="8" s="1"/>
  <c r="K25" i="8"/>
  <c r="M25" i="8" s="1"/>
  <c r="N25" i="8" s="1"/>
  <c r="L25" i="8" s="1"/>
  <c r="K24" i="8"/>
  <c r="M24" i="8" s="1"/>
  <c r="N24" i="8" s="1"/>
  <c r="L24" i="8" s="1"/>
  <c r="K23" i="8"/>
  <c r="M23" i="8" s="1"/>
  <c r="N23" i="8" s="1"/>
  <c r="L23" i="8" s="1"/>
  <c r="K22" i="8"/>
  <c r="M22" i="8" s="1"/>
  <c r="N22" i="8" s="1"/>
  <c r="L22" i="8" s="1"/>
  <c r="M21" i="8"/>
  <c r="N21" i="8" s="1"/>
  <c r="K20" i="8"/>
  <c r="M20" i="8" s="1"/>
  <c r="N20" i="8" s="1"/>
  <c r="L20" i="8" s="1"/>
  <c r="K19" i="8"/>
  <c r="M19" i="8" s="1"/>
  <c r="N19" i="8" s="1"/>
  <c r="L19" i="8" s="1"/>
  <c r="K18" i="8"/>
  <c r="M18" i="8" l="1"/>
  <c r="N18" i="8" s="1"/>
  <c r="L18" i="8" s="1"/>
  <c r="K210" i="8"/>
  <c r="M147" i="8"/>
  <c r="N147" i="8" s="1"/>
  <c r="L147" i="8" s="1"/>
  <c r="M159" i="8"/>
  <c r="N159" i="8" s="1"/>
  <c r="L159" i="8" s="1"/>
  <c r="M158" i="8"/>
  <c r="N158" i="8" s="1"/>
  <c r="L158" i="8" s="1"/>
  <c r="M157" i="8"/>
  <c r="N157" i="8" s="1"/>
  <c r="L157" i="8" s="1"/>
  <c r="M156" i="8"/>
  <c r="N156" i="8" s="1"/>
  <c r="L156" i="8" s="1"/>
  <c r="M155" i="8"/>
  <c r="N155" i="8" s="1"/>
  <c r="L155" i="8" s="1"/>
  <c r="M154" i="8"/>
  <c r="N154" i="8" s="1"/>
  <c r="L154" i="8" s="1"/>
  <c r="M153" i="8"/>
  <c r="N153" i="8" s="1"/>
  <c r="L153" i="8" s="1"/>
  <c r="M152" i="8"/>
  <c r="N152" i="8" s="1"/>
  <c r="L152" i="8" s="1"/>
  <c r="M151" i="8"/>
  <c r="N151" i="8" s="1"/>
  <c r="L151" i="8" s="1"/>
  <c r="M150" i="8"/>
  <c r="N150" i="8" s="1"/>
  <c r="L150" i="8" s="1"/>
  <c r="M149" i="8"/>
  <c r="N149" i="8" s="1"/>
  <c r="L149" i="8" s="1"/>
  <c r="M148" i="8"/>
  <c r="N148" i="8" s="1"/>
  <c r="L148" i="8" s="1"/>
  <c r="M146" i="8"/>
  <c r="N146" i="8" s="1"/>
  <c r="L146" i="8" s="1"/>
  <c r="M145" i="8"/>
  <c r="N145" i="8" s="1"/>
  <c r="L145" i="8" s="1"/>
  <c r="M144" i="8"/>
  <c r="N144" i="8" s="1"/>
  <c r="L144" i="8" s="1"/>
  <c r="M143" i="8"/>
  <c r="N143" i="8" s="1"/>
  <c r="L143" i="8" s="1"/>
  <c r="M142" i="8"/>
  <c r="N142" i="8" s="1"/>
  <c r="L142" i="8" s="1"/>
  <c r="M140" i="8"/>
  <c r="N140" i="8" s="1"/>
  <c r="L140" i="8" s="1"/>
  <c r="A3" i="8" l="1"/>
  <c r="B3" i="2"/>
  <c r="M139" i="8"/>
  <c r="N139" i="8" s="1"/>
  <c r="L139" i="8" s="1"/>
  <c r="M134" i="8" l="1"/>
  <c r="N134" i="8" s="1"/>
  <c r="L134" i="8" s="1"/>
  <c r="M138" i="8" l="1"/>
  <c r="N138" i="8" s="1"/>
  <c r="L138" i="8" s="1"/>
  <c r="M137" i="8"/>
  <c r="N137" i="8" s="1"/>
  <c r="L137" i="8" s="1"/>
  <c r="M136" i="8"/>
  <c r="N136" i="8" s="1"/>
  <c r="L136" i="8" s="1"/>
  <c r="M135" i="8"/>
  <c r="N135" i="8" s="1"/>
  <c r="L135" i="8" s="1"/>
  <c r="M133" i="8"/>
  <c r="N133" i="8" s="1"/>
  <c r="L133" i="8" s="1"/>
  <c r="M132" i="8"/>
  <c r="N132" i="8" s="1"/>
  <c r="L132" i="8" s="1"/>
  <c r="M131" i="8" l="1"/>
  <c r="N131" i="8" s="1"/>
  <c r="L131" i="8" s="1"/>
  <c r="L211" i="8" s="1"/>
  <c r="K212" i="8" s="1"/>
  <c r="F2" i="2"/>
  <c r="B17" i="20" l="1"/>
  <c r="A1" i="8" l="1"/>
  <c r="D11" i="8"/>
  <c r="AH10" i="8"/>
  <c r="D10" i="8"/>
  <c r="D9" i="8"/>
  <c r="D8" i="8"/>
  <c r="A7" i="8"/>
  <c r="AH6" i="8"/>
  <c r="A6" i="8"/>
  <c r="AH5" i="8"/>
  <c r="AH4" i="8"/>
  <c r="AH3" i="8"/>
  <c r="AH7" i="8" l="1"/>
  <c r="D18" i="14" l="1"/>
  <c r="A47" i="20"/>
  <c r="D15" i="12" l="1"/>
  <c r="F9" i="22" l="1"/>
  <c r="D11" i="22"/>
  <c r="F11" i="22" s="1"/>
  <c r="D16" i="22"/>
  <c r="F24" i="22" s="1"/>
  <c r="D17" i="22"/>
  <c r="F25" i="22" s="1"/>
  <c r="F17" i="22"/>
  <c r="F31" i="22"/>
  <c r="F32" i="22" s="1"/>
  <c r="F14" i="22" s="1"/>
  <c r="F18" i="22" s="1"/>
  <c r="I31" i="22"/>
  <c r="J31" i="22" s="1"/>
  <c r="M31" i="22"/>
  <c r="O31" i="22" s="1"/>
  <c r="I33" i="22"/>
  <c r="K33" i="22" s="1"/>
  <c r="M33" i="22"/>
  <c r="O33" i="22" s="1"/>
  <c r="I34" i="22"/>
  <c r="K34" i="22" s="1"/>
  <c r="M34" i="22"/>
  <c r="O34" i="22" s="1"/>
  <c r="I35" i="22"/>
  <c r="J35" i="22" s="1"/>
  <c r="M35" i="22"/>
  <c r="N35" i="22" s="1"/>
  <c r="I36" i="22"/>
  <c r="J36" i="22" s="1"/>
  <c r="M36" i="22"/>
  <c r="N36" i="22" s="1"/>
  <c r="I37" i="22"/>
  <c r="K37" i="22" s="1"/>
  <c r="M37" i="22"/>
  <c r="N37" i="22" s="1"/>
  <c r="I38" i="22"/>
  <c r="D4" i="21"/>
  <c r="F9" i="21"/>
  <c r="D16" i="21"/>
  <c r="L26" i="21" s="1"/>
  <c r="K26" i="21" s="1"/>
  <c r="D17" i="21"/>
  <c r="L27" i="21" s="1"/>
  <c r="K27" i="21" s="1"/>
  <c r="B27" i="21" s="1"/>
  <c r="F21" i="21"/>
  <c r="I24" i="21"/>
  <c r="I25" i="21"/>
  <c r="I26" i="21"/>
  <c r="L28" i="21"/>
  <c r="K28" i="21" s="1"/>
  <c r="B28" i="21" s="1"/>
  <c r="F32" i="21"/>
  <c r="F14" i="21" s="1"/>
  <c r="F33" i="21"/>
  <c r="F34" i="21" s="1"/>
  <c r="A43" i="21"/>
  <c r="B44" i="21"/>
  <c r="Z1" i="20"/>
  <c r="E49" i="20" s="1"/>
  <c r="A62" i="20"/>
  <c r="F6" i="19"/>
  <c r="F7" i="19"/>
  <c r="F8" i="19"/>
  <c r="F9" i="19"/>
  <c r="F10" i="19"/>
  <c r="F11" i="19"/>
  <c r="F12" i="19"/>
  <c r="F13" i="19"/>
  <c r="F14" i="19"/>
  <c r="F15" i="19"/>
  <c r="E6" i="18"/>
  <c r="E7" i="18"/>
  <c r="E8" i="18"/>
  <c r="E9" i="18"/>
  <c r="E10" i="18"/>
  <c r="E11" i="18"/>
  <c r="E12" i="18"/>
  <c r="E13" i="18"/>
  <c r="E14" i="18"/>
  <c r="E15" i="18"/>
  <c r="E6" i="17"/>
  <c r="E7" i="17"/>
  <c r="E8" i="17"/>
  <c r="E9" i="17"/>
  <c r="E10" i="17"/>
  <c r="E11" i="17"/>
  <c r="E12" i="17"/>
  <c r="E13" i="17"/>
  <c r="E14" i="17"/>
  <c r="E15" i="17"/>
  <c r="D22" i="14"/>
  <c r="K14" i="12"/>
  <c r="D14" i="22" s="1"/>
  <c r="O14" i="12"/>
  <c r="X6" i="4"/>
  <c r="B7" i="4"/>
  <c r="B14" i="4"/>
  <c r="B15" i="4"/>
  <c r="E33" i="4"/>
  <c r="B2" i="2"/>
  <c r="B1" i="4" s="1"/>
  <c r="K31" i="22" l="1"/>
  <c r="N33" i="22"/>
  <c r="O32" i="22"/>
  <c r="O37" i="22"/>
  <c r="N34" i="22"/>
  <c r="J37" i="22"/>
  <c r="K36" i="22"/>
  <c r="D20" i="22"/>
  <c r="F20" i="22" s="1"/>
  <c r="E16" i="18"/>
  <c r="J34" i="22"/>
  <c r="J33" i="22"/>
  <c r="N31" i="22"/>
  <c r="E50" i="20"/>
  <c r="E16" i="17"/>
  <c r="B26" i="21"/>
  <c r="O36" i="22"/>
  <c r="F16" i="19"/>
  <c r="F36" i="21"/>
  <c r="F18" i="21" s="1"/>
  <c r="B44" i="20"/>
  <c r="A1" i="20"/>
  <c r="A1" i="14"/>
  <c r="A1" i="12"/>
  <c r="B45" i="20"/>
  <c r="Z2" i="20"/>
  <c r="F45" i="20"/>
  <c r="C15" i="20"/>
  <c r="A38" i="22"/>
  <c r="A3" i="12"/>
  <c r="A3" i="14"/>
  <c r="B2" i="4"/>
  <c r="F44" i="20"/>
  <c r="A7" i="14"/>
  <c r="A7" i="12"/>
  <c r="F42" i="20"/>
  <c r="D4" i="22"/>
  <c r="F15" i="21"/>
  <c r="F33" i="22"/>
  <c r="F15" i="22" s="1"/>
  <c r="D15" i="22"/>
  <c r="F23" i="22" s="1"/>
  <c r="F22" i="22"/>
  <c r="F35" i="21"/>
  <c r="F16" i="21" s="1"/>
  <c r="O35" i="22"/>
  <c r="K35" i="22"/>
  <c r="K32" i="22"/>
  <c r="I39" i="22" l="1"/>
  <c r="I41" i="22"/>
  <c r="I40" i="22"/>
  <c r="D16" i="14"/>
  <c r="D7" i="21" s="1"/>
  <c r="F7" i="21" s="1"/>
  <c r="D14" i="14"/>
  <c r="F37" i="21"/>
  <c r="F38" i="21" s="1"/>
  <c r="F17" i="21" s="1"/>
  <c r="F19" i="21" s="1"/>
  <c r="AG6" i="20"/>
  <c r="AG7" i="20"/>
  <c r="AG8" i="20" s="1"/>
  <c r="AG9" i="20"/>
  <c r="D18" i="22"/>
  <c r="A6" i="14"/>
  <c r="A6" i="12"/>
  <c r="C48" i="20"/>
  <c r="B49" i="20"/>
  <c r="F48" i="20"/>
  <c r="B51" i="20"/>
  <c r="B50" i="20"/>
  <c r="H11" i="21" l="1"/>
  <c r="D11" i="21" s="1"/>
  <c r="F11" i="21" s="1"/>
  <c r="D7" i="22"/>
  <c r="F7" i="22" s="1"/>
  <c r="B39" i="20"/>
  <c r="D8" i="22"/>
  <c r="F8" i="22" s="1"/>
  <c r="D8" i="21"/>
  <c r="F8" i="21" s="1"/>
  <c r="D15" i="21"/>
  <c r="L25" i="21" s="1"/>
  <c r="K25" i="21" s="1"/>
  <c r="B25" i="21" s="1"/>
  <c r="D6" i="21"/>
  <c r="D6" i="22"/>
  <c r="F6" i="21" l="1"/>
  <c r="F10" i="21" s="1"/>
  <c r="D10" i="21"/>
  <c r="F6" i="22"/>
  <c r="F10" i="22" s="1"/>
  <c r="D10" i="22"/>
  <c r="F35" i="22"/>
  <c r="F36" i="22" s="1"/>
  <c r="F16" i="22" s="1"/>
  <c r="F20" i="21" l="1"/>
  <c r="F12" i="21"/>
  <c r="D12" i="22"/>
  <c r="D19" i="22"/>
  <c r="D14" i="21"/>
  <c r="F12" i="22"/>
  <c r="F19" i="22"/>
  <c r="D12" i="21"/>
  <c r="D19" i="21" l="1"/>
  <c r="D20" i="21" s="1"/>
  <c r="L24" i="21"/>
  <c r="K24" i="21" s="1"/>
  <c r="B24" i="21" s="1"/>
  <c r="A1" i="23"/>
  <c r="A7" i="23" l="1"/>
  <c r="B7" i="23" s="1"/>
  <c r="D7" i="23" s="1"/>
  <c r="A8" i="23"/>
  <c r="B8" i="23" s="1"/>
  <c r="D8" i="23" s="1"/>
  <c r="A9" i="23"/>
  <c r="B9" i="23" s="1"/>
  <c r="D9" i="23" s="1"/>
  <c r="A10" i="23"/>
  <c r="B10" i="23" s="1"/>
  <c r="D10" i="23" s="1"/>
  <c r="A11" i="23"/>
  <c r="B11" i="23" s="1"/>
  <c r="D11" i="23" s="1"/>
  <c r="A6" i="23"/>
  <c r="B6" i="23" s="1"/>
  <c r="A4" i="23" l="1"/>
  <c r="D20" i="14"/>
  <c r="D24" i="14" s="1"/>
</calcChain>
</file>

<file path=xl/sharedStrings.xml><?xml version="1.0" encoding="utf-8"?>
<sst xmlns="http://schemas.openxmlformats.org/spreadsheetml/2006/main" count="1320" uniqueCount="772">
  <si>
    <t>Package Name</t>
  </si>
  <si>
    <t>Package Code</t>
  </si>
  <si>
    <t>Civil Works</t>
  </si>
  <si>
    <t>Specification No.</t>
  </si>
  <si>
    <t>REV_01</t>
  </si>
  <si>
    <t>Price Schedules</t>
  </si>
  <si>
    <t>Fill up only green shaded cells in Sch-1, Sch-2, Sch-3 and Bid Form of price bid</t>
  </si>
  <si>
    <t/>
  </si>
  <si>
    <t>All the cells in Sch-5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</si>
  <si>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</si>
  <si>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</si>
  <si>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</si>
  <si>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</si>
  <si>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</si>
  <si>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</si>
  <si>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</si>
  <si>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</si>
  <si>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</si>
  <si>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</si>
  <si>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</si>
  <si>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</si>
  <si>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</si>
  <si>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</si>
  <si>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</si>
  <si>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</si>
  <si>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</si>
  <si>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</si>
  <si>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</si>
  <si>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</si>
  <si>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</si>
  <si>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</si>
  <si>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</si>
  <si>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</si>
  <si>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</si>
  <si>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</si>
  <si>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dd-mmm-yyyy format from drop down menu.</t>
  </si>
  <si>
    <t>Click for proceed given at the right top of the worksheet and go to Sch-3.</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</si>
  <si>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</si>
  <si>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</si>
  <si>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</si>
  <si>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Total amount shall get calculated automatically.</t>
  </si>
  <si>
    <t>Type Test charges shall appear automatically after filling up Sch-7 appropriately.</t>
  </si>
  <si>
    <t>Sch-2 (Freight &amp; Insurance Charges) :</t>
  </si>
  <si>
    <t>Sch-1 (Service Contract) :</t>
  </si>
  <si>
    <t>Sch-4 (Training  Charges) :</t>
  </si>
  <si>
    <t>Not applicable, hence no cell is required to be filled up.</t>
  </si>
  <si>
    <t>Sch-2 (Summary of Taxes and Duties applicable on the Goods and Services) :</t>
  </si>
  <si>
    <t>No cell is required to be filled in by the bidder in this worksheet.</t>
  </si>
  <si>
    <t>Sch -3 :</t>
  </si>
  <si>
    <t xml:space="preserve">Summary of all the Schedules without considering discount (mentioned in the work sheet discount) shall be displayed automatically. </t>
  </si>
  <si>
    <t>Sch-7 (Type Test Charges) :</t>
  </si>
  <si>
    <t>Fill up the rates &amp; location where type tests are proposed.</t>
  </si>
  <si>
    <t>Total of this Sch-7 shall automatically appear in Sch-1.</t>
  </si>
  <si>
    <t>Bid from of price bid :</t>
  </si>
  <si>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</si>
  <si>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</si>
  <si>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</si>
  <si>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</si>
  <si>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</si>
  <si>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</si>
  <si>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</si>
  <si>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</si>
  <si>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2 or More</t>
  </si>
  <si>
    <t>Enter following details of the bidder</t>
  </si>
  <si>
    <t>Specify type of Bidder         [Select from drop down menu]</t>
  </si>
  <si>
    <t>Name of Bidder</t>
  </si>
  <si>
    <t>Address of Bidder</t>
  </si>
  <si>
    <t xml:space="preserve">…….. …….. …….. …….. …….. …….. </t>
  </si>
  <si>
    <t>Name of other Partner - 2 (more, if any)</t>
  </si>
  <si>
    <t>Address of other Partner - 2 (more, if any)</t>
  </si>
  <si>
    <t xml:space="preserve">Printed Name </t>
  </si>
  <si>
    <t>Designation</t>
  </si>
  <si>
    <t>email ID of Bid Signatory</t>
  </si>
  <si>
    <t>Mobile No. of Bid Signatory</t>
  </si>
  <si>
    <t>Tel No. of Bid Signatory</t>
  </si>
  <si>
    <t>Fax No. of Bid Signatory</t>
  </si>
  <si>
    <t xml:space="preserve">Date     </t>
  </si>
  <si>
    <t xml:space="preserve">Place     </t>
  </si>
  <si>
    <t>Schedule - 3</t>
  </si>
  <si>
    <t>As per Lum-sum</t>
  </si>
  <si>
    <t>(SCHEDULE OF RATES AND PRICES )</t>
  </si>
  <si>
    <t>AS per Percent</t>
  </si>
  <si>
    <t>As per lum-sum on Sch-3</t>
  </si>
  <si>
    <t>To:</t>
  </si>
  <si>
    <t>As per Percent on Sch-3</t>
  </si>
  <si>
    <t>C&amp;M Department</t>
  </si>
  <si>
    <t>Total Discount</t>
  </si>
  <si>
    <t>Name        :</t>
  </si>
  <si>
    <t>Power Grid Corporation of India Ltd.</t>
  </si>
  <si>
    <t>Address    :</t>
  </si>
  <si>
    <t>SR-II, RHQ</t>
  </si>
  <si>
    <t>Singanayakkanahalli, Yelahanka</t>
  </si>
  <si>
    <t>Multipackage lum-sum</t>
  </si>
  <si>
    <t>Bangalore</t>
  </si>
  <si>
    <t>Amount after Discount (Rs.)</t>
  </si>
  <si>
    <t>Dis Alert</t>
  </si>
  <si>
    <t>Amount after MPD (Rs.)</t>
  </si>
  <si>
    <t>All Prices are in Indian Rupees.</t>
  </si>
  <si>
    <t>SI. No.</t>
  </si>
  <si>
    <t>DSR-2023 Ref</t>
  </si>
  <si>
    <t>SAC (Service Accounting Codes)</t>
  </si>
  <si>
    <t>Whether SAC in column '2’ is confirmed. If not  indicate applicable the SAC *</t>
  </si>
  <si>
    <t>Rate of GST applicable ( in %)</t>
  </si>
  <si>
    <t>Whether  rate of GST in column ‘ 4 ’ is confirmed. If not  indicate applicable rate of GST *</t>
  </si>
  <si>
    <t>Description</t>
  </si>
  <si>
    <t>Unit</t>
  </si>
  <si>
    <t>Quantity</t>
  </si>
  <si>
    <t xml:space="preserve">Unit Rate in Rs. </t>
  </si>
  <si>
    <t>Total in Rs.</t>
  </si>
  <si>
    <t>GST TAX as confirmed by Bidder</t>
  </si>
  <si>
    <t>Unit Erection Charges</t>
  </si>
  <si>
    <t>Total Erection Charges</t>
  </si>
  <si>
    <t>10 = 8 x 9</t>
  </si>
  <si>
    <t>6 = 4 x 5</t>
  </si>
  <si>
    <t>Schedule Items Civil</t>
  </si>
  <si>
    <t>1.1.2</t>
  </si>
  <si>
    <t>confirmed</t>
  </si>
  <si>
    <t>CARRIAGE OF MATERIALS:
By mechanical transport including loading, unloading and stacking with in a lead of 1 km.Earth</t>
  </si>
  <si>
    <t>Cum</t>
  </si>
  <si>
    <t>2.6.1</t>
  </si>
  <si>
    <t>Earth work in excavation by mechanical means (Hydraulic excavator)/
manual means over areas (exceeding 30 cm in depth, 1.5 m in width as
well as 10 sqm on plan) including getting out and disposal of excavated
earth lead upto 50 m and for all lift , as directed by Engineer-in_x0002_charge.All Kind of soil.</t>
  </si>
  <si>
    <t>2.8.1</t>
  </si>
  <si>
    <t>Earth work in excavation by mechanical means (Hydraulic excavator) / manual means in foundation trenches or drains (not exceeding 1.5 m in width or 10 sqm on plan), including dressing of sides and ramming of bottoms,for all lift , including getting out the excavated soil and disposal of surplus excavated soil as directed, within a lead of 50 m. All kinds of soil.</t>
  </si>
  <si>
    <t>cum</t>
  </si>
  <si>
    <t xml:space="preserve">Excavating trenches of required width for pipes, cables, etc including excavation for sockets, and dressing of sides, ramming of bottoms, depth upto 1.5 m, including getting out the excavated soil, and then returning the soil as required, in layers not exceeding 20 cm in depth, including consolidating each deposited layer by ramming, watering, etc. and disposing of surplus excavated soil as directed, within a lead of 50 m :All kinds of soil </t>
  </si>
  <si>
    <t>2.10.1.1</t>
  </si>
  <si>
    <t xml:space="preserve">Pipes, cables etc exceeding 80 mm dia </t>
  </si>
  <si>
    <t>Metre</t>
  </si>
  <si>
    <t>2.10.1.2</t>
  </si>
  <si>
    <t>Pipes, cables etc exceeding 80 mm dia but not exceeding 300 mm dia</t>
  </si>
  <si>
    <t xml:space="preserve">Filling available excavated earth (excluding rock) in trenches, plinth, sides of foundations etc. in layers not exceeding 20cm in depth, consolidating each deposited layer by ramming and watering, lead up to 50 m and for all lift </t>
  </si>
  <si>
    <t>Supplying and filling in plinth with sand under floors, including watering, ramming, consolidating and dressing complete.</t>
  </si>
  <si>
    <t>sqm</t>
  </si>
  <si>
    <t>2.34.1</t>
  </si>
  <si>
    <t>Litres</t>
  </si>
  <si>
    <t>4.1.3</t>
  </si>
  <si>
    <t xml:space="preserve">Providing and laying in position cement concrete of specified grade excluding the cost of centring and shuttering : All works upto plinth level.1:2:4 (1 cement : 2 coarse sand (zone-III) derived from natural
sources : 4 graded stone aggregate 20 mm nominal size
derived from natural sources) </t>
  </si>
  <si>
    <t>4.1.8</t>
  </si>
  <si>
    <t>4.1.10</t>
  </si>
  <si>
    <t>Making plinth protection 50 mm thick of cement concrete 1:3:6 (1 cement:3 coarse sand : 6 graded stone aggregate 20 mm nominal size) over75mm thick bed of dry brick ballast 40 mm nominal size, well rammed and consolidated and grouted with fine sand, including finishing the top smooth</t>
  </si>
  <si>
    <t>Reinforced cement concrete in beams, suspended floors, roofs having slope upto 15 degree, landings, balconies, shelves, chajjas, lintels, bands, plain window sills, staircases and spiral staircases upto floor five level excluding the cost of centring, shuttering, finishing and reinforcement. 1 : 1.5 : 3 (1 cement : 1.5 coarse sand : 3 graded stone aggregate 20 mm nominal size)</t>
  </si>
  <si>
    <t>5.9.1</t>
  </si>
  <si>
    <t>Sqm</t>
  </si>
  <si>
    <t>5.9.2</t>
  </si>
  <si>
    <t>5.9.3</t>
  </si>
  <si>
    <t>5.9.4</t>
  </si>
  <si>
    <t>5.9.5</t>
  </si>
  <si>
    <t>5.9.6</t>
  </si>
  <si>
    <t>5.9.7</t>
  </si>
  <si>
    <t>5.9.15</t>
  </si>
  <si>
    <t>5.22.6/5.22A.6</t>
  </si>
  <si>
    <t>Steel reinforcement for R.C.C. work including straightening, cutting, bending, placing in position and binding all complete upto plinth level and above plinth level: Thermo-Mechanically Treated bars of grade Fe-500D or more</t>
  </si>
  <si>
    <t>Kg</t>
  </si>
  <si>
    <t>5.33.1</t>
  </si>
  <si>
    <t xml:space="preserve">DESIGN MIX CONCRETE
Providing and laying in position ready mixed or site batched design mix cement concrete  for reinforced cement concrete work, using coarse aggregate and fine aggregates derived from natural sources, Potrland Puzzzolana/ Ordinary Portland/ Portland slag, admixutues in recommneded proportions as per IS: 9103 to accelerate/ retard setting of concrete   to improve workability without impairing strength and including pumping of concrete to site of laying, curing, carriage for all leads but excluding cost of centering, shuttering, finishing &amp; reinforcement as per direction of Engineer-in-charge.
Note: Extra cement up to 10% of the minimum specified cement content
in design mix shall be payable separately. In case the cement content
in design mix is more than 110% of the specified minimum cement
content, the contractor shall have discretion to either re-design the mix
or bear the cost of extra cement. 
</t>
  </si>
  <si>
    <t>5.33.1.1</t>
  </si>
  <si>
    <t>All works upto plinth level, Concrete of M25 grade with minimum cement
content of 330 kg /cum</t>
  </si>
  <si>
    <t>5.33.2.1</t>
  </si>
  <si>
    <t>6.1.2</t>
  </si>
  <si>
    <t>Brick work with common burnt clay F.P.S. (non modular) bricks of class designation 7.5 in foundation and plinth in: Cement mortar 1:6 (1 cement : 6 coarse sand)</t>
  </si>
  <si>
    <t>6.4.2</t>
  </si>
  <si>
    <t xml:space="preserve">Brick work with common burnt clay F.P.S. (non modular) bricks of class designation 7.5 in superstructure above plinth level up to floor V level in all shapes and sizes in : cement mortar 1 : 6 ( 1 cement : 6 coarse sand ). </t>
  </si>
  <si>
    <t>6.13.2</t>
  </si>
  <si>
    <t>Half brick work with common burnt clay bricks of class designation 7.5 in superstructure above plinth level up to floor five level in cement mortar 1 : 4 , 1 cement : 4 coarse sand ,</t>
  </si>
  <si>
    <t>Extra for providing and placing in position 2 Nos 6mm dia. M.S. bars at every third course of half brick masonry.</t>
  </si>
  <si>
    <t>8.2.2</t>
  </si>
  <si>
    <t>8.2.2.1</t>
  </si>
  <si>
    <t>area of slab upto 0.50 Sq,mts.</t>
  </si>
  <si>
    <t>8.2.2.2</t>
  </si>
  <si>
    <t>area of slab over 0.50 Sq,mts.</t>
  </si>
  <si>
    <t>Extra for fixing marble or granite over and above corresponding basic item, in facia and drops of width upto 150mm with epoxy resin based adhesive including clearing etc complete.</t>
  </si>
  <si>
    <t>9.70.2</t>
  </si>
  <si>
    <t>Providing and fixing IS : 12817 marked stainless steel butt hinges with
stainless steel screws etc. complete :100X58X1.90 mm</t>
  </si>
  <si>
    <t>Each</t>
  </si>
  <si>
    <t>Providing and fixing chromium plated brass 100 mm mortice latch and
lock with 6 levers and a pair of lever handles of approved quality with
necessary screws etc. complete</t>
  </si>
  <si>
    <t>9.96.1</t>
  </si>
  <si>
    <t>Providing and fixing aluminium sliding door bolts, ISI marked anodised (anodic coating not less than grade AC 10 as per IS : 1868), transparent or dyed to required colour or shade, with nuts and screws etc. complete :
300x16 mm</t>
  </si>
  <si>
    <t>9.100.1</t>
  </si>
  <si>
    <t>Providing and fixing aluminium handles, ISI marked, anodised (anodic coating not less than grade AC 10 as per IS : 1868) transparent or dyed to required colour or shade, with necessary screws etc. complete:
125 mm</t>
  </si>
  <si>
    <t>9.97.2</t>
  </si>
  <si>
    <t>Providing and fixing aluminium tower bolts, ISI marked, anodised (anodic coating not less than grade AC 10 as per IS : 1868 ) transparent or dyed to required colour or shade, with necessary screws etc. complete :
250x10 mm</t>
  </si>
  <si>
    <t>9.97.4</t>
  </si>
  <si>
    <t>Providing and fixing aluminium tower bolts, ISI marked, anodised (anodic coating not less than grade AC 10 as per IS : 1868 ) transparent or dyed to required colour or shade, with necessary screws etc. complete :
150x10 mm</t>
  </si>
  <si>
    <t>9.101.2</t>
  </si>
  <si>
    <t>9.90.2</t>
  </si>
  <si>
    <t>9.47.1</t>
  </si>
  <si>
    <t>metre</t>
  </si>
  <si>
    <t>9.114.1</t>
  </si>
  <si>
    <t>Providing and fixing magnetic catcher of approved quality in cupboard / ward robe shutters, including fixing with necessary screws etc. complete
Triple strip vertical type</t>
  </si>
  <si>
    <t>9.48.2</t>
  </si>
  <si>
    <t>kg</t>
  </si>
  <si>
    <t>Providing and fixing cupboard shutter with 19mm thick one side
decorative and other side balancing lamination factory pressed BWP
grade marine ply as per IS 710 of approved brand including 2mm thick
PVC edge banding tape with hot glue by edge bending machine etc.
with auto closing spring loaded hinges (hydraulic type) etc. complete
as per direction of Engineer-in-charge.(Payment of providing and fixing
auto closing hinges shall be paid separately)</t>
  </si>
  <si>
    <t>Providing and fixing stainless steel soft closing spring hinges at 0 degree
hinges (hydraulic type) of approved make/brand to cupboard shutters
with full threaded steel screws including making necessary recess in
board and finished etc. complete as per direction of Engineer-in-charge.</t>
  </si>
  <si>
    <t>Providing and fixing stainless steel soft closing heavy type telescopic
drawer channels of approved make 500 mm long with screws etc.
complete as per directions of Engineer- in-charge</t>
  </si>
  <si>
    <t>One Set</t>
  </si>
  <si>
    <t>STEEL WORK, Providing and fixing circular/ Hexagonal cast iron or M.S. sheet box for ceiling fan clamp, of internal dia 140 mm, 73 mm height, top lid of 1.5 mm thick M.S. sheet with its top surface hacked for proper bonding, top lid shall be screwed into the cast iron/ M.S. sheet box by means of 3.3 mm dia round headed screws, one lock at the corners. Clamp shall be made of 12 mm dia M.S. bar bent to shape as per standard drawing.</t>
  </si>
  <si>
    <t>10.26.1</t>
  </si>
  <si>
    <t>Providing and fixing hand rail of approved size by welding etc. to steel ladder railing, balcony railing, staircase railing and similar works, including applying priming coat of approved steel primer .M.S. tube</t>
  </si>
  <si>
    <t>10.25.3</t>
  </si>
  <si>
    <t>Steel work welded in built up sections/ framed work, including cutting, hoisting, fixing in position and applying a priming coat of approved steel primer using structural steel etc. as required.In gratings, frames, guard bar, ladder, railings, brackets, gatesand similar works</t>
  </si>
  <si>
    <t>52 mm thick cement concrete flooring with concrete hardener topping,
under layer 40 mm thick cement concrete 1:2:4 (1 cement : 2 coarse
sand : 4 graded stone aggregate 20 mm nominal size) and top layer 12
mm thick cement hardener consisting of mix 1:2 (1 cement hardener
mix : 2 graded stone aggregate 6 mm nominal size) by volume, hardening
compound mixed @ 2 litre per 50 kg of cement or as per manufacturer's
specifications. This includes cost of cement slurry, but excluding the
cost of nosing of steps etc. complete.</t>
  </si>
  <si>
    <t>11.41.2</t>
  </si>
  <si>
    <t xml:space="preserve">Providing and laying vitrified floor tiles in different sizes (thickness to be specified by the manufacturer) with water absorption less than 0.08% and conforming to IS : 15622, of approved make, in all colours and shades, laid on 20mm thick cement mortar 1:4 (1 cement : 4 coarse sand), including grouting the joints with white cement and matching pigments etc., complete.
Size of tile 600 x 600 </t>
  </si>
  <si>
    <t>11.41A.3.1</t>
  </si>
  <si>
    <t xml:space="preserve">Providing and laying Vitrified tiles in floor in different sizes (thickness to
be specified by the manufacturer) with water absorption less than 0.08%
and conforming to IS:15622,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easily.Glazed Vitrified tiles Matt/Antiskid finish of size of Tile 600 x 600 mm </t>
  </si>
  <si>
    <t xml:space="preserve">11.46.2 </t>
  </si>
  <si>
    <t>11.56.1</t>
  </si>
  <si>
    <t>Providing and laying Polished Granite stone flooring in required design
and patterns, in linear as well as curvilinear portions of the building all
complete as per the architectural drawings with 18 mm thick stone slab
over 20 mm (average) thick base of cement mortar 1:4 (1 cement : 4
coarse sand) laid and jointed with cement slurry and pointing with white
cement slurry admixed with pigment of matching shade including
rubbing, curing and polishing etc. all complete as specified and as
directed by the Engineer-in-Charge.
 Polished Granite stone slab colour of Black, Cherry/Ruby
Red or equivalent.(This item shall be operated for Coomon Floor area &amp; Staircase)</t>
  </si>
  <si>
    <t>12.41.2</t>
  </si>
  <si>
    <t>12.42.5.2</t>
  </si>
  <si>
    <t>Provididng and fixing on wall face un-plasticised-  PVC moulded fittings/accessories for  un-plasticised- Rigid PVC  rain water pipes confirming to IS-13592 type A including jointing with seal ring confirming to IS-5382 leaving 10mm gap for thermal expansion-110 mm diametre
Bend 87.5° 110 mm bend</t>
  </si>
  <si>
    <t>12.42.6.2</t>
  </si>
  <si>
    <t>Provididng and fixing on wall face un-plasticised-  PVC moulded fittings/accessories for  un-plasticised- Rigid PVC  rain water pipes confirming to IS-13592 type A including jointing with seal ring confirming to IS-5382 leaving 10mm gap for thermal expansion-110 mm diametre
110 mm Shoe (Plain)</t>
  </si>
  <si>
    <t>12.43.2</t>
  </si>
  <si>
    <t>Provididng and fixing  un-plasticised-  PVC pipe clips of approved design to  un-plasticised- PVC  rain water pipes by means of 50 X 50 X 50 mm hard wood plugs, screwed with MS screws of required length including cutting brick/masonry work  and fixing in Cement mortar 1:4  (1 Cement:4 Coarse Sand) and making the good the wall etc. complete-110 mm diametre.</t>
  </si>
  <si>
    <t>13.1.2</t>
  </si>
  <si>
    <t>12mm thick cement plaster of mix 1:6 (1 cement : 6 fine sand).</t>
  </si>
  <si>
    <t>13.2.2</t>
  </si>
  <si>
    <t xml:space="preserve">15 mm cement plaster on rough side of single or half brick masonry wall or laterite stone masonry wall of mix 1:6 (1 cement : 6 fine sand) </t>
  </si>
  <si>
    <t>13.7.1</t>
  </si>
  <si>
    <t>13.16.1</t>
  </si>
  <si>
    <t>6 mm cement plaster of mix : 1:3 (1 cement : 3 fine sand)</t>
  </si>
  <si>
    <t>18 mm cement plaster in two coats under layer 12 mm thick cement plaster 1:5 (1 cement : 5 coarse sand) finished with a top layer 6 mm thick cement plaster 1:6 (1 cement : 6 fine sand).</t>
  </si>
  <si>
    <t>13.24.2</t>
  </si>
  <si>
    <t>Providing and applying plaster of paris putty of 2 mm thickness over
plastered surface to prepare the surface even and smooth complete</t>
  </si>
  <si>
    <t>13.61.1</t>
  </si>
  <si>
    <t>Painting with synthetic enamel paint of approved brand and
manufacture to give an even shade :Two or more coats on new work</t>
  </si>
  <si>
    <t>Tax Calculation</t>
  </si>
  <si>
    <t>13.73.2(mod)</t>
  </si>
  <si>
    <t>Forming groove of uniform size in the top layer of  plaster as per approved pattern using wooden battens, nailed to the under layer, including removal of wooden battens, repair to the edges of panels and finishing the groove complete as per specifications and direction of the Engineer-in-charge :20 mm wide and 15 mm deep groove</t>
  </si>
  <si>
    <t>Providing and applying white cement based putty of average thickness
1 mm, of approved brand and manufacturer, over the plastered wall
surface to prepare the surface even and smooth complete.</t>
  </si>
  <si>
    <t>13.82.2</t>
  </si>
  <si>
    <t>Wall painting with premium acrylic emulsion paint of interior grade,
having VOC (Volatile Organic Compound ) content less than 50
grams/ litre of approved brand and manufacture, including applying additional coats wherever required to achieve even shade and colour.Two coats</t>
  </si>
  <si>
    <t>13.85.3</t>
  </si>
  <si>
    <t>Applying priming coats with primer of approved brand and
manufacture, having low VOC (Volatile Organic Compound ) content.With water thinnable cement primer on wall surface
having VOC content less than 50 grams/litre</t>
  </si>
  <si>
    <t>13.46.1</t>
  </si>
  <si>
    <t>Finishing walls with Acrylic Smooth exterior paint of required shade :
New work (Two or more coat applied @ 1.67 ltr/10 sqm over and including priming coat of exterior primer applied @ 0.9ltr/ 10 sqm)</t>
  </si>
  <si>
    <t>9.147A</t>
  </si>
  <si>
    <t>Providing and fixing factory made uPVC glazed/wire mesh windows/doors comprising of lead free uPVC multi-chambered frame, sash and mullion/coupler (where ever required) extruded profiles having minimum wall thickness of 1.70 mm for Series R1 and R2 profiles and 2.10 mm for Series R3 and R4 profiles conforming to EN: 12608 in any shape, colour and design duly reinforced with galvanized mild steel section made of required shape &amp; size as per
CPWD Specification, uPVC extruded glazing beads, interlocks and Inline sash adaptor (whereever required) of appropriate dimension, EPDM gasket, hardware, SS 304 grade fasteners of minimum 8 mm dia with countersunk head, comprising of matching polyamide PA6 grade sleeve for fixing frame to finished wall as per IS 1367 : Part 1 to 14, plastic packers, plastic caps and necessary stainless steel screws etc. Profile of frame, sash &amp;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all complete as per approved drawing conforming to CPWD specification &amp; direction of Engineer-in-Charge. Section of steel reinforcement and cross sections of uPVC profiles to be as per design approved by Engineer-in-Charge.
Wire mesh / Glazing of plain/ toughened/ laminated/ double glass unit with / without high performance coatings as per design requirements and conforming to IS: 3548 &amp; IS: 16231 shall be paid separately.</t>
  </si>
  <si>
    <t>9.147.A4.1</t>
  </si>
  <si>
    <t>Three track three panels sliding window with two glazed &amp; one wire mesh panels with Aluminium channel for roller track, wool pile, nylon rollers with SS 304 body.Using R2 series with frame (70mm &amp; above) x (40mm &amp; above) &amp; both glazed and fly screen sash (25mm &amp; above) x (50mm &amp; above) with zinc alloy (zamak) powder coated touch locks with hook. (Height upto 1.2 metre).</t>
  </si>
  <si>
    <t>9.147.C2.1</t>
  </si>
  <si>
    <t>Fixed window / ventilator with mullion / transom.Using R1 series with frame (33mm &amp; above ) x (35mm &amp; above) &amp; mullion (33mm &amp; above) x(50mm &amp; above). (Height upto 0.90 metre)</t>
  </si>
  <si>
    <t>Providing and laying water proofing treatment in sunken portion of WCs, bathroom etc., by applying cement slurry mixed with water proofing cement compound consisting of applying : a) First layer of
slurry of cement @ 0.488 kg/sqm mixed with water proofing cement compound @ 0.253 kg/sqm. This layer will be allowed to air cure for 4 hours. b) Second layer of slurry of cement @ 0.242 kg/sqm mixed with water proofing cement compound @ 0.126 kg/sqm. This layer will be allowed to air cure for 4 hours followed with water curing for 48 hours. The rate includes preparation of surface, treatment and sealing of all joints, corners, junctions of pipes and masonry with polymer mixed slurry.</t>
  </si>
  <si>
    <t>Sqm.</t>
  </si>
  <si>
    <t>22.23.2</t>
  </si>
  <si>
    <t>Providing and applying integral crystalline slurry of hydrophilic in
nature for waterproofing treatment to the RCC structures like retaining
walls of the basement, water tanks, roof slabs, podiums, reservior,
sewage &amp; water treatment plant, tunnels / subway and bridge deck
etc., prepared by mixing in the ratio of 5 : 2 (5 parts integral crystalline
slurry : 2 parts water) for vertical surfaces and 3 : 1 (3 parts integral
crystalline slurry : 1 part water) for horizontal surfaces and applying
the same from negative (internal) side with the help of synthetic fiber
brush. The material shall meet the requirements as specified in ACI_x0002_212-3R-2010 i.e by reducing permeability of concrete by more than
90% compared with control concrete as per DIN 1048 and resistant
to 16 bar hydrostatic pressure on negative side. The crystalline slurry
shall be capable of self-healing of cracks up to a width of 0.50mm.
The work shall be carried out all complete as per specification and
the direction of the engineer-in-charge. The product performance shall
carry guarantee for 10 years against any leakage.For horizontal surface one coat @1.10 kg per sqm.</t>
  </si>
  <si>
    <t>Providing and fixing floor mounted, white vitreous china single piece,
double traps syphonic water closet of approved brand/make, shape,
size and pattern including integrated white vitreous china cistern of
capacity 10 litres with dual flushing system, including all fittings and
fixtures with seat cover, cistern fittings, nuts, bolts and gasket etc
including making connection with the existing P/S trap, complete in
all respect as per directions of Engineer-in-Charge.</t>
  </si>
  <si>
    <t>17.7.2</t>
  </si>
  <si>
    <t xml:space="preserve">Providing and fixing wash basin with C.I. brackets, 15 mm C.P. brass pillar taps, 32 mm C.P. brass waste of standard pattern, including painting of fittings and brackets, cutting and making good the walls wherever require :
White Vitreous China Wash basin size 630x450 mm
with a single 15 mm C.P. brass pillar tap </t>
  </si>
  <si>
    <t>Providing and fixing G.I. inlet connection for flush pipe connecting with W.C. pan.</t>
  </si>
  <si>
    <t>Providing and fixing 600x450 mm beveled edge mirror of superior glass (of approved quality) complete with 6 mm thick hard board ground fixed to wooden cleats with C.P. brass screws and washers complete.</t>
  </si>
  <si>
    <t>Providing and fixing 600x120x5 mm glass shelf with edges round off, supported on anodised aluminium angle frame with C.P. brass brackets and guard rail complete fixed with 40 mm long screws, rawl plugs etc., complete.</t>
  </si>
  <si>
    <t>17.22A</t>
  </si>
  <si>
    <t xml:space="preserve">Providing and fixing CP Brass 32mm size Bottle Trap of approved
quality &amp; make and as per the direction of Engineer-in-charge. </t>
  </si>
  <si>
    <t>17.10.1.1</t>
  </si>
  <si>
    <t>Providing and fixing Stainless Steel A ISI 304 (18/8) kitchen sink as per IS : 13983 with C.I. brackets and stainless steel plug 40 mm, including painting of fittings and brackets, cutting and making good
the walls wherever required :Kitchen sink with drain board :510x1040x bowl depth  250 mm</t>
  </si>
  <si>
    <t>17.28.2.1</t>
  </si>
  <si>
    <t>Providing and fixing PVC waste pipe for sink or wash basin including PVC waste fittings complete.Flexible pipe  32 mm dia</t>
  </si>
  <si>
    <t>18.7.1</t>
  </si>
  <si>
    <t>15 mm nominal bore</t>
  </si>
  <si>
    <t>18.7.2</t>
  </si>
  <si>
    <t>20 mm nominal bore</t>
  </si>
  <si>
    <t>18.7.3</t>
  </si>
  <si>
    <t>25 mm dia nominal bore</t>
  </si>
  <si>
    <t>18.7.4</t>
  </si>
  <si>
    <t>32 mm dia nominal bore</t>
  </si>
  <si>
    <t>18.7.5</t>
  </si>
  <si>
    <t>40mm dia nominal bore</t>
  </si>
  <si>
    <t>Providing and fixing Chlorinated Polyvinyl Chloride (CPVC) pipes,having thermal stability for hot &amp; cold water supply, including allCPVC plain &amp; brass threaded fittings, i/c fixing the pipe with clampsat 1.00 m spacing. This includes jointing of pipes &amp; fittings like bends ,tees, unions etc. with onestep CPVC solvent cement and the cost of cutting chases and makinggood the same of Engineer in Charge.including testing of joints complete as per directionConcealed work, including cutting chases and making good thewalls etc.</t>
  </si>
  <si>
    <t>18.8.1</t>
  </si>
  <si>
    <t>15 mm nominal dia Pipes</t>
  </si>
  <si>
    <t>18.8.2</t>
  </si>
  <si>
    <t>20 mm nominal dia Pipes</t>
  </si>
  <si>
    <t>18.9.5</t>
  </si>
  <si>
    <t>Providing and fixing Chlorinated Polyvinyl Chloride (CPVC) pipes,having thermal stability for hot &amp; cold water supply including allCPVC plain &amp; brass threaded fittings This includes jointing of pipes&amp; fittings  bends ,tees, unions etc.with one step CPVC solvent cement, trenching, refilling &amp;testing of joints complete as per direction of Engineer in Charge.External work,40 mm dia nominal bore</t>
  </si>
  <si>
    <t>18.13.1</t>
  </si>
  <si>
    <t>Making connection of G.I distribution branch with G.I main of following sizes by providing and fixing tee, including cutting and threading the pipe etc complete25 to 40 mm nominal bore</t>
  </si>
  <si>
    <t>18.21.2.1</t>
  </si>
  <si>
    <t>Providing and fixing unplasticised PVC connection pipe with brass unions15 mm nominal bore 45 cm length</t>
  </si>
  <si>
    <t>Providing and fixing gun metal gate valve with CI wheel of approved quality (screwed end)</t>
  </si>
  <si>
    <t>18.17.2</t>
  </si>
  <si>
    <t>32 mm nominal bore</t>
  </si>
  <si>
    <t>18.17.3</t>
  </si>
  <si>
    <t>40 mm nominal bore</t>
  </si>
  <si>
    <t>Providing and placing on terrace (at all floor levels) polyethylene water storage tank, ISI : 12701 marked, with cover and suitable locking arrangement and making necessary holes for inlet, outlet and overflow pipes but without fittings and the base support for tank.</t>
  </si>
  <si>
    <t>Per litre capacity</t>
  </si>
  <si>
    <t>18.51.1</t>
  </si>
  <si>
    <t>Providing &amp; fixing CP brass long body bib cock of approved quality conforming to IS standards and weighing not less than 690 grms15 mm nominal bore</t>
  </si>
  <si>
    <t>18.53.1</t>
  </si>
  <si>
    <t>Providing &amp; fixing CP brass angle valve for basin mixer and geyser points of approved quality conforming to IS:8931.15 mm nominal bore</t>
  </si>
  <si>
    <t>18.18.3</t>
  </si>
  <si>
    <t>Providing and fixing ball valve (brass) of approved quality, High or low pressure, with plastic floats complete :25 mm nominal bore</t>
  </si>
  <si>
    <t>18.75.1</t>
  </si>
  <si>
    <t>Providing and fixing PTMT extension Nipples for water tank pipe,fittings of approved quality and color. 15 mm nominal bore,weighing not less than 32 gms.</t>
  </si>
  <si>
    <t>18.22.2</t>
  </si>
  <si>
    <t>Providing and fixing C.P. brass shower rose with 15 or 20 mm inlet :150 mm diameter</t>
  </si>
  <si>
    <t>17.34.1</t>
  </si>
  <si>
    <t xml:space="preserve">Providing and fixing CP brass toilet paper holder with C.P. brass </t>
  </si>
  <si>
    <t>18.32.1</t>
  </si>
  <si>
    <t>Constructing masonry chamber 30 x 30 x 50 cm inside with 7.5 class designation brick work in cm 1 : 5 ( 1 cement : 5 fine sand ) for stop cock  with CI surface box 100  x 100x 75 mm (inside) with hinged cover fixed in cement concrete slab 1:2 :4 ( 1cement : 2 coarse sand:4 graded stone aggregate 20 mm nominal size) necessary excavation foundation concrete 1:5:10(1 cement:5 fine sand:10 graded stone aggregate 40 mm nominal size) and inside plastering with cement 1:3(1 cement:3 coarse sand) 12 mm thick finished with a floating coat of neat cement complete as per standard design:
With common burnt clay F.P.S.(non modular) bricks of class designation 7.5</t>
  </si>
  <si>
    <t>19.7.1.1</t>
  </si>
  <si>
    <t>Constructing brick masonry manhole in cement mortar 1:4 ( 1 cement : 4 coarse sand ) with R.C.C. top slab with 1:2:4 mix (1 cement : 2 coarse sand : 4 graded stone aggregate 20 mm nominal size), foundation concrete 1:4:8 mix (1 cement : 4 coarse sand : 8 graded stone aggregate 40 mm nominal size), inside plastering 12 mm thick with cement mortar 1:3 (1 cement : 3 coarse sand) finished with
floating coat of neat cement and making channels in cement concrete 1:2:4 (1 cement : 2 coarse sand : 4 graded stone aggregate 20 mm nominal size) finished with a floating coat of neat cement complete
as per standard design : Inside size 90x80 cm and 45 cm deep including C.I.cover with frame (light duty) 455x610 mm internal
dimensions, total weight of cover and frame to be not less than 38 kg (weight of cover 23 kg and weight of frame 15 kg)
Inside size 90x80 cm and 45 cm deep including C.I.cover with frame (light duty) 455x610 mm internal
dimensions, total weight of cover and frame to be not less than 38 kg (weight of cover 23 kg and weight of frame 15 kg) :With common burnt clay F.P.S. (non modular) bricks of class designation 7.5</t>
  </si>
  <si>
    <t>19.4.3.1</t>
  </si>
  <si>
    <t>Providing and fixing square-mouth S.W. gully trap class SP-1 complete with C.I. grating brick masonry chamber with water tight C.I. cover with frame of 300 x300 mm size (inside) the weight of cover to be not less than 4.50 kg and frame to be not less than 2.70 kg as per standard design :
180 x 150 mm size P type with FPS bricks
With common burnt clay F.P.S. (non modular) bricks of class designation 7.5</t>
  </si>
  <si>
    <t>19.18.1</t>
  </si>
  <si>
    <t>Supplying and fixing C.I. cover without frame for manholes :
455x610 mm rectangular C.I. cover (light duty) the weight
of the cover to be not less than 23 kg</t>
  </si>
  <si>
    <t>19.8.1.1</t>
  </si>
  <si>
    <t>Extra for depth for manholes :Size 90x80 cm
With common burnt clay F.P.S. (non modular) bricks of
class designation 7.5</t>
  </si>
  <si>
    <t>19.32.1</t>
  </si>
  <si>
    <t>26.86.3</t>
  </si>
  <si>
    <t>Providing and fixing factory made single extruded WPC (Wood Polymer Composite) solid door/window/Ceosetory windows &amp; other Frames/Chowkhat comprising of virgin PVC polymer of K value 58- 60 (Suspension Grade), calcium carbonate and natural fibers (wood powder/ rice husk/wheat husk) and non toxic additives (maximum toxicity index of 12 for 100 gms) fabricated with miter joints after
applying PVC solvent cement and screwed with full body threaded star headed SS screws having minimum frame density of 750 kg/cum, screw withdrawal strength of 2200 N (Face) &amp; 1100 N (Edge), minimum compressive strength of 58 N/mm2, modulus of elasticity 900 N/mm2 and resistance to spread of flame of Class A category with property of being termite/borer proof, water/moisture proof and
fire retardant and fixed in position with M.S hold fast/lugs/SS dash fasteners of required dia and length complete as per direction of Engineer-In- Charge. (M.S hold fast/lugs or SS dash fasteners shall be paid for separately)Note: For WPC solid door/window frames, minus 5mm tolerance in dimensions i.e depth and width of profile shall be acceptable. Variation in profile dimensions on plus side shall be acceptable but no extra payment on this account shall be made.Frame size 50 x 100 mm</t>
  </si>
  <si>
    <t>Mtr</t>
  </si>
  <si>
    <t>26.87.1</t>
  </si>
  <si>
    <t>30 mm thick</t>
  </si>
  <si>
    <t>26.87.2</t>
  </si>
  <si>
    <t>NON Schedule Items Civil</t>
  </si>
  <si>
    <t>NS-1</t>
  </si>
  <si>
    <t>Preparation of Architectural &amp; Structural design and drawing for construction of a 4 (four) storied residential building including one stilt floor which includes preparation of all detailed architectural and structural drawings with all allied electrical, plumbing, lift, door window drawing etc. and submission of 3D model architectural drawing of the structure etc. The scope will also include vetting of the structural design from reputed Govt. Institute/ POWERGRID approved institution. The work shall be carried as per the technical specification and instruction of EIC.</t>
  </si>
  <si>
    <t>Sq mtrs</t>
  </si>
  <si>
    <t>NS-2</t>
  </si>
  <si>
    <t>Diluting and injecting chemical emulsion (excluding of the cost of the chemical emulsion) for PRE-CONSTRUCTIONAL ANTI-termite treatment and creating a continuous chemical barrier under and all-round the column pits, wall trenches, basement excavation, top surface of plinth filling, junction of wall and floor, along the external perimeter of building, expansion joints, over the top surface of consolidated earth on which apron is to be laid, surroundings of pipes and conduits etc. complete as per specifications (Plinth area of the building at ground floor only shall be measured for payment). (Only application charges shall be paid under this item)
Chlorpyriphos / Lindane Emulsifiable concentrate 20% with 1% concentration.</t>
  </si>
  <si>
    <t>NS-3</t>
  </si>
  <si>
    <t>Providing &amp; fixing mesh Arpita or equivalent made out of galvanized iron of nominal thickness 0.35 mm with a zinc coating of 120 gms per sqm along the junctions of masonry and concrete works including fixing,scaffolding,lead &amp; lifts etc.</t>
  </si>
  <si>
    <t>NS-4</t>
  </si>
  <si>
    <t>Providing and fixing composite wall mixer with two inlets ( for cold and hot water ) one tap outlet and common shower out let with cp brass arm of required length for connection. Wall flanges lever controlled operation complete.</t>
  </si>
  <si>
    <t>NS-5</t>
  </si>
  <si>
    <t>Providing and fixing CP flange washers for CP bib cocks</t>
  </si>
  <si>
    <t>NS-6</t>
  </si>
  <si>
    <t>Providing and fixing PVC shock absorbers for rear side of doors</t>
  </si>
  <si>
    <t>NS-7</t>
  </si>
  <si>
    <t>Providing and fixing stainless steel gratings with or with out hole for waste pipe for floor/nahni traps 100mm dia.</t>
  </si>
  <si>
    <t>NS-8</t>
  </si>
  <si>
    <t>Providing and fixing of Galvanised wire mesh of average width of aperture 1.4 mm and nominal dia of wire 0.63 mm(for uPVC window/door)</t>
  </si>
  <si>
    <t>NS-9</t>
  </si>
  <si>
    <t xml:space="preserve">Supplying and fixing of approved make CP towel rail 600mm long including CP screws etc. complete. </t>
  </si>
  <si>
    <t>NS-10</t>
  </si>
  <si>
    <t xml:space="preserve">Supplying and fixing of approved make CP towel ring including CP screws with Fischer plugs etc. complete. </t>
  </si>
  <si>
    <t>NS-11</t>
  </si>
  <si>
    <t>Supplying, laying,jointing ,testing and commisioning approved make upvc pipes SWR grade B conforming to IS 13592.The quoted rates shall include necessary fittings like Tees, bends, offsets etc. including MS angle with GI clamps complete: 
110 mm dia</t>
  </si>
  <si>
    <t>NS-12</t>
  </si>
  <si>
    <t>Supplying, laying,jointing ,testing and commisioning approved make upvc pipes SWR grade B conforming to IS 13592.The quoted rates shall include necessary fittings like Tees, bends, offsets etc. including MS angle with GI clamps complete: 
75 mm dia</t>
  </si>
  <si>
    <t>NS-13</t>
  </si>
  <si>
    <t>Supplying,installing,testing and commissioning approved make 15 mm CP health faucet with CP flexible tube 1.0 m long,CP crutch,nozzle and 2- way Bib Cock with wall flange etc. complete. Jaquar Model No. 573 and 041 or equivalent.</t>
  </si>
  <si>
    <t>Nos</t>
  </si>
  <si>
    <t>NS-14</t>
  </si>
  <si>
    <t>Wall mounted Drawers (16"depth): Providing &amp; fixing 18mm thick BWP plywood with exposed surface finished with 1mm thick decorative laminate and inner side with 0.72-0.8mm thick inner grade laminate and edge protection with 2mm thick pvc edge binding.The back side /wall side panel shall be with 12mm BWP Plywood.The drawer shall be with soft closing channel,Knob/Handle etc complet with all fittings as per direction of Engineer Incharge.The work shall be done as per approved drawing/TS and material shall be of approved make. Front Facial area shall be measured for payment purpose</t>
  </si>
  <si>
    <t>Sft</t>
  </si>
  <si>
    <t>NS-15</t>
  </si>
  <si>
    <t>Providing and making cornices with brick work or plaster moulding work to the projection and shape as required, height varying between 75 mm and 150 mm with cement mortar 1 : 4, 1 cement : 4 coarse sand, including scaffolding, shuttering where required complete as per designs or drawings and directions of Engineer-in-charge.</t>
  </si>
  <si>
    <t>NS-16</t>
  </si>
  <si>
    <t>Providing and fixing CP brass over head arm of length minimum 30cm for fixing shower through 15mm GI pipe with wall flange.</t>
  </si>
  <si>
    <t>NS-17</t>
  </si>
  <si>
    <t>Providing &amp; fixing of Float glass panes of nominal thickness 5 mm (weight not less than 12.50 kg/sqm) for uPVC window &amp; doors.</t>
  </si>
  <si>
    <t xml:space="preserve"> Total </t>
  </si>
  <si>
    <t>Total GST Tax as confirmed by Bidder</t>
  </si>
  <si>
    <t>Grand Total including GST</t>
  </si>
  <si>
    <t>Schedule - 5</t>
  </si>
  <si>
    <t>(SUMMARY OF TAXES &amp; DUTIES APPLICABLE ON PLANT &amp; EQUIPMENT)</t>
  </si>
  <si>
    <t>Name     :</t>
  </si>
  <si>
    <t>Address :</t>
  </si>
  <si>
    <t>Sl. No.</t>
  </si>
  <si>
    <t>Item Nos.</t>
  </si>
  <si>
    <t>Total Price (INR)</t>
  </si>
  <si>
    <t>After Discount</t>
  </si>
  <si>
    <t>After MPDiscount</t>
  </si>
  <si>
    <t>1</t>
  </si>
  <si>
    <t>TOTAL GST ON Service</t>
  </si>
  <si>
    <t>Excise Duty</t>
  </si>
  <si>
    <t>Total GST for Supply of Services between the Contractor and the Employer (identified in Schedule 1') which are not included in the Unit price as per the provision of the Bidding Documents, as applicable.</t>
  </si>
  <si>
    <t>TOTAL GST ON GOODS</t>
  </si>
  <si>
    <t>Total GST on AMC charges</t>
  </si>
  <si>
    <t xml:space="preserve">Date         : </t>
  </si>
  <si>
    <t>Printed Name   :</t>
  </si>
  <si>
    <t>Place        :</t>
  </si>
  <si>
    <t>Designation   :</t>
  </si>
  <si>
    <t>Schedule - 6</t>
  </si>
  <si>
    <t>(GRAND SUMMARY)</t>
  </si>
  <si>
    <t>TOTAL SCHEDULE NO. 1</t>
  </si>
  <si>
    <t>Ex-works price of Plant and Equipment</t>
  </si>
  <si>
    <t>2</t>
  </si>
  <si>
    <t>TOTAL SCHEDULE NO. 2</t>
  </si>
  <si>
    <t>RATES AND PRICES : FREIGHT &amp; INSURANCE CHARGES</t>
  </si>
  <si>
    <t>TOTAL SCHEDULE NO. 3</t>
  </si>
  <si>
    <t xml:space="preserve">Service/ Installation </t>
  </si>
  <si>
    <t>TOTAL SCHEDULE NO. 5</t>
  </si>
  <si>
    <t>GST</t>
  </si>
  <si>
    <t>6</t>
  </si>
  <si>
    <t>TOTAL SCHEDULE NO. 7</t>
  </si>
  <si>
    <r>
      <t xml:space="preserve">Type Test Charges 
</t>
    </r>
    <r>
      <rPr>
        <sz val="10"/>
        <rFont val="Book Antiqua"/>
        <family val="1"/>
      </rPr>
      <t>[Total of this Schedule is included in Schedule - 1 above.]</t>
    </r>
  </si>
  <si>
    <t>GRAND TOTAL [1+2]</t>
  </si>
  <si>
    <t xml:space="preserve">Date          : </t>
  </si>
  <si>
    <t>Place         :</t>
  </si>
  <si>
    <t>Details of Octroi</t>
  </si>
  <si>
    <t>Sl No.</t>
  </si>
  <si>
    <t>Description of Items</t>
  </si>
  <si>
    <t>Amount on which Octroi is applicable</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</si>
  <si>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</si>
  <si>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</si>
  <si>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</si>
  <si>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</si>
  <si>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</si>
  <si>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</si>
  <si>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</si>
  <si>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</si>
  <si>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</si>
  <si>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</si>
  <si>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</si>
  <si>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</si>
  <si>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</si>
  <si>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</si>
  <si>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</si>
  <si>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</si>
  <si>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</si>
  <si>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</si>
  <si>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</si>
  <si>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t xml:space="preserve">Bid Form </t>
  </si>
  <si>
    <t>st</t>
  </si>
  <si>
    <t>January</t>
  </si>
  <si>
    <t>nd</t>
  </si>
  <si>
    <t>February</t>
  </si>
  <si>
    <t>BID FORM (Price bid)</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</si>
  <si>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</si>
  <si>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</si>
  <si>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</si>
  <si>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</si>
  <si>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</si>
  <si>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</si>
  <si>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</si>
  <si>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</si>
  <si>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</si>
  <si>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</si>
  <si>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</si>
  <si>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</si>
  <si>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</si>
  <si>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</si>
  <si>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</si>
  <si>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</si>
  <si>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In continuation of Techno commercial part of our Bid, we hereby submit the price schedules of the Bid, both of which shall be read together and in conjunction with each other, and shall be construed as an integral part of our Bid. Accordingly, we the undersigned, offer to design, manufacture, test, deliver,  under the above-named package in full conformity with the said Bidding Documents </t>
  </si>
  <si>
    <t xml:space="preserve">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</si>
  <si>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</si>
  <si>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</si>
  <si>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</si>
  <si>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</si>
  <si>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t>
  </si>
  <si>
    <t>Schedule 2</t>
  </si>
  <si>
    <t>Local Transportation, In-transit Insurance, loading and unloading</t>
  </si>
  <si>
    <t>Schedule 4</t>
  </si>
  <si>
    <t>Training charges for training to be imparted.</t>
  </si>
  <si>
    <t>Schedule 5</t>
  </si>
  <si>
    <t>Taxes and Duties not included in Schedule 1</t>
  </si>
  <si>
    <t>Schedule 6</t>
  </si>
  <si>
    <t>Grand Summary [Schedule 1to 5]</t>
  </si>
  <si>
    <t>Schedule 7</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</si>
  <si>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</si>
  <si>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</si>
  <si>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in line with the bid documents &amp;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</si>
  <si>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</si>
  <si>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</si>
  <si>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</si>
  <si>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which are payable by the Employer under the Contract, shall be reimbursed by the Employer on production of satisfactory documentary evidence by the Contractor in accordance with the provisions of the Bidding Documents.</t>
    </r>
  </si>
  <si>
    <t>We further understand that notwithstanding 3.0 above, in case of award on us, you shall also bear and pay/reimburse to us, GST applicable on supplies by us to you, imposed on the Plant &amp; Equipment to be incorporated into the Facilities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</si>
  <si>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</si>
  <si>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</si>
  <si>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</si>
  <si>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</si>
  <si>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</si>
  <si>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Signature :</t>
  </si>
  <si>
    <t>Date :</t>
  </si>
  <si>
    <t>Printed Name :</t>
  </si>
  <si>
    <t>Place :</t>
  </si>
  <si>
    <t>Designation :</t>
  </si>
  <si>
    <t>Common Seal :</t>
  </si>
  <si>
    <t>Please provide additional information of the Bidder</t>
  </si>
  <si>
    <t>Business Address                       :</t>
  </si>
  <si>
    <t>Country of Incorporation         :</t>
  </si>
  <si>
    <t>State/Province to be indicated :</t>
  </si>
  <si>
    <t>Name of Principal Officer         :</t>
  </si>
  <si>
    <t>Address of  Principal Officer    :</t>
  </si>
  <si>
    <t>STATEMENT OF QUOTED / CORRECTED PRICES</t>
  </si>
  <si>
    <t>All Figures are in Rupees</t>
  </si>
  <si>
    <t>Bidder</t>
  </si>
  <si>
    <t>Price Component</t>
  </si>
  <si>
    <t>Quoted Price</t>
  </si>
  <si>
    <t>Corrected Price</t>
  </si>
  <si>
    <r>
      <t>TOTAL SCHEDULE NO. 1:</t>
    </r>
    <r>
      <rPr>
        <sz val="11"/>
        <rFont val="Book Antiqua"/>
        <family val="1"/>
      </rPr>
      <t>Ex-Works Price of</t>
    </r>
    <r>
      <rPr>
        <b/>
        <sz val="11"/>
        <rFont val="Book Antiqua"/>
        <family val="1"/>
      </rPr>
      <t xml:space="preserve"> </t>
    </r>
    <r>
      <rPr>
        <sz val="11"/>
        <rFont val="Book Antiqua"/>
        <family val="1"/>
      </rPr>
      <t>Plant and Equipment including Type Test Charges</t>
    </r>
  </si>
  <si>
    <t xml:space="preserve"> </t>
  </si>
  <si>
    <r>
      <t>TOTAL SCHEDULE NO.2:</t>
    </r>
    <r>
      <rPr>
        <sz val="11"/>
        <rFont val="Book Antiqua"/>
        <family val="1"/>
      </rPr>
      <t xml:space="preserve"> Local Transportation, Insurance and other Incidental Services.</t>
    </r>
  </si>
  <si>
    <r>
      <t xml:space="preserve">TOTAL SCHEDULE NO.3: </t>
    </r>
    <r>
      <rPr>
        <sz val="11"/>
        <rFont val="Book Antiqua"/>
        <family val="1"/>
      </rPr>
      <t>Installation Charges</t>
    </r>
  </si>
  <si>
    <r>
      <t xml:space="preserve">TOTAL SCHEDULE NO.4: </t>
    </r>
    <r>
      <rPr>
        <sz val="11"/>
        <rFont val="Book Antiqua"/>
        <family val="1"/>
      </rPr>
      <t>Training Charges</t>
    </r>
  </si>
  <si>
    <t>Not Applicable</t>
  </si>
  <si>
    <r>
      <t>TOTAL BID PRICE:  (</t>
    </r>
    <r>
      <rPr>
        <sz val="11"/>
        <rFont val="Book Antiqua"/>
        <family val="1"/>
      </rPr>
      <t>Excluding Taxes &amp; Duties</t>
    </r>
    <r>
      <rPr>
        <b/>
        <sz val="11"/>
        <rFont val="Book Antiqua"/>
        <family val="1"/>
      </rPr>
      <t>)</t>
    </r>
  </si>
  <si>
    <t xml:space="preserve">DISCOUNT  </t>
  </si>
  <si>
    <r>
      <t xml:space="preserve">NET BID PRICE </t>
    </r>
    <r>
      <rPr>
        <sz val="11"/>
        <rFont val="Book Antiqua"/>
        <family val="1"/>
      </rPr>
      <t>(Excluding Taxes &amp; Duties)</t>
    </r>
  </si>
  <si>
    <t>TAXES &amp; DUTIES PAYABLE ADDITIONALLY</t>
  </si>
  <si>
    <t>A) EXCISE DUTY</t>
  </si>
  <si>
    <t>B) CENTRAL SALES TAX</t>
  </si>
  <si>
    <t>C) VAT</t>
  </si>
  <si>
    <t xml:space="preserve">D) ENTRY TAX / OCTROI </t>
  </si>
  <si>
    <t xml:space="preserve">E) OTHERS </t>
  </si>
  <si>
    <t>F)    TOTAL TAXES &amp; DUTIES</t>
  </si>
  <si>
    <t>TOTAL BID PRICE (INCLUDING TAXES &amp; DUTIES)</t>
  </si>
  <si>
    <r>
      <t xml:space="preserve">TOTAL SCHEDULE NO.7: </t>
    </r>
    <r>
      <rPr>
        <sz val="11"/>
        <rFont val="Book Antiqua"/>
        <family val="1"/>
      </rPr>
      <t>Type Test Charges
[Total of this Schedule is included in Schedule-1 above]</t>
    </r>
  </si>
  <si>
    <t>I)</t>
  </si>
  <si>
    <t>Bidder  has indicated the following taxes and duties additionally applicable for their bid:</t>
  </si>
  <si>
    <t xml:space="preserve">Excise Duty </t>
  </si>
  <si>
    <t xml:space="preserve">CST </t>
  </si>
  <si>
    <t xml:space="preserve">VAT </t>
  </si>
  <si>
    <t>Entry Tax/ Octroi</t>
  </si>
  <si>
    <t xml:space="preserve">Others </t>
  </si>
  <si>
    <t>II)</t>
  </si>
  <si>
    <t>With regard to Entry Tax, it may be  mentioned that the substations covered under the subject pacakge falls in State of MP, where an entry tax @ 2% of Purchase Price is applicable. In view of the above, the taxes and duties inter-alia including entry tax applicable for the bids are calculated :</t>
  </si>
  <si>
    <t>a)</t>
  </si>
  <si>
    <t>Ex-Works Price of Direct Supplies (after discount, if any)</t>
  </si>
  <si>
    <t>Rs.</t>
  </si>
  <si>
    <t>b)</t>
  </si>
  <si>
    <t>Excise Duty, as applicable on (a) above at the rate :</t>
  </si>
  <si>
    <t>c)</t>
  </si>
  <si>
    <t>Amount on which Sales Tax is applicable</t>
  </si>
  <si>
    <t>d)</t>
  </si>
  <si>
    <t>CST, as applicable on (a) + ED (b) above at the rate :</t>
  </si>
  <si>
    <t>e)</t>
  </si>
  <si>
    <t>VAT, as applicable on (a) + ED (b) above at the rate :</t>
  </si>
  <si>
    <t>f)</t>
  </si>
  <si>
    <t>Others [……………………………………………]</t>
  </si>
  <si>
    <t>g)</t>
  </si>
  <si>
    <t>Purchase Price for Entry Tax (Total Ex-Works+F&amp;I+ED+CST+Others)</t>
  </si>
  <si>
    <t>h)</t>
  </si>
  <si>
    <t>Entry Tax, as applicable on (e) above at the rate :</t>
  </si>
  <si>
    <t>Statement of Quoted / Corrected Prices</t>
  </si>
  <si>
    <t>Page</t>
  </si>
  <si>
    <t>Spec. No.</t>
  </si>
  <si>
    <t>B) CENTRAL SALES TAX /VAT</t>
  </si>
  <si>
    <t xml:space="preserve">C) ENTRY TAX / OCTROI </t>
  </si>
  <si>
    <t xml:space="preserve">D) OTHERS </t>
  </si>
  <si>
    <t>E)    TOTAL TAXES &amp; DUTIES</t>
  </si>
  <si>
    <t>CST /VAT</t>
  </si>
  <si>
    <t>Entry Tax / Octroi</t>
  </si>
  <si>
    <t>Bidder has offered following discount(s)</t>
  </si>
  <si>
    <t>III)</t>
  </si>
  <si>
    <r>
      <t xml:space="preserve">With regard to Entry Tax, it may be  mentioned that the substations covered under the subject pacakge falls in State of MP, where an entry tax </t>
    </r>
    <r>
      <rPr>
        <b/>
        <sz val="11"/>
        <color indexed="12"/>
        <rFont val="Book Antiqua"/>
        <family val="1"/>
      </rPr>
      <t>@ 1%</t>
    </r>
    <r>
      <rPr>
        <sz val="11"/>
        <rFont val="Book Antiqua"/>
        <family val="1"/>
      </rPr>
      <t xml:space="preserve"> of Purchase Price is applicable. In view of the above, the taxes and duties inter-alia including entry tax applicable for the bids are calculated :</t>
    </r>
  </si>
  <si>
    <t>Details of dicounts</t>
  </si>
  <si>
    <t>Gross LS</t>
  </si>
  <si>
    <t>Gross %</t>
  </si>
  <si>
    <t>Excise Duty @ 10.3% of (a) above</t>
  </si>
  <si>
    <t>CST / VAT @ 2% of Ex-Works of Direct Supplies (a) + ED (b) above</t>
  </si>
  <si>
    <t>Sch-1 Direct LS</t>
  </si>
  <si>
    <t>Sch-1 Direct %</t>
  </si>
  <si>
    <t>Sch-1 BO LS</t>
  </si>
  <si>
    <t>Sch-1 BO %</t>
  </si>
  <si>
    <t>Sch-2 LS</t>
  </si>
  <si>
    <t>Sch-2 %</t>
  </si>
  <si>
    <r>
      <t xml:space="preserve">Entry Tax </t>
    </r>
    <r>
      <rPr>
        <b/>
        <sz val="11"/>
        <color indexed="12"/>
        <rFont val="Book Antiqua"/>
        <family val="1"/>
      </rPr>
      <t>@ 1%</t>
    </r>
    <r>
      <rPr>
        <sz val="11"/>
        <rFont val="Book Antiqua"/>
        <family val="1"/>
      </rPr>
      <t xml:space="preserve"> of (e) above</t>
    </r>
  </si>
  <si>
    <t>Sch-3 LS</t>
  </si>
  <si>
    <t>Sch-3 %</t>
  </si>
  <si>
    <t>Sch-7 LS</t>
  </si>
  <si>
    <t>Sch-7 %</t>
  </si>
  <si>
    <t>Different Manner</t>
  </si>
  <si>
    <t>Text for Discount</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</si>
  <si>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</si>
  <si>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</si>
  <si>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</si>
  <si>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</si>
  <si>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</si>
  <si>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</si>
  <si>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</si>
  <si>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</si>
  <si>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</si>
  <si>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</si>
  <si>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</si>
  <si>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</si>
  <si>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</si>
  <si>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</si>
  <si>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</si>
  <si>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</si>
  <si>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</si>
  <si>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</si>
  <si>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</si>
  <si>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</si>
  <si>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</si>
  <si>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</si>
  <si>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</si>
  <si>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</si>
  <si>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</si>
  <si>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</si>
  <si>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</si>
  <si>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</si>
  <si>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</si>
  <si>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</si>
  <si>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</si>
  <si>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</si>
  <si>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</si>
  <si>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</si>
  <si>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Five</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</si>
  <si>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</si>
  <si>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</si>
  <si>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</si>
  <si>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</si>
  <si>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</si>
  <si>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</si>
  <si>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</si>
  <si>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</si>
  <si>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</si>
  <si>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</si>
  <si>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</si>
  <si>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</si>
  <si>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</si>
  <si>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</si>
  <si>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</si>
  <si>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</si>
  <si>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</si>
  <si>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</si>
  <si>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</si>
  <si>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</si>
  <si>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</si>
  <si>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</si>
  <si>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</si>
  <si>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</si>
  <si>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</si>
  <si>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</si>
  <si>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</si>
  <si>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</si>
  <si>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</si>
  <si>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</si>
  <si>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</si>
  <si>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</si>
  <si>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</si>
  <si>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</si>
  <si>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</si>
  <si>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</si>
  <si>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</si>
  <si>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</si>
  <si>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</si>
  <si>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</si>
  <si>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</si>
  <si>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</si>
  <si>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</si>
  <si>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</si>
  <si>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</si>
  <si>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</si>
  <si>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</si>
  <si>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</si>
  <si>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</si>
  <si>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</si>
  <si>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</si>
  <si>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</si>
  <si>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</si>
  <si>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</si>
  <si>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</si>
  <si>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</si>
  <si>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</si>
  <si>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</si>
  <si>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</si>
  <si>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</si>
  <si>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</si>
  <si>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</si>
  <si>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</si>
  <si>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</si>
  <si>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</si>
  <si>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5.9.19</t>
  </si>
  <si>
    <t>Centering and shuttering including strutting, propping etc. and removal of form for : Weather shade, Chajjas, corbels etc., including edges.</t>
  </si>
  <si>
    <t>Providing plastering 12mm thick in cement mortar 1:3 (1 cement : 3 coarse sand) finished with a floating coat of neat cement.</t>
  </si>
  <si>
    <t>Providing and fixing Chlorinated Polyvinyl Chloride (CPVC) pipes,having thermal stability for hot &amp; cold water supply, including allCPVC plain &amp; brass threaded fittings, including fixing the pipe withclamps at 1.00 m spacing. This includes jointing of pipes &amp; fittingl ike bends ,tees, unions etc.with one step CPVC solvent cement and testing of joints completeas per direction of Engineer in Charge.Internal work - Exposed on wall</t>
  </si>
  <si>
    <t>Providing and fixing factory made single extruded WPC (Wood Polymer Composite) solid plain flush door shutter of required size comprising of virgin polymer of K value 58-60 (Suspension Grade), calcium carbonate and natural fibers (wood powder/ rice husk/wheat husk) and non toxic additives (maximum toxicity index of 12 for 100 gms) having minimum density of 650 kg/cum and screw withdrawal strength of 1800 N (Face) &amp; 900 N (Edge), minimum compressive strength 50 N/mm2, modulus of elasticity 850 N/mm2 and resistance to spread of flame of Class A category with property of being termite/borer proof, water/moisture proof and fire retardant and fixing with stainless steel butt hinges of required size with necessary full body threaded star headed counter sunk S.S screws, all as per direction of Engineer-In- Charge. (Note: stainless steel butt hinges and necessary S.S screws shall be paid separately)</t>
  </si>
  <si>
    <t>35 mm thick</t>
  </si>
  <si>
    <t>Supplying chemical emulsion in sealed containers including delivery as specified.Chlorpyriphos / Lindane emulsifiable concentrate of 20%</t>
  </si>
  <si>
    <t xml:space="preserve">Providing and laying in position cement concrete of specified grade excluding the cost of centring and shuttering : All works upto plinth level.
1:4:8 (1 cement : 4 coarse sand (zone-III) derived from natural
sources : 8 graded stone aggregate 40 mm nominal size
derived from natural sources) </t>
  </si>
  <si>
    <t>Providing and laying in position cement concrete of specified grade excluding the cost of centring and shuttering : All works upto plinth level.1:5:10 (1 cement : 5 coarse sand (zone-III) derived from natural
sources : 10 graded stone aggregate 40 mm nominal size
derived from natural sources)</t>
  </si>
  <si>
    <t xml:space="preserve">
Centring and shuttering including strutting, propping etc. and removal of form for :Foundations, footings, bases of columns etc. for mass concrete.</t>
  </si>
  <si>
    <t xml:space="preserve">
Centring and shuttering including strutting, propping etc. and removal of form for :Walls (any thickness) - Pardie Walls including attached pilasters, buttresses, plinth &amp; string courses etc.</t>
  </si>
  <si>
    <t>Centring and shuttering including strutting, propping etc. and removal of form for Suspended floors &amp; Slabs, roofs, landings, balconies and access platform</t>
  </si>
  <si>
    <t>Centring and shuttering including strutting, propping etc. and removal of form for :Shelves ( Cast-in-situ )</t>
  </si>
  <si>
    <t>Centring and shuttering including strutting, propping etc. and removal of form for :Lintels, beams, plinth beams, girders, bressumers &amp; cantilevers</t>
  </si>
  <si>
    <t xml:space="preserve">
Centring and shuttering including strutting, propping etc. and removal of form for :Columns, pillars, piers abutments posts &amp; struts</t>
  </si>
  <si>
    <t xml:space="preserve">
Centring and shuttering including strutting, propping etc. and removal of form for :Stairs (excluding landings) except spiral staircases.</t>
  </si>
  <si>
    <t xml:space="preserve">
Small lintels not exceeding 1.5 m clear span, moulding as in cornices, window sills, string courses, bands, copings, bed plates, anchor blocks and the like</t>
  </si>
  <si>
    <t>Add for plaster drip course/ groove in plastered surface or moulding to
R.C.C. projections.</t>
  </si>
  <si>
    <t>All works above plinth level upto floor V level,Concrete of M25 grade with minimum cement content of 330 kg /cum</t>
  </si>
  <si>
    <t xml:space="preserve">Providing and fixing 18 mm thick gang saw cut, mirror polished, premoulded and prepolished, machine cut for kitchen platforms, vanity counters, window sills , facias and similar locations of required size, approved shade, colour and texture laid over 20 mm thick base cement mortar 1:4 (1 cement : 4 coarse sand), joints treated with white cement, mixed with matching pigment, epoxy touch ups, including rubbing, curing, moulding and polishing of edges to give high gloss finish etc. complete at all levels.
Granite stone slab of colour black,cherry/Ruby Red
</t>
  </si>
  <si>
    <t>Providing and fixing Ist quality ceramic glazed wall tiles conforming to IS:15622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</si>
  <si>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Providing and fixing aluminium hanging floor door stopper, ISI marked, anodised (anodic coating not less than grade AC 10 as per IS : 1868) transparent or dyed to required colour and shade, with necessary screws etc. complete.Twin rubber stopper</t>
  </si>
  <si>
    <t>Providing and fixing special quality chromium plated brass cupboard locks with six levers of approved quality including necessary screws etc. complete.Size 50 mm</t>
  </si>
  <si>
    <t xml:space="preserve">Providing &amp; Fixing nickel plated M.S.pipe curtain/hangar rods with nickel plated brackets:20 mm dia(heavy type) </t>
  </si>
  <si>
    <t>Providing and fixing chromium plated brass 50 mm cupboard or wardrobe
knobs with nuts complete.</t>
  </si>
  <si>
    <r>
      <t>Providing and fixing M.S. grills of required pattern in frames of windows etc. with M.S. flats, square or round bars etc. including priming coat with approved steel primer all complete.</t>
    </r>
    <r>
      <rPr>
        <sz val="12"/>
        <color rgb="FF000000"/>
        <rFont val="Arial"/>
        <family val="2"/>
      </rPr>
      <t>Fixed to openings /wooden frames with rawl plugs screws etc.</t>
    </r>
  </si>
  <si>
    <t>Providing and fixing 19mm thick both side balancing lamination factory
pressed BWP grade marine ply as per IS 710 of approved brand
boxes,shelves,racks,almirah,cupboard and drawer etc. including
necessary nails,screws etc. complete as per direction of Engineer-in_x0002_charge.</t>
  </si>
  <si>
    <t>Providing and laying Vitrified tiles in different sizes (thickness to be specified by manufacturer), with water absorption less than 0.08 % and conforming to I.S. 15622, of approved make, in all colours &amp; shade, in skirting, riser of steps, over 12 mm thick bed of cement mortar 1:3 (1cement: 3 coarse sand), including grouting the joint with white cement &amp; matching pigments etc. complete.Size of Tile 600x600 mm</t>
  </si>
  <si>
    <t>Providing and fixing on wall face unplasticised Rigid PVC rain water pipes conforming to IS : 13592 Type A, including jointing with seal ring conforming to IS : 5382, leaving 10 mm gap for thermal expansion, (i) Single socketed pipes.110 mm diameter</t>
  </si>
  <si>
    <t>Extra for plastering done on moulding, cornices or architraves including neat finish to line and level :In two coats</t>
  </si>
  <si>
    <t xml:space="preserve">Making soak pit 2.5 m diameter 3.0 metre deep with 45 x 45 cm dry brick honey comb shaft with bricks and S.W. drain pipe 100 mm diameter, 1.8 m long complete as per standard design. With common burnt clay F.P.S. (non modular) bricks ofclass designation 7.5 </t>
  </si>
  <si>
    <t>Total amount for Civil (Schedule items) Excluding GST</t>
  </si>
  <si>
    <t>Schedule Items Electrical</t>
  </si>
  <si>
    <t>1.21.1</t>
  </si>
  <si>
    <t>1.21.2</t>
  </si>
  <si>
    <t>1.18.2</t>
  </si>
  <si>
    <t>1.14.1</t>
  </si>
  <si>
    <t>1.14.2</t>
  </si>
  <si>
    <t>1.14.3</t>
  </si>
  <si>
    <t>1.14.4</t>
  </si>
  <si>
    <t>1.10.2</t>
  </si>
  <si>
    <t>1.10.3</t>
  </si>
  <si>
    <t>1.27.1</t>
  </si>
  <si>
    <t>1.27.2</t>
  </si>
  <si>
    <t>1.27.3</t>
  </si>
  <si>
    <t>1.27.4</t>
  </si>
  <si>
    <t>1.24.1</t>
  </si>
  <si>
    <t>1.24.3</t>
  </si>
  <si>
    <t>1.24.4</t>
  </si>
  <si>
    <t>1.24.5</t>
  </si>
  <si>
    <t>1.24.7</t>
  </si>
  <si>
    <t>1.24.6</t>
  </si>
  <si>
    <t>1.24.8</t>
  </si>
  <si>
    <t>2.10.1</t>
  </si>
  <si>
    <t>2.10.3</t>
  </si>
  <si>
    <t>Supplying and drawing 2 pair 0.5 mm dia FRLS PVC insulated annealed copper conductor, unarmored telephone cable in the existing surface/ recessed steel/ PVC conduit as required.</t>
  </si>
  <si>
    <t>Supplying and drawing co-axial TV cable RG-6 grade, 0.7 mm solid copper conductor PE insulated, shielded with fine tinned copper braid and protected with PVC sheath in the existing surface/ recessed steel/ PVC conduit as required.</t>
  </si>
  <si>
    <t>Wiring for twin control light point with 1.5 sq.mm FRLS PVC insulated copper conductor single core cable in surface / recessed medium class PVC conduit, 2 way modular switch, modular plate, suitable GI box and earthing the point with 1.5 sq.mm FRLS PVC insulated copper conductor single core cable etc. as required.</t>
  </si>
  <si>
    <t>Supplying and fixing call bell/ buzzer suitable for single phase, 230 V, complete as required.</t>
  </si>
  <si>
    <t>Earthing with G.I. earth pipe 4.5 metre long, 40 mm dia including accessories, and providing masonry enclosure with cover plate having locking arrangement and watering pipe etc. with charcoal/ coke and salt as required.</t>
  </si>
  <si>
    <t>Providing and fixing 25 mm X 5 mm G.I. strip on surface or in recess for connections etc. as required.</t>
  </si>
  <si>
    <t>Supplying &amp; fixing suitable size GI box wih modular plate and cover in front on surface or in recess including providing and fixing 25 A modular socket outlet and 25 A modular SP MCB, "C" curve including connections, painting etc. as required.</t>
  </si>
  <si>
    <t>Supplying and fixing 3 pin, 5 A ceiling rose on the existing junction box/ wooden block including connections etc. as required.</t>
  </si>
  <si>
    <t>Supplying and fixing modular blanking plate on the existing modular plate &amp; switch box excluding modular plate as required.</t>
  </si>
  <si>
    <t>Supplying and laying 6 SWG Copper wire at 0.50 metre below ground level for conductor earth electrode, including connection/ termination with GI thimble etc. as required.</t>
  </si>
  <si>
    <t>Supplying and fixing 5A to 32A rating 240/415V 10kA 'C' Curve, MCB suitable for inductive load of following poles in existing MCB DB complete with connections, testing, commissioning etc., as required - Single Pole</t>
  </si>
  <si>
    <t>Supplying and fixing 5A to 32A rating 240/415V 10kA 'C' Curve, MCB suitable for inductive load of following poles in existing MCB DB complete with connections, testing, commissioning etc., as required - Double Pole</t>
  </si>
  <si>
    <t>Supplying and fixing of following sizes of medium class PVC conduit along with accessories in surface/recess including cutting the wall and making good the same in case of recessed conduit as required. 
20 mm dia (for TV Cable/Telephone Cable)</t>
  </si>
  <si>
    <t>Supplying and fixing of following sizes of medium class PVC conduit along with accessories in surface/recess including cutting the wall and making good the same in case of recessed conduit as required.
25 mm dia (for Electrical wiring)</t>
  </si>
  <si>
    <t>Wiring for circuit/ submain wiring alongwith earth wire with the following sizes of FRLS PVC insulated copper conductor, single core cable in surface/ recessed medium class PVC conduit as required.
2 X 1.5 sq. mm + 1 X 1.5 sq. mm earth wire</t>
  </si>
  <si>
    <t>Wiring for circuit/ submain wiring alongwith earth wire with the following sizes of FRLS PVC insulated copper conductor, single core cable in surface/ recessed medium class PVC conduit as required.
2 X 2.5 sq. mm + 1 X 2.5 sq. mm earth wire</t>
  </si>
  <si>
    <t>Wiring for circuit/ submain wiring alongwith earth wire with the following sizes of FRLS PVC insulated copper conductor, single core cable in surface/ recessed medium class PVC conduit as required.
2 X 4 sq. mm + 1 X 4 sq. mm earth wire</t>
  </si>
  <si>
    <t>Wiring for circuit/ submain wiring alongwith earth wire with the following sizes of FRLS PVC insulated copper conductor, single core cable in surface/ recessed medium class PVC conduit as required.
2 X 6 sq. mm + 1 X 6 sq. mm earth wire</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</si>
  <si>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 Group B</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</si>
  <si>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 Group C</t>
  </si>
  <si>
    <t>"Supplying and fixing following size/ modules, GI box along with modular base &amp; cover plate for modular switches in recess etc as required. 1 or 2 Module (75mmX75mm) for TV/Telephone outlet sockets"</t>
  </si>
  <si>
    <t>Supplying and fixing following size/ modules, GI box along with modular base &amp; cover plate for modular switches in recess etc as required. 3 Module (100mmX75mm)</t>
  </si>
  <si>
    <t>Supplying and fixing following size/ modules, GI box along with modular base &amp; cover plate for modular switches in recess etc as required. 4 Module (125mmX75mm)</t>
  </si>
  <si>
    <t>Supplying and fixing following size/ modules, GI box along with modular base &amp; cover plate for modular switches in recess etc as required. 6 Module (200mmX75mm)</t>
  </si>
  <si>
    <t>Supplying and fixing following modular switch/ socket on the 
existing modular plate &amp; switch box including connections but 
excluding modular plate etc. as required.--5/6 amps switch (for light and 5/6A power points socket)</t>
  </si>
  <si>
    <t>Supplying and fixing following modular switch/ socket on the existing modular plate &amp; switch box including connections but 
excluding modular plate etc. as required.--15/16 amp switch</t>
  </si>
  <si>
    <t>Supplying and fixing following modular switch/ socket on the 
existing modular plate &amp; switch box including connections but 
excluding modular plate etc. as required.--3 pin 5/6 amp socket outlet</t>
  </si>
  <si>
    <t>Supplying and fixing following modular switch/ socket on the 
existing modular plate &amp; switch box including connections but 
excluding modular plate etc. as required.--6 pin 15/16 amp socket outlet</t>
  </si>
  <si>
    <t>Supplying and fixing following modular switch/ socket on the 
existing modular plate &amp; switch box including connections but 
excluding modular plate etc. as required.--TV antenna socket outlet</t>
  </si>
  <si>
    <t>Supplying and fixing following modular switch/ socket on the 
existing modular plate &amp; switch box including connections but 
excluding modular plate etc. as required.--Telephone socket outlet</t>
  </si>
  <si>
    <t>Supplying and fixing following modular switch/ socket on the 
existing modular plate &amp; switch box including connections but 
excluding modular plate etc. as required.--Bell push</t>
  </si>
  <si>
    <t>5.7
Modified</t>
  </si>
  <si>
    <t>Supply, Installation, Testing and Commissioning of 1200 mm sweep,
BEE 5 star rated, ceiling fan with Brush Less Direct Current (BLDC)
Motor, class of insulation: B, 3 nos. blades, 30 cm long down rod, 2
nos. canopies, shackle kit, safety rope, copper winding, Power Factor
not less than 0.9, Service Value (CM/M/W) minimum 6.00, Air delivery
minimum 210 Cum/Min , 350 RPM (tolerance as per IS : 374-2019),
THD less than 10%, remote or electronic regulator unit for speed
control and all remaining accessories including safety pin, nut bolts,
washers, temperature rise=75 degree C (max.), insulation resistance
more than 2 mega ohm, suitable for 230 V, 50 Hz, single phase AC
Supply, earthing etc. complete as required.</t>
  </si>
  <si>
    <t>NON Schedule Items Electrical</t>
  </si>
  <si>
    <t>"Main Distribution Board for B Type Quarter:
Supply, installation and commissioning pre-wired, factory fabricated, distribution board of steel sheet (thickness not less than 1.6mm) for 415V AC system, IP-
52 protected duly powder coated paint, with tinned copper bus bars of suitable size, incoming, out going and internal cable/wires termination including Glanding, Energy meters, connecting with earth pit with 2 runs of copper wire/strip (excl supply copper wire/Strip) supply, installation and terminaof MCCB, MCBs of Type-C, 10kA Short circuit rating), in complete shape along with any other required accessories, with following configuration:
i. 200A FPMCCB - 1 No
ii. Busbars for 3-Phases, Neutral and Earthing
iii. 63A, FP MCBs - 4 No.
iv. 32A, FP MCBs - 2 No.
v. 16A-SP MCBs - 3 No.
vi. Direct Connected (with out CT) 3-Phase, 4-Wire -3No.
Static Energy meters (LCD display) of class 1.0 or better
accuracy, with kWh, kVAh,kVARh, MD with Min current
rating starting from 0A and Max. current rating should not be
less than 60A
v. Red, Yellow, Blue LED indicating lamps for each
phase of incomer
vi)Mounting Arrangement: Suitable stand shall be provided for Wall mounting with stang extended upto ground level."</t>
  </si>
  <si>
    <t>Meter</t>
  </si>
  <si>
    <t>Point</t>
  </si>
  <si>
    <t>"Distribution Board in Individual Flats : 
Supply, installation and commissioning pre-wired, factory fabricated,
distribution board of steel sheet for 415V AC system, with double door arrangement, IP-52 protected duly powder coated paint with tinned copper bus bars of suitable size, RCCB/ MCBs of Type-C, 10kA Short circuit
rating) , with following configuration:
i. 63A Four Pole(3Phase and Neutral) RCCB, 30mA - 1 No
ii. Busbars for 3-Phases, Neutral and Earthing
iii, 32ASPMCBs - 6 No.
iv. 16A, SPMCBs - 8 No.
v. 6A, SPMCB - 5 No."</t>
  </si>
  <si>
    <r>
      <t xml:space="preserve">Supply, Laying, Termination, commissioning of </t>
    </r>
    <r>
      <rPr>
        <b/>
        <sz val="12"/>
        <color rgb="FF000000"/>
        <rFont val="Book Antiqua"/>
        <family val="1"/>
      </rPr>
      <t>1.1KV GRADE 3.5CX95 SQMM ARMOURED (XLPE)</t>
    </r>
    <r>
      <rPr>
        <sz val="12"/>
        <color rgb="FF000000"/>
        <rFont val="Book Antiqua"/>
        <family val="1"/>
      </rPr>
      <t xml:space="preserve"> Aluminium/copper wire armoured cable POWER CABLE (including all accessories)</t>
    </r>
  </si>
  <si>
    <r>
      <t xml:space="preserve">Supply, Laying, Termination, commissioning of </t>
    </r>
    <r>
      <rPr>
        <b/>
        <sz val="12"/>
        <color rgb="FF000000"/>
        <rFont val="Book Antiqua"/>
        <family val="1"/>
      </rPr>
      <t>1.1KV GRADE 3.5CX35 SQMM (XLPE)</t>
    </r>
    <r>
      <rPr>
        <sz val="12"/>
        <color rgb="FF000000"/>
        <rFont val="Book Antiqua"/>
        <family val="1"/>
      </rPr>
      <t xml:space="preserve"> wire armoured cable POWER CABLE (including all accessories)</t>
    </r>
  </si>
  <si>
    <r>
      <t xml:space="preserve">Supply, Laying, Termination, commissioning of  </t>
    </r>
    <r>
      <rPr>
        <b/>
        <sz val="12"/>
        <color rgb="FF000000"/>
        <rFont val="Book Antiqua"/>
        <family val="1"/>
      </rPr>
      <t>1.1KV GRADE 4CX16 SQMM (PVC) POWER CABLE</t>
    </r>
    <r>
      <rPr>
        <sz val="12"/>
        <color rgb="FF000000"/>
        <rFont val="Book Antiqua"/>
        <family val="1"/>
      </rPr>
      <t xml:space="preserve">  (including all accessories)</t>
    </r>
  </si>
  <si>
    <t>Supplying and fixing of 20A DP modular switch with modular plate, GI box along with modular base &amp; cover plate including connections as required (for Geyser, to be taken direcly from flat DB).</t>
  </si>
  <si>
    <t>Supply, installation and commissioning of Wall mounted exhaust fan (12" dia.) of decorative plastic/metal body and blade with louvers on the outside of approved make.</t>
  </si>
  <si>
    <t>Supply, installation and commissioning of Wall mounted exhaust fan (9"/10" dia.) of decorative plastic body and blade with louvers on the outside of approved make.</t>
  </si>
  <si>
    <t>Supply, installation and commissioning of Surface mounted circular LED downlight luminaire type SC-I 18W</t>
  </si>
  <si>
    <t>Supply, installation and commissioning of Surface mounted linear LED tube with Box type SL-1  20W LED Tube Light (cool day light) or equivalent</t>
  </si>
  <si>
    <t>Supply, installation and commissioning of LED Wall Lamp for Mirror LED bulb  7.5 W</t>
  </si>
  <si>
    <t xml:space="preserve">Supply, installation and commissioning  of Surface mounted 2X2 LED Luminaire Type SSQ-1  36W </t>
  </si>
  <si>
    <t>Supply, installation and commissioning  of Surface Mounted Bulkhead LED Light Fitting Type BL 10W LED</t>
  </si>
  <si>
    <t xml:space="preserve">Supply, installation and commissioning  of Wall Lamp with 17 W LED Bulb </t>
  </si>
  <si>
    <t>Supply and Erection of Passenger Lift as per Technical specification.</t>
  </si>
  <si>
    <t>Supply and installation of PORTABLE FIRE EXTINGUISHER-DCP TYPE 4.5/5 KG</t>
  </si>
  <si>
    <t>Set</t>
  </si>
  <si>
    <t>Construction of 6nos. B-type quarters at Kalivanthapattu SS in SR-II</t>
  </si>
  <si>
    <t>SR-II/C&amp;M/WC-4433/2025</t>
  </si>
  <si>
    <t>2.10</t>
  </si>
  <si>
    <t>5.30</t>
  </si>
  <si>
    <t>13.80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</si>
</sst>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64" formatCode="_(* #,##0.00_);_(* \(#,##0.00\);_(* &quot;-&quot;??_);_(@_)"/>
    <numFmt numFmtId="165" formatCode="0.0"/>
    <numFmt numFmtId="166" formatCode="0.000"/>
    <numFmt numFmtId="167" formatCode="#,##0.0"/>
    <numFmt numFmtId="168" formatCode="_-&quot;£&quot;* #,##0.00_-;\-&quot;£&quot;* #,##0.00_-;_-&quot;£&quot;* &quot;-&quot;??_-;_-@_-"/>
    <numFmt numFmtId="169" formatCode="&quot;\&quot;#,##0.00;[Red]\-&quot;\&quot;#,##0.00"/>
    <numFmt numFmtId="170" formatCode="#,##0.000_);\(#,##0.000\)"/>
    <numFmt numFmtId="171" formatCode="0.0_)"/>
    <numFmt numFmtId="172" formatCode=";;"/>
    <numFmt numFmtId="173" formatCode="&quot; &quot;@"/>
    <numFmt numFmtId="174" formatCode="[$-409]dd\-mmm\-yy;@"/>
    <numFmt numFmtId="175" formatCode="_(* #,##0_);_(* \(#,##0\);_(* &quot;-&quot;??_);_(@_)"/>
  </numFmts>
  <fonts count="68">
    <font>
      <sz val="11"/>
      <name val="Book Antiqua"/>
      <family val="1"/>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0"/>
      <name val="Book Antiqua"/>
      <family val="1"/>
    </font>
    <font>
      <sz val="12"/>
      <name val="Arial"/>
      <family val="2"/>
    </font>
    <font>
      <b/>
      <sz val="12"/>
      <color indexed="12"/>
      <name val="Book Antiqua"/>
      <family val="1"/>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sz val="8"/>
      <name val="Book Antiqua"/>
      <family val="1"/>
    </font>
    <font>
      <b/>
      <sz val="14"/>
      <color indexed="9"/>
      <name val="Book Antiqua"/>
      <family val="1"/>
    </font>
    <font>
      <sz val="11"/>
      <color indexed="9"/>
      <name val="Book Antiqua"/>
      <family val="1"/>
    </font>
    <font>
      <sz val="10"/>
      <name val="Book Antiqua"/>
      <family val="1"/>
    </font>
    <font>
      <sz val="8"/>
      <name val="Book Antiqua"/>
      <family val="1"/>
    </font>
    <font>
      <sz val="10"/>
      <name val="Arial"/>
      <family val="2"/>
    </font>
    <font>
      <sz val="12"/>
      <color indexed="9"/>
      <name val="Book Antiqua"/>
      <family val="1"/>
    </font>
    <font>
      <b/>
      <sz val="11"/>
      <color indexed="12"/>
      <name val="Book Antiqua"/>
      <family val="1"/>
    </font>
    <font>
      <sz val="10"/>
      <color indexed="9"/>
      <name val="Book Antiqua"/>
      <family val="1"/>
    </font>
    <font>
      <b/>
      <sz val="14"/>
      <name val="Book Antiqua"/>
      <family val="1"/>
    </font>
    <font>
      <b/>
      <sz val="12"/>
      <color indexed="9"/>
      <name val="Book Antiqua"/>
      <family val="1"/>
    </font>
    <font>
      <sz val="10"/>
      <color indexed="9"/>
      <name val="Arial"/>
      <family val="2"/>
    </font>
    <font>
      <b/>
      <sz val="12"/>
      <color indexed="16"/>
      <name val="Book Antiqua"/>
      <family val="1"/>
    </font>
    <font>
      <sz val="18"/>
      <color indexed="10"/>
      <name val="Book Antiqua"/>
      <family val="1"/>
    </font>
    <font>
      <b/>
      <sz val="14"/>
      <color indexed="12"/>
      <name val="Book Antiqua"/>
      <family val="1"/>
    </font>
    <font>
      <sz val="11"/>
      <name val="Book Antiqua"/>
      <family val="1"/>
    </font>
    <font>
      <sz val="10"/>
      <color indexed="9"/>
      <name val="Wingdings 3"/>
      <family val="1"/>
      <charset val="2"/>
    </font>
    <font>
      <sz val="1"/>
      <color indexed="9"/>
      <name val="Book Antiqua"/>
      <family val="1"/>
    </font>
    <font>
      <vertAlign val="superscript"/>
      <sz val="12"/>
      <name val="Book Antiqua"/>
      <family val="1"/>
    </font>
    <font>
      <sz val="11"/>
      <color indexed="8"/>
      <name val="Book Antiqua"/>
      <family val="1"/>
    </font>
    <font>
      <sz val="9"/>
      <name val="Book Antiqua"/>
      <family val="1"/>
    </font>
    <font>
      <sz val="12"/>
      <color indexed="56"/>
      <name val="Book Antiqua"/>
      <family val="1"/>
    </font>
    <font>
      <sz val="14"/>
      <name val="AngsanaUPC"/>
      <family val="1"/>
    </font>
    <font>
      <sz val="10"/>
      <color indexed="10"/>
      <name val="Arial"/>
      <family val="2"/>
    </font>
    <font>
      <u/>
      <sz val="9"/>
      <color indexed="12"/>
      <name val="Arial"/>
      <family val="2"/>
    </font>
    <font>
      <sz val="7"/>
      <name val="Small Fonts"/>
      <family val="2"/>
    </font>
    <font>
      <u/>
      <sz val="9"/>
      <color indexed="36"/>
      <name val="Arial"/>
      <family val="2"/>
    </font>
    <font>
      <sz val="11"/>
      <color indexed="8"/>
      <name val="Calibri"/>
      <family val="2"/>
    </font>
    <font>
      <sz val="14"/>
      <name val="AngsanaUPC"/>
      <family val="1"/>
      <charset val="222"/>
    </font>
    <font>
      <b/>
      <sz val="15"/>
      <color rgb="FFFF0000"/>
      <name val="Book Antiqua"/>
      <family val="1"/>
    </font>
    <font>
      <b/>
      <sz val="15"/>
      <color rgb="FFFF0000"/>
      <name val="Times New Roman"/>
      <family val="1"/>
    </font>
    <font>
      <b/>
      <sz val="14"/>
      <color rgb="FFFF0000"/>
      <name val="Book Antiqua"/>
      <family val="1"/>
    </font>
    <font>
      <sz val="12"/>
      <color indexed="8"/>
      <name val="Book Antiqua"/>
      <family val="1"/>
    </font>
    <font>
      <b/>
      <sz val="12"/>
      <color theme="1"/>
      <name val="Book Antiqua"/>
      <family val="1"/>
    </font>
    <font>
      <sz val="10"/>
      <color rgb="FF000000"/>
      <name val="Arial"/>
      <family val="2"/>
    </font>
    <font>
      <sz val="12"/>
      <color theme="1"/>
      <name val="Book Antiqua"/>
      <family val="1"/>
    </font>
    <font>
      <sz val="11"/>
      <name val="Calibri"/>
      <family val="2"/>
      <scheme val="minor"/>
    </font>
    <font>
      <sz val="12"/>
      <color rgb="FF000000"/>
      <name val="Book Antiqua"/>
      <family val="1"/>
    </font>
    <font>
      <b/>
      <sz val="14"/>
      <color rgb="FFFF0000"/>
      <name val="Book Antiqua"/>
      <family val="1"/>
    </font>
    <font>
      <sz val="12"/>
      <color rgb="FF000000"/>
      <name val="Arial"/>
      <family val="2"/>
    </font>
    <font>
      <b/>
      <sz val="12"/>
      <color rgb="FF000000"/>
      <name val="Book Antiqua"/>
      <family val="1"/>
    </font>
  </fonts>
  <fills count="13">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rgb="FFFFFFFF"/>
        <bgColor rgb="FF000000"/>
      </patternFill>
    </fill>
  </fills>
  <borders count="35">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style="thin">
        <color rgb="FF000000"/>
      </left>
      <right style="thin">
        <color rgb="FF000000"/>
      </right>
      <top style="thin">
        <color rgb="FF000000"/>
      </top>
      <bottom style="thin">
        <color rgb="FF000000"/>
      </bottom>
      <diagonal/>
    </border>
  </borders>
  <cellStyleXfs count="238">
    <xf numFmtId="0" fontId="0" fillId="0" borderId="0"/>
    <xf numFmtId="9" fontId="8" fillId="0" borderId="0"/>
    <xf numFmtId="9" fontId="49" fillId="0" borderId="0"/>
    <xf numFmtId="9" fontId="8" fillId="0" borderId="0"/>
    <xf numFmtId="9" fontId="55" fillId="0" borderId="0"/>
    <xf numFmtId="9" fontId="8" fillId="0" borderId="0"/>
    <xf numFmtId="168" fontId="3"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172" fontId="3" fillId="0" borderId="0" applyFont="0" applyFill="0" applyBorder="0" applyAlignment="0" applyProtection="0"/>
    <xf numFmtId="0" fontId="9" fillId="0" borderId="0"/>
    <xf numFmtId="164" fontId="3" fillId="0" borderId="0" applyFont="0" applyFill="0" applyBorder="0" applyAlignment="0" applyProtection="0"/>
    <xf numFmtId="169" fontId="3" fillId="0" borderId="0"/>
    <xf numFmtId="169" fontId="32" fillId="0" borderId="0"/>
    <xf numFmtId="169" fontId="3" fillId="0" borderId="0"/>
    <xf numFmtId="169" fontId="32" fillId="0" borderId="0"/>
    <xf numFmtId="169" fontId="3" fillId="0" borderId="0"/>
    <xf numFmtId="169" fontId="32" fillId="0" borderId="0"/>
    <xf numFmtId="169" fontId="3" fillId="0" borderId="0"/>
    <xf numFmtId="169" fontId="32" fillId="0" borderId="0"/>
    <xf numFmtId="169" fontId="3" fillId="0" borderId="0"/>
    <xf numFmtId="169" fontId="32" fillId="0" borderId="0"/>
    <xf numFmtId="169" fontId="3" fillId="0" borderId="0"/>
    <xf numFmtId="169" fontId="32" fillId="0" borderId="0"/>
    <xf numFmtId="169" fontId="3" fillId="0" borderId="0"/>
    <xf numFmtId="169" fontId="32" fillId="0" borderId="0"/>
    <xf numFmtId="169" fontId="3" fillId="0" borderId="0"/>
    <xf numFmtId="169" fontId="32" fillId="0" borderId="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7" fontId="10" fillId="0" borderId="1">
      <alignment horizontal="right"/>
    </xf>
    <xf numFmtId="167" fontId="50" fillId="0" borderId="1">
      <alignment horizontal="right"/>
    </xf>
    <xf numFmtId="167" fontId="10" fillId="0" borderId="1">
      <alignment horizontal="right"/>
    </xf>
    <xf numFmtId="0" fontId="5" fillId="0" borderId="2" applyNumberFormat="0" applyAlignment="0" applyProtection="0">
      <alignment horizontal="left" vertical="center"/>
    </xf>
    <xf numFmtId="0" fontId="5" fillId="0" borderId="3">
      <alignment horizontal="left" vertical="center"/>
    </xf>
    <xf numFmtId="0" fontId="1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37" fontId="12" fillId="0" borderId="0"/>
    <xf numFmtId="37" fontId="52" fillId="0" borderId="0"/>
    <xf numFmtId="37" fontId="12" fillId="0" borderId="0"/>
    <xf numFmtId="166" fontId="3" fillId="0" borderId="0"/>
    <xf numFmtId="166" fontId="32" fillId="0" borderId="0"/>
    <xf numFmtId="0" fontId="3"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2" fillId="0" borderId="0"/>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54" fillId="0" borderId="0"/>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xf numFmtId="0" fontId="3" fillId="0" borderId="0" applyNumberFormat="0" applyFont="0" applyFill="0" applyBorder="0" applyAlignment="0" applyProtection="0">
      <alignment vertical="top"/>
    </xf>
    <xf numFmtId="0" fontId="17" fillId="0" borderId="0"/>
    <xf numFmtId="0" fontId="32" fillId="0" borderId="0" applyNumberFormat="0" applyFont="0" applyFill="0" applyBorder="0" applyAlignment="0" applyProtection="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7" fillId="0" borderId="0"/>
    <xf numFmtId="0" fontId="32" fillId="0" borderId="0"/>
    <xf numFmtId="0" fontId="32" fillId="0" borderId="0"/>
    <xf numFmtId="0" fontId="3"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0" fillId="0" borderId="0"/>
    <xf numFmtId="0" fontId="17" fillId="0" borderId="0"/>
    <xf numFmtId="0" fontId="30" fillId="0" borderId="0"/>
    <xf numFmtId="0" fontId="3" fillId="0" borderId="0"/>
    <xf numFmtId="0" fontId="17" fillId="0" borderId="0" applyNumberFormat="0" applyFill="0" applyBorder="0" applyProtection="0">
      <alignment vertical="top"/>
    </xf>
    <xf numFmtId="0" fontId="3" fillId="0" borderId="0" applyNumberFormat="0" applyFont="0" applyFill="0" applyBorder="0" applyAlignment="0" applyProtection="0">
      <alignment vertical="top"/>
    </xf>
    <xf numFmtId="0" fontId="3" fillId="0" borderId="0"/>
    <xf numFmtId="0" fontId="17" fillId="0" borderId="0"/>
    <xf numFmtId="0" fontId="17" fillId="0" borderId="0"/>
    <xf numFmtId="0" fontId="3" fillId="0" borderId="0"/>
    <xf numFmtId="0" fontId="3" fillId="0" borderId="0"/>
    <xf numFmtId="0" fontId="32" fillId="0" borderId="0"/>
    <xf numFmtId="0" fontId="3" fillId="0" borderId="0"/>
    <xf numFmtId="9" fontId="32" fillId="0" borderId="0" applyFill="0" applyBorder="0" applyAlignment="0" applyProtection="0"/>
    <xf numFmtId="9" fontId="32" fillId="0" borderId="0" applyFill="0" applyBorder="0" applyAlignment="0" applyProtection="0"/>
    <xf numFmtId="0" fontId="13" fillId="0" borderId="0" applyFont="0"/>
    <xf numFmtId="0" fontId="14"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5" fillId="0" borderId="0"/>
    <xf numFmtId="0" fontId="61" fillId="0" borderId="0"/>
    <xf numFmtId="0" fontId="2" fillId="0" borderId="0"/>
    <xf numFmtId="43" fontId="2" fillId="0" borderId="0" applyFont="0" applyFill="0" applyBorder="0" applyAlignment="0" applyProtection="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1" fillId="0" borderId="0"/>
    <xf numFmtId="0" fontId="3" fillId="0" borderId="0"/>
    <xf numFmtId="9" fontId="1" fillId="0" borderId="0" applyFont="0" applyFill="0" applyBorder="0" applyAlignment="0" applyProtection="0"/>
  </cellStyleXfs>
  <cellXfs count="585">
    <xf numFmtId="0" fontId="0" fillId="0" borderId="0" xfId="0"/>
    <xf numFmtId="0" fontId="17" fillId="0" borderId="0" xfId="0" applyFont="1" applyAlignment="1">
      <alignment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5" xfId="0" applyFont="1" applyBorder="1" applyAlignment="1">
      <alignment horizontal="right" vertical="center"/>
    </xf>
    <xf numFmtId="0" fontId="17" fillId="0" borderId="0" xfId="0" applyFont="1" applyAlignment="1">
      <alignment horizontal="justify" vertical="center"/>
    </xf>
    <xf numFmtId="0" fontId="19" fillId="0" borderId="0" xfId="199" applyFont="1" applyAlignment="1" applyProtection="1">
      <alignment vertical="center"/>
      <protection hidden="1"/>
    </xf>
    <xf numFmtId="0" fontId="6" fillId="0" borderId="0" xfId="199" applyFont="1" applyAlignment="1" applyProtection="1">
      <alignment vertical="center"/>
      <protection hidden="1"/>
    </xf>
    <xf numFmtId="0" fontId="6" fillId="0" borderId="6" xfId="199" applyFont="1" applyBorder="1" applyAlignment="1" applyProtection="1">
      <alignment vertical="center"/>
      <protection hidden="1"/>
    </xf>
    <xf numFmtId="0" fontId="6" fillId="0" borderId="7" xfId="199" applyFont="1" applyBorder="1" applyAlignment="1" applyProtection="1">
      <alignment vertical="center"/>
      <protection hidden="1"/>
    </xf>
    <xf numFmtId="0" fontId="6" fillId="0" borderId="8" xfId="199" applyFont="1" applyBorder="1" applyAlignment="1" applyProtection="1">
      <alignment vertical="center"/>
      <protection hidden="1"/>
    </xf>
    <xf numFmtId="0" fontId="6" fillId="0" borderId="5" xfId="199" applyFont="1" applyBorder="1" applyAlignment="1" applyProtection="1">
      <alignment vertical="center"/>
      <protection hidden="1"/>
    </xf>
    <xf numFmtId="0" fontId="6" fillId="0" borderId="9" xfId="199" applyFont="1" applyBorder="1" applyAlignment="1" applyProtection="1">
      <alignment vertical="center"/>
      <protection hidden="1"/>
    </xf>
    <xf numFmtId="0" fontId="23" fillId="0" borderId="7" xfId="199" applyFont="1" applyBorder="1" applyAlignment="1" applyProtection="1">
      <alignment vertical="center"/>
      <protection hidden="1"/>
    </xf>
    <xf numFmtId="0" fontId="3" fillId="0" borderId="0" xfId="199" applyAlignment="1" applyProtection="1">
      <alignment vertical="center"/>
      <protection hidden="1"/>
    </xf>
    <xf numFmtId="0" fontId="18" fillId="0" borderId="7" xfId="199" applyFont="1" applyBorder="1" applyAlignment="1" applyProtection="1">
      <alignment vertical="center"/>
      <protection hidden="1"/>
    </xf>
    <xf numFmtId="0" fontId="25" fillId="0" borderId="0" xfId="199" applyFont="1" applyAlignment="1" applyProtection="1">
      <alignment vertical="center"/>
      <protection hidden="1"/>
    </xf>
    <xf numFmtId="0" fontId="18" fillId="0" borderId="9" xfId="199" applyFont="1" applyBorder="1" applyAlignment="1" applyProtection="1">
      <alignment vertical="center"/>
      <protection hidden="1"/>
    </xf>
    <xf numFmtId="0" fontId="6" fillId="0" borderId="10" xfId="199" applyFont="1" applyBorder="1" applyAlignment="1" applyProtection="1">
      <alignment vertical="center"/>
      <protection hidden="1"/>
    </xf>
    <xf numFmtId="0" fontId="18" fillId="0" borderId="0" xfId="199" applyFont="1" applyAlignment="1" applyProtection="1">
      <alignment vertical="center"/>
      <protection hidden="1"/>
    </xf>
    <xf numFmtId="0" fontId="16" fillId="0" borderId="0" xfId="200" applyFont="1" applyAlignment="1" applyProtection="1">
      <alignment vertical="center"/>
      <protection hidden="1"/>
    </xf>
    <xf numFmtId="0" fontId="17" fillId="0" borderId="0" xfId="0" applyFont="1" applyAlignment="1" applyProtection="1">
      <alignment vertical="center"/>
      <protection hidden="1"/>
    </xf>
    <xf numFmtId="0" fontId="16" fillId="0" borderId="0" xfId="0" applyFont="1" applyAlignment="1">
      <alignment horizontal="justify" vertical="center"/>
    </xf>
    <xf numFmtId="0" fontId="16" fillId="0" borderId="0" xfId="0" applyFont="1" applyAlignment="1">
      <alignment horizontal="right" vertical="center"/>
    </xf>
    <xf numFmtId="0" fontId="17" fillId="0" borderId="0" xfId="0" applyFont="1"/>
    <xf numFmtId="0" fontId="6" fillId="0" borderId="0" xfId="199" applyFont="1" applyAlignment="1" applyProtection="1">
      <alignment vertical="top"/>
      <protection hidden="1"/>
    </xf>
    <xf numFmtId="0" fontId="26" fillId="0" borderId="0" xfId="199" applyFont="1" applyAlignment="1" applyProtection="1">
      <alignment horizontal="center" vertical="center"/>
      <protection hidden="1"/>
    </xf>
    <xf numFmtId="0" fontId="16" fillId="0" borderId="0" xfId="199" applyFont="1" applyAlignment="1" applyProtection="1">
      <alignment vertical="center"/>
      <protection hidden="1"/>
    </xf>
    <xf numFmtId="0" fontId="17" fillId="0" borderId="0" xfId="199" applyFont="1" applyAlignment="1" applyProtection="1">
      <alignment vertical="center"/>
      <protection hidden="1"/>
    </xf>
    <xf numFmtId="0" fontId="16" fillId="0" borderId="0" xfId="202" applyFont="1" applyAlignment="1" applyProtection="1">
      <alignment vertical="top"/>
      <protection hidden="1"/>
    </xf>
    <xf numFmtId="0" fontId="17" fillId="0" borderId="0" xfId="199" applyFont="1" applyAlignment="1" applyProtection="1">
      <alignment vertical="top"/>
      <protection hidden="1"/>
    </xf>
    <xf numFmtId="0" fontId="26" fillId="0" borderId="0" xfId="199" applyFont="1" applyAlignment="1" applyProtection="1">
      <alignment vertical="center"/>
      <protection hidden="1"/>
    </xf>
    <xf numFmtId="173" fontId="16" fillId="0" borderId="11" xfId="199" applyNumberFormat="1" applyFont="1" applyBorder="1" applyAlignment="1" applyProtection="1">
      <alignment horizontal="center" vertical="center"/>
      <protection hidden="1"/>
    </xf>
    <xf numFmtId="0" fontId="17" fillId="0" borderId="13" xfId="199" applyFont="1" applyBorder="1" applyAlignment="1" applyProtection="1">
      <alignment vertical="center"/>
      <protection hidden="1"/>
    </xf>
    <xf numFmtId="0" fontId="16" fillId="0" borderId="0" xfId="199" applyFont="1" applyAlignment="1" applyProtection="1">
      <alignment vertical="center" wrapText="1"/>
      <protection hidden="1"/>
    </xf>
    <xf numFmtId="4" fontId="16" fillId="0" borderId="0" xfId="199" applyNumberFormat="1" applyFont="1" applyAlignment="1" applyProtection="1">
      <alignment vertical="center"/>
      <protection hidden="1"/>
    </xf>
    <xf numFmtId="0" fontId="17" fillId="0" borderId="0" xfId="199" applyFont="1" applyAlignment="1" applyProtection="1">
      <alignment horizontal="right" vertical="center"/>
      <protection hidden="1"/>
    </xf>
    <xf numFmtId="0" fontId="7" fillId="0" borderId="0" xfId="199" applyFont="1" applyAlignment="1" applyProtection="1">
      <alignment horizontal="center" vertical="top"/>
      <protection hidden="1"/>
    </xf>
    <xf numFmtId="0" fontId="16" fillId="0" borderId="5" xfId="199" applyFont="1" applyBorder="1" applyAlignment="1" applyProtection="1">
      <alignment vertical="top"/>
      <protection hidden="1"/>
    </xf>
    <xf numFmtId="0" fontId="16" fillId="0" borderId="11" xfId="199" applyFont="1" applyBorder="1" applyAlignment="1" applyProtection="1">
      <alignment horizontal="justify" vertical="top" wrapText="1"/>
      <protection hidden="1"/>
    </xf>
    <xf numFmtId="0" fontId="16" fillId="0" borderId="11" xfId="199" applyFont="1" applyBorder="1" applyAlignment="1" applyProtection="1">
      <alignment horizontal="right" vertical="center" wrapText="1" indent="5"/>
      <protection hidden="1"/>
    </xf>
    <xf numFmtId="0" fontId="17" fillId="0" borderId="13" xfId="199" applyFont="1" applyBorder="1" applyAlignment="1" applyProtection="1">
      <alignment horizontal="center" vertical="center"/>
      <protection hidden="1"/>
    </xf>
    <xf numFmtId="0" fontId="17" fillId="0" borderId="0" xfId="199" applyFont="1" applyAlignment="1" applyProtection="1">
      <alignment horizontal="left" vertical="center"/>
      <protection hidden="1"/>
    </xf>
    <xf numFmtId="0" fontId="6" fillId="0" borderId="0" xfId="199" applyFont="1" applyAlignment="1" applyProtection="1">
      <alignment horizontal="right"/>
      <protection hidden="1"/>
    </xf>
    <xf numFmtId="0" fontId="16" fillId="0" borderId="5" xfId="0" applyFont="1" applyBorder="1" applyAlignment="1">
      <alignment horizontal="left" vertical="center"/>
    </xf>
    <xf numFmtId="0" fontId="16" fillId="0" borderId="5" xfId="0" applyFont="1" applyBorder="1" applyAlignment="1">
      <alignment horizontal="justify" vertical="center"/>
    </xf>
    <xf numFmtId="0" fontId="16" fillId="0" borderId="5" xfId="0" applyFont="1" applyBorder="1" applyAlignment="1">
      <alignment horizontal="center" vertical="center"/>
    </xf>
    <xf numFmtId="0" fontId="17" fillId="0" borderId="0" xfId="199" applyFont="1" applyAlignment="1" applyProtection="1">
      <alignment horizontal="left" vertical="center" indent="1"/>
      <protection hidden="1"/>
    </xf>
    <xf numFmtId="0" fontId="17" fillId="0" borderId="0" xfId="0" applyFont="1" applyAlignment="1" applyProtection="1">
      <alignment horizontal="left" vertical="center"/>
      <protection hidden="1"/>
    </xf>
    <xf numFmtId="0" fontId="16" fillId="0" borderId="11" xfId="199" applyFont="1" applyBorder="1" applyAlignment="1" applyProtection="1">
      <alignment horizontal="center" vertical="center" wrapText="1"/>
      <protection hidden="1"/>
    </xf>
    <xf numFmtId="0" fontId="17" fillId="0" borderId="0" xfId="199" applyFont="1" applyAlignment="1" applyProtection="1">
      <alignment horizontal="center" vertical="center"/>
      <protection hidden="1"/>
    </xf>
    <xf numFmtId="0" fontId="16" fillId="0" borderId="0" xfId="199" applyFont="1" applyAlignment="1" applyProtection="1">
      <alignment horizontal="left" vertical="center" wrapText="1"/>
      <protection hidden="1"/>
    </xf>
    <xf numFmtId="0" fontId="16" fillId="0" borderId="0" xfId="199" applyFont="1" applyAlignment="1" applyProtection="1">
      <alignment horizontal="right" vertical="center" wrapText="1"/>
      <protection hidden="1"/>
    </xf>
    <xf numFmtId="0" fontId="16" fillId="0" borderId="5" xfId="0" applyFont="1" applyBorder="1" applyAlignment="1" applyProtection="1">
      <alignment horizontal="left" vertical="center"/>
      <protection hidden="1"/>
    </xf>
    <xf numFmtId="0" fontId="16" fillId="0" borderId="5" xfId="0" applyFont="1" applyBorder="1" applyAlignment="1" applyProtection="1">
      <alignment horizontal="justify" vertical="center"/>
      <protection hidden="1"/>
    </xf>
    <xf numFmtId="0" fontId="16" fillId="0" borderId="5" xfId="0" applyFont="1" applyBorder="1" applyAlignment="1" applyProtection="1">
      <alignment vertical="center"/>
      <protection hidden="1"/>
    </xf>
    <xf numFmtId="0" fontId="16" fillId="0" borderId="5" xfId="0" applyFont="1" applyBorder="1" applyAlignment="1" applyProtection="1">
      <alignment horizontal="right" vertical="center"/>
      <protection hidden="1"/>
    </xf>
    <xf numFmtId="0" fontId="17" fillId="0" borderId="0" xfId="0" applyFont="1" applyAlignment="1" applyProtection="1">
      <alignment horizontal="justify" vertical="center"/>
      <protection hidden="1"/>
    </xf>
    <xf numFmtId="0" fontId="17" fillId="0" borderId="0" xfId="0" applyFont="1" applyAlignment="1" applyProtection="1">
      <alignment horizontal="center" vertical="center"/>
      <protection hidden="1"/>
    </xf>
    <xf numFmtId="0" fontId="16" fillId="0" borderId="0" xfId="0" applyFont="1" applyAlignment="1" applyProtection="1">
      <alignment horizontal="justify" vertical="center"/>
      <protection hidden="1"/>
    </xf>
    <xf numFmtId="0" fontId="16"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0" borderId="0" xfId="0" applyFont="1" applyAlignment="1">
      <alignment horizontal="left" vertical="center" indent="1"/>
    </xf>
    <xf numFmtId="0" fontId="16" fillId="0" borderId="0" xfId="199" applyFont="1" applyAlignment="1" applyProtection="1">
      <alignment horizontal="left" vertical="center" indent="1"/>
      <protection hidden="1"/>
    </xf>
    <xf numFmtId="0" fontId="16" fillId="0" borderId="0" xfId="0" applyFont="1" applyAlignment="1" applyProtection="1">
      <alignment horizontal="left" vertical="center" indent="1"/>
      <protection hidden="1"/>
    </xf>
    <xf numFmtId="174" fontId="16" fillId="0" borderId="0" xfId="0" applyNumberFormat="1" applyFont="1" applyAlignment="1">
      <alignment horizontal="left" vertical="center" indent="1"/>
    </xf>
    <xf numFmtId="174" fontId="16" fillId="0" borderId="0" xfId="0" applyNumberFormat="1" applyFont="1" applyAlignment="1" applyProtection="1">
      <alignment horizontal="left" vertical="center" indent="1"/>
      <protection hidden="1"/>
    </xf>
    <xf numFmtId="0" fontId="3" fillId="0" borderId="0" xfId="196" applyAlignment="1" applyProtection="1">
      <alignment vertical="center"/>
      <protection hidden="1"/>
    </xf>
    <xf numFmtId="0" fontId="3" fillId="0" borderId="0" xfId="196" applyProtection="1">
      <protection hidden="1"/>
    </xf>
    <xf numFmtId="1" fontId="17" fillId="0" borderId="0" xfId="203" applyNumberFormat="1" applyFont="1" applyAlignment="1" applyProtection="1">
      <alignment vertical="center" wrapText="1"/>
      <protection hidden="1"/>
    </xf>
    <xf numFmtId="1" fontId="16" fillId="0" borderId="0" xfId="203" applyNumberFormat="1" applyFont="1" applyAlignment="1" applyProtection="1">
      <alignment horizontal="center" vertical="center" wrapText="1"/>
      <protection hidden="1"/>
    </xf>
    <xf numFmtId="0" fontId="16" fillId="0" borderId="0" xfId="203" applyFont="1" applyAlignment="1" applyProtection="1">
      <alignment horizontal="center" vertical="center" wrapText="1"/>
      <protection hidden="1"/>
    </xf>
    <xf numFmtId="0" fontId="3" fillId="0" borderId="0" xfId="203" applyProtection="1">
      <protection hidden="1"/>
    </xf>
    <xf numFmtId="4" fontId="16" fillId="0" borderId="0" xfId="203" applyNumberFormat="1" applyFont="1" applyAlignment="1" applyProtection="1">
      <alignment horizontal="center" vertical="center" wrapText="1"/>
      <protection hidden="1"/>
    </xf>
    <xf numFmtId="0" fontId="18" fillId="0" borderId="0" xfId="203" applyFont="1" applyProtection="1">
      <protection hidden="1"/>
    </xf>
    <xf numFmtId="4" fontId="16" fillId="0" borderId="4" xfId="203" applyNumberFormat="1" applyFont="1" applyBorder="1" applyAlignment="1" applyProtection="1">
      <alignment horizontal="center" vertical="center" wrapText="1"/>
      <protection hidden="1"/>
    </xf>
    <xf numFmtId="1" fontId="16" fillId="0" borderId="4" xfId="203" applyNumberFormat="1" applyFont="1" applyBorder="1" applyAlignment="1" applyProtection="1">
      <alignment vertical="center" wrapText="1"/>
      <protection hidden="1"/>
    </xf>
    <xf numFmtId="4" fontId="16" fillId="0" borderId="4" xfId="203" applyNumberFormat="1" applyFont="1" applyBorder="1" applyAlignment="1" applyProtection="1">
      <alignment horizontal="right" vertical="center" wrapText="1"/>
      <protection hidden="1"/>
    </xf>
    <xf numFmtId="4" fontId="16" fillId="0" borderId="14" xfId="203" applyNumberFormat="1" applyFont="1" applyBorder="1" applyAlignment="1" applyProtection="1">
      <alignment horizontal="right" vertical="center" wrapText="1"/>
      <protection hidden="1"/>
    </xf>
    <xf numFmtId="4" fontId="17" fillId="0" borderId="15" xfId="203" applyNumberFormat="1" applyFont="1" applyBorder="1" applyAlignment="1" applyProtection="1">
      <alignment horizontal="right" vertical="center" wrapText="1"/>
      <protection hidden="1"/>
    </xf>
    <xf numFmtId="0" fontId="18" fillId="0" borderId="0" xfId="203" applyFont="1" applyAlignment="1" applyProtection="1">
      <alignment vertical="center"/>
      <protection hidden="1"/>
    </xf>
    <xf numFmtId="1" fontId="17" fillId="0" borderId="4" xfId="203" applyNumberFormat="1" applyFont="1" applyBorder="1" applyAlignment="1" applyProtection="1">
      <alignment horizontal="center" vertical="center" wrapText="1"/>
      <protection hidden="1"/>
    </xf>
    <xf numFmtId="0" fontId="16" fillId="0" borderId="14" xfId="203" applyFont="1" applyBorder="1" applyAlignment="1" applyProtection="1">
      <alignment vertical="center" wrapText="1"/>
      <protection hidden="1"/>
    </xf>
    <xf numFmtId="0" fontId="16" fillId="0" borderId="15" xfId="203" applyFont="1" applyBorder="1" applyAlignment="1" applyProtection="1">
      <alignment vertical="center" wrapText="1"/>
      <protection hidden="1"/>
    </xf>
    <xf numFmtId="4" fontId="17" fillId="0" borderId="4" xfId="203" applyNumberFormat="1" applyFont="1" applyBorder="1" applyAlignment="1" applyProtection="1">
      <alignment vertical="center" wrapText="1"/>
      <protection hidden="1"/>
    </xf>
    <xf numFmtId="4" fontId="16" fillId="0" borderId="14" xfId="203" applyNumberFormat="1" applyFont="1" applyBorder="1" applyAlignment="1" applyProtection="1">
      <alignment vertical="center" wrapText="1"/>
      <protection hidden="1"/>
    </xf>
    <xf numFmtId="4" fontId="17" fillId="0" borderId="15" xfId="203" applyNumberFormat="1" applyFont="1" applyBorder="1" applyAlignment="1" applyProtection="1">
      <alignment vertical="center" wrapText="1"/>
      <protection hidden="1"/>
    </xf>
    <xf numFmtId="3" fontId="18" fillId="0" borderId="0" xfId="203" applyNumberFormat="1" applyFont="1" applyProtection="1">
      <protection hidden="1"/>
    </xf>
    <xf numFmtId="4" fontId="17" fillId="0" borderId="4" xfId="203" applyNumberFormat="1" applyFont="1" applyBorder="1" applyAlignment="1" applyProtection="1">
      <alignment horizontal="right" vertical="center" wrapText="1"/>
      <protection hidden="1"/>
    </xf>
    <xf numFmtId="4" fontId="16" fillId="0" borderId="4" xfId="203" applyNumberFormat="1" applyFont="1" applyBorder="1" applyAlignment="1" applyProtection="1">
      <alignment vertical="center" wrapText="1"/>
      <protection hidden="1"/>
    </xf>
    <xf numFmtId="4" fontId="16" fillId="0" borderId="15" xfId="203" applyNumberFormat="1" applyFont="1" applyBorder="1" applyAlignment="1" applyProtection="1">
      <alignment vertical="center" wrapText="1"/>
      <protection hidden="1"/>
    </xf>
    <xf numFmtId="0" fontId="16" fillId="2" borderId="14" xfId="203" applyFont="1" applyFill="1" applyBorder="1" applyAlignment="1" applyProtection="1">
      <alignment vertical="center" wrapText="1"/>
      <protection hidden="1"/>
    </xf>
    <xf numFmtId="0" fontId="17" fillId="0" borderId="15" xfId="203" applyFont="1" applyBorder="1" applyAlignment="1" applyProtection="1">
      <alignment vertical="center" wrapText="1"/>
      <protection hidden="1"/>
    </xf>
    <xf numFmtId="4" fontId="17" fillId="0" borderId="14" xfId="203" applyNumberFormat="1" applyFont="1" applyBorder="1" applyAlignment="1" applyProtection="1">
      <alignment vertical="center" wrapText="1"/>
      <protection hidden="1"/>
    </xf>
    <xf numFmtId="175" fontId="18" fillId="0" borderId="0" xfId="203" applyNumberFormat="1" applyFont="1" applyProtection="1">
      <protection hidden="1"/>
    </xf>
    <xf numFmtId="0" fontId="17" fillId="0" borderId="15" xfId="203" applyFont="1" applyBorder="1" applyAlignment="1" applyProtection="1">
      <alignment horizontal="center" vertical="center" wrapText="1"/>
      <protection hidden="1"/>
    </xf>
    <xf numFmtId="3" fontId="17" fillId="0" borderId="14" xfId="203" applyNumberFormat="1" applyFont="1" applyBorder="1" applyAlignment="1" applyProtection="1">
      <alignment horizontal="right" vertical="center" wrapText="1"/>
      <protection hidden="1"/>
    </xf>
    <xf numFmtId="3" fontId="16" fillId="0" borderId="14" xfId="203" applyNumberFormat="1" applyFont="1" applyBorder="1" applyAlignment="1" applyProtection="1">
      <alignment horizontal="right" vertical="center" wrapText="1"/>
      <protection hidden="1"/>
    </xf>
    <xf numFmtId="4" fontId="16" fillId="0" borderId="15" xfId="11" applyNumberFormat="1" applyFont="1" applyBorder="1" applyAlignment="1" applyProtection="1">
      <alignment horizontal="right" vertical="center" wrapText="1"/>
      <protection hidden="1"/>
    </xf>
    <xf numFmtId="4" fontId="16" fillId="0" borderId="14" xfId="11" applyNumberFormat="1" applyFont="1" applyBorder="1" applyAlignment="1" applyProtection="1">
      <alignment horizontal="right" vertical="center" wrapText="1"/>
      <protection hidden="1"/>
    </xf>
    <xf numFmtId="4" fontId="16" fillId="0" borderId="14" xfId="203" applyNumberFormat="1" applyFont="1" applyBorder="1" applyAlignment="1" applyProtection="1">
      <alignment horizontal="center" vertical="center" wrapText="1"/>
      <protection hidden="1"/>
    </xf>
    <xf numFmtId="4" fontId="16" fillId="0" borderId="15" xfId="203" applyNumberFormat="1" applyFont="1" applyBorder="1" applyAlignment="1" applyProtection="1">
      <alignment horizontal="right" vertical="center" wrapText="1"/>
      <protection hidden="1"/>
    </xf>
    <xf numFmtId="1" fontId="16" fillId="0" borderId="6" xfId="203" applyNumberFormat="1" applyFont="1" applyBorder="1" applyAlignment="1" applyProtection="1">
      <alignment horizontal="center" vertical="center" wrapText="1"/>
      <protection hidden="1"/>
    </xf>
    <xf numFmtId="0" fontId="17" fillId="0" borderId="0" xfId="203" applyFont="1" applyAlignment="1" applyProtection="1">
      <alignment horizontal="justify" vertical="center" wrapText="1"/>
      <protection hidden="1"/>
    </xf>
    <xf numFmtId="1" fontId="17" fillId="0" borderId="6" xfId="203" applyNumberFormat="1" applyFont="1" applyBorder="1" applyAlignment="1" applyProtection="1">
      <alignment horizontal="left" vertical="center" wrapText="1" indent="3"/>
      <protection hidden="1"/>
    </xf>
    <xf numFmtId="3" fontId="17" fillId="0" borderId="7" xfId="203" applyNumberFormat="1" applyFont="1" applyBorder="1" applyAlignment="1" applyProtection="1">
      <alignment horizontal="right" vertical="center" wrapText="1"/>
      <protection hidden="1"/>
    </xf>
    <xf numFmtId="4" fontId="17" fillId="0" borderId="7" xfId="203" applyNumberFormat="1" applyFont="1" applyBorder="1" applyAlignment="1" applyProtection="1">
      <alignment horizontal="right" vertical="center" wrapText="1"/>
      <protection hidden="1"/>
    </xf>
    <xf numFmtId="4" fontId="17" fillId="0" borderId="0" xfId="203" applyNumberFormat="1" applyFont="1" applyAlignment="1" applyProtection="1">
      <alignment vertical="center" wrapText="1"/>
      <protection hidden="1"/>
    </xf>
    <xf numFmtId="1" fontId="16" fillId="0" borderId="6" xfId="203" applyNumberFormat="1" applyFont="1" applyBorder="1" applyAlignment="1" applyProtection="1">
      <alignment horizontal="center" vertical="top" wrapText="1"/>
      <protection hidden="1"/>
    </xf>
    <xf numFmtId="0" fontId="33" fillId="0" borderId="0" xfId="199" applyFont="1" applyAlignment="1" applyProtection="1">
      <alignment vertical="top"/>
      <protection hidden="1"/>
    </xf>
    <xf numFmtId="0" fontId="30" fillId="0" borderId="0" xfId="195" applyProtection="1">
      <protection hidden="1"/>
    </xf>
    <xf numFmtId="0" fontId="34" fillId="0" borderId="0" xfId="195" applyFont="1" applyAlignment="1" applyProtection="1">
      <alignment horizontal="center" vertical="center" wrapText="1"/>
      <protection hidden="1"/>
    </xf>
    <xf numFmtId="0" fontId="17" fillId="0" borderId="0" xfId="195" applyFont="1" applyAlignment="1" applyProtection="1">
      <alignment vertical="center"/>
      <protection hidden="1"/>
    </xf>
    <xf numFmtId="0" fontId="16" fillId="0" borderId="0" xfId="195" applyFont="1" applyAlignment="1" applyProtection="1">
      <alignment horizontal="center" vertical="center"/>
      <protection hidden="1"/>
    </xf>
    <xf numFmtId="0" fontId="17" fillId="0" borderId="0" xfId="195" applyFont="1" applyAlignment="1" applyProtection="1">
      <alignment horizontal="justify" vertical="center"/>
      <protection hidden="1"/>
    </xf>
    <xf numFmtId="0" fontId="30" fillId="0" borderId="0" xfId="195" applyAlignment="1" applyProtection="1">
      <alignment vertical="center"/>
      <protection hidden="1"/>
    </xf>
    <xf numFmtId="0" fontId="17" fillId="0" borderId="0" xfId="195" applyFont="1" applyAlignment="1" applyProtection="1">
      <alignment horizontal="center" vertical="center"/>
      <protection hidden="1"/>
    </xf>
    <xf numFmtId="0" fontId="17" fillId="0" borderId="0" xfId="195" applyFont="1" applyProtection="1">
      <protection hidden="1"/>
    </xf>
    <xf numFmtId="0" fontId="17" fillId="0" borderId="0" xfId="195" applyFont="1" applyAlignment="1" applyProtection="1">
      <alignment vertical="center" wrapText="1"/>
      <protection hidden="1"/>
    </xf>
    <xf numFmtId="0" fontId="17" fillId="0" borderId="16" xfId="195" applyFont="1" applyBorder="1" applyAlignment="1" applyProtection="1">
      <alignment vertical="center"/>
      <protection hidden="1"/>
    </xf>
    <xf numFmtId="0" fontId="17" fillId="0" borderId="17" xfId="195" applyFont="1" applyBorder="1" applyAlignment="1" applyProtection="1">
      <alignment vertical="center"/>
      <protection hidden="1"/>
    </xf>
    <xf numFmtId="0" fontId="17" fillId="0" borderId="18" xfId="195" applyFont="1" applyBorder="1" applyAlignment="1" applyProtection="1">
      <alignment vertical="center"/>
      <protection hidden="1"/>
    </xf>
    <xf numFmtId="0" fontId="17" fillId="0" borderId="19" xfId="195" applyFont="1" applyBorder="1" applyAlignment="1" applyProtection="1">
      <alignment vertical="center"/>
      <protection hidden="1"/>
    </xf>
    <xf numFmtId="0" fontId="17" fillId="0" borderId="20" xfId="195" applyFont="1" applyBorder="1" applyAlignment="1" applyProtection="1">
      <alignment vertical="center"/>
      <protection hidden="1"/>
    </xf>
    <xf numFmtId="0" fontId="17" fillId="0" borderId="21" xfId="195" applyFont="1" applyBorder="1" applyAlignment="1" applyProtection="1">
      <alignment vertical="center"/>
      <protection hidden="1"/>
    </xf>
    <xf numFmtId="0" fontId="17" fillId="0" borderId="8" xfId="195" applyFont="1" applyBorder="1" applyAlignment="1" applyProtection="1">
      <alignment vertical="center"/>
      <protection hidden="1"/>
    </xf>
    <xf numFmtId="0" fontId="17" fillId="0" borderId="9" xfId="195" applyFont="1" applyBorder="1" applyAlignment="1" applyProtection="1">
      <alignment vertical="center"/>
      <protection hidden="1"/>
    </xf>
    <xf numFmtId="0" fontId="17" fillId="0" borderId="14" xfId="195" applyFont="1" applyBorder="1" applyAlignment="1" applyProtection="1">
      <alignment horizontal="left" vertical="center"/>
      <protection hidden="1"/>
    </xf>
    <xf numFmtId="0" fontId="17" fillId="0" borderId="15" xfId="195" applyFont="1" applyBorder="1" applyAlignment="1" applyProtection="1">
      <alignment horizontal="left" vertical="center"/>
      <protection hidden="1"/>
    </xf>
    <xf numFmtId="0" fontId="17" fillId="0" borderId="0" xfId="195" applyFont="1" applyAlignment="1" applyProtection="1">
      <alignment horizontal="left" vertical="center"/>
      <protection hidden="1"/>
    </xf>
    <xf numFmtId="0" fontId="16" fillId="0" borderId="0" xfId="197" applyNumberFormat="1" applyFont="1" applyFill="1" applyBorder="1" applyAlignment="1" applyProtection="1">
      <alignment horizontal="left" vertical="center"/>
    </xf>
    <xf numFmtId="0" fontId="35" fillId="0" borderId="0" xfId="195" applyFont="1" applyAlignment="1" applyProtection="1">
      <alignment vertical="center"/>
      <protection hidden="1"/>
    </xf>
    <xf numFmtId="0" fontId="35" fillId="0" borderId="0" xfId="195" applyFont="1" applyProtection="1">
      <protection hidden="1"/>
    </xf>
    <xf numFmtId="0" fontId="29" fillId="0" borderId="0" xfId="0" applyFont="1" applyAlignment="1" applyProtection="1">
      <alignment vertical="center"/>
      <protection hidden="1"/>
    </xf>
    <xf numFmtId="0" fontId="29" fillId="0" borderId="0" xfId="0" applyFont="1" applyAlignment="1" applyProtection="1">
      <alignment horizontal="justify" vertical="center"/>
      <protection hidden="1"/>
    </xf>
    <xf numFmtId="0" fontId="29" fillId="0" borderId="0" xfId="0" applyFont="1" applyAlignment="1" applyProtection="1">
      <alignment horizontal="center" vertical="center"/>
      <protection hidden="1"/>
    </xf>
    <xf numFmtId="0" fontId="26" fillId="0" borderId="0" xfId="0" applyFont="1" applyAlignment="1" applyProtection="1">
      <alignment horizontal="right" vertical="center"/>
      <protection hidden="1"/>
    </xf>
    <xf numFmtId="0" fontId="29" fillId="0" borderId="0" xfId="199" applyFont="1" applyAlignment="1" applyProtection="1">
      <alignment vertical="center"/>
      <protection hidden="1"/>
    </xf>
    <xf numFmtId="0" fontId="29" fillId="0" borderId="0" xfId="199" applyFont="1" applyAlignment="1" applyProtection="1">
      <alignment horizontal="right" vertical="center"/>
      <protection hidden="1"/>
    </xf>
    <xf numFmtId="0" fontId="29" fillId="0" borderId="0" xfId="199" applyFont="1" applyAlignment="1" applyProtection="1">
      <alignment horizontal="left" vertical="center"/>
      <protection hidden="1"/>
    </xf>
    <xf numFmtId="4" fontId="16" fillId="0" borderId="11" xfId="199" applyNumberFormat="1" applyFont="1" applyBorder="1" applyAlignment="1" applyProtection="1">
      <alignment horizontal="right" vertical="center"/>
      <protection hidden="1"/>
    </xf>
    <xf numFmtId="4" fontId="16" fillId="0" borderId="4" xfId="11" applyNumberFormat="1" applyFont="1" applyBorder="1" applyAlignment="1" applyProtection="1">
      <alignment horizontal="right" vertical="center" wrapText="1"/>
      <protection hidden="1"/>
    </xf>
    <xf numFmtId="0" fontId="3" fillId="0" borderId="6" xfId="203" applyBorder="1" applyProtection="1">
      <protection hidden="1"/>
    </xf>
    <xf numFmtId="0" fontId="3" fillId="0" borderId="7" xfId="203" applyBorder="1" applyProtection="1">
      <protection hidden="1"/>
    </xf>
    <xf numFmtId="0" fontId="18" fillId="0" borderId="6" xfId="203" applyFont="1" applyBorder="1" applyProtection="1">
      <protection hidden="1"/>
    </xf>
    <xf numFmtId="0" fontId="18" fillId="0" borderId="7" xfId="203" applyFont="1" applyBorder="1" applyProtection="1">
      <protection hidden="1"/>
    </xf>
    <xf numFmtId="1" fontId="17" fillId="0" borderId="8" xfId="203" applyNumberFormat="1" applyFont="1" applyBorder="1" applyAlignment="1" applyProtection="1">
      <alignment horizontal="left" vertical="center" wrapText="1" indent="3"/>
      <protection hidden="1"/>
    </xf>
    <xf numFmtId="0" fontId="17" fillId="0" borderId="5" xfId="203" applyFont="1" applyBorder="1" applyAlignment="1" applyProtection="1">
      <alignment horizontal="justify" vertical="center" wrapText="1"/>
      <protection hidden="1"/>
    </xf>
    <xf numFmtId="4" fontId="17" fillId="0" borderId="9" xfId="203" applyNumberFormat="1" applyFont="1" applyBorder="1" applyAlignment="1" applyProtection="1">
      <alignment horizontal="justify" vertical="center" wrapText="1"/>
      <protection hidden="1"/>
    </xf>
    <xf numFmtId="0" fontId="16" fillId="0" borderId="0" xfId="0" applyFont="1" applyProtection="1">
      <protection hidden="1"/>
    </xf>
    <xf numFmtId="0" fontId="37" fillId="0" borderId="0" xfId="199" applyFont="1" applyAlignment="1" applyProtection="1">
      <alignment vertical="top"/>
      <protection hidden="1"/>
    </xf>
    <xf numFmtId="0" fontId="29" fillId="0" borderId="0" xfId="0" applyFont="1" applyAlignment="1" applyProtection="1">
      <alignment horizontal="right" vertical="center"/>
      <protection hidden="1"/>
    </xf>
    <xf numFmtId="0" fontId="38" fillId="0" borderId="0" xfId="203" applyFont="1" applyProtection="1">
      <protection hidden="1"/>
    </xf>
    <xf numFmtId="0" fontId="29" fillId="0" borderId="0" xfId="198" applyNumberFormat="1" applyFont="1" applyFill="1" applyBorder="1" applyAlignment="1" applyProtection="1">
      <alignment vertical="center" wrapText="1"/>
      <protection hidden="1"/>
    </xf>
    <xf numFmtId="0" fontId="38" fillId="3" borderId="0" xfId="203" applyFont="1" applyFill="1" applyProtection="1">
      <protection hidden="1"/>
    </xf>
    <xf numFmtId="4" fontId="17" fillId="4" borderId="7" xfId="203" applyNumberFormat="1" applyFont="1" applyFill="1" applyBorder="1" applyAlignment="1" applyProtection="1">
      <alignment horizontal="right" vertical="center" wrapText="1"/>
      <protection hidden="1"/>
    </xf>
    <xf numFmtId="0" fontId="20" fillId="0" borderId="18" xfId="199" applyFont="1" applyBorder="1" applyAlignment="1" applyProtection="1">
      <alignment horizontal="center" vertical="center"/>
      <protection hidden="1"/>
    </xf>
    <xf numFmtId="0" fontId="0" fillId="0" borderId="0" xfId="0" applyAlignment="1">
      <alignment vertical="top"/>
    </xf>
    <xf numFmtId="0" fontId="5" fillId="0" borderId="4" xfId="199" applyFont="1" applyBorder="1" applyAlignment="1" applyProtection="1">
      <alignment vertical="center"/>
      <protection hidden="1"/>
    </xf>
    <xf numFmtId="0" fontId="41" fillId="0" borderId="0" xfId="0" applyFont="1" applyAlignment="1" applyProtection="1">
      <alignment horizontal="center" vertical="center" wrapText="1"/>
      <protection hidden="1"/>
    </xf>
    <xf numFmtId="0" fontId="0" fillId="0" borderId="0" xfId="0" applyProtection="1">
      <protection hidden="1"/>
    </xf>
    <xf numFmtId="0" fontId="0" fillId="0" borderId="0" xfId="0" applyAlignment="1" applyProtection="1">
      <alignment vertical="top"/>
      <protection hidden="1"/>
    </xf>
    <xf numFmtId="0" fontId="6" fillId="0" borderId="0" xfId="0" applyFont="1" applyAlignment="1" applyProtection="1">
      <alignment vertical="top"/>
      <protection hidden="1"/>
    </xf>
    <xf numFmtId="0" fontId="6" fillId="0" borderId="0" xfId="0" applyFont="1" applyAlignment="1" applyProtection="1">
      <alignment vertical="center"/>
      <protection hidden="1"/>
    </xf>
    <xf numFmtId="0" fontId="19" fillId="0" borderId="0" xfId="0" applyFont="1" applyProtection="1">
      <protection hidden="1"/>
    </xf>
    <xf numFmtId="0" fontId="16" fillId="0" borderId="0" xfId="0" applyFont="1" applyAlignment="1" applyProtection="1">
      <alignment horizontal="center" vertical="top"/>
      <protection hidden="1"/>
    </xf>
    <xf numFmtId="0" fontId="6" fillId="0" borderId="0" xfId="0" applyFont="1" applyAlignment="1" applyProtection="1">
      <alignment horizontal="justify" vertical="center"/>
      <protection hidden="1"/>
    </xf>
    <xf numFmtId="0" fontId="19" fillId="0" borderId="0" xfId="0" applyFont="1" applyAlignment="1" applyProtection="1">
      <alignment vertical="top" wrapText="1"/>
      <protection hidden="1"/>
    </xf>
    <xf numFmtId="165" fontId="7" fillId="0" borderId="0" xfId="0" quotePrefix="1" applyNumberFormat="1" applyFont="1" applyAlignment="1" applyProtection="1">
      <alignment horizontal="left" vertical="top" wrapText="1" indent="1"/>
      <protection hidden="1"/>
    </xf>
    <xf numFmtId="0" fontId="6" fillId="0" borderId="0" xfId="0" applyFont="1" applyAlignment="1" applyProtection="1">
      <alignment horizontal="justify" vertical="top"/>
      <protection hidden="1"/>
    </xf>
    <xf numFmtId="165" fontId="7" fillId="0" borderId="0" xfId="0" quotePrefix="1" applyNumberFormat="1" applyFont="1" applyAlignment="1" applyProtection="1">
      <alignment horizontal="left" vertical="top" wrapText="1"/>
      <protection hidden="1"/>
    </xf>
    <xf numFmtId="0" fontId="20" fillId="0" borderId="0" xfId="0" applyFont="1" applyAlignment="1" applyProtection="1">
      <alignment horizontal="justify" vertical="center"/>
      <protection hidden="1"/>
    </xf>
    <xf numFmtId="0" fontId="6" fillId="0" borderId="0" xfId="0" applyFont="1" applyAlignment="1" applyProtection="1">
      <alignment horizontal="right" vertical="top" wrapText="1"/>
      <protection hidden="1"/>
    </xf>
    <xf numFmtId="0" fontId="6" fillId="0" borderId="0" xfId="0" applyFont="1" applyAlignment="1" applyProtection="1">
      <alignment horizontal="center" vertical="top" wrapText="1"/>
      <protection hidden="1"/>
    </xf>
    <xf numFmtId="0" fontId="17" fillId="0" borderId="0" xfId="0" applyFont="1" applyAlignment="1" applyProtection="1">
      <alignment vertical="top"/>
      <protection hidden="1"/>
    </xf>
    <xf numFmtId="0" fontId="6" fillId="0" borderId="0" xfId="0" applyFont="1" applyAlignment="1" applyProtection="1">
      <alignment horizontal="justify"/>
      <protection hidden="1"/>
    </xf>
    <xf numFmtId="0" fontId="6" fillId="0" borderId="0" xfId="0" applyFont="1" applyProtection="1">
      <protection hidden="1"/>
    </xf>
    <xf numFmtId="0" fontId="20" fillId="0" borderId="0" xfId="0" applyFont="1" applyAlignment="1" applyProtection="1">
      <alignment horizontal="center" vertical="top"/>
      <protection hidden="1"/>
    </xf>
    <xf numFmtId="0" fontId="43" fillId="0" borderId="0" xfId="205" applyFont="1" applyAlignment="1" applyProtection="1">
      <alignment horizontal="center"/>
      <protection hidden="1"/>
    </xf>
    <xf numFmtId="0" fontId="43" fillId="0" borderId="0" xfId="205" applyFont="1" applyProtection="1">
      <protection hidden="1"/>
    </xf>
    <xf numFmtId="0" fontId="43" fillId="0" borderId="0" xfId="196" applyFont="1" applyAlignment="1" applyProtection="1">
      <alignment horizontal="left" vertical="center"/>
      <protection hidden="1"/>
    </xf>
    <xf numFmtId="0" fontId="43" fillId="0" borderId="0" xfId="196" applyFont="1" applyProtection="1">
      <protection hidden="1"/>
    </xf>
    <xf numFmtId="0" fontId="43" fillId="0" borderId="0" xfId="196" applyFont="1" applyAlignment="1" applyProtection="1">
      <alignment vertical="center"/>
      <protection hidden="1"/>
    </xf>
    <xf numFmtId="0" fontId="43" fillId="0" borderId="0" xfId="196" applyFont="1" applyAlignment="1" applyProtection="1">
      <alignment horizontal="center" vertical="center"/>
      <protection hidden="1"/>
    </xf>
    <xf numFmtId="0" fontId="43" fillId="0" borderId="0" xfId="196" applyFont="1" applyAlignment="1" applyProtection="1">
      <alignment horizontal="left"/>
      <protection hidden="1"/>
    </xf>
    <xf numFmtId="0" fontId="43" fillId="0" borderId="0" xfId="196" applyFont="1" applyAlignment="1" applyProtection="1">
      <alignment horizontal="center"/>
      <protection hidden="1"/>
    </xf>
    <xf numFmtId="1" fontId="17" fillId="4" borderId="11" xfId="195" applyNumberFormat="1" applyFont="1" applyFill="1" applyBorder="1" applyAlignment="1" applyProtection="1">
      <alignment horizontal="center" vertical="center"/>
      <protection locked="0"/>
    </xf>
    <xf numFmtId="0" fontId="44" fillId="0" borderId="0" xfId="195" applyFont="1" applyAlignment="1" applyProtection="1">
      <alignment vertical="center"/>
      <protection hidden="1"/>
    </xf>
    <xf numFmtId="0" fontId="30" fillId="0" borderId="0" xfId="195" applyAlignment="1" applyProtection="1">
      <alignment horizontal="center"/>
      <protection hidden="1"/>
    </xf>
    <xf numFmtId="0" fontId="17" fillId="0" borderId="0" xfId="0" applyFont="1" applyAlignment="1">
      <alignment horizontal="right" vertical="center"/>
    </xf>
    <xf numFmtId="0" fontId="16" fillId="0" borderId="0" xfId="0" applyFont="1" applyAlignment="1">
      <alignment horizontal="left" vertical="center"/>
    </xf>
    <xf numFmtId="0" fontId="16" fillId="0" borderId="5" xfId="193" applyFont="1" applyBorder="1" applyAlignment="1">
      <alignment vertical="center"/>
    </xf>
    <xf numFmtId="0" fontId="17" fillId="0" borderId="5" xfId="193" applyFont="1" applyBorder="1" applyAlignment="1">
      <alignment vertical="center"/>
    </xf>
    <xf numFmtId="0" fontId="16" fillId="0" borderId="5" xfId="193" applyFont="1" applyBorder="1" applyAlignment="1">
      <alignment horizontal="right" vertical="center"/>
    </xf>
    <xf numFmtId="0" fontId="17" fillId="0" borderId="0" xfId="193" applyFont="1" applyAlignment="1">
      <alignment vertical="center"/>
    </xf>
    <xf numFmtId="0" fontId="17" fillId="0" borderId="0" xfId="193" applyFont="1"/>
    <xf numFmtId="0" fontId="29" fillId="0" borderId="0" xfId="193" applyFont="1"/>
    <xf numFmtId="0" fontId="29" fillId="0" borderId="0" xfId="193" applyFont="1" applyAlignment="1">
      <alignment horizontal="center" vertical="center"/>
    </xf>
    <xf numFmtId="0" fontId="42" fillId="0" borderId="0" xfId="193" applyFont="1"/>
    <xf numFmtId="0" fontId="42" fillId="0" borderId="0" xfId="193" applyFont="1" applyAlignment="1">
      <alignment vertical="center"/>
    </xf>
    <xf numFmtId="0" fontId="16" fillId="0" borderId="0" xfId="193" applyFont="1" applyAlignment="1">
      <alignment horizontal="center" vertical="center"/>
    </xf>
    <xf numFmtId="0" fontId="42" fillId="0" borderId="0" xfId="193" applyFont="1" applyAlignment="1">
      <alignment horizontal="left" vertical="center"/>
    </xf>
    <xf numFmtId="0" fontId="29" fillId="0" borderId="0" xfId="193" applyFont="1" applyAlignment="1">
      <alignment horizontal="center"/>
    </xf>
    <xf numFmtId="0" fontId="16" fillId="0" borderId="0" xfId="194" applyFont="1" applyAlignment="1">
      <alignment horizontal="left" vertical="center"/>
    </xf>
    <xf numFmtId="0" fontId="17" fillId="0" borderId="0" xfId="193" applyFont="1" applyAlignment="1">
      <alignment horizontal="justify" vertical="center"/>
    </xf>
    <xf numFmtId="4" fontId="16" fillId="0" borderId="0" xfId="193" applyNumberFormat="1" applyFont="1" applyAlignment="1">
      <alignment vertical="center"/>
    </xf>
    <xf numFmtId="0" fontId="16" fillId="0" borderId="0" xfId="193" applyFont="1" applyAlignment="1">
      <alignment horizontal="justify" vertical="center"/>
    </xf>
    <xf numFmtId="0" fontId="29" fillId="0" borderId="0" xfId="193" applyFont="1" applyAlignment="1">
      <alignment vertical="center"/>
    </xf>
    <xf numFmtId="174" fontId="16" fillId="0" borderId="0" xfId="193" applyNumberFormat="1" applyFont="1" applyAlignment="1">
      <alignment vertical="center"/>
    </xf>
    <xf numFmtId="0" fontId="16" fillId="0" borderId="0" xfId="193" applyFont="1" applyAlignment="1">
      <alignment horizontal="right" vertical="center"/>
    </xf>
    <xf numFmtId="0" fontId="17" fillId="0" borderId="0" xfId="193" applyFont="1" applyAlignment="1">
      <alignment horizontal="left" vertical="center"/>
    </xf>
    <xf numFmtId="0" fontId="16" fillId="0" borderId="0" xfId="193" applyFont="1" applyAlignment="1">
      <alignment horizontal="left" vertical="center" indent="2"/>
    </xf>
    <xf numFmtId="0" fontId="16" fillId="0" borderId="0" xfId="193" applyFont="1" applyAlignment="1">
      <alignment horizontal="left" vertical="center" indent="1"/>
    </xf>
    <xf numFmtId="0" fontId="17" fillId="0" borderId="0" xfId="193" applyFont="1" applyAlignment="1">
      <alignment horizontal="left" vertical="center" indent="1"/>
    </xf>
    <xf numFmtId="0" fontId="0" fillId="0" borderId="0" xfId="0" applyAlignment="1" applyProtection="1">
      <alignment horizontal="center" vertical="center" wrapText="1"/>
      <protection hidden="1"/>
    </xf>
    <xf numFmtId="0" fontId="0" fillId="0" borderId="0" xfId="0" applyAlignment="1" applyProtection="1">
      <alignment vertical="center" wrapText="1"/>
      <protection hidden="1"/>
    </xf>
    <xf numFmtId="0" fontId="16" fillId="0" borderId="4" xfId="0" applyFont="1" applyBorder="1" applyAlignment="1" applyProtection="1">
      <alignment horizontal="center" vertical="center" wrapText="1"/>
      <protection hidden="1"/>
    </xf>
    <xf numFmtId="0" fontId="16" fillId="0" borderId="4" xfId="0" applyFont="1" applyBorder="1" applyAlignment="1" applyProtection="1">
      <alignment vertical="center" wrapText="1"/>
      <protection hidden="1"/>
    </xf>
    <xf numFmtId="0" fontId="16" fillId="0" borderId="4" xfId="0" quotePrefix="1" applyFont="1"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4" borderId="4" xfId="0" applyFill="1" applyBorder="1" applyAlignment="1" applyProtection="1">
      <alignment vertical="center"/>
      <protection locked="0"/>
    </xf>
    <xf numFmtId="2" fontId="0" fillId="4" borderId="4" xfId="0" applyNumberFormat="1" applyFill="1" applyBorder="1" applyAlignment="1" applyProtection="1">
      <alignment vertical="center"/>
      <protection locked="0"/>
    </xf>
    <xf numFmtId="10" fontId="0" fillId="4" borderId="4" xfId="0" applyNumberFormat="1" applyFill="1" applyBorder="1" applyAlignment="1" applyProtection="1">
      <alignment vertical="center"/>
      <protection locked="0"/>
    </xf>
    <xf numFmtId="0" fontId="0" fillId="0" borderId="4" xfId="0" applyBorder="1" applyAlignment="1" applyProtection="1">
      <alignment vertical="center"/>
      <protection hidden="1"/>
    </xf>
    <xf numFmtId="0" fontId="16" fillId="0" borderId="4" xfId="0" applyFont="1" applyBorder="1" applyAlignment="1" applyProtection="1">
      <alignment horizontal="center" vertical="center"/>
      <protection hidden="1"/>
    </xf>
    <xf numFmtId="0" fontId="16" fillId="0" borderId="4" xfId="0" applyFont="1" applyBorder="1"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16" fillId="0" borderId="0" xfId="0" quotePrefix="1" applyFont="1" applyAlignment="1" applyProtection="1">
      <alignment horizontal="center" vertical="center"/>
      <protection hidden="1"/>
    </xf>
    <xf numFmtId="0" fontId="48" fillId="0" borderId="0" xfId="199" applyFont="1" applyAlignment="1" applyProtection="1">
      <alignment vertical="top"/>
      <protection hidden="1"/>
    </xf>
    <xf numFmtId="1" fontId="17" fillId="0" borderId="0" xfId="204" applyNumberFormat="1" applyFont="1" applyAlignment="1" applyProtection="1">
      <alignment vertical="center" wrapText="1"/>
      <protection hidden="1"/>
    </xf>
    <xf numFmtId="1" fontId="16" fillId="0" borderId="0" xfId="204" applyNumberFormat="1" applyFont="1" applyAlignment="1" applyProtection="1">
      <alignment horizontal="center" vertical="center" wrapText="1"/>
      <protection hidden="1"/>
    </xf>
    <xf numFmtId="0" fontId="16" fillId="0" borderId="0" xfId="204" applyFont="1" applyAlignment="1" applyProtection="1">
      <alignment horizontal="center" vertical="center" wrapText="1"/>
      <protection hidden="1"/>
    </xf>
    <xf numFmtId="0" fontId="32" fillId="0" borderId="0" xfId="204" applyProtection="1">
      <protection hidden="1"/>
    </xf>
    <xf numFmtId="4" fontId="16" fillId="0" borderId="0" xfId="204" applyNumberFormat="1" applyFont="1" applyAlignment="1" applyProtection="1">
      <alignment horizontal="center" vertical="center" wrapText="1"/>
      <protection hidden="1"/>
    </xf>
    <xf numFmtId="0" fontId="18" fillId="0" borderId="0" xfId="204" applyFont="1" applyProtection="1">
      <protection hidden="1"/>
    </xf>
    <xf numFmtId="1" fontId="16" fillId="0" borderId="4" xfId="204" applyNumberFormat="1" applyFont="1" applyBorder="1" applyAlignment="1" applyProtection="1">
      <alignment vertical="center" wrapText="1"/>
      <protection hidden="1"/>
    </xf>
    <xf numFmtId="4" fontId="16" fillId="0" borderId="4" xfId="204" applyNumberFormat="1" applyFont="1" applyBorder="1" applyAlignment="1" applyProtection="1">
      <alignment horizontal="right" vertical="center" wrapText="1"/>
      <protection hidden="1"/>
    </xf>
    <xf numFmtId="4" fontId="16" fillId="0" borderId="14" xfId="204" applyNumberFormat="1" applyFont="1" applyBorder="1" applyAlignment="1" applyProtection="1">
      <alignment horizontal="right" vertical="center" wrapText="1"/>
      <protection hidden="1"/>
    </xf>
    <xf numFmtId="4" fontId="17" fillId="0" borderId="15" xfId="204" applyNumberFormat="1" applyFont="1" applyBorder="1" applyAlignment="1" applyProtection="1">
      <alignment horizontal="right" vertical="center" wrapText="1"/>
      <protection hidden="1"/>
    </xf>
    <xf numFmtId="0" fontId="18" fillId="0" borderId="0" xfId="204" applyFont="1" applyAlignment="1" applyProtection="1">
      <alignment vertical="center"/>
      <protection hidden="1"/>
    </xf>
    <xf numFmtId="1" fontId="17" fillId="0" borderId="4" xfId="204" applyNumberFormat="1" applyFont="1" applyBorder="1" applyAlignment="1" applyProtection="1">
      <alignment horizontal="center" vertical="center" wrapText="1"/>
      <protection hidden="1"/>
    </xf>
    <xf numFmtId="0" fontId="16" fillId="0" borderId="14" xfId="204" applyFont="1" applyBorder="1" applyAlignment="1" applyProtection="1">
      <alignment vertical="center" wrapText="1"/>
      <protection hidden="1"/>
    </xf>
    <xf numFmtId="0" fontId="16" fillId="0" borderId="15" xfId="204" applyFont="1" applyBorder="1" applyAlignment="1" applyProtection="1">
      <alignment vertical="center" wrapText="1"/>
      <protection hidden="1"/>
    </xf>
    <xf numFmtId="4" fontId="17" fillId="0" borderId="4" xfId="204" applyNumberFormat="1" applyFont="1" applyBorder="1" applyAlignment="1" applyProtection="1">
      <alignment vertical="center" wrapText="1"/>
      <protection hidden="1"/>
    </xf>
    <xf numFmtId="4" fontId="16" fillId="0" borderId="14" xfId="204" applyNumberFormat="1" applyFont="1" applyBorder="1" applyAlignment="1" applyProtection="1">
      <alignment vertical="center" wrapText="1"/>
      <protection hidden="1"/>
    </xf>
    <xf numFmtId="4" fontId="17" fillId="0" borderId="15" xfId="204" applyNumberFormat="1" applyFont="1" applyBorder="1" applyAlignment="1" applyProtection="1">
      <alignment vertical="center" wrapText="1"/>
      <protection hidden="1"/>
    </xf>
    <xf numFmtId="3" fontId="18" fillId="0" borderId="0" xfId="204" applyNumberFormat="1" applyFont="1" applyProtection="1">
      <protection hidden="1"/>
    </xf>
    <xf numFmtId="4" fontId="17" fillId="0" borderId="4" xfId="204" applyNumberFormat="1" applyFont="1" applyBorder="1" applyAlignment="1" applyProtection="1">
      <alignment horizontal="right" vertical="center" wrapText="1"/>
      <protection hidden="1"/>
    </xf>
    <xf numFmtId="4" fontId="16" fillId="0" borderId="4" xfId="204" applyNumberFormat="1" applyFont="1" applyBorder="1" applyAlignment="1" applyProtection="1">
      <alignment vertical="center" wrapText="1"/>
      <protection hidden="1"/>
    </xf>
    <xf numFmtId="4" fontId="16" fillId="0" borderId="15" xfId="204" applyNumberFormat="1" applyFont="1" applyBorder="1" applyAlignment="1" applyProtection="1">
      <alignment vertical="center" wrapText="1"/>
      <protection hidden="1"/>
    </xf>
    <xf numFmtId="0" fontId="16" fillId="2" borderId="14" xfId="204" applyFont="1" applyFill="1" applyBorder="1" applyAlignment="1" applyProtection="1">
      <alignment vertical="center" wrapText="1"/>
      <protection hidden="1"/>
    </xf>
    <xf numFmtId="0" fontId="17" fillId="0" borderId="15" xfId="204" applyFont="1" applyBorder="1" applyAlignment="1" applyProtection="1">
      <alignment vertical="center" wrapText="1"/>
      <protection hidden="1"/>
    </xf>
    <xf numFmtId="4" fontId="17" fillId="0" borderId="14" xfId="204" applyNumberFormat="1" applyFont="1" applyBorder="1" applyAlignment="1" applyProtection="1">
      <alignment vertical="center" wrapText="1"/>
      <protection hidden="1"/>
    </xf>
    <xf numFmtId="2" fontId="18" fillId="0" borderId="0" xfId="204" applyNumberFormat="1" applyFont="1" applyProtection="1">
      <protection hidden="1"/>
    </xf>
    <xf numFmtId="175" fontId="18" fillId="0" borderId="0" xfId="204" applyNumberFormat="1" applyFont="1" applyProtection="1">
      <protection hidden="1"/>
    </xf>
    <xf numFmtId="0" fontId="17" fillId="0" borderId="15" xfId="204" applyFont="1" applyBorder="1" applyAlignment="1" applyProtection="1">
      <alignment horizontal="center" vertical="center" wrapText="1"/>
      <protection hidden="1"/>
    </xf>
    <xf numFmtId="3" fontId="17" fillId="0" borderId="4" xfId="204" applyNumberFormat="1" applyFont="1" applyBorder="1" applyAlignment="1" applyProtection="1">
      <alignment horizontal="right" vertical="center" wrapText="1"/>
      <protection hidden="1"/>
    </xf>
    <xf numFmtId="3" fontId="17" fillId="0" borderId="14" xfId="204" applyNumberFormat="1" applyFont="1" applyBorder="1" applyAlignment="1" applyProtection="1">
      <alignment horizontal="right" vertical="center" wrapText="1"/>
      <protection hidden="1"/>
    </xf>
    <xf numFmtId="3" fontId="16" fillId="0" borderId="14" xfId="204" applyNumberFormat="1" applyFont="1" applyBorder="1" applyAlignment="1" applyProtection="1">
      <alignment horizontal="right" vertical="center" wrapText="1"/>
      <protection hidden="1"/>
    </xf>
    <xf numFmtId="4" fontId="16" fillId="0" borderId="15" xfId="38" applyNumberFormat="1" applyFont="1" applyBorder="1" applyAlignment="1" applyProtection="1">
      <alignment horizontal="right" vertical="center" wrapText="1"/>
      <protection hidden="1"/>
    </xf>
    <xf numFmtId="3" fontId="16" fillId="0" borderId="4" xfId="38" applyNumberFormat="1" applyFont="1" applyBorder="1" applyAlignment="1" applyProtection="1">
      <alignment horizontal="right" vertical="center" wrapText="1"/>
      <protection hidden="1"/>
    </xf>
    <xf numFmtId="4" fontId="16" fillId="0" borderId="14" xfId="38" applyNumberFormat="1" applyFont="1" applyBorder="1" applyAlignment="1" applyProtection="1">
      <alignment horizontal="right" vertical="center" wrapText="1"/>
      <protection hidden="1"/>
    </xf>
    <xf numFmtId="4" fontId="16" fillId="0" borderId="14" xfId="204" applyNumberFormat="1" applyFont="1" applyBorder="1" applyAlignment="1" applyProtection="1">
      <alignment horizontal="center" vertical="center" wrapText="1"/>
      <protection hidden="1"/>
    </xf>
    <xf numFmtId="4" fontId="16" fillId="0" borderId="15" xfId="204" applyNumberFormat="1" applyFont="1" applyBorder="1" applyAlignment="1" applyProtection="1">
      <alignment horizontal="right" vertical="center" wrapText="1"/>
      <protection hidden="1"/>
    </xf>
    <xf numFmtId="1" fontId="17" fillId="0" borderId="27" xfId="204" applyNumberFormat="1" applyFont="1" applyBorder="1" applyAlignment="1" applyProtection="1">
      <alignment horizontal="center" vertical="center" wrapText="1"/>
      <protection hidden="1"/>
    </xf>
    <xf numFmtId="0" fontId="16" fillId="0" borderId="10" xfId="204" applyFont="1" applyBorder="1" applyAlignment="1" applyProtection="1">
      <alignment vertical="center" wrapText="1"/>
      <protection hidden="1"/>
    </xf>
    <xf numFmtId="4" fontId="17" fillId="0" borderId="10" xfId="204" applyNumberFormat="1" applyFont="1" applyBorder="1" applyAlignment="1" applyProtection="1">
      <alignment vertical="center" wrapText="1"/>
      <protection hidden="1"/>
    </xf>
    <xf numFmtId="4" fontId="16" fillId="0" borderId="10" xfId="204" applyNumberFormat="1" applyFont="1" applyBorder="1" applyAlignment="1" applyProtection="1">
      <alignment vertical="center" wrapText="1"/>
      <protection hidden="1"/>
    </xf>
    <xf numFmtId="4" fontId="17" fillId="0" borderId="28" xfId="204" applyNumberFormat="1" applyFont="1" applyBorder="1" applyAlignment="1" applyProtection="1">
      <alignment vertical="center" wrapText="1"/>
      <protection hidden="1"/>
    </xf>
    <xf numFmtId="1" fontId="16" fillId="0" borderId="6" xfId="204" applyNumberFormat="1" applyFont="1" applyBorder="1" applyAlignment="1" applyProtection="1">
      <alignment horizontal="center" vertical="center" wrapText="1"/>
      <protection hidden="1"/>
    </xf>
    <xf numFmtId="0" fontId="17" fillId="0" borderId="0" xfId="204" applyFont="1" applyAlignment="1" applyProtection="1">
      <alignment horizontal="justify" vertical="center" wrapText="1"/>
      <protection hidden="1"/>
    </xf>
    <xf numFmtId="2" fontId="0" fillId="0" borderId="6" xfId="204" applyNumberFormat="1" applyFont="1" applyBorder="1" applyAlignment="1" applyProtection="1">
      <alignment horizontal="left" vertical="center" wrapText="1" indent="3"/>
      <protection hidden="1"/>
    </xf>
    <xf numFmtId="0" fontId="0" fillId="0" borderId="0" xfId="204" applyFont="1" applyAlignment="1" applyProtection="1">
      <alignment vertical="center" wrapText="1"/>
      <protection hidden="1"/>
    </xf>
    <xf numFmtId="2" fontId="17" fillId="0" borderId="0" xfId="204" applyNumberFormat="1" applyFont="1" applyAlignment="1" applyProtection="1">
      <alignment horizontal="left" vertical="center" wrapText="1"/>
      <protection hidden="1"/>
    </xf>
    <xf numFmtId="0" fontId="0" fillId="0" borderId="0" xfId="204" applyFont="1" applyAlignment="1" applyProtection="1">
      <alignment horizontal="justify" vertical="center" wrapText="1"/>
      <protection hidden="1"/>
    </xf>
    <xf numFmtId="3" fontId="17" fillId="0" borderId="7" xfId="204" applyNumberFormat="1" applyFont="1" applyBorder="1" applyAlignment="1" applyProtection="1">
      <alignment horizontal="right" vertical="center" wrapText="1"/>
      <protection hidden="1"/>
    </xf>
    <xf numFmtId="10" fontId="17" fillId="0" borderId="0" xfId="204" applyNumberFormat="1" applyFont="1" applyAlignment="1" applyProtection="1">
      <alignment horizontal="left" vertical="center" wrapText="1"/>
      <protection hidden="1"/>
    </xf>
    <xf numFmtId="4" fontId="17" fillId="0" borderId="7" xfId="204" applyNumberFormat="1" applyFont="1" applyBorder="1" applyAlignment="1" applyProtection="1">
      <alignment horizontal="right" vertical="center" wrapText="1"/>
      <protection hidden="1"/>
    </xf>
    <xf numFmtId="1" fontId="16" fillId="0" borderId="6" xfId="204" applyNumberFormat="1" applyFont="1" applyBorder="1" applyAlignment="1" applyProtection="1">
      <alignment horizontal="center" vertical="top" wrapText="1"/>
      <protection hidden="1"/>
    </xf>
    <xf numFmtId="1" fontId="17" fillId="0" borderId="6" xfId="204" applyNumberFormat="1" applyFont="1" applyBorder="1" applyAlignment="1" applyProtection="1">
      <alignment horizontal="left" vertical="center" wrapText="1" indent="3"/>
      <protection hidden="1"/>
    </xf>
    <xf numFmtId="0" fontId="17" fillId="0" borderId="0" xfId="204" applyFont="1" applyAlignment="1" applyProtection="1">
      <alignment vertical="center" wrapText="1"/>
      <protection hidden="1"/>
    </xf>
    <xf numFmtId="10" fontId="16" fillId="6" borderId="0" xfId="204" applyNumberFormat="1" applyFont="1" applyFill="1" applyAlignment="1" applyProtection="1">
      <alignment vertical="center" wrapText="1"/>
      <protection locked="0" hidden="1"/>
    </xf>
    <xf numFmtId="1" fontId="0" fillId="0" borderId="6" xfId="204" applyNumberFormat="1" applyFont="1" applyBorder="1" applyAlignment="1" applyProtection="1">
      <alignment horizontal="left" vertical="center" wrapText="1" indent="3"/>
      <protection hidden="1"/>
    </xf>
    <xf numFmtId="2" fontId="16" fillId="0" borderId="0" xfId="204" applyNumberFormat="1" applyFont="1" applyAlignment="1" applyProtection="1">
      <alignment vertical="center" wrapText="1"/>
      <protection hidden="1"/>
    </xf>
    <xf numFmtId="4" fontId="17" fillId="6" borderId="7" xfId="204" applyNumberFormat="1" applyFont="1" applyFill="1" applyBorder="1" applyAlignment="1" applyProtection="1">
      <alignment horizontal="right" vertical="center" wrapText="1"/>
      <protection locked="0" hidden="1"/>
    </xf>
    <xf numFmtId="3" fontId="17" fillId="6" borderId="7" xfId="204" applyNumberFormat="1" applyFont="1" applyFill="1" applyBorder="1" applyAlignment="1" applyProtection="1">
      <alignment horizontal="right" vertical="center" wrapText="1"/>
      <protection locked="0" hidden="1"/>
    </xf>
    <xf numFmtId="4" fontId="17" fillId="0" borderId="7" xfId="204" applyNumberFormat="1" applyFont="1" applyBorder="1" applyAlignment="1" applyProtection="1">
      <alignment horizontal="justify" vertical="center" wrapText="1"/>
      <protection hidden="1"/>
    </xf>
    <xf numFmtId="1" fontId="0" fillId="0" borderId="0" xfId="204" applyNumberFormat="1" applyFont="1" applyAlignment="1" applyProtection="1">
      <alignment vertical="center" wrapText="1"/>
      <protection hidden="1"/>
    </xf>
    <xf numFmtId="4" fontId="17" fillId="0" borderId="0" xfId="204" applyNumberFormat="1" applyFont="1" applyAlignment="1" applyProtection="1">
      <alignment vertical="center" wrapText="1"/>
      <protection hidden="1"/>
    </xf>
    <xf numFmtId="1" fontId="47" fillId="0" borderId="8" xfId="204" applyNumberFormat="1" applyFont="1" applyBorder="1" applyAlignment="1" applyProtection="1">
      <alignment vertical="center" wrapText="1"/>
      <protection hidden="1"/>
    </xf>
    <xf numFmtId="1" fontId="17" fillId="0" borderId="5" xfId="204" applyNumberFormat="1" applyFont="1" applyBorder="1" applyAlignment="1" applyProtection="1">
      <alignment vertical="center" wrapText="1"/>
      <protection hidden="1"/>
    </xf>
    <xf numFmtId="1" fontId="17" fillId="0" borderId="9" xfId="204" applyNumberFormat="1" applyFont="1" applyBorder="1" applyAlignment="1" applyProtection="1">
      <alignment vertical="center" wrapText="1"/>
      <protection hidden="1"/>
    </xf>
    <xf numFmtId="4" fontId="17" fillId="0" borderId="8" xfId="204" applyNumberFormat="1" applyFont="1" applyBorder="1" applyAlignment="1" applyProtection="1">
      <alignment vertical="center" wrapText="1"/>
      <protection hidden="1"/>
    </xf>
    <xf numFmtId="4" fontId="17" fillId="0" borderId="9" xfId="204" applyNumberFormat="1" applyFont="1" applyBorder="1" applyAlignment="1" applyProtection="1">
      <alignment vertical="center" wrapText="1"/>
      <protection hidden="1"/>
    </xf>
    <xf numFmtId="4" fontId="16" fillId="0" borderId="11" xfId="204" applyNumberFormat="1" applyFont="1" applyBorder="1" applyAlignment="1" applyProtection="1">
      <alignment horizontal="center" vertical="center" wrapText="1"/>
      <protection hidden="1"/>
    </xf>
    <xf numFmtId="4" fontId="17" fillId="0" borderId="13" xfId="204" applyNumberFormat="1" applyFont="1" applyBorder="1" applyAlignment="1" applyProtection="1">
      <alignment vertical="center" wrapText="1"/>
      <protection hidden="1"/>
    </xf>
    <xf numFmtId="0" fontId="7" fillId="0" borderId="5" xfId="0" applyFont="1" applyBorder="1" applyAlignment="1">
      <alignment horizontal="righ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200" applyFont="1" applyAlignment="1" applyProtection="1">
      <alignment vertical="center"/>
      <protection hidden="1"/>
    </xf>
    <xf numFmtId="0" fontId="6" fillId="0" borderId="0" xfId="197" applyNumberFormat="1" applyFont="1" applyFill="1" applyBorder="1" applyProtection="1">
      <alignment vertical="top"/>
    </xf>
    <xf numFmtId="0" fontId="7" fillId="0" borderId="5" xfId="0" applyFont="1" applyBorder="1" applyAlignment="1">
      <alignment horizontal="justify" vertical="center"/>
    </xf>
    <xf numFmtId="0" fontId="7" fillId="0" borderId="5" xfId="0" applyFont="1" applyBorder="1" applyAlignment="1">
      <alignment horizontal="center" vertical="center"/>
    </xf>
    <xf numFmtId="0" fontId="6" fillId="0" borderId="0" xfId="0" applyFont="1" applyAlignment="1">
      <alignment horizontal="justify" vertical="center"/>
    </xf>
    <xf numFmtId="0" fontId="6" fillId="0" borderId="0" xfId="197" applyNumberFormat="1" applyFont="1" applyFill="1" applyBorder="1" applyAlignment="1" applyProtection="1">
      <alignment horizontal="center" vertical="center"/>
    </xf>
    <xf numFmtId="0" fontId="6" fillId="0" borderId="0" xfId="197" applyNumberFormat="1" applyFont="1" applyFill="1" applyBorder="1" applyAlignment="1" applyProtection="1">
      <alignment vertical="center"/>
    </xf>
    <xf numFmtId="0" fontId="6" fillId="0" borderId="0" xfId="200" applyFont="1" applyAlignment="1" applyProtection="1">
      <alignment horizontal="center" vertical="center"/>
      <protection hidden="1"/>
    </xf>
    <xf numFmtId="0" fontId="6" fillId="0" borderId="0" xfId="200" applyFont="1" applyAlignment="1" applyProtection="1">
      <alignment horizontal="left" vertical="center"/>
      <protection hidden="1"/>
    </xf>
    <xf numFmtId="0" fontId="18" fillId="0" borderId="4" xfId="199" quotePrefix="1" applyFont="1" applyBorder="1" applyAlignment="1" applyProtection="1">
      <alignment horizontal="left" vertical="center"/>
      <protection hidden="1"/>
    </xf>
    <xf numFmtId="0" fontId="17" fillId="0" borderId="8" xfId="195" applyFont="1" applyBorder="1" applyAlignment="1" applyProtection="1">
      <alignment vertical="center" wrapText="1"/>
      <protection hidden="1"/>
    </xf>
    <xf numFmtId="0" fontId="17" fillId="0" borderId="29" xfId="195" applyFont="1" applyBorder="1" applyAlignment="1" applyProtection="1">
      <alignment vertical="center" wrapText="1"/>
      <protection hidden="1"/>
    </xf>
    <xf numFmtId="0" fontId="17" fillId="0" borderId="5" xfId="195" applyFont="1" applyBorder="1" applyAlignment="1" applyProtection="1">
      <alignment vertical="center" wrapText="1"/>
      <protection hidden="1"/>
    </xf>
    <xf numFmtId="0" fontId="17" fillId="0" borderId="30" xfId="195" applyFont="1" applyBorder="1" applyAlignment="1" applyProtection="1">
      <alignment vertical="center" wrapText="1"/>
      <protection hidden="1"/>
    </xf>
    <xf numFmtId="0" fontId="6" fillId="0" borderId="0" xfId="197" applyNumberFormat="1" applyFont="1" applyFill="1" applyBorder="1" applyAlignment="1" applyProtection="1">
      <alignment horizontal="justify" vertical="center" wrapText="1"/>
    </xf>
    <xf numFmtId="0" fontId="6" fillId="0" borderId="0" xfId="200" applyFont="1" applyAlignment="1" applyProtection="1">
      <alignment horizontal="justify" vertical="center"/>
      <protection hidden="1"/>
    </xf>
    <xf numFmtId="0" fontId="33" fillId="0" borderId="0" xfId="0" applyFont="1" applyAlignment="1">
      <alignment horizontal="center" vertical="top"/>
    </xf>
    <xf numFmtId="0" fontId="33" fillId="0" borderId="0" xfId="0" applyFont="1" applyAlignment="1">
      <alignment vertical="top"/>
    </xf>
    <xf numFmtId="0" fontId="6" fillId="0" borderId="0" xfId="0" applyFont="1" applyAlignment="1">
      <alignment vertical="top"/>
    </xf>
    <xf numFmtId="0" fontId="37" fillId="0" borderId="0" xfId="0" applyFont="1" applyAlignment="1" applyProtection="1">
      <alignment horizontal="center" vertical="top"/>
      <protection hidden="1"/>
    </xf>
    <xf numFmtId="0" fontId="7" fillId="0" borderId="4" xfId="197" applyNumberFormat="1" applyFont="1" applyFill="1" applyBorder="1" applyAlignment="1" applyProtection="1">
      <alignment horizontal="center" vertical="center"/>
    </xf>
    <xf numFmtId="0" fontId="7" fillId="0" borderId="4" xfId="197" applyNumberFormat="1" applyFont="1" applyFill="1" applyBorder="1" applyAlignment="1" applyProtection="1">
      <alignment horizontal="center" vertical="center" wrapText="1"/>
    </xf>
    <xf numFmtId="0" fontId="0" fillId="0" borderId="0" xfId="193" quotePrefix="1" applyFont="1" applyAlignment="1">
      <alignment horizontal="justify"/>
    </xf>
    <xf numFmtId="0" fontId="0" fillId="0" borderId="0" xfId="193" applyFont="1" applyAlignment="1">
      <alignment vertical="top"/>
    </xf>
    <xf numFmtId="0" fontId="56" fillId="0" borderId="0" xfId="0" applyFont="1" applyAlignment="1">
      <alignment wrapText="1"/>
    </xf>
    <xf numFmtId="0" fontId="56" fillId="0" borderId="0" xfId="0" applyFont="1"/>
    <xf numFmtId="0" fontId="56" fillId="0" borderId="0" xfId="0" applyFont="1" applyAlignment="1">
      <alignment horizontal="left"/>
    </xf>
    <xf numFmtId="0" fontId="0" fillId="0" borderId="0" xfId="193" applyFont="1" applyAlignment="1">
      <alignment horizontal="justify"/>
    </xf>
    <xf numFmtId="0" fontId="17" fillId="0" borderId="4" xfId="199" applyFont="1" applyBorder="1" applyAlignment="1" applyProtection="1">
      <alignment horizontal="center" vertical="center"/>
      <protection hidden="1"/>
    </xf>
    <xf numFmtId="0" fontId="33" fillId="0" borderId="0" xfId="0" applyFont="1" applyAlignment="1">
      <alignment horizontal="left" vertical="top"/>
    </xf>
    <xf numFmtId="10" fontId="33" fillId="0" borderId="0" xfId="0" applyNumberFormat="1" applyFont="1" applyAlignment="1">
      <alignment horizontal="center" vertical="top"/>
    </xf>
    <xf numFmtId="0" fontId="59" fillId="0" borderId="0" xfId="0" applyFont="1" applyAlignment="1">
      <alignment vertical="top"/>
    </xf>
    <xf numFmtId="0" fontId="37" fillId="0" borderId="0" xfId="197" applyNumberFormat="1" applyFont="1" applyFill="1" applyBorder="1" applyAlignment="1" applyProtection="1">
      <alignment horizontal="center" vertical="top" wrapText="1"/>
      <protection hidden="1"/>
    </xf>
    <xf numFmtId="0" fontId="59" fillId="0" borderId="0" xfId="197" applyNumberFormat="1" applyFont="1" applyFill="1" applyBorder="1" applyProtection="1">
      <alignment vertical="top"/>
    </xf>
    <xf numFmtId="173" fontId="16" fillId="0" borderId="4" xfId="199" applyNumberFormat="1" applyFont="1" applyBorder="1" applyAlignment="1" applyProtection="1">
      <alignment horizontal="center" vertical="center"/>
      <protection hidden="1"/>
    </xf>
    <xf numFmtId="2" fontId="16" fillId="5" borderId="4" xfId="199" applyNumberFormat="1" applyFont="1" applyFill="1" applyBorder="1" applyAlignment="1" applyProtection="1">
      <alignment horizontal="center" vertical="center" wrapText="1"/>
      <protection hidden="1"/>
    </xf>
    <xf numFmtId="2" fontId="16" fillId="5" borderId="4" xfId="199" applyNumberFormat="1" applyFont="1" applyFill="1" applyBorder="1" applyAlignment="1" applyProtection="1">
      <alignment vertical="center" wrapText="1"/>
      <protection hidden="1"/>
    </xf>
    <xf numFmtId="2" fontId="16" fillId="0" borderId="4" xfId="199" applyNumberFormat="1" applyFont="1" applyBorder="1" applyAlignment="1" applyProtection="1">
      <alignment horizontal="center" vertical="center"/>
      <protection hidden="1"/>
    </xf>
    <xf numFmtId="0" fontId="0" fillId="0" borderId="16" xfId="195" applyFont="1" applyBorder="1" applyAlignment="1" applyProtection="1">
      <alignment vertical="center"/>
      <protection hidden="1"/>
    </xf>
    <xf numFmtId="0" fontId="0" fillId="0" borderId="18" xfId="195" applyFont="1" applyBorder="1" applyAlignment="1" applyProtection="1">
      <alignment vertical="center"/>
      <protection hidden="1"/>
    </xf>
    <xf numFmtId="0" fontId="3" fillId="0" borderId="0" xfId="199" applyAlignment="1">
      <alignment vertical="center"/>
    </xf>
    <xf numFmtId="0" fontId="3" fillId="0" borderId="0" xfId="199" quotePrefix="1" applyAlignment="1">
      <alignment horizontal="left" vertical="center"/>
    </xf>
    <xf numFmtId="0" fontId="37" fillId="0" borderId="0" xfId="0" applyFont="1" applyAlignment="1">
      <alignment horizontal="center" vertical="top"/>
    </xf>
    <xf numFmtId="165" fontId="7" fillId="0" borderId="5" xfId="0" applyNumberFormat="1" applyFont="1" applyBorder="1" applyAlignment="1">
      <alignment horizontal="left" vertical="center"/>
    </xf>
    <xf numFmtId="165" fontId="6" fillId="0" borderId="0" xfId="0" applyNumberFormat="1" applyFont="1" applyAlignment="1">
      <alignment horizontal="center" vertical="center"/>
    </xf>
    <xf numFmtId="165" fontId="6" fillId="0" borderId="0" xfId="197" applyNumberFormat="1" applyFont="1" applyFill="1" applyBorder="1" applyAlignment="1" applyProtection="1">
      <alignment horizontal="center" vertical="center"/>
    </xf>
    <xf numFmtId="165" fontId="7" fillId="0" borderId="0" xfId="200" applyNumberFormat="1" applyFont="1" applyAlignment="1" applyProtection="1">
      <alignment horizontal="left" vertical="center"/>
      <protection hidden="1"/>
    </xf>
    <xf numFmtId="165" fontId="6" fillId="0" borderId="0" xfId="200" applyNumberFormat="1" applyFont="1" applyAlignment="1" applyProtection="1">
      <alignment horizontal="center" vertical="center"/>
      <protection hidden="1"/>
    </xf>
    <xf numFmtId="165" fontId="6" fillId="0" borderId="0" xfId="200" applyNumberFormat="1" applyFont="1" applyAlignment="1" applyProtection="1">
      <alignment horizontal="left" vertical="center"/>
      <protection hidden="1"/>
    </xf>
    <xf numFmtId="165" fontId="7" fillId="0" borderId="4" xfId="197" applyNumberFormat="1" applyFont="1" applyFill="1" applyBorder="1" applyAlignment="1" applyProtection="1">
      <alignment horizontal="center" vertical="center" wrapText="1"/>
    </xf>
    <xf numFmtId="1" fontId="7" fillId="0" borderId="4" xfId="0" applyNumberFormat="1"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165" fontId="6" fillId="0" borderId="4" xfId="0" applyNumberFormat="1" applyFont="1" applyBorder="1" applyAlignment="1">
      <alignment horizontal="center" vertical="center"/>
    </xf>
    <xf numFmtId="165" fontId="6" fillId="0" borderId="4" xfId="197" applyNumberFormat="1" applyFont="1" applyFill="1" applyBorder="1" applyAlignment="1" applyProtection="1">
      <alignment horizontal="center" vertical="center"/>
    </xf>
    <xf numFmtId="165" fontId="7" fillId="0" borderId="5" xfId="0" applyNumberFormat="1" applyFont="1" applyBorder="1" applyAlignment="1">
      <alignment horizontal="center" vertical="center"/>
    </xf>
    <xf numFmtId="165" fontId="7" fillId="0" borderId="0" xfId="200" applyNumberFormat="1" applyFont="1" applyAlignment="1" applyProtection="1">
      <alignment horizontal="center" vertical="center"/>
      <protection hidden="1"/>
    </xf>
    <xf numFmtId="0" fontId="7" fillId="0" borderId="4" xfId="0" applyFont="1" applyBorder="1" applyAlignment="1">
      <alignment horizontal="center" vertical="center" wrapText="1"/>
    </xf>
    <xf numFmtId="1" fontId="6" fillId="0" borderId="4" xfId="197" applyNumberFormat="1" applyFont="1" applyFill="1" applyBorder="1" applyAlignment="1" applyProtection="1">
      <alignment horizontal="center" vertical="center"/>
      <protection locked="0"/>
    </xf>
    <xf numFmtId="1" fontId="6" fillId="0" borderId="4" xfId="0" applyNumberFormat="1" applyFont="1" applyBorder="1" applyAlignment="1">
      <alignment horizontal="center" vertical="center"/>
    </xf>
    <xf numFmtId="0" fontId="6" fillId="0" borderId="0" xfId="200" applyFont="1" applyAlignment="1">
      <alignment horizontal="left" vertical="center"/>
    </xf>
    <xf numFmtId="0" fontId="7" fillId="0" borderId="4" xfId="0" applyFont="1" applyBorder="1" applyAlignment="1">
      <alignment horizontal="center" vertical="center"/>
    </xf>
    <xf numFmtId="0" fontId="6" fillId="0" borderId="4" xfId="0" applyFont="1" applyBorder="1" applyAlignment="1">
      <alignment horizontal="justify" vertical="center" wrapText="1"/>
    </xf>
    <xf numFmtId="0" fontId="7" fillId="0" borderId="4" xfId="0" applyFont="1" applyBorder="1" applyAlignment="1">
      <alignment vertical="center"/>
    </xf>
    <xf numFmtId="0" fontId="6" fillId="0" borderId="4" xfId="197" applyNumberFormat="1" applyFont="1" applyFill="1" applyBorder="1" applyAlignment="1" applyProtection="1">
      <alignment vertical="center"/>
    </xf>
    <xf numFmtId="0" fontId="6" fillId="0" borderId="0" xfId="200" applyFont="1" applyAlignment="1">
      <alignment horizontal="center" vertical="center"/>
    </xf>
    <xf numFmtId="0" fontId="62" fillId="11" borderId="4" xfId="0" applyFont="1" applyFill="1" applyBorder="1" applyAlignment="1">
      <alignment horizontal="center" vertical="center"/>
    </xf>
    <xf numFmtId="0" fontId="6" fillId="0" borderId="4" xfId="197" applyNumberFormat="1" applyFont="1" applyFill="1" applyBorder="1" applyAlignment="1" applyProtection="1">
      <alignment horizontal="center" vertical="center"/>
    </xf>
    <xf numFmtId="2" fontId="6" fillId="0" borderId="4" xfId="197" applyNumberFormat="1" applyFont="1" applyFill="1" applyBorder="1" applyAlignment="1" applyProtection="1">
      <alignment horizontal="center" vertical="center"/>
      <protection locked="0"/>
    </xf>
    <xf numFmtId="0" fontId="6" fillId="0" borderId="0" xfId="0" applyFont="1" applyAlignment="1" applyProtection="1">
      <alignment horizontal="center" vertical="center"/>
      <protection hidden="1"/>
    </xf>
    <xf numFmtId="9" fontId="6" fillId="0" borderId="0" xfId="197" applyNumberFormat="1" applyFont="1" applyFill="1" applyBorder="1" applyAlignment="1" applyProtection="1">
      <alignment horizontal="center" vertical="center"/>
    </xf>
    <xf numFmtId="0" fontId="6" fillId="0" borderId="0" xfId="0" applyFont="1" applyAlignment="1">
      <alignment horizontal="right" vertical="center" indent="1"/>
    </xf>
    <xf numFmtId="2" fontId="6" fillId="0" borderId="0" xfId="0" applyNumberFormat="1" applyFont="1" applyAlignment="1">
      <alignment horizontal="right" vertical="center" indent="1"/>
    </xf>
    <xf numFmtId="10" fontId="6" fillId="0" borderId="4" xfId="197" applyNumberFormat="1" applyFont="1" applyFill="1" applyBorder="1" applyAlignment="1" applyProtection="1">
      <alignment horizontal="center" vertical="center"/>
      <protection locked="0"/>
    </xf>
    <xf numFmtId="0" fontId="62" fillId="0" borderId="4" xfId="0" applyFont="1" applyBorder="1" applyAlignment="1">
      <alignment horizontal="center" vertical="center" wrapText="1"/>
    </xf>
    <xf numFmtId="0" fontId="7" fillId="0" borderId="4" xfId="0" applyFont="1" applyBorder="1" applyAlignment="1">
      <alignment horizontal="justify" vertical="center"/>
    </xf>
    <xf numFmtId="9" fontId="60" fillId="0" borderId="4" xfId="0" applyNumberFormat="1" applyFont="1" applyBorder="1" applyAlignment="1">
      <alignment horizontal="center" vertical="center" wrapText="1"/>
    </xf>
    <xf numFmtId="1" fontId="7" fillId="0" borderId="5" xfId="0" applyNumberFormat="1" applyFont="1" applyBorder="1" applyAlignment="1">
      <alignment horizontal="left" vertical="center"/>
    </xf>
    <xf numFmtId="1" fontId="6" fillId="0" borderId="0" xfId="0" applyNumberFormat="1" applyFont="1" applyAlignment="1">
      <alignment horizontal="center" vertical="center"/>
    </xf>
    <xf numFmtId="1" fontId="6" fillId="0" borderId="0" xfId="197" applyNumberFormat="1" applyFont="1" applyFill="1" applyBorder="1" applyAlignment="1" applyProtection="1">
      <alignment horizontal="center" vertical="center"/>
    </xf>
    <xf numFmtId="1" fontId="7" fillId="0" borderId="0" xfId="200" applyNumberFormat="1" applyFont="1" applyAlignment="1" applyProtection="1">
      <alignment horizontal="left" vertical="center"/>
      <protection hidden="1"/>
    </xf>
    <xf numFmtId="1" fontId="6" fillId="0" borderId="0" xfId="200" applyNumberFormat="1" applyFont="1" applyAlignment="1" applyProtection="1">
      <alignment horizontal="center" vertical="center"/>
      <protection hidden="1"/>
    </xf>
    <xf numFmtId="1" fontId="6" fillId="0" borderId="0" xfId="200" applyNumberFormat="1" applyFont="1" applyAlignment="1" applyProtection="1">
      <alignment horizontal="left" vertical="center"/>
      <protection hidden="1"/>
    </xf>
    <xf numFmtId="1" fontId="7" fillId="0" borderId="4" xfId="0" applyNumberFormat="1" applyFont="1" applyBorder="1" applyAlignment="1">
      <alignment horizontal="center" vertical="center" wrapText="1"/>
    </xf>
    <xf numFmtId="1" fontId="6" fillId="0" borderId="4" xfId="197" applyNumberFormat="1" applyFont="1" applyFill="1" applyBorder="1" applyAlignment="1" applyProtection="1">
      <alignment horizontal="center" vertical="center"/>
    </xf>
    <xf numFmtId="0" fontId="6" fillId="0" borderId="0" xfId="200" applyFont="1" applyAlignment="1">
      <alignment horizontal="justify" vertical="center"/>
    </xf>
    <xf numFmtId="0" fontId="60" fillId="0" borderId="4" xfId="0" applyFont="1" applyBorder="1" applyAlignment="1">
      <alignment horizontal="right" vertical="center" wrapText="1"/>
    </xf>
    <xf numFmtId="0" fontId="7" fillId="0" borderId="4" xfId="0" applyFont="1" applyBorder="1" applyAlignment="1">
      <alignment horizontal="right" vertical="center"/>
    </xf>
    <xf numFmtId="0" fontId="7" fillId="0" borderId="4" xfId="197" applyNumberFormat="1" applyFont="1" applyFill="1" applyBorder="1" applyAlignment="1" applyProtection="1">
      <alignment horizontal="right" vertical="center" wrapText="1"/>
    </xf>
    <xf numFmtId="2" fontId="63" fillId="0" borderId="0" xfId="236" applyNumberFormat="1" applyFont="1" applyAlignment="1">
      <alignment horizontal="left" vertical="center" wrapText="1"/>
    </xf>
    <xf numFmtId="0" fontId="7" fillId="0" borderId="34" xfId="0" applyFont="1" applyBorder="1" applyAlignment="1">
      <alignment horizontal="right" vertical="center" indent="1"/>
    </xf>
    <xf numFmtId="2" fontId="6" fillId="0" borderId="34" xfId="197" applyNumberFormat="1" applyFont="1" applyFill="1" applyBorder="1" applyAlignment="1" applyProtection="1">
      <alignment horizontal="right" vertical="center" indent="1"/>
    </xf>
    <xf numFmtId="0" fontId="6" fillId="0" borderId="34" xfId="197" applyNumberFormat="1" applyFont="1" applyFill="1" applyBorder="1" applyAlignment="1" applyProtection="1">
      <alignment horizontal="right" vertical="center" indent="1"/>
    </xf>
    <xf numFmtId="2" fontId="7" fillId="0" borderId="34" xfId="197" applyNumberFormat="1" applyFont="1" applyFill="1" applyBorder="1" applyAlignment="1" applyProtection="1">
      <alignment horizontal="right" vertical="center" indent="1"/>
    </xf>
    <xf numFmtId="0" fontId="7" fillId="0" borderId="14" xfId="0" applyFont="1" applyBorder="1" applyAlignment="1">
      <alignment horizontal="center" vertical="center"/>
    </xf>
    <xf numFmtId="2" fontId="6" fillId="0" borderId="14" xfId="197" applyNumberFormat="1" applyFont="1" applyFill="1" applyBorder="1" applyAlignment="1" applyProtection="1">
      <alignment horizontal="right" vertical="center"/>
    </xf>
    <xf numFmtId="2" fontId="7" fillId="0" borderId="14" xfId="197" applyNumberFormat="1" applyFont="1" applyFill="1" applyBorder="1" applyAlignment="1" applyProtection="1">
      <alignment horizontal="center" vertical="center"/>
    </xf>
    <xf numFmtId="2" fontId="7" fillId="0" borderId="14" xfId="0" applyNumberFormat="1" applyFont="1" applyBorder="1" applyAlignment="1">
      <alignment vertical="center"/>
    </xf>
    <xf numFmtId="0" fontId="7" fillId="0" borderId="11" xfId="197" applyNumberFormat="1" applyFont="1" applyFill="1" applyBorder="1" applyAlignment="1" applyProtection="1">
      <alignment horizontal="right" vertical="center" wrapText="1" indent="1"/>
    </xf>
    <xf numFmtId="0" fontId="5" fillId="0" borderId="0" xfId="0" applyFont="1" applyProtection="1">
      <protection hidden="1"/>
    </xf>
    <xf numFmtId="0" fontId="46" fillId="0" borderId="0" xfId="195" applyFont="1" applyAlignment="1" applyProtection="1">
      <alignment horizontal="center" vertical="center"/>
      <protection hidden="1"/>
    </xf>
    <xf numFmtId="0" fontId="17" fillId="0" borderId="0" xfId="0" applyFont="1" applyAlignment="1">
      <alignment horizontal="center" vertical="center" wrapText="1"/>
    </xf>
    <xf numFmtId="174" fontId="17" fillId="0" borderId="0" xfId="193" applyNumberFormat="1" applyFont="1" applyAlignment="1">
      <alignment horizontal="left" vertical="center"/>
    </xf>
    <xf numFmtId="0" fontId="17" fillId="0" borderId="0" xfId="194" applyAlignment="1">
      <alignment horizontal="left" vertical="center"/>
    </xf>
    <xf numFmtId="0" fontId="17" fillId="0" borderId="0" xfId="201" applyAlignment="1">
      <alignment horizontal="left" vertical="center"/>
    </xf>
    <xf numFmtId="0" fontId="17" fillId="0" borderId="0" xfId="193" applyFont="1" applyAlignment="1">
      <alignment vertical="top"/>
    </xf>
    <xf numFmtId="165" fontId="17" fillId="0" borderId="0" xfId="193" applyNumberFormat="1" applyFont="1" applyAlignment="1">
      <alignment horizontal="center" vertical="top"/>
    </xf>
    <xf numFmtId="165" fontId="17" fillId="0" borderId="0" xfId="193" applyNumberFormat="1" applyFont="1" applyAlignment="1">
      <alignment horizontal="center" vertical="center"/>
    </xf>
    <xf numFmtId="0" fontId="17" fillId="0" borderId="0" xfId="193" applyFont="1" applyAlignment="1">
      <alignment horizontal="center" vertical="top"/>
    </xf>
    <xf numFmtId="165" fontId="17" fillId="0" borderId="0" xfId="0" applyNumberFormat="1" applyFont="1" applyAlignment="1">
      <alignment horizontal="center" vertical="center"/>
    </xf>
    <xf numFmtId="0" fontId="17" fillId="0" borderId="0" xfId="0" applyFont="1" applyAlignment="1">
      <alignment horizontal="left" vertical="center" wrapText="1" indent="2"/>
    </xf>
    <xf numFmtId="0" fontId="17" fillId="0" borderId="0" xfId="0" applyFont="1" applyAlignment="1">
      <alignment vertical="center" wrapText="1"/>
    </xf>
    <xf numFmtId="0" fontId="17" fillId="4" borderId="0" xfId="0" applyFont="1" applyFill="1" applyAlignment="1">
      <alignment vertical="center"/>
    </xf>
    <xf numFmtId="0" fontId="17" fillId="4" borderId="0" xfId="0" applyFont="1" applyFill="1" applyAlignment="1" applyProtection="1">
      <alignment vertical="center"/>
      <protection locked="0"/>
    </xf>
    <xf numFmtId="0" fontId="17" fillId="0" borderId="0" xfId="0" applyFont="1" applyAlignment="1">
      <alignment horizontal="left" vertical="center" indent="2"/>
    </xf>
    <xf numFmtId="0" fontId="17" fillId="4" borderId="22" xfId="0" applyFont="1" applyFill="1" applyBorder="1" applyAlignment="1" applyProtection="1">
      <alignment horizontal="left" vertical="center"/>
      <protection locked="0"/>
    </xf>
    <xf numFmtId="0" fontId="35" fillId="0" borderId="0" xfId="203" applyFont="1" applyProtection="1">
      <protection hidden="1"/>
    </xf>
    <xf numFmtId="0" fontId="35" fillId="0" borderId="0" xfId="203" applyFont="1" applyAlignment="1" applyProtection="1">
      <alignment vertical="center"/>
      <protection hidden="1"/>
    </xf>
    <xf numFmtId="0" fontId="35" fillId="0" borderId="0" xfId="203" applyFont="1" applyAlignment="1" applyProtection="1">
      <alignment wrapText="1"/>
      <protection hidden="1"/>
    </xf>
    <xf numFmtId="10" fontId="35" fillId="0" borderId="0" xfId="203" applyNumberFormat="1" applyFont="1" applyAlignment="1" applyProtection="1">
      <alignment vertical="center"/>
      <protection hidden="1"/>
    </xf>
    <xf numFmtId="0" fontId="3" fillId="0" borderId="0" xfId="196" applyAlignment="1" applyProtection="1">
      <alignment horizontal="left" vertical="center"/>
      <protection hidden="1"/>
    </xf>
    <xf numFmtId="0" fontId="6" fillId="0" borderId="23" xfId="0" applyFont="1" applyBorder="1" applyAlignment="1">
      <alignment horizontal="center" vertical="center" wrapText="1"/>
    </xf>
    <xf numFmtId="0" fontId="64" fillId="0" borderId="4" xfId="0" applyFont="1" applyBorder="1" applyAlignment="1">
      <alignment vertical="top" wrapText="1"/>
    </xf>
    <xf numFmtId="0" fontId="64" fillId="0" borderId="13" xfId="0" applyFont="1" applyBorder="1" applyAlignment="1">
      <alignment vertical="top" wrapText="1"/>
    </xf>
    <xf numFmtId="0" fontId="6" fillId="0" borderId="4" xfId="0" quotePrefix="1" applyFont="1" applyBorder="1" applyAlignment="1">
      <alignment horizontal="center" vertical="center" wrapText="1"/>
    </xf>
    <xf numFmtId="1" fontId="7" fillId="0" borderId="15" xfId="0" applyNumberFormat="1" applyFont="1" applyBorder="1" applyAlignment="1">
      <alignment horizontal="center" vertical="center"/>
    </xf>
    <xf numFmtId="2" fontId="6" fillId="0" borderId="4" xfId="197" applyNumberFormat="1" applyFont="1" applyFill="1" applyBorder="1" applyAlignment="1" applyProtection="1">
      <alignment horizontal="center" vertical="center"/>
    </xf>
    <xf numFmtId="0" fontId="6" fillId="4" borderId="4" xfId="195" applyFont="1" applyFill="1" applyBorder="1" applyAlignment="1" applyProtection="1">
      <alignment horizontal="center" vertical="center"/>
      <protection locked="0"/>
    </xf>
    <xf numFmtId="0" fontId="17" fillId="4" borderId="14" xfId="195" applyFont="1" applyFill="1" applyBorder="1" applyAlignment="1" applyProtection="1">
      <alignment horizontal="center" vertical="center" wrapText="1"/>
      <protection locked="0"/>
    </xf>
    <xf numFmtId="0" fontId="0" fillId="4" borderId="14" xfId="195" applyFont="1" applyFill="1" applyBorder="1" applyAlignment="1" applyProtection="1">
      <alignment horizontal="left" vertical="center"/>
      <protection locked="0"/>
    </xf>
    <xf numFmtId="0" fontId="0" fillId="4" borderId="16" xfId="195" applyFont="1" applyFill="1" applyBorder="1" applyAlignment="1" applyProtection="1">
      <alignment horizontal="left" vertical="center"/>
      <protection locked="0"/>
    </xf>
    <xf numFmtId="0" fontId="46" fillId="4" borderId="16" xfId="195" applyFont="1" applyFill="1" applyBorder="1" applyAlignment="1" applyProtection="1">
      <alignment horizontal="left" vertical="center"/>
      <protection locked="0"/>
    </xf>
    <xf numFmtId="0" fontId="0" fillId="4" borderId="4" xfId="195" applyFont="1" applyFill="1" applyBorder="1" applyAlignment="1" applyProtection="1">
      <alignment horizontal="left" vertical="center" wrapText="1"/>
      <protection locked="0"/>
    </xf>
    <xf numFmtId="0" fontId="0" fillId="4" borderId="4" xfId="195" applyFont="1" applyFill="1" applyBorder="1" applyAlignment="1" applyProtection="1">
      <alignment horizontal="left" vertical="center"/>
      <protection locked="0"/>
    </xf>
    <xf numFmtId="0" fontId="19" fillId="0" borderId="4" xfId="0" applyFont="1" applyBorder="1" applyAlignment="1">
      <alignment horizontal="justify" vertical="top" wrapText="1"/>
    </xf>
    <xf numFmtId="0" fontId="19" fillId="12" borderId="4" xfId="0" applyFont="1" applyFill="1" applyBorder="1" applyAlignment="1">
      <alignment horizontal="justify" vertical="top" wrapText="1"/>
    </xf>
    <xf numFmtId="0" fontId="66" fillId="0" borderId="4" xfId="0" applyFont="1" applyBorder="1" applyAlignment="1">
      <alignment horizontal="center" vertical="center"/>
    </xf>
    <xf numFmtId="0" fontId="66" fillId="0" borderId="4" xfId="0" applyFont="1" applyBorder="1" applyAlignment="1">
      <alignment horizontal="center" vertical="top"/>
    </xf>
    <xf numFmtId="0" fontId="19" fillId="0" borderId="0" xfId="0" applyFont="1" applyAlignment="1">
      <alignment horizontal="center" vertical="center"/>
    </xf>
    <xf numFmtId="0" fontId="66" fillId="12" borderId="4" xfId="0" applyFont="1" applyFill="1" applyBorder="1" applyAlignment="1">
      <alignment horizontal="center" vertical="center" wrapText="1"/>
    </xf>
    <xf numFmtId="0" fontId="19" fillId="0" borderId="4" xfId="0" applyFont="1" applyBorder="1" applyAlignment="1">
      <alignment horizontal="center" vertical="center"/>
    </xf>
    <xf numFmtId="0" fontId="6" fillId="0" borderId="34" xfId="0" quotePrefix="1" applyFont="1" applyBorder="1" applyAlignment="1">
      <alignment horizontal="right" vertical="center" indent="1"/>
    </xf>
    <xf numFmtId="0" fontId="65" fillId="0" borderId="0" xfId="0" applyFont="1" applyAlignment="1" applyProtection="1">
      <alignment horizontal="left" vertical="center" wrapText="1"/>
      <protection hidden="1"/>
    </xf>
    <xf numFmtId="0" fontId="58" fillId="0" borderId="0" xfId="0" applyFont="1" applyAlignment="1" applyProtection="1">
      <alignment horizontal="left" vertical="center"/>
      <protection hidden="1"/>
    </xf>
    <xf numFmtId="0" fontId="57" fillId="0" borderId="0" xfId="0" applyFont="1" applyAlignment="1" applyProtection="1">
      <alignment horizontal="left" vertical="center"/>
      <protection hidden="1"/>
    </xf>
    <xf numFmtId="0" fontId="57" fillId="0" borderId="0" xfId="0" quotePrefix="1" applyFont="1" applyAlignment="1" applyProtection="1">
      <alignment horizontal="left" vertical="center"/>
      <protection hidden="1"/>
    </xf>
    <xf numFmtId="0" fontId="24" fillId="0" borderId="6" xfId="199" applyFont="1" applyBorder="1" applyAlignment="1" applyProtection="1">
      <alignment horizontal="right" vertical="center"/>
      <protection hidden="1"/>
    </xf>
    <xf numFmtId="0" fontId="24" fillId="0" borderId="0" xfId="199" applyFont="1" applyAlignment="1" applyProtection="1">
      <alignment horizontal="right" vertical="center"/>
      <protection hidden="1"/>
    </xf>
    <xf numFmtId="0" fontId="22" fillId="0" borderId="6" xfId="199" applyFont="1" applyBorder="1" applyAlignment="1" applyProtection="1">
      <alignment horizontal="right" vertical="center"/>
      <protection hidden="1"/>
    </xf>
    <xf numFmtId="0" fontId="22" fillId="0" borderId="0" xfId="199" applyFont="1" applyAlignment="1" applyProtection="1">
      <alignment horizontal="right" vertical="center"/>
      <protection hidden="1"/>
    </xf>
    <xf numFmtId="0" fontId="25" fillId="0" borderId="4" xfId="199" applyFont="1" applyBorder="1" applyAlignment="1" applyProtection="1">
      <alignment horizontal="center" vertical="center"/>
      <protection hidden="1"/>
    </xf>
    <xf numFmtId="0" fontId="18" fillId="0" borderId="4" xfId="199" applyFont="1" applyBorder="1" applyAlignment="1" applyProtection="1">
      <alignment horizontal="center" vertical="center"/>
      <protection hidden="1"/>
    </xf>
    <xf numFmtId="0" fontId="40" fillId="0" borderId="11" xfId="199" applyFont="1" applyBorder="1" applyAlignment="1" applyProtection="1">
      <alignment horizontal="center" vertical="center" textRotation="180"/>
      <protection hidden="1"/>
    </xf>
    <xf numFmtId="0" fontId="40" fillId="0" borderId="12" xfId="199" applyFont="1" applyBorder="1" applyAlignment="1" applyProtection="1">
      <alignment horizontal="center" vertical="center" textRotation="180"/>
      <protection hidden="1"/>
    </xf>
    <xf numFmtId="0" fontId="40" fillId="0" borderId="13" xfId="199" applyFont="1" applyBorder="1" applyAlignment="1" applyProtection="1">
      <alignment horizontal="center" vertical="center" textRotation="180"/>
      <protection hidden="1"/>
    </xf>
    <xf numFmtId="0" fontId="40" fillId="0" borderId="11" xfId="199" applyFont="1" applyBorder="1" applyAlignment="1" applyProtection="1">
      <alignment horizontal="center" vertical="center" textRotation="90"/>
      <protection hidden="1"/>
    </xf>
    <xf numFmtId="0" fontId="40" fillId="0" borderId="12" xfId="199" applyFont="1" applyBorder="1" applyAlignment="1" applyProtection="1">
      <alignment horizontal="center" vertical="center" textRotation="90"/>
      <protection hidden="1"/>
    </xf>
    <xf numFmtId="0" fontId="40" fillId="0" borderId="13" xfId="199" applyFont="1" applyBorder="1" applyAlignment="1" applyProtection="1">
      <alignment horizontal="center" vertical="center" textRotation="90"/>
      <protection hidden="1"/>
    </xf>
    <xf numFmtId="0" fontId="24" fillId="0" borderId="8" xfId="199" applyFont="1" applyBorder="1" applyAlignment="1" applyProtection="1">
      <alignment horizontal="right" vertical="center"/>
      <protection hidden="1"/>
    </xf>
    <xf numFmtId="0" fontId="24" fillId="0" borderId="5" xfId="199" applyFont="1" applyBorder="1" applyAlignment="1" applyProtection="1">
      <alignment horizontal="right" vertical="center"/>
      <protection hidden="1"/>
    </xf>
    <xf numFmtId="0" fontId="22" fillId="0" borderId="27" xfId="199" applyFont="1" applyBorder="1" applyAlignment="1" applyProtection="1">
      <alignment horizontal="right" vertical="center"/>
      <protection hidden="1"/>
    </xf>
    <xf numFmtId="0" fontId="22" fillId="0" borderId="10" xfId="199" applyFont="1" applyBorder="1" applyAlignment="1" applyProtection="1">
      <alignment horizontal="right" vertical="center"/>
      <protection hidden="1"/>
    </xf>
    <xf numFmtId="0" fontId="20" fillId="0" borderId="22" xfId="199" applyFont="1" applyBorder="1" applyAlignment="1" applyProtection="1">
      <alignment horizontal="justify" vertical="center"/>
      <protection hidden="1"/>
    </xf>
    <xf numFmtId="0" fontId="20" fillId="0" borderId="19" xfId="199" applyFont="1" applyBorder="1" applyAlignment="1" applyProtection="1">
      <alignment horizontal="justify" vertical="center"/>
      <protection hidden="1"/>
    </xf>
    <xf numFmtId="0" fontId="3" fillId="0" borderId="6" xfId="199" applyBorder="1" applyAlignment="1">
      <alignment vertical="center"/>
    </xf>
    <xf numFmtId="0" fontId="3" fillId="0" borderId="0" xfId="199" applyAlignment="1">
      <alignment vertical="center"/>
    </xf>
    <xf numFmtId="0" fontId="3" fillId="0" borderId="7" xfId="199" applyBorder="1" applyAlignment="1">
      <alignment vertical="center"/>
    </xf>
    <xf numFmtId="0" fontId="7" fillId="0" borderId="14" xfId="199" applyFont="1" applyBorder="1" applyAlignment="1" applyProtection="1">
      <alignment horizontal="center" vertical="center"/>
      <protection hidden="1"/>
    </xf>
    <xf numFmtId="0" fontId="7" fillId="0" borderId="3" xfId="199" applyFont="1" applyBorder="1" applyAlignment="1" applyProtection="1">
      <alignment horizontal="center" vertical="center"/>
      <protection hidden="1"/>
    </xf>
    <xf numFmtId="0" fontId="7" fillId="0" borderId="15" xfId="199" applyFont="1" applyBorder="1" applyAlignment="1" applyProtection="1">
      <alignment horizontal="center" vertical="center"/>
      <protection hidden="1"/>
    </xf>
    <xf numFmtId="0" fontId="39" fillId="8" borderId="16" xfId="199" applyFont="1" applyFill="1" applyBorder="1" applyAlignment="1" applyProtection="1">
      <alignment horizontal="left" vertical="center" wrapText="1"/>
      <protection hidden="1"/>
    </xf>
    <xf numFmtId="0" fontId="39" fillId="8" borderId="31" xfId="199" applyFont="1" applyFill="1" applyBorder="1" applyAlignment="1" applyProtection="1">
      <alignment horizontal="left" vertical="center" wrapText="1"/>
      <protection hidden="1"/>
    </xf>
    <xf numFmtId="0" fontId="39" fillId="8" borderId="17" xfId="199" applyFont="1" applyFill="1" applyBorder="1" applyAlignment="1" applyProtection="1">
      <alignment horizontal="left" vertical="center" wrapText="1"/>
      <protection hidden="1"/>
    </xf>
    <xf numFmtId="0" fontId="21" fillId="0" borderId="18" xfId="199" applyFont="1" applyBorder="1" applyAlignment="1" applyProtection="1">
      <alignment horizontal="center" vertical="center"/>
      <protection hidden="1"/>
    </xf>
    <xf numFmtId="0" fontId="21" fillId="0" borderId="22" xfId="199" applyFont="1" applyBorder="1" applyAlignment="1" applyProtection="1">
      <alignment horizontal="center" vertical="center"/>
      <protection hidden="1"/>
    </xf>
    <xf numFmtId="0" fontId="21" fillId="0" borderId="19" xfId="199" applyFont="1" applyBorder="1" applyAlignment="1" applyProtection="1">
      <alignment horizontal="center" vertical="center"/>
      <protection hidden="1"/>
    </xf>
    <xf numFmtId="0" fontId="28" fillId="7" borderId="0" xfId="0" applyFont="1" applyFill="1" applyAlignment="1" applyProtection="1">
      <alignment horizontal="center" vertical="top" wrapText="1"/>
      <protection hidden="1"/>
    </xf>
    <xf numFmtId="0" fontId="20" fillId="0" borderId="0" xfId="0" applyFont="1" applyAlignment="1" applyProtection="1">
      <alignment horizontal="left" vertical="top"/>
      <protection hidden="1"/>
    </xf>
    <xf numFmtId="0" fontId="20" fillId="0" borderId="22" xfId="0" applyFont="1" applyBorder="1" applyAlignment="1" applyProtection="1">
      <alignment horizontal="center" vertical="center"/>
      <protection hidden="1"/>
    </xf>
    <xf numFmtId="0" fontId="36" fillId="0" borderId="32" xfId="0" applyFont="1" applyBorder="1" applyAlignment="1" applyProtection="1">
      <alignment horizontal="center" vertical="top"/>
      <protection hidden="1"/>
    </xf>
    <xf numFmtId="0" fontId="36" fillId="0" borderId="0" xfId="0" applyFont="1" applyAlignment="1" applyProtection="1">
      <alignment horizontal="center" vertical="top"/>
      <protection hidden="1"/>
    </xf>
    <xf numFmtId="0" fontId="34" fillId="8" borderId="5" xfId="195" applyFont="1" applyFill="1" applyBorder="1" applyAlignment="1" applyProtection="1">
      <alignment horizontal="left" vertical="top" wrapText="1"/>
      <protection hidden="1"/>
    </xf>
    <xf numFmtId="0" fontId="16" fillId="0" borderId="0" xfId="195" applyFont="1" applyAlignment="1" applyProtection="1">
      <alignment horizontal="center" vertical="center"/>
      <protection hidden="1"/>
    </xf>
    <xf numFmtId="0" fontId="26" fillId="7" borderId="0" xfId="195" applyFont="1" applyFill="1" applyAlignment="1" applyProtection="1">
      <alignment horizontal="center" vertical="center"/>
      <protection hidden="1"/>
    </xf>
    <xf numFmtId="0" fontId="7" fillId="8" borderId="0" xfId="0" applyFont="1" applyFill="1" applyAlignment="1">
      <alignment horizontal="left" vertical="top" wrapText="1"/>
    </xf>
    <xf numFmtId="0" fontId="37" fillId="7" borderId="0" xfId="0" applyFont="1" applyFill="1" applyAlignment="1">
      <alignment horizontal="center" vertical="top"/>
    </xf>
    <xf numFmtId="0" fontId="7" fillId="0" borderId="0" xfId="197" applyNumberFormat="1" applyFont="1" applyFill="1" applyBorder="1" applyAlignment="1" applyProtection="1">
      <alignment horizontal="justify" vertical="top" wrapText="1"/>
    </xf>
    <xf numFmtId="0" fontId="6" fillId="0" borderId="0" xfId="200" applyFont="1" applyAlignment="1">
      <alignment horizontal="left" vertical="top"/>
    </xf>
    <xf numFmtId="0" fontId="37" fillId="0" borderId="0" xfId="0" applyFont="1" applyAlignment="1">
      <alignment horizontal="center" vertical="top"/>
    </xf>
    <xf numFmtId="165" fontId="7" fillId="0" borderId="5" xfId="200" applyNumberFormat="1" applyFont="1" applyBorder="1" applyAlignment="1" applyProtection="1">
      <alignment horizontal="right" vertical="top"/>
      <protection hidden="1"/>
    </xf>
    <xf numFmtId="165" fontId="6" fillId="0" borderId="0" xfId="200" applyNumberFormat="1" applyFont="1" applyAlignment="1" applyProtection="1">
      <alignment horizontal="left" vertical="top"/>
      <protection hidden="1"/>
    </xf>
    <xf numFmtId="0" fontId="16" fillId="8" borderId="0" xfId="199" applyFont="1" applyFill="1" applyAlignment="1" applyProtection="1">
      <alignment horizontal="left" vertical="top" wrapText="1"/>
      <protection hidden="1"/>
    </xf>
    <xf numFmtId="0" fontId="16" fillId="0" borderId="14" xfId="199" applyFont="1" applyBorder="1" applyAlignment="1" applyProtection="1">
      <alignment horizontal="center" vertical="center" wrapText="1"/>
      <protection hidden="1"/>
    </xf>
    <xf numFmtId="0" fontId="16" fillId="0" borderId="15" xfId="199" applyFont="1" applyBorder="1" applyAlignment="1" applyProtection="1">
      <alignment horizontal="center" vertical="center" wrapText="1"/>
      <protection hidden="1"/>
    </xf>
    <xf numFmtId="0" fontId="17" fillId="0" borderId="0" xfId="199" applyFont="1" applyAlignment="1" applyProtection="1">
      <alignment horizontal="left" vertical="top"/>
      <protection hidden="1"/>
    </xf>
    <xf numFmtId="0" fontId="26" fillId="7" borderId="0" xfId="199" applyFont="1" applyFill="1" applyAlignment="1" applyProtection="1">
      <alignment horizontal="center" vertical="center"/>
      <protection hidden="1"/>
    </xf>
    <xf numFmtId="0" fontId="16" fillId="5" borderId="4" xfId="199" applyFont="1" applyFill="1" applyBorder="1" applyAlignment="1" applyProtection="1">
      <alignment horizontal="left" vertical="center" wrapText="1"/>
      <protection hidden="1"/>
    </xf>
    <xf numFmtId="0" fontId="0" fillId="0" borderId="4" xfId="199" applyFont="1" applyBorder="1" applyAlignment="1" applyProtection="1">
      <alignment horizontal="left" vertical="center" wrapText="1"/>
      <protection hidden="1"/>
    </xf>
    <xf numFmtId="2" fontId="16" fillId="0" borderId="14" xfId="199" applyNumberFormat="1" applyFont="1" applyBorder="1" applyAlignment="1" applyProtection="1">
      <alignment horizontal="center" vertical="center" wrapText="1"/>
      <protection hidden="1"/>
    </xf>
    <xf numFmtId="2" fontId="16" fillId="0" borderId="15" xfId="199" applyNumberFormat="1" applyFont="1" applyBorder="1" applyAlignment="1" applyProtection="1">
      <alignment horizontal="center" vertical="center" wrapText="1"/>
      <protection hidden="1"/>
    </xf>
    <xf numFmtId="0" fontId="37" fillId="0" borderId="0" xfId="199" applyFont="1" applyAlignment="1" applyProtection="1">
      <alignment horizontal="center" vertical="top"/>
      <protection hidden="1"/>
    </xf>
    <xf numFmtId="0" fontId="0" fillId="0" borderId="4" xfId="199" applyFont="1" applyBorder="1" applyAlignment="1" applyProtection="1">
      <alignment horizontal="justify" vertical="center" wrapText="1"/>
      <protection hidden="1"/>
    </xf>
    <xf numFmtId="0" fontId="17" fillId="0" borderId="4" xfId="199" applyFont="1" applyBorder="1" applyAlignment="1" applyProtection="1">
      <alignment horizontal="justify" vertical="center" wrapText="1"/>
      <protection hidden="1"/>
    </xf>
    <xf numFmtId="0" fontId="16" fillId="0" borderId="14" xfId="199" applyFont="1" applyBorder="1" applyAlignment="1" applyProtection="1">
      <alignment horizontal="left" vertical="center" wrapText="1"/>
      <protection hidden="1"/>
    </xf>
    <xf numFmtId="0" fontId="16" fillId="0" borderId="15" xfId="199" applyFont="1" applyBorder="1" applyAlignment="1" applyProtection="1">
      <alignment horizontal="left" vertical="center" wrapText="1"/>
      <protection hidden="1"/>
    </xf>
    <xf numFmtId="2" fontId="16" fillId="0" borderId="14" xfId="199" applyNumberFormat="1" applyFont="1" applyBorder="1" applyAlignment="1" applyProtection="1">
      <alignment horizontal="center" wrapText="1"/>
      <protection hidden="1"/>
    </xf>
    <xf numFmtId="2" fontId="16" fillId="0" borderId="15" xfId="199" applyNumberFormat="1" applyFont="1" applyBorder="1" applyAlignment="1" applyProtection="1">
      <alignment horizontal="center" wrapText="1"/>
      <protection hidden="1"/>
    </xf>
    <xf numFmtId="0" fontId="16" fillId="0" borderId="0" xfId="197" applyNumberFormat="1" applyFont="1" applyFill="1" applyBorder="1" applyAlignment="1" applyProtection="1">
      <alignment horizontal="justify" vertical="center" wrapText="1"/>
      <protection hidden="1"/>
    </xf>
    <xf numFmtId="0" fontId="17" fillId="0" borderId="4" xfId="199" applyFont="1" applyBorder="1" applyAlignment="1" applyProtection="1">
      <alignment horizontal="center" vertical="center"/>
      <protection hidden="1"/>
    </xf>
    <xf numFmtId="0" fontId="17" fillId="0" borderId="25" xfId="199" applyFont="1" applyBorder="1" applyAlignment="1" applyProtection="1">
      <alignment horizontal="justify" vertical="center" wrapText="1"/>
      <protection hidden="1"/>
    </xf>
    <xf numFmtId="0" fontId="17" fillId="0" borderId="26" xfId="199" applyFont="1" applyBorder="1" applyAlignment="1" applyProtection="1">
      <alignment horizontal="justify" vertical="center" wrapText="1"/>
      <protection hidden="1"/>
    </xf>
    <xf numFmtId="0" fontId="16" fillId="0" borderId="4" xfId="199" applyFont="1" applyBorder="1" applyAlignment="1" applyProtection="1">
      <alignment horizontal="left" vertical="center" wrapText="1"/>
      <protection hidden="1"/>
    </xf>
    <xf numFmtId="0" fontId="0" fillId="0" borderId="25" xfId="199" applyFont="1" applyBorder="1" applyAlignment="1" applyProtection="1">
      <alignment horizontal="justify" vertical="center" wrapText="1"/>
      <protection hidden="1"/>
    </xf>
    <xf numFmtId="0" fontId="16" fillId="5" borderId="24" xfId="199" applyFont="1" applyFill="1" applyBorder="1" applyAlignment="1" applyProtection="1">
      <alignment horizontal="left" vertical="center" wrapText="1"/>
      <protection hidden="1"/>
    </xf>
    <xf numFmtId="4" fontId="16" fillId="0" borderId="11" xfId="199" applyNumberFormat="1" applyFont="1" applyBorder="1" applyAlignment="1" applyProtection="1">
      <alignment horizontal="center" wrapText="1"/>
      <protection hidden="1"/>
    </xf>
    <xf numFmtId="4" fontId="16" fillId="0" borderId="13" xfId="199" applyNumberFormat="1" applyFont="1" applyBorder="1" applyAlignment="1" applyProtection="1">
      <alignment horizontal="center" wrapText="1"/>
      <protection hidden="1"/>
    </xf>
    <xf numFmtId="4" fontId="16" fillId="0" borderId="11" xfId="199" applyNumberFormat="1" applyFont="1" applyBorder="1" applyAlignment="1" applyProtection="1">
      <alignment horizontal="center"/>
      <protection hidden="1"/>
    </xf>
    <xf numFmtId="4" fontId="16" fillId="0" borderId="13" xfId="199" applyNumberFormat="1" applyFont="1" applyBorder="1" applyAlignment="1" applyProtection="1">
      <alignment horizontal="center"/>
      <protection hidden="1"/>
    </xf>
    <xf numFmtId="0" fontId="28" fillId="7" borderId="0" xfId="0" applyFont="1" applyFill="1" applyAlignment="1" applyProtection="1">
      <alignment horizontal="center" vertical="center" wrapText="1"/>
      <protection hidden="1"/>
    </xf>
    <xf numFmtId="0" fontId="28" fillId="7" borderId="7" xfId="0" applyFont="1" applyFill="1" applyBorder="1" applyAlignment="1" applyProtection="1">
      <alignment horizontal="center" vertical="center" wrapText="1"/>
      <protection hidden="1"/>
    </xf>
    <xf numFmtId="0" fontId="17" fillId="0" borderId="0" xfId="193" applyFont="1" applyAlignment="1">
      <alignment horizontal="justify" vertical="top"/>
    </xf>
    <xf numFmtId="0" fontId="0" fillId="0" borderId="0" xfId="193" applyFont="1" applyAlignment="1">
      <alignment horizontal="justify" vertical="top"/>
    </xf>
    <xf numFmtId="0" fontId="16" fillId="0" borderId="0" xfId="193" applyFont="1" applyAlignment="1">
      <alignment horizontal="justify" vertical="center"/>
    </xf>
    <xf numFmtId="0" fontId="16" fillId="0" borderId="0" xfId="193" applyFont="1" applyAlignment="1">
      <alignment horizontal="center" vertical="center"/>
    </xf>
    <xf numFmtId="0" fontId="17" fillId="4" borderId="0" xfId="193" applyFont="1" applyFill="1" applyAlignment="1" applyProtection="1">
      <alignment horizontal="left" vertical="center"/>
      <protection locked="0"/>
    </xf>
    <xf numFmtId="174" fontId="17" fillId="0" borderId="0" xfId="193" applyNumberFormat="1" applyFont="1" applyAlignment="1">
      <alignment horizontal="left" vertical="center"/>
    </xf>
    <xf numFmtId="0" fontId="16" fillId="9" borderId="0" xfId="193" applyFont="1" applyFill="1" applyAlignment="1">
      <alignment horizontal="justify" vertical="top"/>
    </xf>
    <xf numFmtId="0" fontId="17" fillId="0" borderId="0" xfId="193" applyFont="1" applyAlignment="1">
      <alignment horizontal="justify" vertical="center"/>
    </xf>
    <xf numFmtId="0" fontId="17" fillId="0" borderId="0" xfId="193" applyFont="1" applyAlignment="1">
      <alignment horizontal="center" vertical="top"/>
    </xf>
    <xf numFmtId="0" fontId="36" fillId="0" borderId="0" xfId="193" quotePrefix="1" applyFont="1" applyAlignment="1">
      <alignment horizontal="center" vertical="center"/>
    </xf>
    <xf numFmtId="0" fontId="0" fillId="4" borderId="22" xfId="0" applyFill="1" applyBorder="1" applyAlignment="1" applyProtection="1">
      <alignment horizontal="left" vertical="center"/>
      <protection locked="0"/>
    </xf>
    <xf numFmtId="0" fontId="17" fillId="4" borderId="22" xfId="0" applyFont="1" applyFill="1" applyBorder="1" applyAlignment="1" applyProtection="1">
      <alignment horizontal="left" vertical="center"/>
      <protection locked="0"/>
    </xf>
    <xf numFmtId="0" fontId="17" fillId="0" borderId="33" xfId="0" applyFont="1" applyBorder="1" applyAlignment="1">
      <alignment horizontal="justify" vertical="center" wrapText="1"/>
    </xf>
    <xf numFmtId="0" fontId="17" fillId="0" borderId="22" xfId="0" applyFont="1" applyBorder="1" applyAlignment="1">
      <alignment horizontal="left" vertical="center" indent="2"/>
    </xf>
    <xf numFmtId="0" fontId="17" fillId="0" borderId="32" xfId="0" applyFont="1" applyBorder="1" applyAlignment="1">
      <alignment horizontal="left" vertical="center" indent="2"/>
    </xf>
    <xf numFmtId="0" fontId="17" fillId="0" borderId="0" xfId="0" applyFont="1" applyAlignment="1">
      <alignment horizontal="left" vertical="center" indent="2"/>
    </xf>
    <xf numFmtId="0" fontId="17" fillId="0" borderId="33" xfId="0" applyFont="1" applyBorder="1" applyAlignment="1">
      <alignment horizontal="left" vertical="center" indent="2"/>
    </xf>
    <xf numFmtId="0" fontId="17" fillId="0" borderId="0" xfId="0" applyFont="1" applyAlignment="1">
      <alignment horizontal="left" vertical="center" wrapText="1" indent="2"/>
    </xf>
    <xf numFmtId="0" fontId="17" fillId="10" borderId="0" xfId="193" applyFont="1" applyFill="1" applyAlignment="1">
      <alignment horizontal="justify" vertical="top"/>
    </xf>
    <xf numFmtId="174" fontId="16" fillId="0" borderId="0" xfId="193" applyNumberFormat="1" applyFont="1" applyAlignment="1">
      <alignment horizontal="left" vertical="center" indent="1"/>
    </xf>
    <xf numFmtId="0" fontId="0" fillId="0" borderId="0" xfId="193" applyFont="1" applyAlignment="1">
      <alignment horizontal="center" vertical="top"/>
    </xf>
    <xf numFmtId="0" fontId="0" fillId="0" borderId="0" xfId="0" applyAlignment="1">
      <alignment horizontal="left" vertical="top" wrapText="1"/>
    </xf>
    <xf numFmtId="0" fontId="17" fillId="0" borderId="0" xfId="204" applyFont="1" applyAlignment="1" applyProtection="1">
      <alignment horizontal="justify" vertical="center" wrapText="1"/>
      <protection hidden="1"/>
    </xf>
    <xf numFmtId="0" fontId="18" fillId="0" borderId="0" xfId="204" applyFont="1" applyAlignment="1" applyProtection="1">
      <alignment horizontal="left"/>
      <protection hidden="1"/>
    </xf>
    <xf numFmtId="0" fontId="18" fillId="0" borderId="7" xfId="204" applyFont="1" applyBorder="1" applyAlignment="1" applyProtection="1">
      <alignment horizontal="left"/>
      <protection hidden="1"/>
    </xf>
    <xf numFmtId="1" fontId="16" fillId="0" borderId="14" xfId="204" applyNumberFormat="1" applyFont="1" applyBorder="1" applyAlignment="1" applyProtection="1">
      <alignment horizontal="center" vertical="center" wrapText="1"/>
      <protection hidden="1"/>
    </xf>
    <xf numFmtId="1" fontId="16" fillId="0" borderId="15" xfId="204" applyNumberFormat="1" applyFont="1" applyBorder="1" applyAlignment="1" applyProtection="1">
      <alignment horizontal="center" vertical="center" wrapText="1"/>
      <protection hidden="1"/>
    </xf>
    <xf numFmtId="4" fontId="16" fillId="0" borderId="14" xfId="204" applyNumberFormat="1" applyFont="1" applyBorder="1" applyAlignment="1" applyProtection="1">
      <alignment horizontal="right" vertical="center" wrapText="1"/>
      <protection hidden="1"/>
    </xf>
    <xf numFmtId="4" fontId="17" fillId="0" borderId="15" xfId="204" applyNumberFormat="1" applyFont="1" applyBorder="1" applyAlignment="1" applyProtection="1">
      <alignment horizontal="right" vertical="center" wrapText="1"/>
      <protection hidden="1"/>
    </xf>
    <xf numFmtId="1" fontId="16" fillId="0" borderId="0" xfId="204" applyNumberFormat="1" applyFont="1" applyAlignment="1" applyProtection="1">
      <alignment horizontal="center" vertical="center" wrapText="1"/>
      <protection hidden="1"/>
    </xf>
    <xf numFmtId="0" fontId="16" fillId="0" borderId="0" xfId="204" applyFont="1" applyAlignment="1" applyProtection="1">
      <alignment horizontal="center" vertical="center" wrapText="1"/>
      <protection hidden="1"/>
    </xf>
    <xf numFmtId="4" fontId="16" fillId="0" borderId="0" xfId="204" applyNumberFormat="1" applyFont="1" applyAlignment="1" applyProtection="1">
      <alignment horizontal="right" vertical="center" wrapText="1"/>
      <protection hidden="1"/>
    </xf>
    <xf numFmtId="1" fontId="16" fillId="0" borderId="4" xfId="204" applyNumberFormat="1" applyFont="1" applyBorder="1" applyAlignment="1" applyProtection="1">
      <alignment horizontal="center" vertical="center" wrapText="1"/>
      <protection hidden="1"/>
    </xf>
    <xf numFmtId="4" fontId="16" fillId="0" borderId="4" xfId="204" applyNumberFormat="1" applyFont="1" applyBorder="1" applyAlignment="1" applyProtection="1">
      <alignment horizontal="center" vertical="center" wrapText="1"/>
      <protection hidden="1"/>
    </xf>
    <xf numFmtId="0" fontId="17" fillId="0" borderId="7" xfId="204" applyFont="1" applyBorder="1" applyAlignment="1" applyProtection="1">
      <alignment horizontal="justify" vertical="center" wrapText="1"/>
      <protection hidden="1"/>
    </xf>
    <xf numFmtId="0" fontId="17" fillId="0" borderId="0" xfId="204" applyFont="1" applyAlignment="1" applyProtection="1">
      <alignment horizontal="left" vertical="center" wrapText="1"/>
      <protection hidden="1"/>
    </xf>
    <xf numFmtId="0" fontId="0" fillId="0" borderId="0" xfId="0" applyAlignment="1">
      <alignment horizontal="left"/>
    </xf>
    <xf numFmtId="0" fontId="0" fillId="0" borderId="7" xfId="0" applyBorder="1" applyAlignment="1">
      <alignment horizontal="left"/>
    </xf>
    <xf numFmtId="1" fontId="23" fillId="0" borderId="27" xfId="204" applyNumberFormat="1" applyFont="1" applyBorder="1" applyAlignment="1" applyProtection="1">
      <alignment horizontal="justify" vertical="center" wrapText="1"/>
      <protection hidden="1"/>
    </xf>
    <xf numFmtId="1" fontId="23" fillId="0" borderId="10" xfId="204" applyNumberFormat="1" applyFont="1" applyBorder="1" applyAlignment="1" applyProtection="1">
      <alignment horizontal="justify" vertical="center" wrapText="1"/>
      <protection hidden="1"/>
    </xf>
    <xf numFmtId="1" fontId="23" fillId="0" borderId="28" xfId="204" applyNumberFormat="1" applyFont="1" applyBorder="1" applyAlignment="1" applyProtection="1">
      <alignment horizontal="justify" vertical="center" wrapText="1"/>
      <protection hidden="1"/>
    </xf>
    <xf numFmtId="4" fontId="16" fillId="0" borderId="27" xfId="204" applyNumberFormat="1" applyFont="1" applyBorder="1" applyAlignment="1" applyProtection="1">
      <alignment horizontal="center" vertical="center" wrapText="1"/>
      <protection hidden="1"/>
    </xf>
    <xf numFmtId="4" fontId="16" fillId="0" borderId="28" xfId="204" applyNumberFormat="1" applyFont="1" applyBorder="1" applyAlignment="1" applyProtection="1">
      <alignment horizontal="center" vertical="center" wrapText="1"/>
      <protection hidden="1"/>
    </xf>
    <xf numFmtId="1" fontId="17" fillId="0" borderId="0" xfId="204" applyNumberFormat="1" applyFont="1" applyAlignment="1" applyProtection="1">
      <alignment horizontal="justify" vertical="top" wrapText="1"/>
      <protection hidden="1"/>
    </xf>
    <xf numFmtId="0" fontId="17" fillId="0" borderId="0" xfId="204" applyFont="1" applyAlignment="1" applyProtection="1">
      <alignment horizontal="justify" vertical="top" wrapText="1"/>
      <protection hidden="1"/>
    </xf>
    <xf numFmtId="0" fontId="17" fillId="0" borderId="7" xfId="204" applyFont="1" applyBorder="1" applyAlignment="1" applyProtection="1">
      <alignment horizontal="justify" vertical="top" wrapText="1"/>
      <protection hidden="1"/>
    </xf>
    <xf numFmtId="1" fontId="23" fillId="0" borderId="4" xfId="203" applyNumberFormat="1" applyFont="1" applyBorder="1" applyAlignment="1" applyProtection="1">
      <alignment horizontal="justify" vertical="center" wrapText="1"/>
      <protection hidden="1"/>
    </xf>
    <xf numFmtId="4" fontId="16" fillId="0" borderId="14" xfId="203" applyNumberFormat="1" applyFont="1" applyBorder="1" applyAlignment="1" applyProtection="1">
      <alignment horizontal="center" vertical="center" wrapText="1"/>
      <protection hidden="1"/>
    </xf>
    <xf numFmtId="4" fontId="16" fillId="0" borderId="3" xfId="203" applyNumberFormat="1" applyFont="1" applyBorder="1" applyAlignment="1" applyProtection="1">
      <alignment horizontal="center" vertical="center" wrapText="1"/>
      <protection hidden="1"/>
    </xf>
    <xf numFmtId="0" fontId="17" fillId="0" borderId="0" xfId="203" applyFont="1" applyAlignment="1" applyProtection="1">
      <alignment horizontal="left" vertical="center" wrapText="1"/>
      <protection hidden="1"/>
    </xf>
    <xf numFmtId="1" fontId="16" fillId="0" borderId="0" xfId="203" applyNumberFormat="1" applyFont="1" applyAlignment="1" applyProtection="1">
      <alignment horizontal="center" vertical="center" wrapText="1"/>
      <protection hidden="1"/>
    </xf>
    <xf numFmtId="0" fontId="16" fillId="0" borderId="0" xfId="203" applyFont="1" applyAlignment="1" applyProtection="1">
      <alignment horizontal="center" vertical="center" wrapText="1"/>
      <protection hidden="1"/>
    </xf>
    <xf numFmtId="4" fontId="16" fillId="0" borderId="0" xfId="203" applyNumberFormat="1" applyFont="1" applyAlignment="1" applyProtection="1">
      <alignment horizontal="right" vertical="center" wrapText="1"/>
      <protection hidden="1"/>
    </xf>
    <xf numFmtId="4" fontId="16" fillId="0" borderId="4" xfId="203" applyNumberFormat="1" applyFont="1" applyBorder="1" applyAlignment="1" applyProtection="1">
      <alignment horizontal="center" vertical="center" wrapText="1"/>
      <protection hidden="1"/>
    </xf>
    <xf numFmtId="4" fontId="16" fillId="0" borderId="14" xfId="203" applyNumberFormat="1" applyFont="1" applyBorder="1" applyAlignment="1" applyProtection="1">
      <alignment horizontal="right" vertical="center" wrapText="1"/>
      <protection hidden="1"/>
    </xf>
    <xf numFmtId="4" fontId="17" fillId="0" borderId="15" xfId="203" applyNumberFormat="1" applyFont="1" applyBorder="1" applyAlignment="1" applyProtection="1">
      <alignment horizontal="right" vertical="center" wrapText="1"/>
      <protection hidden="1"/>
    </xf>
    <xf numFmtId="1" fontId="16" fillId="0" borderId="14" xfId="203" applyNumberFormat="1" applyFont="1" applyBorder="1" applyAlignment="1" applyProtection="1">
      <alignment horizontal="center" vertical="center" wrapText="1"/>
      <protection hidden="1"/>
    </xf>
    <xf numFmtId="1" fontId="16" fillId="0" borderId="15" xfId="203" applyNumberFormat="1" applyFont="1" applyBorder="1" applyAlignment="1" applyProtection="1">
      <alignment horizontal="center" vertical="center" wrapText="1"/>
      <protection hidden="1"/>
    </xf>
    <xf numFmtId="1" fontId="16" fillId="0" borderId="4" xfId="203" applyNumberFormat="1" applyFont="1" applyBorder="1" applyAlignment="1" applyProtection="1">
      <alignment horizontal="center" vertical="center" wrapText="1"/>
      <protection hidden="1"/>
    </xf>
    <xf numFmtId="0" fontId="17" fillId="0" borderId="10" xfId="203" applyFont="1" applyBorder="1" applyAlignment="1" applyProtection="1">
      <alignment horizontal="left" vertical="center" wrapText="1"/>
      <protection hidden="1"/>
    </xf>
    <xf numFmtId="0" fontId="17" fillId="0" borderId="28" xfId="203" applyFont="1" applyBorder="1" applyAlignment="1" applyProtection="1">
      <alignment horizontal="left" vertical="center" wrapText="1"/>
      <protection hidden="1"/>
    </xf>
    <xf numFmtId="1" fontId="17" fillId="0" borderId="0" xfId="203" applyNumberFormat="1" applyFont="1" applyAlignment="1" applyProtection="1">
      <alignment horizontal="justify" vertical="top" wrapText="1"/>
      <protection hidden="1"/>
    </xf>
    <xf numFmtId="0" fontId="17" fillId="0" borderId="0" xfId="203" applyFont="1" applyAlignment="1" applyProtection="1">
      <alignment horizontal="justify" vertical="top" wrapText="1"/>
      <protection hidden="1"/>
    </xf>
    <xf numFmtId="0" fontId="17" fillId="0" borderId="7" xfId="203" applyFont="1" applyBorder="1" applyAlignment="1" applyProtection="1">
      <alignment horizontal="justify" vertical="top" wrapText="1"/>
      <protection hidden="1"/>
    </xf>
    <xf numFmtId="2" fontId="19" fillId="0" borderId="0" xfId="196" applyNumberFormat="1" applyFont="1" applyAlignment="1" applyProtection="1">
      <alignment horizontal="left" vertical="center"/>
      <protection hidden="1"/>
    </xf>
  </cellXfs>
  <cellStyles count="238">
    <cellStyle name="75" xfId="1" xr:uid="{00000000-0005-0000-0000-000000000000}"/>
    <cellStyle name="75 2" xfId="2" xr:uid="{00000000-0005-0000-0000-000001000000}"/>
    <cellStyle name="75 2 2" xfId="3" xr:uid="{00000000-0005-0000-0000-000002000000}"/>
    <cellStyle name="75 3" xfId="4" xr:uid="{00000000-0005-0000-0000-000003000000}"/>
    <cellStyle name="75 4" xfId="5" xr:uid="{00000000-0005-0000-0000-000004000000}"/>
    <cellStyle name="ÅëÈ­ [0]_±âÅ¸" xfId="6" xr:uid="{00000000-0005-0000-0000-000005000000}"/>
    <cellStyle name="ÅëÈ­_±âÅ¸" xfId="7" xr:uid="{00000000-0005-0000-0000-000006000000}"/>
    <cellStyle name="ÄÞ¸¶ [0]_±âÅ¸" xfId="8" xr:uid="{00000000-0005-0000-0000-000007000000}"/>
    <cellStyle name="ÄÞ¸¶_±âÅ¸" xfId="9" xr:uid="{00000000-0005-0000-0000-000008000000}"/>
    <cellStyle name="Ç¥ÁØ_¿¬°£´©°è¿¹»ó" xfId="10" xr:uid="{00000000-0005-0000-0000-000009000000}"/>
    <cellStyle name="Comma" xfId="11" builtinId="3"/>
    <cellStyle name="Comma  - Style1" xfId="12" xr:uid="{00000000-0005-0000-0000-00000B000000}"/>
    <cellStyle name="Comma  - Style1 2" xfId="13" xr:uid="{00000000-0005-0000-0000-00000C000000}"/>
    <cellStyle name="Comma  - Style2" xfId="14" xr:uid="{00000000-0005-0000-0000-00000D000000}"/>
    <cellStyle name="Comma  - Style2 2" xfId="15" xr:uid="{00000000-0005-0000-0000-00000E000000}"/>
    <cellStyle name="Comma  - Style3" xfId="16" xr:uid="{00000000-0005-0000-0000-00000F000000}"/>
    <cellStyle name="Comma  - Style3 2" xfId="17" xr:uid="{00000000-0005-0000-0000-000010000000}"/>
    <cellStyle name="Comma  - Style4" xfId="18" xr:uid="{00000000-0005-0000-0000-000011000000}"/>
    <cellStyle name="Comma  - Style4 2" xfId="19" xr:uid="{00000000-0005-0000-0000-000012000000}"/>
    <cellStyle name="Comma  - Style5" xfId="20" xr:uid="{00000000-0005-0000-0000-000013000000}"/>
    <cellStyle name="Comma  - Style5 2" xfId="21" xr:uid="{00000000-0005-0000-0000-000014000000}"/>
    <cellStyle name="Comma  - Style6" xfId="22" xr:uid="{00000000-0005-0000-0000-000015000000}"/>
    <cellStyle name="Comma  - Style6 2" xfId="23" xr:uid="{00000000-0005-0000-0000-000016000000}"/>
    <cellStyle name="Comma  - Style7" xfId="24" xr:uid="{00000000-0005-0000-0000-000017000000}"/>
    <cellStyle name="Comma  - Style7 2" xfId="25" xr:uid="{00000000-0005-0000-0000-000018000000}"/>
    <cellStyle name="Comma  - Style8" xfId="26" xr:uid="{00000000-0005-0000-0000-000019000000}"/>
    <cellStyle name="Comma  - Style8 2" xfId="27" xr:uid="{00000000-0005-0000-0000-00001A000000}"/>
    <cellStyle name="Comma 10" xfId="28" xr:uid="{00000000-0005-0000-0000-00001B000000}"/>
    <cellStyle name="Comma 11" xfId="29" xr:uid="{00000000-0005-0000-0000-00001C000000}"/>
    <cellStyle name="Comma 12" xfId="30" xr:uid="{00000000-0005-0000-0000-00001D000000}"/>
    <cellStyle name="Comma 13" xfId="31" xr:uid="{00000000-0005-0000-0000-00001E000000}"/>
    <cellStyle name="Comma 14" xfId="32" xr:uid="{00000000-0005-0000-0000-00001F000000}"/>
    <cellStyle name="Comma 15" xfId="33" xr:uid="{00000000-0005-0000-0000-000020000000}"/>
    <cellStyle name="Comma 16" xfId="34" xr:uid="{00000000-0005-0000-0000-000021000000}"/>
    <cellStyle name="Comma 17" xfId="35" xr:uid="{00000000-0005-0000-0000-000022000000}"/>
    <cellStyle name="Comma 18" xfId="36" xr:uid="{00000000-0005-0000-0000-000023000000}"/>
    <cellStyle name="Comma 19" xfId="37" xr:uid="{00000000-0005-0000-0000-000024000000}"/>
    <cellStyle name="Comma 2" xfId="38" xr:uid="{00000000-0005-0000-0000-000025000000}"/>
    <cellStyle name="Comma 2 2" xfId="215" xr:uid="{00000000-0005-0000-0000-000026000000}"/>
    <cellStyle name="Comma 20" xfId="39" xr:uid="{00000000-0005-0000-0000-000027000000}"/>
    <cellStyle name="Comma 21" xfId="40" xr:uid="{00000000-0005-0000-0000-000028000000}"/>
    <cellStyle name="Comma 22" xfId="41" xr:uid="{00000000-0005-0000-0000-000029000000}"/>
    <cellStyle name="Comma 23" xfId="42" xr:uid="{00000000-0005-0000-0000-00002A000000}"/>
    <cellStyle name="Comma 24" xfId="43" xr:uid="{00000000-0005-0000-0000-00002B000000}"/>
    <cellStyle name="Comma 25" xfId="44" xr:uid="{00000000-0005-0000-0000-00002C000000}"/>
    <cellStyle name="Comma 26" xfId="45" xr:uid="{00000000-0005-0000-0000-00002D000000}"/>
    <cellStyle name="Comma 27" xfId="46" xr:uid="{00000000-0005-0000-0000-00002E000000}"/>
    <cellStyle name="Comma 28" xfId="47" xr:uid="{00000000-0005-0000-0000-00002F000000}"/>
    <cellStyle name="Comma 29" xfId="48" xr:uid="{00000000-0005-0000-0000-000030000000}"/>
    <cellStyle name="Comma 3" xfId="49" xr:uid="{00000000-0005-0000-0000-000031000000}"/>
    <cellStyle name="Comma 30" xfId="50" xr:uid="{00000000-0005-0000-0000-000032000000}"/>
    <cellStyle name="Comma 31" xfId="51" xr:uid="{00000000-0005-0000-0000-000033000000}"/>
    <cellStyle name="Comma 32" xfId="52" xr:uid="{00000000-0005-0000-0000-000034000000}"/>
    <cellStyle name="Comma 33" xfId="53" xr:uid="{00000000-0005-0000-0000-000035000000}"/>
    <cellStyle name="Comma 34" xfId="54" xr:uid="{00000000-0005-0000-0000-000036000000}"/>
    <cellStyle name="Comma 35" xfId="55" xr:uid="{00000000-0005-0000-0000-000037000000}"/>
    <cellStyle name="Comma 36" xfId="56" xr:uid="{00000000-0005-0000-0000-000038000000}"/>
    <cellStyle name="Comma 37" xfId="57" xr:uid="{00000000-0005-0000-0000-000039000000}"/>
    <cellStyle name="Comma 38" xfId="58" xr:uid="{00000000-0005-0000-0000-00003A000000}"/>
    <cellStyle name="Comma 39" xfId="59" xr:uid="{00000000-0005-0000-0000-00003B000000}"/>
    <cellStyle name="Comma 4" xfId="60" xr:uid="{00000000-0005-0000-0000-00003C000000}"/>
    <cellStyle name="Comma 40" xfId="61" xr:uid="{00000000-0005-0000-0000-00003D000000}"/>
    <cellStyle name="Comma 41" xfId="62" xr:uid="{00000000-0005-0000-0000-00003E000000}"/>
    <cellStyle name="Comma 42" xfId="63" xr:uid="{00000000-0005-0000-0000-00003F000000}"/>
    <cellStyle name="Comma 43" xfId="64" xr:uid="{00000000-0005-0000-0000-000040000000}"/>
    <cellStyle name="Comma 5" xfId="65" xr:uid="{00000000-0005-0000-0000-000041000000}"/>
    <cellStyle name="Comma 6" xfId="66" xr:uid="{00000000-0005-0000-0000-000042000000}"/>
    <cellStyle name="Comma 7" xfId="67" xr:uid="{00000000-0005-0000-0000-000043000000}"/>
    <cellStyle name="Comma 8" xfId="68" xr:uid="{00000000-0005-0000-0000-000044000000}"/>
    <cellStyle name="Comma 9" xfId="69" xr:uid="{00000000-0005-0000-0000-000045000000}"/>
    <cellStyle name="Formula" xfId="70" xr:uid="{00000000-0005-0000-0000-000046000000}"/>
    <cellStyle name="Formula 2" xfId="71" xr:uid="{00000000-0005-0000-0000-000047000000}"/>
    <cellStyle name="Formula 2 2" xfId="72" xr:uid="{00000000-0005-0000-0000-000048000000}"/>
    <cellStyle name="Header1" xfId="73" xr:uid="{00000000-0005-0000-0000-000049000000}"/>
    <cellStyle name="Header2" xfId="74" xr:uid="{00000000-0005-0000-0000-00004A000000}"/>
    <cellStyle name="Hypertextový odkaz" xfId="75" xr:uid="{00000000-0005-0000-0000-00004B000000}"/>
    <cellStyle name="Hypertextový odkaz 2" xfId="76" xr:uid="{00000000-0005-0000-0000-00004C000000}"/>
    <cellStyle name="Hypertextový odkaz 2 2" xfId="77" xr:uid="{00000000-0005-0000-0000-00004D000000}"/>
    <cellStyle name="no dec" xfId="78" xr:uid="{00000000-0005-0000-0000-00004E000000}"/>
    <cellStyle name="no dec 2" xfId="79" xr:uid="{00000000-0005-0000-0000-00004F000000}"/>
    <cellStyle name="no dec 2 2" xfId="80" xr:uid="{00000000-0005-0000-0000-000050000000}"/>
    <cellStyle name="Normal" xfId="0" builtinId="0"/>
    <cellStyle name="Normal - Style1" xfId="81" xr:uid="{00000000-0005-0000-0000-000052000000}"/>
    <cellStyle name="Normal - Style1 2" xfId="82" xr:uid="{00000000-0005-0000-0000-000053000000}"/>
    <cellStyle name="Normal 10" xfId="83" xr:uid="{00000000-0005-0000-0000-000054000000}"/>
    <cellStyle name="Normal 10 2" xfId="84" xr:uid="{00000000-0005-0000-0000-000055000000}"/>
    <cellStyle name="Normal 100" xfId="217" xr:uid="{00000000-0005-0000-0000-000056000000}"/>
    <cellStyle name="Normal 101" xfId="218" xr:uid="{00000000-0005-0000-0000-000057000000}"/>
    <cellStyle name="Normal 102" xfId="219" xr:uid="{00000000-0005-0000-0000-000058000000}"/>
    <cellStyle name="Normal 103" xfId="220" xr:uid="{00000000-0005-0000-0000-000059000000}"/>
    <cellStyle name="Normal 104" xfId="225" xr:uid="{00000000-0005-0000-0000-00005A000000}"/>
    <cellStyle name="Normal 105" xfId="223" xr:uid="{00000000-0005-0000-0000-00005B000000}"/>
    <cellStyle name="Normal 106" xfId="221" xr:uid="{00000000-0005-0000-0000-00005C000000}"/>
    <cellStyle name="Normal 107" xfId="224" xr:uid="{00000000-0005-0000-0000-00005D000000}"/>
    <cellStyle name="Normal 108" xfId="222" xr:uid="{00000000-0005-0000-0000-00005E000000}"/>
    <cellStyle name="Normal 109" xfId="226" xr:uid="{00000000-0005-0000-0000-00005F000000}"/>
    <cellStyle name="Normal 11" xfId="85" xr:uid="{00000000-0005-0000-0000-000060000000}"/>
    <cellStyle name="Normal 11 2" xfId="86" xr:uid="{00000000-0005-0000-0000-000061000000}"/>
    <cellStyle name="Normal 110" xfId="227" xr:uid="{00000000-0005-0000-0000-000062000000}"/>
    <cellStyle name="Normal 111" xfId="228" xr:uid="{00000000-0005-0000-0000-000063000000}"/>
    <cellStyle name="Normal 112" xfId="229" xr:uid="{00000000-0005-0000-0000-000064000000}"/>
    <cellStyle name="Normal 113" xfId="230" xr:uid="{00000000-0005-0000-0000-000065000000}"/>
    <cellStyle name="Normal 114" xfId="231" xr:uid="{00000000-0005-0000-0000-000066000000}"/>
    <cellStyle name="Normal 115" xfId="232" xr:uid="{00000000-0005-0000-0000-000067000000}"/>
    <cellStyle name="Normal 116" xfId="233" xr:uid="{00000000-0005-0000-0000-000068000000}"/>
    <cellStyle name="Normal 117" xfId="234" xr:uid="{00000000-0005-0000-0000-000069000000}"/>
    <cellStyle name="Normal 118" xfId="235" xr:uid="{49895932-677B-43D2-B5F5-F5C00E0ECADD}"/>
    <cellStyle name="Normal 12" xfId="87" xr:uid="{00000000-0005-0000-0000-00006A000000}"/>
    <cellStyle name="Normal 12 2" xfId="88" xr:uid="{00000000-0005-0000-0000-00006B000000}"/>
    <cellStyle name="Normal 13" xfId="89" xr:uid="{00000000-0005-0000-0000-00006C000000}"/>
    <cellStyle name="Normal 14" xfId="90" xr:uid="{00000000-0005-0000-0000-00006D000000}"/>
    <cellStyle name="Normal 15" xfId="91" xr:uid="{00000000-0005-0000-0000-00006E000000}"/>
    <cellStyle name="Normal 16" xfId="92" xr:uid="{00000000-0005-0000-0000-00006F000000}"/>
    <cellStyle name="Normal 17" xfId="93" xr:uid="{00000000-0005-0000-0000-000070000000}"/>
    <cellStyle name="Normal 18" xfId="94" xr:uid="{00000000-0005-0000-0000-000071000000}"/>
    <cellStyle name="Normal 19" xfId="95" xr:uid="{00000000-0005-0000-0000-000072000000}"/>
    <cellStyle name="Normal 2" xfId="96" xr:uid="{00000000-0005-0000-0000-000073000000}"/>
    <cellStyle name="Normal 2 2" xfId="97" xr:uid="{00000000-0005-0000-0000-000074000000}"/>
    <cellStyle name="Normal 2 3" xfId="98" xr:uid="{00000000-0005-0000-0000-000075000000}"/>
    <cellStyle name="Normal 2 4" xfId="214" xr:uid="{00000000-0005-0000-0000-000076000000}"/>
    <cellStyle name="Normal 2 5" xfId="236" xr:uid="{1F996C42-DCE4-4447-9114-08524E22BBA1}"/>
    <cellStyle name="Normal 20" xfId="99" xr:uid="{00000000-0005-0000-0000-000077000000}"/>
    <cellStyle name="Normal 21" xfId="100" xr:uid="{00000000-0005-0000-0000-000078000000}"/>
    <cellStyle name="Normal 22" xfId="101" xr:uid="{00000000-0005-0000-0000-000079000000}"/>
    <cellStyle name="Normal 23" xfId="102" xr:uid="{00000000-0005-0000-0000-00007A000000}"/>
    <cellStyle name="Normal 24" xfId="103" xr:uid="{00000000-0005-0000-0000-00007B000000}"/>
    <cellStyle name="Normal 25" xfId="104" xr:uid="{00000000-0005-0000-0000-00007C000000}"/>
    <cellStyle name="Normal 26" xfId="105" xr:uid="{00000000-0005-0000-0000-00007D000000}"/>
    <cellStyle name="Normal 27" xfId="106" xr:uid="{00000000-0005-0000-0000-00007E000000}"/>
    <cellStyle name="Normal 28" xfId="107" xr:uid="{00000000-0005-0000-0000-00007F000000}"/>
    <cellStyle name="Normal 29" xfId="108" xr:uid="{00000000-0005-0000-0000-000080000000}"/>
    <cellStyle name="Normal 3" xfId="109" xr:uid="{00000000-0005-0000-0000-000081000000}"/>
    <cellStyle name="Normal 3 2" xfId="110" xr:uid="{00000000-0005-0000-0000-000082000000}"/>
    <cellStyle name="Normal 3 3" xfId="111" xr:uid="{00000000-0005-0000-0000-000083000000}"/>
    <cellStyle name="Normal 30" xfId="112" xr:uid="{00000000-0005-0000-0000-000084000000}"/>
    <cellStyle name="Normal 31" xfId="113" xr:uid="{00000000-0005-0000-0000-000085000000}"/>
    <cellStyle name="Normal 32" xfId="114" xr:uid="{00000000-0005-0000-0000-000086000000}"/>
    <cellStyle name="Normal 33" xfId="115" xr:uid="{00000000-0005-0000-0000-000087000000}"/>
    <cellStyle name="Normal 34" xfId="116" xr:uid="{00000000-0005-0000-0000-000088000000}"/>
    <cellStyle name="Normal 35" xfId="117" xr:uid="{00000000-0005-0000-0000-000089000000}"/>
    <cellStyle name="Normal 36" xfId="118" xr:uid="{00000000-0005-0000-0000-00008A000000}"/>
    <cellStyle name="Normal 37" xfId="119" xr:uid="{00000000-0005-0000-0000-00008B000000}"/>
    <cellStyle name="Normal 38" xfId="120" xr:uid="{00000000-0005-0000-0000-00008C000000}"/>
    <cellStyle name="Normal 39" xfId="121" xr:uid="{00000000-0005-0000-0000-00008D000000}"/>
    <cellStyle name="Normal 4" xfId="122" xr:uid="{00000000-0005-0000-0000-00008E000000}"/>
    <cellStyle name="Normal 4 2" xfId="123" xr:uid="{00000000-0005-0000-0000-00008F000000}"/>
    <cellStyle name="Normal 4 3" xfId="124" xr:uid="{00000000-0005-0000-0000-000090000000}"/>
    <cellStyle name="Normal 40" xfId="125" xr:uid="{00000000-0005-0000-0000-000091000000}"/>
    <cellStyle name="Normal 41" xfId="126" xr:uid="{00000000-0005-0000-0000-000092000000}"/>
    <cellStyle name="Normal 42" xfId="127" xr:uid="{00000000-0005-0000-0000-000093000000}"/>
    <cellStyle name="Normal 43" xfId="128" xr:uid="{00000000-0005-0000-0000-000094000000}"/>
    <cellStyle name="Normal 44" xfId="129" xr:uid="{00000000-0005-0000-0000-000095000000}"/>
    <cellStyle name="Normal 45" xfId="130" xr:uid="{00000000-0005-0000-0000-000096000000}"/>
    <cellStyle name="Normal 46" xfId="131" xr:uid="{00000000-0005-0000-0000-000097000000}"/>
    <cellStyle name="Normal 47" xfId="132" xr:uid="{00000000-0005-0000-0000-000098000000}"/>
    <cellStyle name="Normal 48" xfId="133" xr:uid="{00000000-0005-0000-0000-000099000000}"/>
    <cellStyle name="Normal 49" xfId="134" xr:uid="{00000000-0005-0000-0000-00009A000000}"/>
    <cellStyle name="Normal 5" xfId="135" xr:uid="{00000000-0005-0000-0000-00009B000000}"/>
    <cellStyle name="Normal 5 2" xfId="136" xr:uid="{00000000-0005-0000-0000-00009C000000}"/>
    <cellStyle name="Normal 50" xfId="137" xr:uid="{00000000-0005-0000-0000-00009D000000}"/>
    <cellStyle name="Normal 51" xfId="138" xr:uid="{00000000-0005-0000-0000-00009E000000}"/>
    <cellStyle name="Normal 52" xfId="139" xr:uid="{00000000-0005-0000-0000-00009F000000}"/>
    <cellStyle name="Normal 53" xfId="140" xr:uid="{00000000-0005-0000-0000-0000A0000000}"/>
    <cellStyle name="Normal 54" xfId="141" xr:uid="{00000000-0005-0000-0000-0000A1000000}"/>
    <cellStyle name="Normal 55" xfId="142" xr:uid="{00000000-0005-0000-0000-0000A2000000}"/>
    <cellStyle name="Normal 56" xfId="143" xr:uid="{00000000-0005-0000-0000-0000A3000000}"/>
    <cellStyle name="Normal 57" xfId="144" xr:uid="{00000000-0005-0000-0000-0000A4000000}"/>
    <cellStyle name="Normal 58" xfId="145" xr:uid="{00000000-0005-0000-0000-0000A5000000}"/>
    <cellStyle name="Normal 59" xfId="146" xr:uid="{00000000-0005-0000-0000-0000A6000000}"/>
    <cellStyle name="Normal 6" xfId="147" xr:uid="{00000000-0005-0000-0000-0000A7000000}"/>
    <cellStyle name="Normal 6 2" xfId="148" xr:uid="{00000000-0005-0000-0000-0000A8000000}"/>
    <cellStyle name="Normal 60" xfId="149" xr:uid="{00000000-0005-0000-0000-0000A9000000}"/>
    <cellStyle name="Normal 61" xfId="150" xr:uid="{00000000-0005-0000-0000-0000AA000000}"/>
    <cellStyle name="Normal 62" xfId="151" xr:uid="{00000000-0005-0000-0000-0000AB000000}"/>
    <cellStyle name="Normal 63" xfId="152" xr:uid="{00000000-0005-0000-0000-0000AC000000}"/>
    <cellStyle name="Normal 64" xfId="153" xr:uid="{00000000-0005-0000-0000-0000AD000000}"/>
    <cellStyle name="Normal 65" xfId="154" xr:uid="{00000000-0005-0000-0000-0000AE000000}"/>
    <cellStyle name="Normal 66" xfId="155" xr:uid="{00000000-0005-0000-0000-0000AF000000}"/>
    <cellStyle name="Normal 67" xfId="156" xr:uid="{00000000-0005-0000-0000-0000B0000000}"/>
    <cellStyle name="Normal 68" xfId="157" xr:uid="{00000000-0005-0000-0000-0000B1000000}"/>
    <cellStyle name="Normal 69" xfId="158" xr:uid="{00000000-0005-0000-0000-0000B2000000}"/>
    <cellStyle name="Normal 7" xfId="159" xr:uid="{00000000-0005-0000-0000-0000B3000000}"/>
    <cellStyle name="Normal 7 2" xfId="160" xr:uid="{00000000-0005-0000-0000-0000B4000000}"/>
    <cellStyle name="Normal 70" xfId="161" xr:uid="{00000000-0005-0000-0000-0000B5000000}"/>
    <cellStyle name="Normal 71" xfId="162" xr:uid="{00000000-0005-0000-0000-0000B6000000}"/>
    <cellStyle name="Normal 72" xfId="163" xr:uid="{00000000-0005-0000-0000-0000B7000000}"/>
    <cellStyle name="Normal 73" xfId="164" xr:uid="{00000000-0005-0000-0000-0000B8000000}"/>
    <cellStyle name="Normal 74" xfId="165" xr:uid="{00000000-0005-0000-0000-0000B9000000}"/>
    <cellStyle name="Normal 75" xfId="166" xr:uid="{00000000-0005-0000-0000-0000BA000000}"/>
    <cellStyle name="Normal 76" xfId="167" xr:uid="{00000000-0005-0000-0000-0000BB000000}"/>
    <cellStyle name="Normal 77" xfId="168" xr:uid="{00000000-0005-0000-0000-0000BC000000}"/>
    <cellStyle name="Normal 78" xfId="169" xr:uid="{00000000-0005-0000-0000-0000BD000000}"/>
    <cellStyle name="Normal 79" xfId="170" xr:uid="{00000000-0005-0000-0000-0000BE000000}"/>
    <cellStyle name="Normal 8" xfId="171" xr:uid="{00000000-0005-0000-0000-0000BF000000}"/>
    <cellStyle name="Normal 8 2" xfId="172" xr:uid="{00000000-0005-0000-0000-0000C0000000}"/>
    <cellStyle name="Normal 80" xfId="173" xr:uid="{00000000-0005-0000-0000-0000C1000000}"/>
    <cellStyle name="Normal 81" xfId="174" xr:uid="{00000000-0005-0000-0000-0000C2000000}"/>
    <cellStyle name="Normal 82" xfId="175" xr:uid="{00000000-0005-0000-0000-0000C3000000}"/>
    <cellStyle name="Normal 83" xfId="176" xr:uid="{00000000-0005-0000-0000-0000C4000000}"/>
    <cellStyle name="Normal 84" xfId="177" xr:uid="{00000000-0005-0000-0000-0000C5000000}"/>
    <cellStyle name="Normal 85" xfId="178" xr:uid="{00000000-0005-0000-0000-0000C6000000}"/>
    <cellStyle name="Normal 86" xfId="179" xr:uid="{00000000-0005-0000-0000-0000C7000000}"/>
    <cellStyle name="Normal 87" xfId="180" xr:uid="{00000000-0005-0000-0000-0000C8000000}"/>
    <cellStyle name="Normal 88" xfId="181" xr:uid="{00000000-0005-0000-0000-0000C9000000}"/>
    <cellStyle name="Normal 89" xfId="182" xr:uid="{00000000-0005-0000-0000-0000CA000000}"/>
    <cellStyle name="Normal 9" xfId="183" xr:uid="{00000000-0005-0000-0000-0000CB000000}"/>
    <cellStyle name="Normal 9 2" xfId="184" xr:uid="{00000000-0005-0000-0000-0000CC000000}"/>
    <cellStyle name="Normal 90" xfId="185" xr:uid="{00000000-0005-0000-0000-0000CD000000}"/>
    <cellStyle name="Normal 91" xfId="186" xr:uid="{00000000-0005-0000-0000-0000CE000000}"/>
    <cellStyle name="Normal 92" xfId="187" xr:uid="{00000000-0005-0000-0000-0000CF000000}"/>
    <cellStyle name="Normal 93" xfId="188" xr:uid="{00000000-0005-0000-0000-0000D0000000}"/>
    <cellStyle name="Normal 94" xfId="189" xr:uid="{00000000-0005-0000-0000-0000D1000000}"/>
    <cellStyle name="Normal 95" xfId="190" xr:uid="{00000000-0005-0000-0000-0000D2000000}"/>
    <cellStyle name="Normal 96" xfId="191" xr:uid="{00000000-0005-0000-0000-0000D3000000}"/>
    <cellStyle name="Normal 97" xfId="192" xr:uid="{00000000-0005-0000-0000-0000D4000000}"/>
    <cellStyle name="Normal 98" xfId="213" xr:uid="{00000000-0005-0000-0000-0000D5000000}"/>
    <cellStyle name="Normal 99" xfId="216" xr:uid="{00000000-0005-0000-0000-0000D6000000}"/>
    <cellStyle name="Normal_Annexures TW 04" xfId="193" xr:uid="{00000000-0005-0000-0000-0000D7000000}"/>
    <cellStyle name="Normal_Attach 3(JV)" xfId="194" xr:uid="{00000000-0005-0000-0000-0000D8000000}"/>
    <cellStyle name="Normal_Attacments TW 04" xfId="195" xr:uid="{00000000-0005-0000-0000-0000D9000000}"/>
    <cellStyle name="Normal_Entertainment Form" xfId="196" xr:uid="{00000000-0005-0000-0000-0000DA000000}"/>
    <cellStyle name="Normal_pgcil-tivim-pricesched" xfId="197" xr:uid="{00000000-0005-0000-0000-0000DC000000}"/>
    <cellStyle name="Normal_PRICE SCHEDULE-4 to 6-A4" xfId="198" xr:uid="{00000000-0005-0000-0000-0000DE000000}"/>
    <cellStyle name="Normal_Price_Schedules for Insulator Package Rev-01" xfId="199" xr:uid="{00000000-0005-0000-0000-0000DF000000}"/>
    <cellStyle name="Normal_PRICE-SCHE Bihar-Rev-2-corrections" xfId="200" xr:uid="{00000000-0005-0000-0000-0000E0000000}"/>
    <cellStyle name="Normal_PRICE-SCHE Bihar-Rev-2-corrections_Annexures TW 04" xfId="201" xr:uid="{00000000-0005-0000-0000-0000E1000000}"/>
    <cellStyle name="Normal_PRICE-SCHE Bihar-Rev-2-corrections_Price_Schedules for Insulator Package Rev-01" xfId="202" xr:uid="{00000000-0005-0000-0000-0000E2000000}"/>
    <cellStyle name="Normal_QUOTED CORRECTED" xfId="203" xr:uid="{00000000-0005-0000-0000-0000E3000000}"/>
    <cellStyle name="Normal_QUOTED CORRECTED 2" xfId="204" xr:uid="{00000000-0005-0000-0000-0000E4000000}"/>
    <cellStyle name="Normal_Sheet1" xfId="205" xr:uid="{00000000-0005-0000-0000-0000E7000000}"/>
    <cellStyle name="Percent 2" xfId="206" xr:uid="{00000000-0005-0000-0000-0000E8000000}"/>
    <cellStyle name="Percent 2 2" xfId="207" xr:uid="{00000000-0005-0000-0000-0000E9000000}"/>
    <cellStyle name="Percent 3" xfId="237" xr:uid="{324EFE07-004D-4A5D-8EB2-B15905DCA6BA}"/>
    <cellStyle name="Popis" xfId="208" xr:uid="{00000000-0005-0000-0000-0000EA000000}"/>
    <cellStyle name="Sledovaný hypertextový odkaz" xfId="209" xr:uid="{00000000-0005-0000-0000-0000EB000000}"/>
    <cellStyle name="Sledovaný hypertextový odkaz 2" xfId="210" xr:uid="{00000000-0005-0000-0000-0000EC000000}"/>
    <cellStyle name="Sledovaný hypertextový odkaz 2 2" xfId="211" xr:uid="{00000000-0005-0000-0000-0000ED000000}"/>
    <cellStyle name="Standard_BS14" xfId="212" xr:uid="{00000000-0005-0000-0000-0000EE000000}"/>
  </cellStyles>
  <dxfs count="9">
    <dxf>
      <font>
        <condense val="0"/>
        <extend val="0"/>
        <color indexed="9"/>
      </font>
      <fill>
        <patternFill patternType="none">
          <bgColor indexed="65"/>
        </patternFill>
      </fill>
    </dxf>
    <dxf>
      <fill>
        <patternFill patternType="none">
          <bgColor indexed="65"/>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4'!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7'!A1"/></Relationships>
</file>

<file path=xl/drawings/_rels/drawing7.xml.rels><?xml version="1.0" encoding="UTF-8" standalone="yes"?>
<Relationships xmlns="http://schemas.openxmlformats.org/package/2006/relationships"><Relationship Id="rId1" Type="http://schemas.openxmlformats.org/officeDocument/2006/relationships/hyperlink" Target="#'Sch-5'!A1"/></Relationships>
</file>

<file path=xl/drawings/_rels/drawing8.xml.rels><?xml version="1.0" encoding="UTF-8" standalone="yes"?>
<Relationships xmlns="http://schemas.openxmlformats.org/package/2006/relationships"><Relationship Id="rId1" Type="http://schemas.openxmlformats.org/officeDocument/2006/relationships/hyperlink" Target="#'Sch-5'!A1"/></Relationships>
</file>

<file path=xl/drawings/_rels/drawing9.xml.rels><?xml version="1.0" encoding="UTF-8" standalone="yes"?>
<Relationships xmlns="http://schemas.openxmlformats.org/package/2006/relationships"><Relationship Id="rId1" Type="http://schemas.openxmlformats.org/officeDocument/2006/relationships/hyperlink" Target="#'Sch-5'!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1026"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2040000}"/>
            </a:ext>
          </a:extLst>
        </xdr:cNvPr>
        <xdr:cNvSpPr txBox="1">
          <a:spLocks noChangeArrowheads="1"/>
        </xdr:cNvSpPr>
      </xdr:nvSpPr>
      <xdr:spPr bwMode="auto">
        <a:xfrm>
          <a:off x="4457700"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4018538" name="AutoShape 6">
          <a:extLst>
            <a:ext uri="{FF2B5EF4-FFF2-40B4-BE49-F238E27FC236}">
              <a16:creationId xmlns:a16="http://schemas.microsoft.com/office/drawing/2014/main" id="{00000000-0008-0000-0100-00006A513D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4018539" name="AutoShape 7">
          <a:extLst>
            <a:ext uri="{FF2B5EF4-FFF2-40B4-BE49-F238E27FC236}">
              <a16:creationId xmlns:a16="http://schemas.microsoft.com/office/drawing/2014/main" id="{00000000-0008-0000-0100-00006B513D00}"/>
            </a:ext>
          </a:extLst>
        </xdr:cNvPr>
        <xdr:cNvSpPr>
          <a:spLocks noChangeArrowheads="1"/>
        </xdr:cNvSpPr>
      </xdr:nvSpPr>
      <xdr:spPr bwMode="auto">
        <a:xfrm>
          <a:off x="8362950" y="45053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4018540" name="AutoShape 8">
          <a:extLst>
            <a:ext uri="{FF2B5EF4-FFF2-40B4-BE49-F238E27FC236}">
              <a16:creationId xmlns:a16="http://schemas.microsoft.com/office/drawing/2014/main" id="{00000000-0008-0000-0100-00006C513D00}"/>
            </a:ext>
          </a:extLst>
        </xdr:cNvPr>
        <xdr:cNvSpPr>
          <a:spLocks noChangeArrowheads="1"/>
        </xdr:cNvSpPr>
      </xdr:nvSpPr>
      <xdr:spPr bwMode="auto">
        <a:xfrm>
          <a:off x="104775" y="45053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4018541" name="AutoShape 9">
          <a:extLst>
            <a:ext uri="{FF2B5EF4-FFF2-40B4-BE49-F238E27FC236}">
              <a16:creationId xmlns:a16="http://schemas.microsoft.com/office/drawing/2014/main" id="{00000000-0008-0000-0100-00006D513D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1036"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C040000}"/>
            </a:ext>
          </a:extLst>
        </xdr:cNvPr>
        <xdr:cNvSpPr txBox="1">
          <a:spLocks noChangeArrowheads="1"/>
        </xdr:cNvSpPr>
      </xdr:nvSpPr>
      <xdr:spPr bwMode="auto">
        <a:xfrm>
          <a:off x="657225"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Sch-3</a:t>
          </a:r>
        </a:p>
      </xdr:txBody>
    </xdr:sp>
    <xdr:clientData/>
  </xdr:twoCellAnchor>
  <xdr:twoCellAnchor editAs="oneCell">
    <xdr:from>
      <xdr:col>1</xdr:col>
      <xdr:colOff>514350</xdr:colOff>
      <xdr:row>10</xdr:row>
      <xdr:rowOff>46606</xdr:rowOff>
    </xdr:from>
    <xdr:to>
      <xdr:col>4</xdr:col>
      <xdr:colOff>609600</xdr:colOff>
      <xdr:row>13</xdr:row>
      <xdr:rowOff>133231</xdr:rowOff>
    </xdr:to>
    <xdr:pic>
      <xdr:nvPicPr>
        <xdr:cNvPr id="3" name="Picture 2">
          <a:extLst>
            <a:ext uri="{FF2B5EF4-FFF2-40B4-BE49-F238E27FC236}">
              <a16:creationId xmlns:a16="http://schemas.microsoft.com/office/drawing/2014/main" id="{5463D93B-4594-436D-9619-EC7ACBBAA2A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71575" y="3294631"/>
          <a:ext cx="6829425" cy="896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4036743" name="Group 10">
          <a:hlinkClick xmlns:r="http://schemas.openxmlformats.org/officeDocument/2006/relationships" r:id="rId1" tooltip="Back to Cover Page"/>
          <a:extLst>
            <a:ext uri="{FF2B5EF4-FFF2-40B4-BE49-F238E27FC236}">
              <a16:creationId xmlns:a16="http://schemas.microsoft.com/office/drawing/2014/main" id="{00000000-0008-0000-1300-000087983D00}"/>
            </a:ext>
          </a:extLst>
        </xdr:cNvPr>
        <xdr:cNvGrpSpPr>
          <a:grpSpLocks/>
        </xdr:cNvGrpSpPr>
      </xdr:nvGrpSpPr>
      <xdr:grpSpPr bwMode="auto">
        <a:xfrm>
          <a:off x="7086600" y="104775"/>
          <a:ext cx="1123950" cy="733425"/>
          <a:chOff x="744" y="11"/>
          <a:chExt cx="113" cy="74"/>
        </a:xfrm>
      </xdr:grpSpPr>
      <xdr:sp macro="" textlink="">
        <xdr:nvSpPr>
          <xdr:cNvPr id="4036744" name="AutoShape 7">
            <a:extLst>
              <a:ext uri="{FF2B5EF4-FFF2-40B4-BE49-F238E27FC236}">
                <a16:creationId xmlns:a16="http://schemas.microsoft.com/office/drawing/2014/main" id="{00000000-0008-0000-1300-000088983D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6392" name="Text Box 8">
            <a:extLst>
              <a:ext uri="{FF2B5EF4-FFF2-40B4-BE49-F238E27FC236}">
                <a16:creationId xmlns:a16="http://schemas.microsoft.com/office/drawing/2014/main" id="{00000000-0008-0000-1300-000008400000}"/>
              </a:ext>
            </a:extLst>
          </xdr:cNvPr>
          <xdr:cNvSpPr txBox="1">
            <a:spLocks noChangeArrowheads="1"/>
          </xdr:cNvSpPr>
        </xdr:nvSpPr>
        <xdr:spPr bwMode="auto">
          <a:xfrm>
            <a:off x="6915150" y="14245218605942"/>
            <a:ext cx="0" cy="41"/>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4019380" name="Group 1">
          <a:hlinkClick xmlns:r="http://schemas.openxmlformats.org/officeDocument/2006/relationships" r:id="rId1" tooltip="Click to Proceed"/>
          <a:extLst>
            <a:ext uri="{FF2B5EF4-FFF2-40B4-BE49-F238E27FC236}">
              <a16:creationId xmlns:a16="http://schemas.microsoft.com/office/drawing/2014/main" id="{00000000-0008-0000-0200-0000B4543D00}"/>
            </a:ext>
          </a:extLst>
        </xdr:cNvPr>
        <xdr:cNvGrpSpPr>
          <a:grpSpLocks/>
        </xdr:cNvGrpSpPr>
      </xdr:nvGrpSpPr>
      <xdr:grpSpPr bwMode="auto">
        <a:xfrm>
          <a:off x="7105650" y="57150"/>
          <a:ext cx="1209675" cy="1257300"/>
          <a:chOff x="804" y="5"/>
          <a:chExt cx="116" cy="73"/>
        </a:xfrm>
      </xdr:grpSpPr>
      <xdr:sp macro="" textlink="">
        <xdr:nvSpPr>
          <xdr:cNvPr id="4019382" name="AutoShape 2">
            <a:extLst>
              <a:ext uri="{FF2B5EF4-FFF2-40B4-BE49-F238E27FC236}">
                <a16:creationId xmlns:a16="http://schemas.microsoft.com/office/drawing/2014/main" id="{00000000-0008-0000-0200-0000B6543D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8435" name="Text Box 3">
            <a:extLst>
              <a:ext uri="{FF2B5EF4-FFF2-40B4-BE49-F238E27FC236}">
                <a16:creationId xmlns:a16="http://schemas.microsoft.com/office/drawing/2014/main" id="{00000000-0008-0000-0200-00000348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52</xdr:row>
      <xdr:rowOff>0</xdr:rowOff>
    </xdr:from>
    <xdr:to>
      <xdr:col>2</xdr:col>
      <xdr:colOff>4981575</xdr:colOff>
      <xdr:row>52</xdr:row>
      <xdr:rowOff>0</xdr:rowOff>
    </xdr:to>
    <xdr:pic>
      <xdr:nvPicPr>
        <xdr:cNvPr id="4019381" name="Picture 4">
          <a:extLst>
            <a:ext uri="{FF2B5EF4-FFF2-40B4-BE49-F238E27FC236}">
              <a16:creationId xmlns:a16="http://schemas.microsoft.com/office/drawing/2014/main" id="{00000000-0008-0000-0200-0000B5543D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29300" y="1664017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95250</xdr:colOff>
      <xdr:row>0</xdr:row>
      <xdr:rowOff>47625</xdr:rowOff>
    </xdr:from>
    <xdr:to>
      <xdr:col>5</xdr:col>
      <xdr:colOff>571500</xdr:colOff>
      <xdr:row>1</xdr:row>
      <xdr:rowOff>238125</xdr:rowOff>
    </xdr:to>
    <xdr:grpSp>
      <xdr:nvGrpSpPr>
        <xdr:cNvPr id="3575547" name="Group 6">
          <a:hlinkClick xmlns:r="http://schemas.openxmlformats.org/officeDocument/2006/relationships" r:id="rId1" tooltip="Click for Sch-1"/>
          <a:extLst>
            <a:ext uri="{FF2B5EF4-FFF2-40B4-BE49-F238E27FC236}">
              <a16:creationId xmlns:a16="http://schemas.microsoft.com/office/drawing/2014/main" id="{00000000-0008-0000-0300-0000FB8E3600}"/>
            </a:ext>
          </a:extLst>
        </xdr:cNvPr>
        <xdr:cNvGrpSpPr>
          <a:grpSpLocks/>
        </xdr:cNvGrpSpPr>
      </xdr:nvGrpSpPr>
      <xdr:grpSpPr bwMode="auto">
        <a:xfrm>
          <a:off x="7572375" y="47625"/>
          <a:ext cx="1266825" cy="723900"/>
          <a:chOff x="804" y="5"/>
          <a:chExt cx="116" cy="73"/>
        </a:xfrm>
      </xdr:grpSpPr>
      <xdr:sp macro="" textlink="">
        <xdr:nvSpPr>
          <xdr:cNvPr id="3575548" name="AutoShape 2">
            <a:extLst>
              <a:ext uri="{FF2B5EF4-FFF2-40B4-BE49-F238E27FC236}">
                <a16:creationId xmlns:a16="http://schemas.microsoft.com/office/drawing/2014/main" id="{00000000-0008-0000-0300-0000FC8E36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9219" name="Text Box 3">
            <a:extLst>
              <a:ext uri="{FF2B5EF4-FFF2-40B4-BE49-F238E27FC236}">
                <a16:creationId xmlns:a16="http://schemas.microsoft.com/office/drawing/2014/main" id="{00000000-0008-0000-0300-00000324000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Sch-3</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19050</xdr:rowOff>
    </xdr:from>
    <xdr:to>
      <xdr:col>15</xdr:col>
      <xdr:colOff>676275</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00000000-0008-0000-0800-0000FF4C3D00}"/>
            </a:ext>
          </a:extLst>
        </xdr:cNvPr>
        <xdr:cNvGrpSpPr>
          <a:grpSpLocks/>
        </xdr:cNvGrpSpPr>
      </xdr:nvGrpSpPr>
      <xdr:grpSpPr bwMode="auto">
        <a:xfrm>
          <a:off x="15840075" y="19050"/>
          <a:ext cx="2952750" cy="647700"/>
          <a:chOff x="804" y="5"/>
          <a:chExt cx="116" cy="73"/>
        </a:xfrm>
      </xdr:grpSpPr>
      <xdr:sp macro="" textlink="">
        <xdr:nvSpPr>
          <xdr:cNvPr id="3" name="AutoShape 2">
            <a:extLst>
              <a:ext uri="{FF2B5EF4-FFF2-40B4-BE49-F238E27FC236}">
                <a16:creationId xmlns:a16="http://schemas.microsoft.com/office/drawing/2014/main" id="{00000000-0008-0000-0800-0000004D3D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800-0000032C0000}"/>
              </a:ext>
            </a:extLst>
          </xdr:cNvPr>
          <xdr:cNvSpPr txBox="1">
            <a:spLocks noChangeArrowheads="1"/>
          </xdr:cNvSpPr>
        </xdr:nvSpPr>
        <xdr:spPr bwMode="auto">
          <a:xfrm>
            <a:off x="818"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Sch-4</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4025479" name="Group 25">
          <a:hlinkClick xmlns:r="http://schemas.openxmlformats.org/officeDocument/2006/relationships" r:id="rId1" tooltip="Click for Sch-6"/>
          <a:extLst>
            <a:ext uri="{FF2B5EF4-FFF2-40B4-BE49-F238E27FC236}">
              <a16:creationId xmlns:a16="http://schemas.microsoft.com/office/drawing/2014/main" id="{00000000-0008-0000-0B00-0000876C3D00}"/>
            </a:ext>
          </a:extLst>
        </xdr:cNvPr>
        <xdr:cNvGrpSpPr>
          <a:grpSpLocks/>
        </xdr:cNvGrpSpPr>
      </xdr:nvGrpSpPr>
      <xdr:grpSpPr bwMode="auto">
        <a:xfrm>
          <a:off x="8534400" y="47625"/>
          <a:ext cx="1104900" cy="476250"/>
          <a:chOff x="804" y="5"/>
          <a:chExt cx="116" cy="73"/>
        </a:xfrm>
      </xdr:grpSpPr>
      <xdr:sp macro="" textlink="">
        <xdr:nvSpPr>
          <xdr:cNvPr id="4025480" name="AutoShape 26">
            <a:extLst>
              <a:ext uri="{FF2B5EF4-FFF2-40B4-BE49-F238E27FC236}">
                <a16:creationId xmlns:a16="http://schemas.microsoft.com/office/drawing/2014/main" id="{00000000-0008-0000-0B00-0000886C3D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075" name="Text Box 27">
            <a:extLst>
              <a:ext uri="{FF2B5EF4-FFF2-40B4-BE49-F238E27FC236}">
                <a16:creationId xmlns:a16="http://schemas.microsoft.com/office/drawing/2014/main" id="{00000000-0008-0000-0B00-00001B080000}"/>
              </a:ext>
            </a:extLst>
          </xdr:cNvPr>
          <xdr:cNvSpPr txBox="1">
            <a:spLocks noChangeArrowheads="1"/>
          </xdr:cNvSpPr>
        </xdr:nvSpPr>
        <xdr:spPr bwMode="auto">
          <a:xfrm>
            <a:off x="819" y="24"/>
            <a:ext cx="98"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4027527" name="Group 1">
          <a:hlinkClick xmlns:r="http://schemas.openxmlformats.org/officeDocument/2006/relationships" r:id="rId1" tooltip="Click for Sch-7"/>
          <a:extLst>
            <a:ext uri="{FF2B5EF4-FFF2-40B4-BE49-F238E27FC236}">
              <a16:creationId xmlns:a16="http://schemas.microsoft.com/office/drawing/2014/main" id="{00000000-0008-0000-0D00-000087743D00}"/>
            </a:ext>
          </a:extLst>
        </xdr:cNvPr>
        <xdr:cNvGrpSpPr>
          <a:grpSpLocks/>
        </xdr:cNvGrpSpPr>
      </xdr:nvGrpSpPr>
      <xdr:grpSpPr bwMode="auto">
        <a:xfrm>
          <a:off x="7686675" y="19050"/>
          <a:ext cx="1104900" cy="695325"/>
          <a:chOff x="804" y="5"/>
          <a:chExt cx="116" cy="73"/>
        </a:xfrm>
      </xdr:grpSpPr>
      <xdr:sp macro="" textlink="">
        <xdr:nvSpPr>
          <xdr:cNvPr id="4027528" name="AutoShape 2">
            <a:extLst>
              <a:ext uri="{FF2B5EF4-FFF2-40B4-BE49-F238E27FC236}">
                <a16:creationId xmlns:a16="http://schemas.microsoft.com/office/drawing/2014/main" id="{00000000-0008-0000-0D00-000088743D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3315" name="Text Box 3">
            <a:extLst>
              <a:ext uri="{FF2B5EF4-FFF2-40B4-BE49-F238E27FC236}">
                <a16:creationId xmlns:a16="http://schemas.microsoft.com/office/drawing/2014/main" id="{00000000-0008-0000-0D00-00000334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402166</xdr:colOff>
      <xdr:row>1</xdr:row>
      <xdr:rowOff>105833</xdr:rowOff>
    </xdr:from>
    <xdr:to>
      <xdr:col>7</xdr:col>
      <xdr:colOff>222250</xdr:colOff>
      <xdr:row>2</xdr:row>
      <xdr:rowOff>105833</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260166" y="315383"/>
          <a:ext cx="1191684"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104775</xdr:colOff>
      <xdr:row>1</xdr:row>
      <xdr:rowOff>19050</xdr:rowOff>
    </xdr:from>
    <xdr:to>
      <xdr:col>7</xdr:col>
      <xdr:colOff>371475</xdr:colOff>
      <xdr:row>2</xdr:row>
      <xdr:rowOff>19050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200-000002000000}"/>
            </a:ext>
          </a:extLst>
        </xdr:cNvPr>
        <xdr:cNvSpPr txBox="1">
          <a:spLocks noChangeArrowheads="1"/>
        </xdr:cNvSpPr>
      </xdr:nvSpPr>
      <xdr:spPr bwMode="auto">
        <a:xfrm>
          <a:off x="7096125" y="228600"/>
          <a:ext cx="952500"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9.0.12\l\Shiv%20Kumar\SSK\C&amp;M\open%20tender\S&amp;I\WC-2131-Biometric&amp;%20access%20control\Bid%20documents-WC-2131\Vol-III\Second%20envelope-wc-21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sheetData sheetId="1"/>
      <sheetData sheetId="2"/>
      <sheetData sheetId="3"/>
      <sheetData sheetId="4">
        <row r="7">
          <cell r="A7" t="str">
            <v>Bidder’s Name and Address (Sole Bidder) :</v>
          </cell>
        </row>
        <row r="8">
          <cell r="A8" t="str">
            <v/>
          </cell>
        </row>
        <row r="9">
          <cell r="C9" t="str">
            <v/>
          </cell>
        </row>
        <row r="10">
          <cell r="C10" t="str">
            <v/>
          </cell>
        </row>
        <row r="11">
          <cell r="C11" t="str">
            <v/>
          </cell>
        </row>
        <row r="12">
          <cell r="C12" t="str">
            <v/>
          </cell>
        </row>
      </sheetData>
      <sheetData sheetId="5"/>
      <sheetData sheetId="6"/>
      <sheetData sheetId="7"/>
      <sheetData sheetId="8"/>
      <sheetData sheetId="9"/>
      <sheetData sheetId="10"/>
      <sheetData sheetId="11"/>
      <sheetData sheetId="12"/>
      <sheetData sheetId="13">
        <row r="14">
          <cell r="D14">
            <v>0</v>
          </cell>
        </row>
        <row r="16">
          <cell r="D16">
            <v>0</v>
          </cell>
        </row>
        <row r="18">
          <cell r="D18">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92.bin"/><Relationship Id="rId13" Type="http://schemas.openxmlformats.org/officeDocument/2006/relationships/printerSettings" Target="../printerSettings/printerSettings197.bin"/><Relationship Id="rId18" Type="http://schemas.openxmlformats.org/officeDocument/2006/relationships/printerSettings" Target="../printerSettings/printerSettings202.bin"/><Relationship Id="rId3" Type="http://schemas.openxmlformats.org/officeDocument/2006/relationships/printerSettings" Target="../printerSettings/printerSettings187.bin"/><Relationship Id="rId21" Type="http://schemas.openxmlformats.org/officeDocument/2006/relationships/printerSettings" Target="../printerSettings/printerSettings205.bin"/><Relationship Id="rId7" Type="http://schemas.openxmlformats.org/officeDocument/2006/relationships/printerSettings" Target="../printerSettings/printerSettings191.bin"/><Relationship Id="rId12" Type="http://schemas.openxmlformats.org/officeDocument/2006/relationships/printerSettings" Target="../printerSettings/printerSettings196.bin"/><Relationship Id="rId17" Type="http://schemas.openxmlformats.org/officeDocument/2006/relationships/printerSettings" Target="../printerSettings/printerSettings201.bin"/><Relationship Id="rId2" Type="http://schemas.openxmlformats.org/officeDocument/2006/relationships/printerSettings" Target="../printerSettings/printerSettings186.bin"/><Relationship Id="rId16" Type="http://schemas.openxmlformats.org/officeDocument/2006/relationships/printerSettings" Target="../printerSettings/printerSettings200.bin"/><Relationship Id="rId20" Type="http://schemas.openxmlformats.org/officeDocument/2006/relationships/printerSettings" Target="../printerSettings/printerSettings204.bin"/><Relationship Id="rId1" Type="http://schemas.openxmlformats.org/officeDocument/2006/relationships/printerSettings" Target="../printerSettings/printerSettings185.bin"/><Relationship Id="rId6" Type="http://schemas.openxmlformats.org/officeDocument/2006/relationships/printerSettings" Target="../printerSettings/printerSettings190.bin"/><Relationship Id="rId11" Type="http://schemas.openxmlformats.org/officeDocument/2006/relationships/printerSettings" Target="../printerSettings/printerSettings195.bin"/><Relationship Id="rId5" Type="http://schemas.openxmlformats.org/officeDocument/2006/relationships/printerSettings" Target="../printerSettings/printerSettings189.bin"/><Relationship Id="rId15" Type="http://schemas.openxmlformats.org/officeDocument/2006/relationships/printerSettings" Target="../printerSettings/printerSettings199.bin"/><Relationship Id="rId10" Type="http://schemas.openxmlformats.org/officeDocument/2006/relationships/printerSettings" Target="../printerSettings/printerSettings194.bin"/><Relationship Id="rId19" Type="http://schemas.openxmlformats.org/officeDocument/2006/relationships/printerSettings" Target="../printerSettings/printerSettings203.bin"/><Relationship Id="rId4" Type="http://schemas.openxmlformats.org/officeDocument/2006/relationships/printerSettings" Target="../printerSettings/printerSettings188.bin"/><Relationship Id="rId9" Type="http://schemas.openxmlformats.org/officeDocument/2006/relationships/printerSettings" Target="../printerSettings/printerSettings193.bin"/><Relationship Id="rId14" Type="http://schemas.openxmlformats.org/officeDocument/2006/relationships/printerSettings" Target="../printerSettings/printerSettings198.bin"/><Relationship Id="rId22"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13.bin"/><Relationship Id="rId13" Type="http://schemas.openxmlformats.org/officeDocument/2006/relationships/printerSettings" Target="../printerSettings/printerSettings218.bin"/><Relationship Id="rId18" Type="http://schemas.openxmlformats.org/officeDocument/2006/relationships/printerSettings" Target="../printerSettings/printerSettings223.bin"/><Relationship Id="rId3" Type="http://schemas.openxmlformats.org/officeDocument/2006/relationships/printerSettings" Target="../printerSettings/printerSettings208.bin"/><Relationship Id="rId21" Type="http://schemas.openxmlformats.org/officeDocument/2006/relationships/printerSettings" Target="../printerSettings/printerSettings226.bin"/><Relationship Id="rId7" Type="http://schemas.openxmlformats.org/officeDocument/2006/relationships/printerSettings" Target="../printerSettings/printerSettings212.bin"/><Relationship Id="rId12" Type="http://schemas.openxmlformats.org/officeDocument/2006/relationships/printerSettings" Target="../printerSettings/printerSettings217.bin"/><Relationship Id="rId17" Type="http://schemas.openxmlformats.org/officeDocument/2006/relationships/printerSettings" Target="../printerSettings/printerSettings222.bin"/><Relationship Id="rId25" Type="http://schemas.openxmlformats.org/officeDocument/2006/relationships/drawing" Target="../drawings/drawing10.xml"/><Relationship Id="rId2" Type="http://schemas.openxmlformats.org/officeDocument/2006/relationships/printerSettings" Target="../printerSettings/printerSettings207.bin"/><Relationship Id="rId16" Type="http://schemas.openxmlformats.org/officeDocument/2006/relationships/printerSettings" Target="../printerSettings/printerSettings221.bin"/><Relationship Id="rId20" Type="http://schemas.openxmlformats.org/officeDocument/2006/relationships/printerSettings" Target="../printerSettings/printerSettings225.bin"/><Relationship Id="rId1" Type="http://schemas.openxmlformats.org/officeDocument/2006/relationships/printerSettings" Target="../printerSettings/printerSettings206.bin"/><Relationship Id="rId6" Type="http://schemas.openxmlformats.org/officeDocument/2006/relationships/printerSettings" Target="../printerSettings/printerSettings211.bin"/><Relationship Id="rId11" Type="http://schemas.openxmlformats.org/officeDocument/2006/relationships/printerSettings" Target="../printerSettings/printerSettings216.bin"/><Relationship Id="rId24" Type="http://schemas.openxmlformats.org/officeDocument/2006/relationships/printerSettings" Target="../printerSettings/printerSettings229.bin"/><Relationship Id="rId5" Type="http://schemas.openxmlformats.org/officeDocument/2006/relationships/printerSettings" Target="../printerSettings/printerSettings210.bin"/><Relationship Id="rId15" Type="http://schemas.openxmlformats.org/officeDocument/2006/relationships/printerSettings" Target="../printerSettings/printerSettings220.bin"/><Relationship Id="rId23" Type="http://schemas.openxmlformats.org/officeDocument/2006/relationships/printerSettings" Target="../printerSettings/printerSettings228.bin"/><Relationship Id="rId10" Type="http://schemas.openxmlformats.org/officeDocument/2006/relationships/printerSettings" Target="../printerSettings/printerSettings215.bin"/><Relationship Id="rId19" Type="http://schemas.openxmlformats.org/officeDocument/2006/relationships/printerSettings" Target="../printerSettings/printerSettings224.bin"/><Relationship Id="rId4" Type="http://schemas.openxmlformats.org/officeDocument/2006/relationships/printerSettings" Target="../printerSettings/printerSettings209.bin"/><Relationship Id="rId9" Type="http://schemas.openxmlformats.org/officeDocument/2006/relationships/printerSettings" Target="../printerSettings/printerSettings214.bin"/><Relationship Id="rId14" Type="http://schemas.openxmlformats.org/officeDocument/2006/relationships/printerSettings" Target="../printerSettings/printerSettings219.bin"/><Relationship Id="rId22" Type="http://schemas.openxmlformats.org/officeDocument/2006/relationships/printerSettings" Target="../printerSettings/printerSettings227.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237.bin"/><Relationship Id="rId13" Type="http://schemas.openxmlformats.org/officeDocument/2006/relationships/printerSettings" Target="../printerSettings/printerSettings242.bin"/><Relationship Id="rId18" Type="http://schemas.openxmlformats.org/officeDocument/2006/relationships/printerSettings" Target="../printerSettings/printerSettings247.bin"/><Relationship Id="rId3" Type="http://schemas.openxmlformats.org/officeDocument/2006/relationships/printerSettings" Target="../printerSettings/printerSettings232.bin"/><Relationship Id="rId7" Type="http://schemas.openxmlformats.org/officeDocument/2006/relationships/printerSettings" Target="../printerSettings/printerSettings236.bin"/><Relationship Id="rId12" Type="http://schemas.openxmlformats.org/officeDocument/2006/relationships/printerSettings" Target="../printerSettings/printerSettings241.bin"/><Relationship Id="rId17" Type="http://schemas.openxmlformats.org/officeDocument/2006/relationships/printerSettings" Target="../printerSettings/printerSettings246.bin"/><Relationship Id="rId2" Type="http://schemas.openxmlformats.org/officeDocument/2006/relationships/printerSettings" Target="../printerSettings/printerSettings231.bin"/><Relationship Id="rId16" Type="http://schemas.openxmlformats.org/officeDocument/2006/relationships/printerSettings" Target="../printerSettings/printerSettings245.bin"/><Relationship Id="rId20" Type="http://schemas.openxmlformats.org/officeDocument/2006/relationships/printerSettings" Target="../printerSettings/printerSettings249.bin"/><Relationship Id="rId1" Type="http://schemas.openxmlformats.org/officeDocument/2006/relationships/printerSettings" Target="../printerSettings/printerSettings230.bin"/><Relationship Id="rId6" Type="http://schemas.openxmlformats.org/officeDocument/2006/relationships/printerSettings" Target="../printerSettings/printerSettings235.bin"/><Relationship Id="rId11" Type="http://schemas.openxmlformats.org/officeDocument/2006/relationships/printerSettings" Target="../printerSettings/printerSettings240.bin"/><Relationship Id="rId5" Type="http://schemas.openxmlformats.org/officeDocument/2006/relationships/printerSettings" Target="../printerSettings/printerSettings234.bin"/><Relationship Id="rId15" Type="http://schemas.openxmlformats.org/officeDocument/2006/relationships/printerSettings" Target="../printerSettings/printerSettings244.bin"/><Relationship Id="rId10" Type="http://schemas.openxmlformats.org/officeDocument/2006/relationships/printerSettings" Target="../printerSettings/printerSettings239.bin"/><Relationship Id="rId19" Type="http://schemas.openxmlformats.org/officeDocument/2006/relationships/printerSettings" Target="../printerSettings/printerSettings248.bin"/><Relationship Id="rId4" Type="http://schemas.openxmlformats.org/officeDocument/2006/relationships/printerSettings" Target="../printerSettings/printerSettings233.bin"/><Relationship Id="rId9" Type="http://schemas.openxmlformats.org/officeDocument/2006/relationships/printerSettings" Target="../printerSettings/printerSettings238.bin"/><Relationship Id="rId14" Type="http://schemas.openxmlformats.org/officeDocument/2006/relationships/printerSettings" Target="../printerSettings/printerSettings243.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257.bin"/><Relationship Id="rId13" Type="http://schemas.openxmlformats.org/officeDocument/2006/relationships/printerSettings" Target="../printerSettings/printerSettings262.bin"/><Relationship Id="rId18" Type="http://schemas.openxmlformats.org/officeDocument/2006/relationships/printerSettings" Target="../printerSettings/printerSettings267.bin"/><Relationship Id="rId3" Type="http://schemas.openxmlformats.org/officeDocument/2006/relationships/printerSettings" Target="../printerSettings/printerSettings252.bin"/><Relationship Id="rId21" Type="http://schemas.openxmlformats.org/officeDocument/2006/relationships/printerSettings" Target="../printerSettings/printerSettings270.bin"/><Relationship Id="rId7" Type="http://schemas.openxmlformats.org/officeDocument/2006/relationships/printerSettings" Target="../printerSettings/printerSettings256.bin"/><Relationship Id="rId12" Type="http://schemas.openxmlformats.org/officeDocument/2006/relationships/printerSettings" Target="../printerSettings/printerSettings261.bin"/><Relationship Id="rId17" Type="http://schemas.openxmlformats.org/officeDocument/2006/relationships/printerSettings" Target="../printerSettings/printerSettings266.bin"/><Relationship Id="rId2" Type="http://schemas.openxmlformats.org/officeDocument/2006/relationships/printerSettings" Target="../printerSettings/printerSettings251.bin"/><Relationship Id="rId16" Type="http://schemas.openxmlformats.org/officeDocument/2006/relationships/printerSettings" Target="../printerSettings/printerSettings265.bin"/><Relationship Id="rId20" Type="http://schemas.openxmlformats.org/officeDocument/2006/relationships/printerSettings" Target="../printerSettings/printerSettings269.bin"/><Relationship Id="rId1" Type="http://schemas.openxmlformats.org/officeDocument/2006/relationships/printerSettings" Target="../printerSettings/printerSettings250.bin"/><Relationship Id="rId6" Type="http://schemas.openxmlformats.org/officeDocument/2006/relationships/printerSettings" Target="../printerSettings/printerSettings255.bin"/><Relationship Id="rId11" Type="http://schemas.openxmlformats.org/officeDocument/2006/relationships/printerSettings" Target="../printerSettings/printerSettings260.bin"/><Relationship Id="rId24" Type="http://schemas.openxmlformats.org/officeDocument/2006/relationships/printerSettings" Target="../printerSettings/printerSettings273.bin"/><Relationship Id="rId5" Type="http://schemas.openxmlformats.org/officeDocument/2006/relationships/printerSettings" Target="../printerSettings/printerSettings254.bin"/><Relationship Id="rId15" Type="http://schemas.openxmlformats.org/officeDocument/2006/relationships/printerSettings" Target="../printerSettings/printerSettings264.bin"/><Relationship Id="rId23" Type="http://schemas.openxmlformats.org/officeDocument/2006/relationships/printerSettings" Target="../printerSettings/printerSettings272.bin"/><Relationship Id="rId10" Type="http://schemas.openxmlformats.org/officeDocument/2006/relationships/printerSettings" Target="../printerSettings/printerSettings259.bin"/><Relationship Id="rId19" Type="http://schemas.openxmlformats.org/officeDocument/2006/relationships/printerSettings" Target="../printerSettings/printerSettings268.bin"/><Relationship Id="rId4" Type="http://schemas.openxmlformats.org/officeDocument/2006/relationships/printerSettings" Target="../printerSettings/printerSettings253.bin"/><Relationship Id="rId9" Type="http://schemas.openxmlformats.org/officeDocument/2006/relationships/printerSettings" Target="../printerSettings/printerSettings258.bin"/><Relationship Id="rId14" Type="http://schemas.openxmlformats.org/officeDocument/2006/relationships/printerSettings" Target="../printerSettings/printerSettings263.bin"/><Relationship Id="rId22" Type="http://schemas.openxmlformats.org/officeDocument/2006/relationships/printerSettings" Target="../printerSettings/printerSettings271.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81.bin"/><Relationship Id="rId13" Type="http://schemas.openxmlformats.org/officeDocument/2006/relationships/printerSettings" Target="../printerSettings/printerSettings286.bin"/><Relationship Id="rId18" Type="http://schemas.openxmlformats.org/officeDocument/2006/relationships/printerSettings" Target="../printerSettings/printerSettings291.bin"/><Relationship Id="rId3" Type="http://schemas.openxmlformats.org/officeDocument/2006/relationships/printerSettings" Target="../printerSettings/printerSettings276.bin"/><Relationship Id="rId21" Type="http://schemas.openxmlformats.org/officeDocument/2006/relationships/printerSettings" Target="../printerSettings/printerSettings294.bin"/><Relationship Id="rId7" Type="http://schemas.openxmlformats.org/officeDocument/2006/relationships/printerSettings" Target="../printerSettings/printerSettings280.bin"/><Relationship Id="rId12" Type="http://schemas.openxmlformats.org/officeDocument/2006/relationships/printerSettings" Target="../printerSettings/printerSettings285.bin"/><Relationship Id="rId17" Type="http://schemas.openxmlformats.org/officeDocument/2006/relationships/printerSettings" Target="../printerSettings/printerSettings290.bin"/><Relationship Id="rId2" Type="http://schemas.openxmlformats.org/officeDocument/2006/relationships/printerSettings" Target="../printerSettings/printerSettings275.bin"/><Relationship Id="rId16" Type="http://schemas.openxmlformats.org/officeDocument/2006/relationships/printerSettings" Target="../printerSettings/printerSettings289.bin"/><Relationship Id="rId20" Type="http://schemas.openxmlformats.org/officeDocument/2006/relationships/printerSettings" Target="../printerSettings/printerSettings293.bin"/><Relationship Id="rId1" Type="http://schemas.openxmlformats.org/officeDocument/2006/relationships/printerSettings" Target="../printerSettings/printerSettings274.bin"/><Relationship Id="rId6" Type="http://schemas.openxmlformats.org/officeDocument/2006/relationships/printerSettings" Target="../printerSettings/printerSettings279.bin"/><Relationship Id="rId11" Type="http://schemas.openxmlformats.org/officeDocument/2006/relationships/printerSettings" Target="../printerSettings/printerSettings284.bin"/><Relationship Id="rId24" Type="http://schemas.openxmlformats.org/officeDocument/2006/relationships/printerSettings" Target="../printerSettings/printerSettings297.bin"/><Relationship Id="rId5" Type="http://schemas.openxmlformats.org/officeDocument/2006/relationships/printerSettings" Target="../printerSettings/printerSettings278.bin"/><Relationship Id="rId15" Type="http://schemas.openxmlformats.org/officeDocument/2006/relationships/printerSettings" Target="../printerSettings/printerSettings288.bin"/><Relationship Id="rId23" Type="http://schemas.openxmlformats.org/officeDocument/2006/relationships/printerSettings" Target="../printerSettings/printerSettings296.bin"/><Relationship Id="rId10" Type="http://schemas.openxmlformats.org/officeDocument/2006/relationships/printerSettings" Target="../printerSettings/printerSettings283.bin"/><Relationship Id="rId19" Type="http://schemas.openxmlformats.org/officeDocument/2006/relationships/printerSettings" Target="../printerSettings/printerSettings292.bin"/><Relationship Id="rId4" Type="http://schemas.openxmlformats.org/officeDocument/2006/relationships/printerSettings" Target="../printerSettings/printerSettings277.bin"/><Relationship Id="rId9" Type="http://schemas.openxmlformats.org/officeDocument/2006/relationships/printerSettings" Target="../printerSettings/printerSettings282.bin"/><Relationship Id="rId14" Type="http://schemas.openxmlformats.org/officeDocument/2006/relationships/printerSettings" Target="../printerSettings/printerSettings287.bin"/><Relationship Id="rId22" Type="http://schemas.openxmlformats.org/officeDocument/2006/relationships/printerSettings" Target="../printerSettings/printerSettings295.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8.bin"/><Relationship Id="rId13" Type="http://schemas.openxmlformats.org/officeDocument/2006/relationships/printerSettings" Target="../printerSettings/printerSettings33.bin"/><Relationship Id="rId18" Type="http://schemas.openxmlformats.org/officeDocument/2006/relationships/printerSettings" Target="../printerSettings/printerSettings38.bin"/><Relationship Id="rId3" Type="http://schemas.openxmlformats.org/officeDocument/2006/relationships/printerSettings" Target="../printerSettings/printerSettings23.bin"/><Relationship Id="rId21" Type="http://schemas.openxmlformats.org/officeDocument/2006/relationships/printerSettings" Target="../printerSettings/printerSettings41.bin"/><Relationship Id="rId7" Type="http://schemas.openxmlformats.org/officeDocument/2006/relationships/printerSettings" Target="../printerSettings/printerSettings27.bin"/><Relationship Id="rId12" Type="http://schemas.openxmlformats.org/officeDocument/2006/relationships/printerSettings" Target="../printerSettings/printerSettings32.bin"/><Relationship Id="rId17" Type="http://schemas.openxmlformats.org/officeDocument/2006/relationships/printerSettings" Target="../printerSettings/printerSettings37.bin"/><Relationship Id="rId25" Type="http://schemas.openxmlformats.org/officeDocument/2006/relationships/drawing" Target="../drawings/drawing1.xml"/><Relationship Id="rId2" Type="http://schemas.openxmlformats.org/officeDocument/2006/relationships/printerSettings" Target="../printerSettings/printerSettings22.bin"/><Relationship Id="rId16" Type="http://schemas.openxmlformats.org/officeDocument/2006/relationships/printerSettings" Target="../printerSettings/printerSettings36.bin"/><Relationship Id="rId20" Type="http://schemas.openxmlformats.org/officeDocument/2006/relationships/printerSettings" Target="../printerSettings/printerSettings40.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printerSettings" Target="../printerSettings/printerSettings31.bin"/><Relationship Id="rId24" Type="http://schemas.openxmlformats.org/officeDocument/2006/relationships/printerSettings" Target="../printerSettings/printerSettings44.bin"/><Relationship Id="rId5" Type="http://schemas.openxmlformats.org/officeDocument/2006/relationships/printerSettings" Target="../printerSettings/printerSettings25.bin"/><Relationship Id="rId15" Type="http://schemas.openxmlformats.org/officeDocument/2006/relationships/printerSettings" Target="../printerSettings/printerSettings35.bin"/><Relationship Id="rId23" Type="http://schemas.openxmlformats.org/officeDocument/2006/relationships/printerSettings" Target="../printerSettings/printerSettings43.bin"/><Relationship Id="rId10" Type="http://schemas.openxmlformats.org/officeDocument/2006/relationships/printerSettings" Target="../printerSettings/printerSettings30.bin"/><Relationship Id="rId19" Type="http://schemas.openxmlformats.org/officeDocument/2006/relationships/printerSettings" Target="../printerSettings/printerSettings39.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 Id="rId14" Type="http://schemas.openxmlformats.org/officeDocument/2006/relationships/printerSettings" Target="../printerSettings/printerSettings34.bin"/><Relationship Id="rId22" Type="http://schemas.openxmlformats.org/officeDocument/2006/relationships/printerSettings" Target="../printerSettings/printerSettings4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18" Type="http://schemas.openxmlformats.org/officeDocument/2006/relationships/printerSettings" Target="../printerSettings/printerSettings62.bin"/><Relationship Id="rId3" Type="http://schemas.openxmlformats.org/officeDocument/2006/relationships/printerSettings" Target="../printerSettings/printerSettings47.bin"/><Relationship Id="rId21" Type="http://schemas.openxmlformats.org/officeDocument/2006/relationships/printerSettings" Target="../printerSettings/printerSettings65.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17" Type="http://schemas.openxmlformats.org/officeDocument/2006/relationships/printerSettings" Target="../printerSettings/printerSettings61.bin"/><Relationship Id="rId2" Type="http://schemas.openxmlformats.org/officeDocument/2006/relationships/printerSettings" Target="../printerSettings/printerSettings46.bin"/><Relationship Id="rId16" Type="http://schemas.openxmlformats.org/officeDocument/2006/relationships/printerSettings" Target="../printerSettings/printerSettings60.bin"/><Relationship Id="rId20" Type="http://schemas.openxmlformats.org/officeDocument/2006/relationships/printerSettings" Target="../printerSettings/printerSettings64.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24" Type="http://schemas.openxmlformats.org/officeDocument/2006/relationships/drawing" Target="../drawings/drawing2.xml"/><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23" Type="http://schemas.openxmlformats.org/officeDocument/2006/relationships/printerSettings" Target="../printerSettings/printerSettings67.bin"/><Relationship Id="rId10" Type="http://schemas.openxmlformats.org/officeDocument/2006/relationships/printerSettings" Target="../printerSettings/printerSettings54.bin"/><Relationship Id="rId19" Type="http://schemas.openxmlformats.org/officeDocument/2006/relationships/printerSettings" Target="../printerSettings/printerSettings63.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 Id="rId22" Type="http://schemas.openxmlformats.org/officeDocument/2006/relationships/printerSettings" Target="../printerSettings/printerSettings6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75.bin"/><Relationship Id="rId13" Type="http://schemas.openxmlformats.org/officeDocument/2006/relationships/printerSettings" Target="../printerSettings/printerSettings80.bin"/><Relationship Id="rId18" Type="http://schemas.openxmlformats.org/officeDocument/2006/relationships/printerSettings" Target="../printerSettings/printerSettings85.bin"/><Relationship Id="rId3" Type="http://schemas.openxmlformats.org/officeDocument/2006/relationships/printerSettings" Target="../printerSettings/printerSettings70.bin"/><Relationship Id="rId21" Type="http://schemas.openxmlformats.org/officeDocument/2006/relationships/printerSettings" Target="../printerSettings/printerSettings88.bin"/><Relationship Id="rId7" Type="http://schemas.openxmlformats.org/officeDocument/2006/relationships/printerSettings" Target="../printerSettings/printerSettings74.bin"/><Relationship Id="rId12" Type="http://schemas.openxmlformats.org/officeDocument/2006/relationships/printerSettings" Target="../printerSettings/printerSettings79.bin"/><Relationship Id="rId17" Type="http://schemas.openxmlformats.org/officeDocument/2006/relationships/printerSettings" Target="../printerSettings/printerSettings84.bin"/><Relationship Id="rId25" Type="http://schemas.openxmlformats.org/officeDocument/2006/relationships/drawing" Target="../drawings/drawing3.xml"/><Relationship Id="rId2" Type="http://schemas.openxmlformats.org/officeDocument/2006/relationships/printerSettings" Target="../printerSettings/printerSettings69.bin"/><Relationship Id="rId16" Type="http://schemas.openxmlformats.org/officeDocument/2006/relationships/printerSettings" Target="../printerSettings/printerSettings83.bin"/><Relationship Id="rId20" Type="http://schemas.openxmlformats.org/officeDocument/2006/relationships/printerSettings" Target="../printerSettings/printerSettings87.bin"/><Relationship Id="rId1" Type="http://schemas.openxmlformats.org/officeDocument/2006/relationships/printerSettings" Target="../printerSettings/printerSettings68.bin"/><Relationship Id="rId6" Type="http://schemas.openxmlformats.org/officeDocument/2006/relationships/printerSettings" Target="../printerSettings/printerSettings73.bin"/><Relationship Id="rId11" Type="http://schemas.openxmlformats.org/officeDocument/2006/relationships/printerSettings" Target="../printerSettings/printerSettings78.bin"/><Relationship Id="rId24" Type="http://schemas.openxmlformats.org/officeDocument/2006/relationships/printerSettings" Target="../printerSettings/printerSettings91.bin"/><Relationship Id="rId5" Type="http://schemas.openxmlformats.org/officeDocument/2006/relationships/printerSettings" Target="../printerSettings/printerSettings72.bin"/><Relationship Id="rId15" Type="http://schemas.openxmlformats.org/officeDocument/2006/relationships/printerSettings" Target="../printerSettings/printerSettings82.bin"/><Relationship Id="rId23" Type="http://schemas.openxmlformats.org/officeDocument/2006/relationships/printerSettings" Target="../printerSettings/printerSettings90.bin"/><Relationship Id="rId10" Type="http://schemas.openxmlformats.org/officeDocument/2006/relationships/printerSettings" Target="../printerSettings/printerSettings77.bin"/><Relationship Id="rId19" Type="http://schemas.openxmlformats.org/officeDocument/2006/relationships/printerSettings" Target="../printerSettings/printerSettings86.bin"/><Relationship Id="rId4" Type="http://schemas.openxmlformats.org/officeDocument/2006/relationships/printerSettings" Target="../printerSettings/printerSettings71.bin"/><Relationship Id="rId9" Type="http://schemas.openxmlformats.org/officeDocument/2006/relationships/printerSettings" Target="../printerSettings/printerSettings76.bin"/><Relationship Id="rId14" Type="http://schemas.openxmlformats.org/officeDocument/2006/relationships/printerSettings" Target="../printerSettings/printerSettings81.bin"/><Relationship Id="rId22" Type="http://schemas.openxmlformats.org/officeDocument/2006/relationships/printerSettings" Target="../printerSettings/printerSettings8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4.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2.bin"/><Relationship Id="rId13" Type="http://schemas.openxmlformats.org/officeDocument/2006/relationships/printerSettings" Target="../printerSettings/printerSettings107.bin"/><Relationship Id="rId18" Type="http://schemas.openxmlformats.org/officeDocument/2006/relationships/printerSettings" Target="../printerSettings/printerSettings112.bin"/><Relationship Id="rId3" Type="http://schemas.openxmlformats.org/officeDocument/2006/relationships/printerSettings" Target="../printerSettings/printerSettings97.bin"/><Relationship Id="rId21" Type="http://schemas.openxmlformats.org/officeDocument/2006/relationships/printerSettings" Target="../printerSettings/printerSettings115.bin"/><Relationship Id="rId7" Type="http://schemas.openxmlformats.org/officeDocument/2006/relationships/printerSettings" Target="../printerSettings/printerSettings101.bin"/><Relationship Id="rId12" Type="http://schemas.openxmlformats.org/officeDocument/2006/relationships/printerSettings" Target="../printerSettings/printerSettings106.bin"/><Relationship Id="rId17" Type="http://schemas.openxmlformats.org/officeDocument/2006/relationships/printerSettings" Target="../printerSettings/printerSettings111.bin"/><Relationship Id="rId25" Type="http://schemas.openxmlformats.org/officeDocument/2006/relationships/drawing" Target="../drawings/drawing5.xml"/><Relationship Id="rId2" Type="http://schemas.openxmlformats.org/officeDocument/2006/relationships/printerSettings" Target="../printerSettings/printerSettings96.bin"/><Relationship Id="rId16" Type="http://schemas.openxmlformats.org/officeDocument/2006/relationships/printerSettings" Target="../printerSettings/printerSettings110.bin"/><Relationship Id="rId20" Type="http://schemas.openxmlformats.org/officeDocument/2006/relationships/printerSettings" Target="../printerSettings/printerSettings114.bin"/><Relationship Id="rId1" Type="http://schemas.openxmlformats.org/officeDocument/2006/relationships/printerSettings" Target="../printerSettings/printerSettings95.bin"/><Relationship Id="rId6" Type="http://schemas.openxmlformats.org/officeDocument/2006/relationships/printerSettings" Target="../printerSettings/printerSettings100.bin"/><Relationship Id="rId11" Type="http://schemas.openxmlformats.org/officeDocument/2006/relationships/printerSettings" Target="../printerSettings/printerSettings105.bin"/><Relationship Id="rId24" Type="http://schemas.openxmlformats.org/officeDocument/2006/relationships/printerSettings" Target="../printerSettings/printerSettings118.bin"/><Relationship Id="rId5" Type="http://schemas.openxmlformats.org/officeDocument/2006/relationships/printerSettings" Target="../printerSettings/printerSettings99.bin"/><Relationship Id="rId15" Type="http://schemas.openxmlformats.org/officeDocument/2006/relationships/printerSettings" Target="../printerSettings/printerSettings109.bin"/><Relationship Id="rId23" Type="http://schemas.openxmlformats.org/officeDocument/2006/relationships/printerSettings" Target="../printerSettings/printerSettings117.bin"/><Relationship Id="rId10" Type="http://schemas.openxmlformats.org/officeDocument/2006/relationships/printerSettings" Target="../printerSettings/printerSettings104.bin"/><Relationship Id="rId19" Type="http://schemas.openxmlformats.org/officeDocument/2006/relationships/printerSettings" Target="../printerSettings/printerSettings113.bin"/><Relationship Id="rId4" Type="http://schemas.openxmlformats.org/officeDocument/2006/relationships/printerSettings" Target="../printerSettings/printerSettings98.bin"/><Relationship Id="rId9" Type="http://schemas.openxmlformats.org/officeDocument/2006/relationships/printerSettings" Target="../printerSettings/printerSettings103.bin"/><Relationship Id="rId14" Type="http://schemas.openxmlformats.org/officeDocument/2006/relationships/printerSettings" Target="../printerSettings/printerSettings108.bin"/><Relationship Id="rId22" Type="http://schemas.openxmlformats.org/officeDocument/2006/relationships/printerSettings" Target="../printerSettings/printerSettings11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6.bin"/><Relationship Id="rId13" Type="http://schemas.openxmlformats.org/officeDocument/2006/relationships/printerSettings" Target="../printerSettings/printerSettings131.bin"/><Relationship Id="rId18" Type="http://schemas.openxmlformats.org/officeDocument/2006/relationships/printerSettings" Target="../printerSettings/printerSettings136.bin"/><Relationship Id="rId3" Type="http://schemas.openxmlformats.org/officeDocument/2006/relationships/printerSettings" Target="../printerSettings/printerSettings121.bin"/><Relationship Id="rId21" Type="http://schemas.openxmlformats.org/officeDocument/2006/relationships/printerSettings" Target="../printerSettings/printerSettings139.bin"/><Relationship Id="rId7" Type="http://schemas.openxmlformats.org/officeDocument/2006/relationships/printerSettings" Target="../printerSettings/printerSettings125.bin"/><Relationship Id="rId12" Type="http://schemas.openxmlformats.org/officeDocument/2006/relationships/printerSettings" Target="../printerSettings/printerSettings130.bin"/><Relationship Id="rId17" Type="http://schemas.openxmlformats.org/officeDocument/2006/relationships/printerSettings" Target="../printerSettings/printerSettings135.bin"/><Relationship Id="rId25" Type="http://schemas.openxmlformats.org/officeDocument/2006/relationships/drawing" Target="../drawings/drawing6.xml"/><Relationship Id="rId2" Type="http://schemas.openxmlformats.org/officeDocument/2006/relationships/printerSettings" Target="../printerSettings/printerSettings120.bin"/><Relationship Id="rId16" Type="http://schemas.openxmlformats.org/officeDocument/2006/relationships/printerSettings" Target="../printerSettings/printerSettings134.bin"/><Relationship Id="rId20" Type="http://schemas.openxmlformats.org/officeDocument/2006/relationships/printerSettings" Target="../printerSettings/printerSettings138.bin"/><Relationship Id="rId1" Type="http://schemas.openxmlformats.org/officeDocument/2006/relationships/printerSettings" Target="../printerSettings/printerSettings119.bin"/><Relationship Id="rId6" Type="http://schemas.openxmlformats.org/officeDocument/2006/relationships/printerSettings" Target="../printerSettings/printerSettings124.bin"/><Relationship Id="rId11" Type="http://schemas.openxmlformats.org/officeDocument/2006/relationships/printerSettings" Target="../printerSettings/printerSettings129.bin"/><Relationship Id="rId24" Type="http://schemas.openxmlformats.org/officeDocument/2006/relationships/printerSettings" Target="../printerSettings/printerSettings142.bin"/><Relationship Id="rId5" Type="http://schemas.openxmlformats.org/officeDocument/2006/relationships/printerSettings" Target="../printerSettings/printerSettings123.bin"/><Relationship Id="rId15" Type="http://schemas.openxmlformats.org/officeDocument/2006/relationships/printerSettings" Target="../printerSettings/printerSettings133.bin"/><Relationship Id="rId23" Type="http://schemas.openxmlformats.org/officeDocument/2006/relationships/printerSettings" Target="../printerSettings/printerSettings141.bin"/><Relationship Id="rId10" Type="http://schemas.openxmlformats.org/officeDocument/2006/relationships/printerSettings" Target="../printerSettings/printerSettings128.bin"/><Relationship Id="rId19" Type="http://schemas.openxmlformats.org/officeDocument/2006/relationships/printerSettings" Target="../printerSettings/printerSettings137.bin"/><Relationship Id="rId4" Type="http://schemas.openxmlformats.org/officeDocument/2006/relationships/printerSettings" Target="../printerSettings/printerSettings122.bin"/><Relationship Id="rId9" Type="http://schemas.openxmlformats.org/officeDocument/2006/relationships/printerSettings" Target="../printerSettings/printerSettings127.bin"/><Relationship Id="rId14" Type="http://schemas.openxmlformats.org/officeDocument/2006/relationships/printerSettings" Target="../printerSettings/printerSettings132.bin"/><Relationship Id="rId22" Type="http://schemas.openxmlformats.org/officeDocument/2006/relationships/printerSettings" Target="../printerSettings/printerSettings14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50.bin"/><Relationship Id="rId13" Type="http://schemas.openxmlformats.org/officeDocument/2006/relationships/printerSettings" Target="../printerSettings/printerSettings155.bin"/><Relationship Id="rId18" Type="http://schemas.openxmlformats.org/officeDocument/2006/relationships/printerSettings" Target="../printerSettings/printerSettings160.bin"/><Relationship Id="rId3" Type="http://schemas.openxmlformats.org/officeDocument/2006/relationships/printerSettings" Target="../printerSettings/printerSettings145.bin"/><Relationship Id="rId21" Type="http://schemas.openxmlformats.org/officeDocument/2006/relationships/printerSettings" Target="../printerSettings/printerSettings163.bin"/><Relationship Id="rId7" Type="http://schemas.openxmlformats.org/officeDocument/2006/relationships/printerSettings" Target="../printerSettings/printerSettings149.bin"/><Relationship Id="rId12" Type="http://schemas.openxmlformats.org/officeDocument/2006/relationships/printerSettings" Target="../printerSettings/printerSettings154.bin"/><Relationship Id="rId17" Type="http://schemas.openxmlformats.org/officeDocument/2006/relationships/printerSettings" Target="../printerSettings/printerSettings159.bin"/><Relationship Id="rId2" Type="http://schemas.openxmlformats.org/officeDocument/2006/relationships/printerSettings" Target="../printerSettings/printerSettings144.bin"/><Relationship Id="rId16" Type="http://schemas.openxmlformats.org/officeDocument/2006/relationships/printerSettings" Target="../printerSettings/printerSettings158.bin"/><Relationship Id="rId20" Type="http://schemas.openxmlformats.org/officeDocument/2006/relationships/printerSettings" Target="../printerSettings/printerSettings162.bin"/><Relationship Id="rId1" Type="http://schemas.openxmlformats.org/officeDocument/2006/relationships/printerSettings" Target="../printerSettings/printerSettings143.bin"/><Relationship Id="rId6" Type="http://schemas.openxmlformats.org/officeDocument/2006/relationships/printerSettings" Target="../printerSettings/printerSettings148.bin"/><Relationship Id="rId11" Type="http://schemas.openxmlformats.org/officeDocument/2006/relationships/printerSettings" Target="../printerSettings/printerSettings153.bin"/><Relationship Id="rId5" Type="http://schemas.openxmlformats.org/officeDocument/2006/relationships/printerSettings" Target="../printerSettings/printerSettings147.bin"/><Relationship Id="rId15" Type="http://schemas.openxmlformats.org/officeDocument/2006/relationships/printerSettings" Target="../printerSettings/printerSettings157.bin"/><Relationship Id="rId10" Type="http://schemas.openxmlformats.org/officeDocument/2006/relationships/printerSettings" Target="../printerSettings/printerSettings152.bin"/><Relationship Id="rId19" Type="http://schemas.openxmlformats.org/officeDocument/2006/relationships/printerSettings" Target="../printerSettings/printerSettings161.bin"/><Relationship Id="rId4" Type="http://schemas.openxmlformats.org/officeDocument/2006/relationships/printerSettings" Target="../printerSettings/printerSettings146.bin"/><Relationship Id="rId9" Type="http://schemas.openxmlformats.org/officeDocument/2006/relationships/printerSettings" Target="../printerSettings/printerSettings151.bin"/><Relationship Id="rId14" Type="http://schemas.openxmlformats.org/officeDocument/2006/relationships/printerSettings" Target="../printerSettings/printerSettings156.bin"/><Relationship Id="rId22"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71.bin"/><Relationship Id="rId13" Type="http://schemas.openxmlformats.org/officeDocument/2006/relationships/printerSettings" Target="../printerSettings/printerSettings176.bin"/><Relationship Id="rId18" Type="http://schemas.openxmlformats.org/officeDocument/2006/relationships/printerSettings" Target="../printerSettings/printerSettings181.bin"/><Relationship Id="rId3" Type="http://schemas.openxmlformats.org/officeDocument/2006/relationships/printerSettings" Target="../printerSettings/printerSettings166.bin"/><Relationship Id="rId21" Type="http://schemas.openxmlformats.org/officeDocument/2006/relationships/printerSettings" Target="../printerSettings/printerSettings184.bin"/><Relationship Id="rId7" Type="http://schemas.openxmlformats.org/officeDocument/2006/relationships/printerSettings" Target="../printerSettings/printerSettings170.bin"/><Relationship Id="rId12" Type="http://schemas.openxmlformats.org/officeDocument/2006/relationships/printerSettings" Target="../printerSettings/printerSettings175.bin"/><Relationship Id="rId17" Type="http://schemas.openxmlformats.org/officeDocument/2006/relationships/printerSettings" Target="../printerSettings/printerSettings180.bin"/><Relationship Id="rId2" Type="http://schemas.openxmlformats.org/officeDocument/2006/relationships/printerSettings" Target="../printerSettings/printerSettings165.bin"/><Relationship Id="rId16" Type="http://schemas.openxmlformats.org/officeDocument/2006/relationships/printerSettings" Target="../printerSettings/printerSettings179.bin"/><Relationship Id="rId20" Type="http://schemas.openxmlformats.org/officeDocument/2006/relationships/printerSettings" Target="../printerSettings/printerSettings183.bin"/><Relationship Id="rId1" Type="http://schemas.openxmlformats.org/officeDocument/2006/relationships/printerSettings" Target="../printerSettings/printerSettings164.bin"/><Relationship Id="rId6" Type="http://schemas.openxmlformats.org/officeDocument/2006/relationships/printerSettings" Target="../printerSettings/printerSettings169.bin"/><Relationship Id="rId11" Type="http://schemas.openxmlformats.org/officeDocument/2006/relationships/printerSettings" Target="../printerSettings/printerSettings174.bin"/><Relationship Id="rId5" Type="http://schemas.openxmlformats.org/officeDocument/2006/relationships/printerSettings" Target="../printerSettings/printerSettings168.bin"/><Relationship Id="rId15" Type="http://schemas.openxmlformats.org/officeDocument/2006/relationships/printerSettings" Target="../printerSettings/printerSettings178.bin"/><Relationship Id="rId10" Type="http://schemas.openxmlformats.org/officeDocument/2006/relationships/printerSettings" Target="../printerSettings/printerSettings173.bin"/><Relationship Id="rId19" Type="http://schemas.openxmlformats.org/officeDocument/2006/relationships/printerSettings" Target="../printerSettings/printerSettings182.bin"/><Relationship Id="rId4" Type="http://schemas.openxmlformats.org/officeDocument/2006/relationships/printerSettings" Target="../printerSettings/printerSettings167.bin"/><Relationship Id="rId9" Type="http://schemas.openxmlformats.org/officeDocument/2006/relationships/printerSettings" Target="../printerSettings/printerSettings172.bin"/><Relationship Id="rId14" Type="http://schemas.openxmlformats.org/officeDocument/2006/relationships/printerSettings" Target="../printerSettings/printerSettings177.bin"/><Relationship Id="rId22"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H6"/>
  <sheetViews>
    <sheetView zoomScaleNormal="100" workbookViewId="0">
      <selection activeCell="B5" sqref="B5:H5"/>
    </sheetView>
  </sheetViews>
  <sheetFormatPr defaultRowHeight="16.5"/>
  <cols>
    <col min="1" max="1" width="18" customWidth="1"/>
    <col min="2" max="2" width="71.875" customWidth="1"/>
  </cols>
  <sheetData>
    <row r="1" spans="1:8" ht="108" customHeight="1">
      <c r="A1" s="157" t="s">
        <v>0</v>
      </c>
      <c r="B1" s="442" t="s">
        <v>767</v>
      </c>
      <c r="C1" s="443"/>
      <c r="D1" s="443"/>
      <c r="E1" s="443"/>
      <c r="F1" s="443"/>
      <c r="G1" s="443"/>
      <c r="H1" s="443"/>
    </row>
    <row r="2" spans="1:8" ht="19.5">
      <c r="B2" s="324"/>
      <c r="C2" s="325"/>
      <c r="D2" s="325"/>
      <c r="E2" s="325"/>
      <c r="F2" s="325"/>
      <c r="G2" s="325"/>
      <c r="H2" s="325"/>
    </row>
    <row r="3" spans="1:8" ht="19.5">
      <c r="A3" t="s">
        <v>1</v>
      </c>
      <c r="B3" s="326" t="s">
        <v>2</v>
      </c>
      <c r="C3" s="325"/>
      <c r="D3" s="325"/>
      <c r="E3" s="325"/>
      <c r="F3" s="325"/>
      <c r="G3" s="325"/>
      <c r="H3" s="325"/>
    </row>
    <row r="4" spans="1:8" ht="19.5">
      <c r="B4" s="325"/>
      <c r="C4" s="325"/>
      <c r="D4" s="325"/>
      <c r="E4" s="325"/>
      <c r="F4" s="325"/>
      <c r="G4" s="325"/>
      <c r="H4" s="325"/>
    </row>
    <row r="5" spans="1:8" ht="19.5">
      <c r="A5" t="s">
        <v>3</v>
      </c>
      <c r="B5" s="444" t="s">
        <v>768</v>
      </c>
      <c r="C5" s="445"/>
      <c r="D5" s="445"/>
      <c r="E5" s="445"/>
      <c r="F5" s="445"/>
      <c r="G5" s="445"/>
      <c r="H5" s="445"/>
    </row>
    <row r="6" spans="1:8" ht="19.5">
      <c r="B6" s="325"/>
      <c r="C6" s="325"/>
      <c r="D6" s="325"/>
      <c r="E6" s="325"/>
      <c r="F6" s="325"/>
      <c r="G6" s="325"/>
      <c r="H6" s="325"/>
    </row>
  </sheetData>
  <sheetProtection algorithmName="SHA-512" hashValue="TxV81ZHroPG0/3ic7NrD2WH3NXE0JZ2Gp0DiM53jlGuhwBlh8Tha9sQD6octG+kVJYyxyBhjgS5yup33IST0sQ==" saltValue="vhnb2WFZKyzFz5XVBlDFbw==" spinCount="100000" sheet="1" formatColumns="0" formatRows="0" selectLockedCells="1" selectUnlockedCells="1"/>
  <customSheetViews>
    <customSheetView guid="{75D87FDD-0292-4E5A-8E8F-63018B009393}" state="hidden">
      <selection activeCell="B9" sqref="B9"/>
      <pageMargins left="0" right="0" top="0" bottom="0" header="0" footer="0"/>
      <pageSetup orientation="portrait" r:id="rId1"/>
      <headerFooter alignWithMargins="0"/>
    </customSheetView>
    <customSheetView guid="{7F1A5DE7-1043-4C11-AB2C-CC6BC6A0F482}" state="hidden">
      <selection activeCell="B4" sqref="B4"/>
      <pageMargins left="0" right="0" top="0" bottom="0" header="0" footer="0"/>
      <pageSetup orientation="portrait" r:id="rId2"/>
      <headerFooter alignWithMargins="0"/>
    </customSheetView>
    <customSheetView guid="{17F5C48B-526E-48D2-9F97-823D578F9893}" state="hidden">
      <selection activeCell="B15" sqref="B15:B16"/>
      <pageMargins left="0" right="0" top="0" bottom="0" header="0" footer="0"/>
      <pageSetup orientation="portrait" r:id="rId3"/>
      <headerFooter alignWithMargins="0"/>
    </customSheetView>
    <customSheetView guid="{B835C05C-B615-4DCB-982D-4519616B3CD8}" state="hidden">
      <selection activeCell="B11" sqref="B11"/>
      <pageMargins left="0" right="0" top="0" bottom="0" header="0" footer="0"/>
      <pageSetup orientation="portrait" r:id="rId4"/>
      <headerFooter alignWithMargins="0"/>
    </customSheetView>
    <customSheetView guid="{E97134B6-5E8D-4951-8DA0-73D065532361}" state="hidden">
      <selection activeCell="B1" sqref="B1:H1"/>
      <pageMargins left="0" right="0" top="0" bottom="0" header="0" footer="0"/>
      <pageSetup orientation="portrait" r:id="rId5"/>
      <headerFooter alignWithMargins="0"/>
    </customSheetView>
    <customSheetView guid="{EE46BCD1-F715-4FA9-A5FC-1B125AD601E0}" state="hidden">
      <selection activeCell="B5" sqref="B5:H5"/>
      <pageMargins left="0" right="0" top="0" bottom="0" header="0" footer="0"/>
      <pageSetup orientation="portrait" r:id="rId6"/>
      <headerFooter alignWithMargins="0"/>
    </customSheetView>
    <customSheetView guid="{4AA1107B-A795-4744-B566-827168772C7A}" state="hidden">
      <selection activeCell="B2" sqref="B2"/>
      <pageMargins left="0" right="0" top="0" bottom="0" header="0" footer="0"/>
      <pageSetup orientation="portrait" r:id="rId7"/>
      <headerFooter alignWithMargins="0"/>
    </customSheetView>
    <customSheetView guid="{B23AD343-29DA-4CE0-BD10-47BF44F3782F}" state="hidden">
      <selection activeCell="B10" sqref="B10"/>
      <pageMargins left="0" right="0" top="0" bottom="0" header="0" footer="0"/>
      <pageSetup orientation="portrait" r:id="rId8"/>
      <headerFooter alignWithMargins="0"/>
    </customSheetView>
    <customSheetView guid="{ECE9294F-C910-4036-88BC-B1F2176FB06B}" state="hidden">
      <selection activeCell="B8" sqref="B8"/>
      <pageMargins left="0" right="0" top="0" bottom="0" header="0" footer="0"/>
      <pageSetup orientation="portrait" r:id="rId9"/>
      <headerFooter alignWithMargins="0"/>
    </customSheetView>
    <customSheetView guid="{4F65FF32-EC61-4022-A399-2986D7B6B8B3}" state="hidden" showRuler="0">
      <selection activeCell="B2" sqref="B2"/>
      <pageMargins left="0" right="0" top="0" bottom="0" header="0" footer="0"/>
      <headerFooter alignWithMargins="0"/>
    </customSheetView>
    <customSheetView guid="{14D7F02E-BCCA-4517-ABC7-537FF4AEB67A}" state="hidden">
      <selection activeCell="B5" sqref="B5"/>
      <pageMargins left="0" right="0" top="0" bottom="0" header="0" footer="0"/>
      <headerFooter alignWithMargins="0"/>
    </customSheetView>
    <customSheetView guid="{27A45B7A-04F2-4516-B80B-5ED0825D4ED3}" state="hidden">
      <selection activeCell="B1" sqref="B1"/>
      <pageMargins left="0" right="0" top="0" bottom="0" header="0" footer="0"/>
      <headerFooter alignWithMargins="0"/>
    </customSheetView>
    <customSheetView guid="{E9F4E142-7D26-464D-BECA-4F3806DB1FE1}" state="hidden">
      <selection activeCell="B10" sqref="B10"/>
      <pageMargins left="0" right="0" top="0" bottom="0" header="0" footer="0"/>
      <pageSetup orientation="portrait" r:id="rId10"/>
      <headerFooter alignWithMargins="0"/>
    </customSheetView>
    <customSheetView guid="{A7DBDDEF-9245-44C6-9EBF-032DB6E1C0A2}" state="hidden">
      <selection activeCell="B8" sqref="B8"/>
      <pageMargins left="0" right="0" top="0" bottom="0" header="0" footer="0"/>
      <pageSetup orientation="portrait" r:id="rId11"/>
      <headerFooter alignWithMargins="0"/>
    </customSheetView>
    <customSheetView guid="{7487ED9F-BBED-4B2A-9631-22F1A430946B}" state="hidden">
      <selection activeCell="B2" sqref="B2"/>
      <pageMargins left="0" right="0" top="0" bottom="0" header="0" footer="0"/>
      <pageSetup orientation="portrait" r:id="rId12"/>
      <headerFooter alignWithMargins="0"/>
    </customSheetView>
    <customSheetView guid="{B3CE7B10-A914-4559-A6DA-AED8C22AFD6D}" state="hidden">
      <selection activeCell="B7" sqref="B7"/>
      <pageMargins left="0" right="0" top="0" bottom="0" header="0" footer="0"/>
      <pageSetup orientation="portrait" r:id="rId13"/>
      <headerFooter alignWithMargins="0"/>
    </customSheetView>
    <customSheetView guid="{D53177B2-31EC-4222-B97A-A37DCFD9E45B}" state="hidden">
      <selection activeCell="B1" sqref="B1:H1"/>
      <pageMargins left="0" right="0" top="0" bottom="0" header="0" footer="0"/>
      <pageSetup orientation="portrait" r:id="rId14"/>
      <headerFooter alignWithMargins="0"/>
    </customSheetView>
    <customSheetView guid="{223BC0FC-814D-40F0-9795-CE82A16FF3A5}" state="hidden">
      <selection activeCell="B10" sqref="B10"/>
      <pageMargins left="0" right="0" top="0" bottom="0" header="0" footer="0"/>
      <pageSetup orientation="portrait" r:id="rId15"/>
      <headerFooter alignWithMargins="0"/>
    </customSheetView>
    <customSheetView guid="{E81F0721-C35D-4189-B675-E46A21339863}" state="hidden">
      <selection activeCell="B11" sqref="B11"/>
      <pageMargins left="0" right="0" top="0" bottom="0" header="0" footer="0"/>
      <pageSetup orientation="portrait" r:id="rId16"/>
      <headerFooter alignWithMargins="0"/>
    </customSheetView>
    <customSheetView guid="{D0757F9E-DF41-4B40-A5E5-F4F8FDD8D61D}" state="hidden">
      <selection activeCell="B5" sqref="B5:H5"/>
      <pageMargins left="0" right="0" top="0" bottom="0" header="0" footer="0"/>
      <pageSetup orientation="portrait" r:id="rId17"/>
      <headerFooter alignWithMargins="0"/>
    </customSheetView>
    <customSheetView guid="{7043F04C-1FA3-449D-BEB8-4AC08DF68A5A}" state="hidden">
      <selection activeCell="B10" sqref="B10"/>
      <pageMargins left="0" right="0" top="0" bottom="0" header="0" footer="0"/>
      <pageSetup orientation="portrait" r:id="rId18"/>
      <headerFooter alignWithMargins="0"/>
    </customSheetView>
    <customSheetView guid="{B48B8B4C-A880-453D-8729-90D004BEF0DB}" state="hidden">
      <selection activeCell="B9" sqref="B9"/>
      <pageMargins left="0" right="0" top="0" bottom="0" header="0" footer="0"/>
      <pageSetup orientation="portrait" r:id="rId19"/>
      <headerFooter alignWithMargins="0"/>
    </customSheetView>
  </customSheetViews>
  <mergeCells count="2">
    <mergeCell ref="B1:H1"/>
    <mergeCell ref="B5:H5"/>
  </mergeCells>
  <phoneticPr fontId="27" type="noConversion"/>
  <pageMargins left="0.75" right="0.75" top="1" bottom="1" header="0.5" footer="0.5"/>
  <pageSetup orientation="portrait" r:id="rId2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indexed="61"/>
  </sheetPr>
  <dimension ref="A1:G21"/>
  <sheetViews>
    <sheetView zoomScaleNormal="100" zoomScaleSheetLayoutView="100" workbookViewId="0">
      <selection activeCell="E8" sqref="E8"/>
    </sheetView>
  </sheetViews>
  <sheetFormatPr defaultRowHeight="16.5"/>
  <cols>
    <col min="1" max="1" width="7.625" style="226" customWidth="1"/>
    <col min="2" max="4" width="20.625" style="227" customWidth="1"/>
    <col min="5" max="5" width="9.625" style="227" customWidth="1"/>
    <col min="6" max="6" width="12.625" style="227" customWidth="1"/>
    <col min="7" max="16384" width="9" style="160"/>
  </cols>
  <sheetData>
    <row r="1" spans="1:7">
      <c r="A1" s="214"/>
      <c r="B1" s="215"/>
      <c r="C1" s="215"/>
      <c r="D1" s="215"/>
      <c r="E1" s="215"/>
      <c r="F1" s="215"/>
    </row>
    <row r="2" spans="1:7" ht="21.95" customHeight="1">
      <c r="A2" s="518" t="s">
        <v>409</v>
      </c>
      <c r="B2" s="518"/>
      <c r="C2" s="518"/>
      <c r="D2" s="518"/>
      <c r="E2" s="519"/>
      <c r="F2" s="160"/>
    </row>
    <row r="3" spans="1:7">
      <c r="A3" s="214"/>
      <c r="B3" s="215"/>
      <c r="C3" s="215"/>
      <c r="D3" s="215"/>
      <c r="E3" s="215"/>
      <c r="F3" s="215"/>
    </row>
    <row r="4" spans="1:7" ht="53.25" customHeight="1">
      <c r="A4" s="216" t="s">
        <v>394</v>
      </c>
      <c r="B4" s="217" t="s">
        <v>395</v>
      </c>
      <c r="C4" s="216" t="s">
        <v>410</v>
      </c>
      <c r="D4" s="216" t="s">
        <v>411</v>
      </c>
      <c r="E4" s="216" t="s">
        <v>412</v>
      </c>
      <c r="F4" s="216" t="s">
        <v>413</v>
      </c>
    </row>
    <row r="5" spans="1:7" ht="18" customHeight="1">
      <c r="A5" s="218" t="s">
        <v>399</v>
      </c>
      <c r="B5" s="218" t="s">
        <v>400</v>
      </c>
      <c r="C5" s="218" t="s">
        <v>401</v>
      </c>
      <c r="D5" s="218" t="s">
        <v>402</v>
      </c>
      <c r="E5" s="228" t="s">
        <v>414</v>
      </c>
      <c r="F5" s="218" t="s">
        <v>415</v>
      </c>
    </row>
    <row r="6" spans="1:7" ht="45" customHeight="1">
      <c r="A6" s="219">
        <v>1</v>
      </c>
      <c r="B6" s="220"/>
      <c r="C6" s="221"/>
      <c r="D6" s="221"/>
      <c r="E6" s="222"/>
      <c r="F6" s="223">
        <f>C6*E6</f>
        <v>0</v>
      </c>
    </row>
    <row r="7" spans="1:7" ht="45" customHeight="1">
      <c r="A7" s="219">
        <v>2</v>
      </c>
      <c r="B7" s="220"/>
      <c r="C7" s="221"/>
      <c r="D7" s="221"/>
      <c r="E7" s="222"/>
      <c r="F7" s="223">
        <f t="shared" ref="F7:F15" si="0">C7*E7</f>
        <v>0</v>
      </c>
    </row>
    <row r="8" spans="1:7" ht="45" customHeight="1">
      <c r="A8" s="219">
        <v>3</v>
      </c>
      <c r="B8" s="220"/>
      <c r="C8" s="221"/>
      <c r="D8" s="221"/>
      <c r="E8" s="222"/>
      <c r="F8" s="223">
        <f t="shared" si="0"/>
        <v>0</v>
      </c>
    </row>
    <row r="9" spans="1:7" ht="45" customHeight="1">
      <c r="A9" s="219">
        <v>4</v>
      </c>
      <c r="B9" s="220"/>
      <c r="C9" s="221"/>
      <c r="D9" s="221"/>
      <c r="E9" s="222"/>
      <c r="F9" s="223">
        <f t="shared" si="0"/>
        <v>0</v>
      </c>
    </row>
    <row r="10" spans="1:7" ht="45" customHeight="1">
      <c r="A10" s="219">
        <v>5</v>
      </c>
      <c r="B10" s="220"/>
      <c r="C10" s="221"/>
      <c r="D10" s="221"/>
      <c r="E10" s="222"/>
      <c r="F10" s="223">
        <f t="shared" si="0"/>
        <v>0</v>
      </c>
    </row>
    <row r="11" spans="1:7" ht="45" customHeight="1">
      <c r="A11" s="219">
        <v>6</v>
      </c>
      <c r="B11" s="220"/>
      <c r="C11" s="221"/>
      <c r="D11" s="221"/>
      <c r="E11" s="222"/>
      <c r="F11" s="223">
        <f t="shared" si="0"/>
        <v>0</v>
      </c>
    </row>
    <row r="12" spans="1:7" ht="45" customHeight="1">
      <c r="A12" s="219">
        <v>7</v>
      </c>
      <c r="B12" s="220"/>
      <c r="C12" s="221"/>
      <c r="D12" s="221"/>
      <c r="E12" s="222"/>
      <c r="F12" s="223">
        <f t="shared" si="0"/>
        <v>0</v>
      </c>
    </row>
    <row r="13" spans="1:7" ht="45" customHeight="1">
      <c r="A13" s="219">
        <v>8</v>
      </c>
      <c r="B13" s="220"/>
      <c r="C13" s="221"/>
      <c r="D13" s="221"/>
      <c r="E13" s="222"/>
      <c r="F13" s="223">
        <f t="shared" si="0"/>
        <v>0</v>
      </c>
    </row>
    <row r="14" spans="1:7" ht="45" customHeight="1">
      <c r="A14" s="219">
        <v>9</v>
      </c>
      <c r="B14" s="220"/>
      <c r="C14" s="221"/>
      <c r="D14" s="221"/>
      <c r="E14" s="222"/>
      <c r="F14" s="223">
        <f t="shared" si="0"/>
        <v>0</v>
      </c>
    </row>
    <row r="15" spans="1:7" ht="45" customHeight="1">
      <c r="A15" s="219">
        <v>10</v>
      </c>
      <c r="B15" s="220"/>
      <c r="C15" s="221"/>
      <c r="D15" s="221"/>
      <c r="E15" s="222"/>
      <c r="F15" s="223">
        <f t="shared" si="0"/>
        <v>0</v>
      </c>
    </row>
    <row r="16" spans="1:7" ht="45" customHeight="1">
      <c r="A16" s="224"/>
      <c r="B16" s="225" t="s">
        <v>404</v>
      </c>
      <c r="C16" s="225"/>
      <c r="D16" s="225"/>
      <c r="E16" s="225"/>
      <c r="F16" s="225">
        <f>SUM(F6:F15)</f>
        <v>0</v>
      </c>
      <c r="G16" s="149"/>
    </row>
    <row r="17" ht="30" customHeight="1"/>
    <row r="18" ht="30" customHeight="1"/>
    <row r="19" ht="30" customHeight="1"/>
    <row r="20" ht="30" customHeight="1"/>
    <row r="21" ht="30" customHeight="1"/>
  </sheetData>
  <sheetProtection sheet="1" formatColumns="0" formatRows="0" selectLockedCells="1"/>
  <customSheetViews>
    <customSheetView guid="{75D87FDD-0292-4E5A-8E8F-63018B009393}" state="hidden">
      <selection activeCell="E8" sqref="E8"/>
      <pageMargins left="0" right="0" top="0" bottom="0" header="0" footer="0"/>
      <pageSetup orientation="portrait" r:id="rId1"/>
      <headerFooter alignWithMargins="0"/>
    </customSheetView>
    <customSheetView guid="{7F1A5DE7-1043-4C11-AB2C-CC6BC6A0F482}" state="hidden">
      <selection activeCell="E8" sqref="E8"/>
      <pageMargins left="0" right="0" top="0" bottom="0" header="0" footer="0"/>
      <pageSetup orientation="portrait" r:id="rId2"/>
      <headerFooter alignWithMargins="0"/>
    </customSheetView>
    <customSheetView guid="{17F5C48B-526E-48D2-9F97-823D578F9893}" state="hidden">
      <selection activeCell="E8" sqref="E8"/>
      <pageMargins left="0" right="0" top="0" bottom="0" header="0" footer="0"/>
      <pageSetup orientation="portrait" r:id="rId3"/>
      <headerFooter alignWithMargins="0"/>
    </customSheetView>
    <customSheetView guid="{B835C05C-B615-4DCB-982D-4519616B3CD8}" state="hidden">
      <selection activeCell="E8" sqref="E8"/>
      <pageMargins left="0" right="0" top="0" bottom="0" header="0" footer="0"/>
      <pageSetup orientation="portrait" r:id="rId4"/>
      <headerFooter alignWithMargins="0"/>
    </customSheetView>
    <customSheetView guid="{E97134B6-5E8D-4951-8DA0-73D065532361}" state="hidden">
      <selection activeCell="E8" sqref="E8"/>
      <pageMargins left="0" right="0" top="0" bottom="0" header="0" footer="0"/>
      <pageSetup orientation="portrait" r:id="rId5"/>
      <headerFooter alignWithMargins="0"/>
    </customSheetView>
    <customSheetView guid="{EE46BCD1-F715-4FA9-A5FC-1B125AD601E0}">
      <selection activeCell="E8" sqref="E8"/>
      <pageMargins left="0" right="0" top="0" bottom="0" header="0" footer="0"/>
      <pageSetup orientation="portrait" r:id="rId6"/>
      <headerFooter alignWithMargins="0"/>
    </customSheetView>
    <customSheetView guid="{4AA1107B-A795-4744-B566-827168772C7A}">
      <selection activeCell="E8" sqref="E8"/>
      <pageMargins left="0" right="0" top="0" bottom="0" header="0" footer="0"/>
      <pageSetup orientation="portrait" r:id="rId7"/>
      <headerFooter alignWithMargins="0"/>
    </customSheetView>
    <customSheetView guid="{B23AD343-29DA-4CE0-BD10-47BF44F3782F}">
      <selection activeCell="G8" sqref="G8"/>
      <pageMargins left="0" right="0" top="0" bottom="0" header="0" footer="0"/>
      <pageSetup orientation="portrait" r:id="rId8"/>
      <headerFooter alignWithMargins="0"/>
    </customSheetView>
    <customSheetView guid="{ECE9294F-C910-4036-88BC-B1F2176FB06B}">
      <selection activeCell="B6" sqref="B6"/>
      <pageMargins left="0" right="0" top="0" bottom="0" header="0" footer="0"/>
      <pageSetup orientation="portrait" r:id="rId9"/>
      <headerFooter alignWithMargins="0"/>
    </customSheetView>
    <customSheetView guid="{27A45B7A-04F2-4516-B80B-5ED0825D4ED3}" scale="70">
      <selection activeCell="C6" sqref="C6"/>
      <pageMargins left="0" right="0" top="0" bottom="0" header="0" footer="0"/>
      <pageSetup orientation="portrait" r:id="rId10"/>
      <headerFooter alignWithMargins="0"/>
    </customSheetView>
    <customSheetView guid="{E9F4E142-7D26-464D-BECA-4F3806DB1FE1}">
      <selection activeCell="G8" sqref="G8"/>
      <pageMargins left="0" right="0" top="0" bottom="0" header="0" footer="0"/>
      <pageSetup orientation="portrait" r:id="rId11"/>
      <headerFooter alignWithMargins="0"/>
    </customSheetView>
    <customSheetView guid="{A7DBDDEF-9245-44C6-9EBF-032DB6E1C0A2}" topLeftCell="A9">
      <selection activeCell="B9" sqref="B9"/>
      <pageMargins left="0" right="0" top="0" bottom="0" header="0" footer="0"/>
      <pageSetup orientation="portrait" r:id="rId12"/>
      <headerFooter alignWithMargins="0"/>
    </customSheetView>
    <customSheetView guid="{7487ED9F-BBED-4B2A-9631-22F1A430946B}">
      <selection activeCell="E8" sqref="E8"/>
      <pageMargins left="0" right="0" top="0" bottom="0" header="0" footer="0"/>
      <pageSetup orientation="portrait" r:id="rId13"/>
      <headerFooter alignWithMargins="0"/>
    </customSheetView>
    <customSheetView guid="{B3CE7B10-A914-4559-A6DA-AED8C22AFD6D}" state="hidden">
      <selection activeCell="E8" sqref="E8"/>
      <pageMargins left="0" right="0" top="0" bottom="0" header="0" footer="0"/>
      <pageSetup orientation="portrait" r:id="rId14"/>
      <headerFooter alignWithMargins="0"/>
    </customSheetView>
    <customSheetView guid="{D53177B2-31EC-4222-B97A-A37DCFD9E45B}" state="hidden">
      <selection activeCell="E8" sqref="E8"/>
      <pageMargins left="0" right="0" top="0" bottom="0" header="0" footer="0"/>
      <pageSetup orientation="portrait" r:id="rId15"/>
      <headerFooter alignWithMargins="0"/>
    </customSheetView>
    <customSheetView guid="{223BC0FC-814D-40F0-9795-CE82A16FF3A5}" state="hidden">
      <selection activeCell="E8" sqref="E8"/>
      <pageMargins left="0" right="0" top="0" bottom="0" header="0" footer="0"/>
      <pageSetup orientation="portrait" r:id="rId16"/>
      <headerFooter alignWithMargins="0"/>
    </customSheetView>
    <customSheetView guid="{E81F0721-C35D-4189-B675-E46A21339863}" state="hidden">
      <selection activeCell="E8" sqref="E8"/>
      <pageMargins left="0" right="0" top="0" bottom="0" header="0" footer="0"/>
      <pageSetup orientation="portrait" r:id="rId17"/>
      <headerFooter alignWithMargins="0"/>
    </customSheetView>
    <customSheetView guid="{D0757F9E-DF41-4B40-A5E5-F4F8FDD8D61D}" state="hidden">
      <selection activeCell="E8" sqref="E8"/>
      <pageMargins left="0" right="0" top="0" bottom="0" header="0" footer="0"/>
      <pageSetup orientation="portrait" r:id="rId18"/>
      <headerFooter alignWithMargins="0"/>
    </customSheetView>
    <customSheetView guid="{7043F04C-1FA3-449D-BEB8-4AC08DF68A5A}" state="hidden">
      <selection activeCell="E8" sqref="E8"/>
      <pageMargins left="0" right="0" top="0" bottom="0" header="0" footer="0"/>
      <pageSetup orientation="portrait" r:id="rId19"/>
      <headerFooter alignWithMargins="0"/>
    </customSheetView>
    <customSheetView guid="{B48B8B4C-A880-453D-8729-90D004BEF0DB}" state="hidden">
      <selection activeCell="E8" sqref="E8"/>
      <pageMargins left="0" right="0" top="0" bottom="0" header="0" footer="0"/>
      <pageSetup orientation="portrait" r:id="rId20"/>
      <headerFooter alignWithMargins="0"/>
    </customSheetView>
  </customSheetViews>
  <mergeCells count="1">
    <mergeCell ref="A2:E2"/>
  </mergeCells>
  <phoneticPr fontId="27" type="noConversion"/>
  <pageMargins left="0.75" right="0.62" top="0.65" bottom="1" header="0.5" footer="0.5"/>
  <pageSetup orientation="portrait" r:id="rId21"/>
  <headerFooter alignWithMargins="0"/>
  <drawing r:id="rId2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AO77"/>
  <sheetViews>
    <sheetView showGridLines="0" showZeros="0" tabSelected="1" view="pageBreakPreview" topLeftCell="A33" zoomScaleNormal="100" zoomScaleSheetLayoutView="100" workbookViewId="0">
      <selection activeCell="D53" sqref="D53:F53"/>
    </sheetView>
  </sheetViews>
  <sheetFormatPr defaultColWidth="8" defaultRowHeight="16.5"/>
  <cols>
    <col min="1" max="1" width="9.375" style="199" customWidth="1"/>
    <col min="2" max="2" width="9.375" style="201" customWidth="1"/>
    <col min="3" max="3" width="12.875" style="199" customWidth="1"/>
    <col min="4" max="4" width="18.125" style="199" customWidth="1"/>
    <col min="5" max="5" width="11.125" style="199" customWidth="1"/>
    <col min="6" max="6" width="29.875" style="199" customWidth="1"/>
    <col min="7" max="8" width="8" style="199" customWidth="1"/>
    <col min="9" max="27" width="8" style="198" customWidth="1"/>
    <col min="28" max="28" width="17.5" style="198" customWidth="1"/>
    <col min="29" max="29" width="12.125" style="198" customWidth="1"/>
    <col min="30" max="30" width="8" style="196" customWidth="1"/>
    <col min="31" max="31" width="8" style="197" customWidth="1"/>
    <col min="32" max="32" width="12" style="197" customWidth="1"/>
    <col min="33" max="35" width="8" style="196" customWidth="1"/>
    <col min="36" max="36" width="9.125" style="196" customWidth="1"/>
    <col min="37" max="41" width="8" style="196" customWidth="1"/>
    <col min="42" max="16384" width="8" style="198"/>
  </cols>
  <sheetData>
    <row r="1" spans="1:36">
      <c r="A1" s="191" t="str">
        <f>Cover!B3</f>
        <v>SR-II/C&amp;M/WC-4433/2025</v>
      </c>
      <c r="B1" s="191"/>
      <c r="C1" s="192"/>
      <c r="D1" s="192"/>
      <c r="E1" s="192"/>
      <c r="F1" s="193" t="s">
        <v>416</v>
      </c>
      <c r="G1" s="194"/>
      <c r="H1" s="194"/>
      <c r="I1" s="195"/>
      <c r="J1" s="195"/>
      <c r="K1" s="195"/>
      <c r="L1" s="195"/>
      <c r="M1" s="195"/>
      <c r="N1" s="195"/>
      <c r="O1" s="195"/>
      <c r="P1" s="195"/>
      <c r="Q1" s="195"/>
      <c r="R1" s="195"/>
      <c r="S1" s="195"/>
      <c r="T1" s="195"/>
      <c r="U1" s="195"/>
      <c r="V1" s="195"/>
      <c r="W1" s="195"/>
      <c r="X1" s="195"/>
      <c r="Y1" s="195"/>
      <c r="Z1" s="195" t="str">
        <f>'Names of Bidder'!D6</f>
        <v>Sole Bidder</v>
      </c>
      <c r="AA1" s="195"/>
      <c r="AB1" s="195"/>
      <c r="AC1" s="195"/>
      <c r="AE1" s="197">
        <v>1</v>
      </c>
      <c r="AF1" s="197" t="s">
        <v>417</v>
      </c>
      <c r="AI1" s="197">
        <v>1</v>
      </c>
      <c r="AJ1" s="196" t="s">
        <v>418</v>
      </c>
    </row>
    <row r="2" spans="1:36">
      <c r="A2" s="194"/>
      <c r="B2" s="194"/>
      <c r="C2" s="194"/>
      <c r="D2" s="194"/>
      <c r="E2" s="194"/>
      <c r="F2" s="194"/>
      <c r="G2" s="194"/>
      <c r="H2" s="194"/>
      <c r="I2" s="195"/>
      <c r="J2" s="195"/>
      <c r="K2" s="195"/>
      <c r="L2" s="195"/>
      <c r="M2" s="195"/>
      <c r="N2" s="195"/>
      <c r="O2" s="195"/>
      <c r="P2" s="195"/>
      <c r="Q2" s="195"/>
      <c r="R2" s="195"/>
      <c r="S2" s="195"/>
      <c r="T2" s="195"/>
      <c r="U2" s="195"/>
      <c r="V2" s="195"/>
      <c r="W2" s="195"/>
      <c r="X2" s="195"/>
      <c r="Y2" s="195"/>
      <c r="Z2" s="195">
        <f>'Names of Bidder'!X6</f>
        <v>0</v>
      </c>
      <c r="AA2" s="195"/>
      <c r="AB2" s="195"/>
      <c r="AC2" s="195"/>
      <c r="AE2" s="197">
        <v>2</v>
      </c>
      <c r="AF2" s="197" t="s">
        <v>419</v>
      </c>
      <c r="AI2" s="197">
        <v>2</v>
      </c>
      <c r="AJ2" s="196" t="s">
        <v>420</v>
      </c>
    </row>
    <row r="3" spans="1:36">
      <c r="A3" s="523" t="s">
        <v>421</v>
      </c>
      <c r="B3" s="523"/>
      <c r="C3" s="523"/>
      <c r="D3" s="523"/>
      <c r="E3" s="523"/>
      <c r="F3" s="523"/>
      <c r="G3" s="194"/>
      <c r="H3" s="194"/>
      <c r="I3" s="195"/>
      <c r="J3" s="195"/>
      <c r="K3" s="195"/>
      <c r="L3" s="195"/>
      <c r="M3" s="195"/>
      <c r="N3" s="195"/>
      <c r="O3" s="195"/>
      <c r="P3" s="195"/>
      <c r="Q3" s="195"/>
      <c r="R3" s="195"/>
      <c r="S3" s="195"/>
      <c r="T3" s="195"/>
      <c r="U3" s="195"/>
      <c r="V3" s="195"/>
      <c r="W3" s="195"/>
      <c r="X3" s="195"/>
      <c r="Y3" s="195"/>
      <c r="Z3" s="195"/>
      <c r="AA3" s="195"/>
      <c r="AB3" s="195"/>
      <c r="AC3" s="195"/>
      <c r="AE3" s="197">
        <v>3</v>
      </c>
      <c r="AF3" s="197" t="s">
        <v>422</v>
      </c>
      <c r="AI3" s="197">
        <v>3</v>
      </c>
      <c r="AJ3" s="196" t="s">
        <v>423</v>
      </c>
    </row>
    <row r="4" spans="1:36">
      <c r="A4" s="200"/>
      <c r="B4" s="200"/>
      <c r="C4" s="200"/>
      <c r="D4" s="200"/>
      <c r="E4" s="200"/>
      <c r="F4" s="200"/>
      <c r="G4" s="194"/>
      <c r="H4" s="194"/>
      <c r="I4" s="195"/>
      <c r="J4" s="195"/>
      <c r="K4" s="195"/>
      <c r="L4" s="195"/>
      <c r="M4" s="195"/>
      <c r="N4" s="195"/>
      <c r="O4" s="195"/>
      <c r="P4" s="195"/>
      <c r="Q4" s="195"/>
      <c r="R4" s="195"/>
      <c r="S4" s="195"/>
      <c r="T4" s="195"/>
      <c r="U4" s="195"/>
      <c r="V4" s="195"/>
      <c r="W4" s="195"/>
      <c r="X4" s="195"/>
      <c r="Y4" s="195"/>
      <c r="Z4" s="195"/>
      <c r="AA4" s="195"/>
      <c r="AB4" s="195"/>
      <c r="AC4" s="195"/>
      <c r="AE4" s="197">
        <v>4</v>
      </c>
      <c r="AF4" s="197" t="s">
        <v>424</v>
      </c>
      <c r="AI4" s="197">
        <v>4</v>
      </c>
      <c r="AJ4" s="196" t="s">
        <v>425</v>
      </c>
    </row>
    <row r="5" spans="1:36">
      <c r="A5" s="210" t="s">
        <v>426</v>
      </c>
      <c r="B5" s="210"/>
      <c r="C5" s="524"/>
      <c r="D5" s="524"/>
      <c r="E5" s="524"/>
      <c r="F5" s="524"/>
      <c r="G5" s="194"/>
      <c r="H5" s="194"/>
      <c r="I5" s="195"/>
      <c r="J5" s="195"/>
      <c r="K5" s="195"/>
      <c r="L5" s="195"/>
      <c r="M5" s="195"/>
      <c r="N5" s="195"/>
      <c r="O5" s="195"/>
      <c r="P5" s="195"/>
      <c r="Q5" s="195"/>
      <c r="R5" s="195"/>
      <c r="S5" s="195"/>
      <c r="T5" s="195"/>
      <c r="U5" s="195"/>
      <c r="V5" s="195"/>
      <c r="W5" s="195"/>
      <c r="X5" s="195"/>
      <c r="Y5" s="195"/>
      <c r="Z5" s="195"/>
      <c r="AA5" s="195"/>
      <c r="AB5" s="195"/>
      <c r="AC5" s="195"/>
      <c r="AE5" s="197">
        <v>5</v>
      </c>
      <c r="AF5" s="197" t="s">
        <v>424</v>
      </c>
      <c r="AI5" s="197">
        <v>5</v>
      </c>
      <c r="AJ5" s="196" t="s">
        <v>427</v>
      </c>
    </row>
    <row r="6" spans="1:36">
      <c r="A6" s="210" t="s">
        <v>428</v>
      </c>
      <c r="B6" s="525"/>
      <c r="C6" s="525"/>
      <c r="D6" s="194"/>
      <c r="E6" s="194"/>
      <c r="F6" s="194"/>
      <c r="G6" s="194"/>
      <c r="H6" s="194"/>
      <c r="I6" s="195"/>
      <c r="J6" s="195"/>
      <c r="K6" s="195"/>
      <c r="L6" s="195"/>
      <c r="M6" s="195"/>
      <c r="N6" s="195"/>
      <c r="O6" s="195"/>
      <c r="P6" s="195"/>
      <c r="Q6" s="195"/>
      <c r="R6" s="195"/>
      <c r="S6" s="195"/>
      <c r="T6" s="195"/>
      <c r="U6" s="195"/>
      <c r="V6" s="195"/>
      <c r="W6" s="195"/>
      <c r="X6" s="195"/>
      <c r="Y6" s="195"/>
      <c r="Z6" s="195"/>
      <c r="AA6" s="195"/>
      <c r="AB6" s="195"/>
      <c r="AC6" s="195"/>
      <c r="AE6" s="197">
        <v>6</v>
      </c>
      <c r="AF6" s="197" t="s">
        <v>424</v>
      </c>
      <c r="AG6" s="202">
        <f>DAY(B6)</f>
        <v>0</v>
      </c>
      <c r="AI6" s="197">
        <v>6</v>
      </c>
      <c r="AJ6" s="196" t="s">
        <v>429</v>
      </c>
    </row>
    <row r="7" spans="1:36">
      <c r="A7" s="210"/>
      <c r="B7" s="402"/>
      <c r="C7" s="402"/>
      <c r="D7" s="194"/>
      <c r="E7" s="194"/>
      <c r="F7" s="194"/>
      <c r="G7" s="194"/>
      <c r="H7" s="194"/>
      <c r="I7" s="195"/>
      <c r="J7" s="195"/>
      <c r="K7" s="195"/>
      <c r="L7" s="195"/>
      <c r="M7" s="195"/>
      <c r="N7" s="195"/>
      <c r="O7" s="195"/>
      <c r="P7" s="195"/>
      <c r="Q7" s="195"/>
      <c r="R7" s="195"/>
      <c r="S7" s="195"/>
      <c r="T7" s="195"/>
      <c r="U7" s="195"/>
      <c r="V7" s="195"/>
      <c r="W7" s="195"/>
      <c r="X7" s="195"/>
      <c r="Y7" s="195"/>
      <c r="Z7" s="195"/>
      <c r="AA7" s="195"/>
      <c r="AB7" s="195"/>
      <c r="AC7" s="195"/>
      <c r="AE7" s="197">
        <v>7</v>
      </c>
      <c r="AF7" s="197" t="s">
        <v>424</v>
      </c>
      <c r="AG7" s="202">
        <f>MONTH(B6)</f>
        <v>1</v>
      </c>
      <c r="AI7" s="197">
        <v>7</v>
      </c>
      <c r="AJ7" s="196" t="s">
        <v>430</v>
      </c>
    </row>
    <row r="8" spans="1:36">
      <c r="A8" s="403" t="s">
        <v>83</v>
      </c>
      <c r="B8" s="203"/>
      <c r="C8" s="194"/>
      <c r="D8" s="194"/>
      <c r="E8" s="194"/>
      <c r="F8" s="204"/>
      <c r="G8" s="194"/>
      <c r="H8" s="194"/>
      <c r="I8" s="195"/>
      <c r="J8" s="195"/>
      <c r="K8" s="195"/>
      <c r="L8" s="195"/>
      <c r="M8" s="195"/>
      <c r="N8" s="195"/>
      <c r="O8" s="195"/>
      <c r="P8" s="195"/>
      <c r="Q8" s="195"/>
      <c r="R8" s="195"/>
      <c r="S8" s="195"/>
      <c r="T8" s="195"/>
      <c r="U8" s="195"/>
      <c r="V8" s="195"/>
      <c r="W8" s="195"/>
      <c r="X8" s="195"/>
      <c r="Y8" s="195"/>
      <c r="Z8" s="195"/>
      <c r="AA8" s="195"/>
      <c r="AB8" s="195"/>
      <c r="AC8" s="195"/>
      <c r="AE8" s="197">
        <v>8</v>
      </c>
      <c r="AF8" s="197" t="s">
        <v>424</v>
      </c>
      <c r="AG8" s="202" t="str">
        <f>LOOKUP(AG7,AI1:AI12,AJ1:AJ12)</f>
        <v>January</v>
      </c>
      <c r="AI8" s="197">
        <v>8</v>
      </c>
      <c r="AJ8" s="196" t="s">
        <v>431</v>
      </c>
    </row>
    <row r="9" spans="1:36">
      <c r="A9" s="404" t="s">
        <v>85</v>
      </c>
      <c r="B9" s="404"/>
      <c r="C9" s="194"/>
      <c r="D9" s="194"/>
      <c r="E9" s="194"/>
      <c r="F9" s="204"/>
      <c r="G9" s="194"/>
      <c r="H9" s="194"/>
      <c r="I9" s="195"/>
      <c r="J9" s="195"/>
      <c r="K9" s="195"/>
      <c r="L9" s="195"/>
      <c r="M9" s="195"/>
      <c r="N9" s="195"/>
      <c r="O9" s="195"/>
      <c r="P9" s="195"/>
      <c r="Q9" s="195"/>
      <c r="R9" s="195"/>
      <c r="S9" s="195"/>
      <c r="T9" s="195"/>
      <c r="U9" s="195"/>
      <c r="V9" s="195"/>
      <c r="W9" s="195"/>
      <c r="X9" s="195"/>
      <c r="Y9" s="195"/>
      <c r="Z9" s="195"/>
      <c r="AA9" s="195"/>
      <c r="AB9" s="195"/>
      <c r="AC9" s="195"/>
      <c r="AE9" s="197">
        <v>9</v>
      </c>
      <c r="AF9" s="197" t="s">
        <v>424</v>
      </c>
      <c r="AG9" s="202">
        <f>YEAR(B6)</f>
        <v>1900</v>
      </c>
      <c r="AI9" s="197">
        <v>9</v>
      </c>
      <c r="AJ9" s="196" t="s">
        <v>432</v>
      </c>
    </row>
    <row r="10" spans="1:36">
      <c r="A10" s="404" t="s">
        <v>88</v>
      </c>
      <c r="B10" s="404"/>
      <c r="C10" s="194"/>
      <c r="D10" s="194"/>
      <c r="E10" s="194"/>
      <c r="F10" s="204"/>
      <c r="G10" s="194"/>
      <c r="H10" s="194"/>
      <c r="I10" s="195"/>
      <c r="J10" s="195"/>
      <c r="K10" s="195"/>
      <c r="L10" s="195"/>
      <c r="M10" s="195"/>
      <c r="N10" s="195"/>
      <c r="O10" s="195"/>
      <c r="P10" s="195"/>
      <c r="Q10" s="195"/>
      <c r="R10" s="195"/>
      <c r="S10" s="195"/>
      <c r="T10" s="195"/>
      <c r="U10" s="195"/>
      <c r="V10" s="195"/>
      <c r="W10" s="195"/>
      <c r="X10" s="195"/>
      <c r="Y10" s="195"/>
      <c r="Z10" s="195"/>
      <c r="AA10" s="195"/>
      <c r="AB10" s="195"/>
      <c r="AC10" s="195"/>
      <c r="AE10" s="197">
        <v>10</v>
      </c>
      <c r="AF10" s="197" t="s">
        <v>424</v>
      </c>
      <c r="AI10" s="197">
        <v>10</v>
      </c>
      <c r="AJ10" s="196" t="s">
        <v>433</v>
      </c>
    </row>
    <row r="11" spans="1:36">
      <c r="A11" s="404" t="s">
        <v>90</v>
      </c>
      <c r="B11" s="404"/>
      <c r="C11" s="194"/>
      <c r="D11" s="194"/>
      <c r="E11" s="194"/>
      <c r="F11" s="204"/>
      <c r="G11" s="194"/>
      <c r="H11" s="194"/>
      <c r="I11" s="195"/>
      <c r="J11" s="195"/>
      <c r="K11" s="195"/>
      <c r="L11" s="195"/>
      <c r="M11" s="195"/>
      <c r="N11" s="195"/>
      <c r="O11" s="195"/>
      <c r="P11" s="195"/>
      <c r="Q11" s="195"/>
      <c r="R11" s="195"/>
      <c r="S11" s="195"/>
      <c r="T11" s="195"/>
      <c r="U11" s="195"/>
      <c r="V11" s="195"/>
      <c r="W11" s="195"/>
      <c r="X11" s="195"/>
      <c r="Y11" s="195"/>
      <c r="Z11" s="195"/>
      <c r="AA11" s="195"/>
      <c r="AB11" s="195"/>
      <c r="AC11" s="195"/>
      <c r="AE11" s="197">
        <v>11</v>
      </c>
      <c r="AF11" s="197" t="s">
        <v>424</v>
      </c>
      <c r="AI11" s="197">
        <v>11</v>
      </c>
      <c r="AJ11" s="196" t="s">
        <v>434</v>
      </c>
    </row>
    <row r="12" spans="1:36">
      <c r="A12" s="404" t="s">
        <v>91</v>
      </c>
      <c r="B12" s="404"/>
      <c r="C12" s="194"/>
      <c r="D12" s="194"/>
      <c r="E12" s="194"/>
      <c r="F12" s="204"/>
      <c r="G12" s="194"/>
      <c r="H12" s="194"/>
      <c r="I12" s="195"/>
      <c r="J12" s="195"/>
      <c r="K12" s="195"/>
      <c r="L12" s="195"/>
      <c r="M12" s="195"/>
      <c r="N12" s="195"/>
      <c r="O12" s="195"/>
      <c r="P12" s="195"/>
      <c r="Q12" s="195"/>
      <c r="R12" s="195"/>
      <c r="S12" s="195"/>
      <c r="T12" s="195"/>
      <c r="U12" s="195"/>
      <c r="V12" s="195"/>
      <c r="W12" s="195"/>
      <c r="X12" s="195"/>
      <c r="Y12" s="195"/>
      <c r="Z12" s="195"/>
      <c r="AA12" s="195"/>
      <c r="AB12" s="195"/>
      <c r="AC12" s="195"/>
      <c r="AE12" s="197">
        <v>12</v>
      </c>
      <c r="AF12" s="197" t="s">
        <v>424</v>
      </c>
      <c r="AI12" s="197">
        <v>12</v>
      </c>
      <c r="AJ12" s="196" t="s">
        <v>435</v>
      </c>
    </row>
    <row r="13" spans="1:36">
      <c r="A13" s="404" t="s">
        <v>93</v>
      </c>
      <c r="B13" s="404"/>
      <c r="C13" s="194"/>
      <c r="D13" s="194"/>
      <c r="E13" s="194"/>
      <c r="F13" s="204"/>
      <c r="G13" s="194"/>
      <c r="H13" s="194"/>
      <c r="I13" s="195"/>
      <c r="J13" s="195"/>
      <c r="K13" s="195"/>
      <c r="L13" s="195"/>
      <c r="M13" s="195"/>
      <c r="N13" s="195"/>
      <c r="O13" s="195"/>
      <c r="P13" s="195"/>
      <c r="Q13" s="195"/>
      <c r="R13" s="195"/>
      <c r="S13" s="195"/>
      <c r="T13" s="195"/>
      <c r="U13" s="195"/>
      <c r="V13" s="195"/>
      <c r="W13" s="195"/>
      <c r="X13" s="195"/>
      <c r="Y13" s="195"/>
      <c r="Z13" s="195"/>
      <c r="AA13" s="195"/>
      <c r="AB13" s="195"/>
      <c r="AC13" s="195"/>
      <c r="AE13" s="197">
        <v>13</v>
      </c>
      <c r="AF13" s="197" t="s">
        <v>424</v>
      </c>
    </row>
    <row r="14" spans="1:36" ht="22.5" customHeight="1">
      <c r="A14" s="210"/>
      <c r="B14" s="210"/>
      <c r="C14" s="194"/>
      <c r="D14" s="194"/>
      <c r="E14" s="194"/>
      <c r="F14" s="204"/>
      <c r="G14" s="194"/>
      <c r="H14" s="194"/>
      <c r="I14" s="195"/>
      <c r="J14" s="195"/>
      <c r="K14" s="195"/>
      <c r="L14" s="195"/>
      <c r="M14" s="195"/>
      <c r="N14" s="195"/>
      <c r="O14" s="195"/>
      <c r="P14" s="195"/>
      <c r="Q14" s="195"/>
      <c r="R14" s="195"/>
      <c r="S14" s="195"/>
      <c r="T14" s="195"/>
      <c r="U14" s="195"/>
      <c r="V14" s="195"/>
      <c r="W14" s="195"/>
      <c r="X14" s="195"/>
      <c r="Y14" s="195"/>
      <c r="Z14" s="195"/>
      <c r="AA14" s="195"/>
      <c r="AB14" s="195"/>
      <c r="AC14" s="195"/>
      <c r="AE14" s="197">
        <v>14</v>
      </c>
      <c r="AF14" s="197" t="s">
        <v>424</v>
      </c>
    </row>
    <row r="15" spans="1:36" ht="84" customHeight="1">
      <c r="A15" s="405" t="s">
        <v>436</v>
      </c>
      <c r="B15" s="406"/>
      <c r="C15" s="526" t="str">
        <f>Cover!B2</f>
        <v>Construction of 6nos. B-type quarters at Kalivanthapattu SS in SR-II</v>
      </c>
      <c r="D15" s="526"/>
      <c r="E15" s="526"/>
      <c r="F15" s="526"/>
      <c r="G15" s="194"/>
      <c r="H15" s="194"/>
      <c r="I15" s="195"/>
      <c r="J15" s="195"/>
      <c r="K15" s="195"/>
      <c r="L15" s="195"/>
      <c r="M15" s="195"/>
      <c r="N15" s="195"/>
      <c r="O15" s="195"/>
      <c r="P15" s="195"/>
      <c r="Q15" s="195"/>
      <c r="R15" s="195"/>
      <c r="S15" s="195"/>
      <c r="T15" s="195"/>
      <c r="U15" s="195"/>
      <c r="V15" s="195"/>
      <c r="W15" s="195"/>
      <c r="X15" s="195"/>
      <c r="Y15" s="195"/>
      <c r="Z15" s="195"/>
      <c r="AA15" s="195"/>
      <c r="AB15" s="195"/>
      <c r="AC15" s="195"/>
      <c r="AE15" s="197">
        <v>15</v>
      </c>
      <c r="AF15" s="197" t="s">
        <v>424</v>
      </c>
    </row>
    <row r="16" spans="1:36" ht="27.75" customHeight="1">
      <c r="A16" s="194" t="s">
        <v>437</v>
      </c>
      <c r="B16" s="194"/>
      <c r="C16" s="204"/>
      <c r="D16" s="204"/>
      <c r="E16" s="204"/>
      <c r="F16" s="204"/>
      <c r="G16" s="194"/>
      <c r="H16" s="194"/>
      <c r="I16" s="195"/>
      <c r="J16" s="195"/>
      <c r="K16" s="195"/>
      <c r="L16" s="195"/>
      <c r="M16" s="195"/>
      <c r="N16" s="195"/>
      <c r="O16" s="195"/>
      <c r="P16" s="195"/>
      <c r="Q16" s="195"/>
      <c r="R16" s="195"/>
      <c r="S16" s="195"/>
      <c r="T16" s="195"/>
      <c r="U16" s="195"/>
      <c r="V16" s="195"/>
      <c r="W16" s="195"/>
      <c r="X16" s="195"/>
      <c r="Y16" s="195"/>
      <c r="Z16" s="195"/>
      <c r="AA16" s="195"/>
      <c r="AB16" s="195"/>
      <c r="AC16" s="195"/>
      <c r="AE16" s="197">
        <v>16</v>
      </c>
      <c r="AF16" s="197" t="s">
        <v>424</v>
      </c>
    </row>
    <row r="17" spans="1:41" ht="100.5" customHeight="1">
      <c r="A17" s="406">
        <v>1</v>
      </c>
      <c r="B17" s="520" t="str">
        <f>Z17 &amp;AB17 &amp; AC17 &amp; AA17</f>
        <v>In continuation of Techno commercial part of our Bid, we hereby submit the price schedules of the Bid, both of which shall be read together and in conjunction with each other, and shall be construed as an integral part of our Bid. Accordingly, we the undersigned, offer to design, manufacture, test, deliver,  under the above-named package in full conformity with the said Bidding Documents  as may be determined in accordance with the terms and conditions of the Bidding Documents.</v>
      </c>
      <c r="C17" s="520"/>
      <c r="D17" s="520"/>
      <c r="E17" s="520"/>
      <c r="F17" s="520"/>
      <c r="G17" s="194"/>
      <c r="H17" s="194"/>
      <c r="I17" s="195"/>
      <c r="J17" s="195"/>
      <c r="K17" s="195"/>
      <c r="L17" s="195"/>
      <c r="M17" s="195"/>
      <c r="N17" s="195"/>
      <c r="O17" s="195"/>
      <c r="P17" s="195"/>
      <c r="Q17" s="195"/>
      <c r="R17" s="195"/>
      <c r="S17" s="195"/>
      <c r="T17" s="195"/>
      <c r="U17" s="195"/>
      <c r="V17" s="195"/>
      <c r="W17" s="195"/>
      <c r="X17" s="195"/>
      <c r="Y17" s="195"/>
      <c r="Z17" s="327" t="s">
        <v>438</v>
      </c>
      <c r="AA17" s="322" t="s">
        <v>439</v>
      </c>
      <c r="AB17" s="205"/>
      <c r="AC17" s="206"/>
      <c r="AE17" s="197">
        <v>17</v>
      </c>
      <c r="AF17" s="197" t="s">
        <v>424</v>
      </c>
    </row>
    <row r="18" spans="1:41" ht="39" customHeight="1">
      <c r="A18" s="194"/>
      <c r="B18" s="527" t="s">
        <v>440</v>
      </c>
      <c r="C18" s="527"/>
      <c r="D18" s="527"/>
      <c r="E18" s="527"/>
      <c r="F18" s="527"/>
      <c r="G18" s="194"/>
      <c r="H18" s="194"/>
      <c r="I18" s="195"/>
      <c r="J18" s="195"/>
      <c r="K18" s="195"/>
      <c r="L18" s="195"/>
      <c r="M18" s="195"/>
      <c r="N18" s="195"/>
      <c r="O18" s="195"/>
      <c r="P18" s="195"/>
      <c r="Q18" s="195"/>
      <c r="R18" s="195"/>
      <c r="S18" s="195"/>
      <c r="T18" s="195"/>
      <c r="U18" s="195"/>
      <c r="V18" s="195"/>
      <c r="W18" s="195"/>
      <c r="X18" s="195"/>
      <c r="Y18" s="195"/>
      <c r="Z18" s="195"/>
      <c r="AA18" s="195"/>
      <c r="AB18" s="195"/>
      <c r="AC18" s="195"/>
      <c r="AE18" s="197">
        <v>18</v>
      </c>
      <c r="AF18" s="197" t="s">
        <v>424</v>
      </c>
    </row>
    <row r="19" spans="1:41" s="199" customFormat="1" ht="27.75" customHeight="1">
      <c r="A19" s="407">
        <v>2</v>
      </c>
      <c r="B19" s="522" t="s">
        <v>441</v>
      </c>
      <c r="C19" s="522"/>
      <c r="D19" s="522"/>
      <c r="E19" s="522"/>
      <c r="F19" s="522"/>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207"/>
      <c r="AE19" s="197">
        <v>19</v>
      </c>
      <c r="AF19" s="197" t="s">
        <v>424</v>
      </c>
      <c r="AG19" s="207"/>
      <c r="AH19" s="207"/>
      <c r="AI19" s="207"/>
      <c r="AJ19" s="207"/>
      <c r="AK19" s="207"/>
      <c r="AL19" s="207"/>
      <c r="AM19" s="207"/>
      <c r="AN19" s="207"/>
      <c r="AO19" s="207"/>
    </row>
    <row r="20" spans="1:41" ht="39.75" customHeight="1">
      <c r="A20" s="406">
        <v>2.1</v>
      </c>
      <c r="B20" s="520" t="s">
        <v>442</v>
      </c>
      <c r="C20" s="520"/>
      <c r="D20" s="520"/>
      <c r="E20" s="520"/>
      <c r="F20" s="520"/>
      <c r="G20" s="194"/>
      <c r="H20" s="194"/>
      <c r="I20" s="195"/>
      <c r="J20" s="195"/>
      <c r="K20" s="195"/>
      <c r="L20" s="195"/>
      <c r="M20" s="195"/>
      <c r="N20" s="195"/>
      <c r="O20" s="195"/>
      <c r="P20" s="195"/>
      <c r="Q20" s="195"/>
      <c r="R20" s="195"/>
      <c r="S20" s="195"/>
      <c r="T20" s="195"/>
      <c r="U20" s="195"/>
      <c r="V20" s="195"/>
      <c r="W20" s="195"/>
      <c r="X20" s="195"/>
      <c r="Y20" s="195"/>
      <c r="Z20" s="195"/>
      <c r="AA20" s="195"/>
      <c r="AB20" s="195"/>
      <c r="AC20" s="195"/>
      <c r="AE20" s="197">
        <v>20</v>
      </c>
      <c r="AF20" s="197" t="s">
        <v>424</v>
      </c>
    </row>
    <row r="21" spans="1:41" ht="36.75" customHeight="1">
      <c r="A21" s="194"/>
      <c r="B21" s="528" t="s">
        <v>443</v>
      </c>
      <c r="C21" s="528"/>
      <c r="D21" s="521" t="s">
        <v>444</v>
      </c>
      <c r="E21" s="520"/>
      <c r="F21" s="520"/>
      <c r="G21" s="194"/>
      <c r="H21" s="194"/>
      <c r="I21" s="195"/>
      <c r="J21" s="195"/>
      <c r="K21" s="195"/>
      <c r="L21" s="195"/>
      <c r="M21" s="195"/>
      <c r="N21" s="195"/>
      <c r="O21" s="195"/>
      <c r="P21" s="195"/>
      <c r="Q21" s="195"/>
      <c r="R21" s="195"/>
      <c r="S21" s="195"/>
      <c r="T21" s="195"/>
      <c r="U21" s="195"/>
      <c r="V21" s="195"/>
      <c r="W21" s="195"/>
      <c r="X21" s="195"/>
      <c r="Y21" s="195"/>
      <c r="Z21" s="195"/>
      <c r="AA21" s="195"/>
      <c r="AB21" s="195"/>
      <c r="AC21" s="195"/>
      <c r="AE21" s="197">
        <v>21</v>
      </c>
      <c r="AF21" s="197" t="s">
        <v>417</v>
      </c>
    </row>
    <row r="22" spans="1:41" ht="33" hidden="1" customHeight="1">
      <c r="A22" s="194"/>
      <c r="B22" s="528" t="s">
        <v>445</v>
      </c>
      <c r="C22" s="528"/>
      <c r="D22" s="323" t="s">
        <v>446</v>
      </c>
      <c r="E22" s="405"/>
      <c r="F22" s="405"/>
      <c r="G22" s="194"/>
      <c r="H22" s="194"/>
      <c r="I22" s="195"/>
      <c r="J22" s="195"/>
      <c r="K22" s="195"/>
      <c r="L22" s="195"/>
      <c r="M22" s="195"/>
      <c r="N22" s="195"/>
      <c r="O22" s="195"/>
      <c r="P22" s="195"/>
      <c r="Q22" s="195"/>
      <c r="R22" s="195"/>
      <c r="S22" s="195"/>
      <c r="T22" s="195"/>
      <c r="U22" s="195"/>
      <c r="V22" s="195"/>
      <c r="W22" s="195"/>
      <c r="X22" s="195"/>
      <c r="Y22" s="195"/>
      <c r="Z22" s="195"/>
      <c r="AA22" s="195"/>
      <c r="AB22" s="195"/>
      <c r="AC22" s="195"/>
      <c r="AE22" s="197">
        <v>22</v>
      </c>
      <c r="AF22" s="197" t="s">
        <v>424</v>
      </c>
    </row>
    <row r="23" spans="1:41" ht="27.95" hidden="1" customHeight="1">
      <c r="A23" s="194"/>
      <c r="B23" s="540" t="s">
        <v>447</v>
      </c>
      <c r="C23" s="528"/>
      <c r="D23" s="405" t="s">
        <v>448</v>
      </c>
      <c r="E23" s="405"/>
      <c r="F23" s="405"/>
      <c r="G23" s="194"/>
      <c r="H23" s="194"/>
      <c r="I23" s="195"/>
      <c r="J23" s="195"/>
      <c r="K23" s="195"/>
      <c r="L23" s="195"/>
      <c r="M23" s="195"/>
      <c r="N23" s="195"/>
      <c r="O23" s="195"/>
      <c r="P23" s="195"/>
      <c r="Q23" s="195"/>
      <c r="R23" s="195"/>
      <c r="S23" s="195"/>
      <c r="T23" s="195"/>
      <c r="U23" s="195"/>
      <c r="V23" s="195"/>
      <c r="W23" s="195"/>
      <c r="X23" s="195"/>
      <c r="Y23" s="195"/>
      <c r="Z23" s="195"/>
      <c r="AA23" s="195"/>
      <c r="AB23" s="195"/>
      <c r="AC23" s="195"/>
      <c r="AE23" s="197">
        <v>24</v>
      </c>
      <c r="AF23" s="197" t="s">
        <v>424</v>
      </c>
    </row>
    <row r="24" spans="1:41" ht="27.95" customHeight="1">
      <c r="A24" s="194"/>
      <c r="B24" s="528" t="s">
        <v>449</v>
      </c>
      <c r="C24" s="528"/>
      <c r="D24" s="405" t="s">
        <v>450</v>
      </c>
      <c r="E24" s="405"/>
      <c r="F24" s="405"/>
      <c r="G24" s="194"/>
      <c r="H24" s="194"/>
      <c r="I24" s="195"/>
      <c r="J24" s="195"/>
      <c r="K24" s="195"/>
      <c r="L24" s="195"/>
      <c r="M24" s="195"/>
      <c r="N24" s="195"/>
      <c r="O24" s="195"/>
      <c r="P24" s="195"/>
      <c r="Q24" s="195"/>
      <c r="R24" s="195"/>
      <c r="S24" s="195"/>
      <c r="T24" s="195"/>
      <c r="U24" s="195"/>
      <c r="V24" s="195"/>
      <c r="W24" s="195"/>
      <c r="X24" s="195"/>
      <c r="Y24" s="195"/>
      <c r="Z24" s="195"/>
      <c r="AA24" s="195"/>
      <c r="AB24" s="195"/>
      <c r="AC24" s="195"/>
      <c r="AE24" s="197">
        <v>25</v>
      </c>
      <c r="AF24" s="197" t="s">
        <v>424</v>
      </c>
    </row>
    <row r="25" spans="1:41" ht="27.95" customHeight="1">
      <c r="A25" s="194"/>
      <c r="B25" s="528" t="s">
        <v>451</v>
      </c>
      <c r="C25" s="528"/>
      <c r="D25" s="405" t="s">
        <v>452</v>
      </c>
      <c r="E25" s="405"/>
      <c r="F25" s="405"/>
      <c r="G25" s="194"/>
      <c r="H25" s="194"/>
      <c r="I25" s="195"/>
      <c r="J25" s="195"/>
      <c r="K25" s="195"/>
      <c r="L25" s="195"/>
      <c r="M25" s="195"/>
      <c r="N25" s="195"/>
      <c r="O25" s="195"/>
      <c r="P25" s="195"/>
      <c r="Q25" s="195"/>
      <c r="R25" s="195"/>
      <c r="S25" s="195"/>
      <c r="T25" s="195"/>
      <c r="U25" s="195"/>
      <c r="V25" s="195"/>
      <c r="W25" s="195"/>
      <c r="X25" s="195"/>
      <c r="Y25" s="195"/>
      <c r="Z25" s="195"/>
      <c r="AA25" s="195"/>
      <c r="AB25" s="195"/>
      <c r="AC25" s="195"/>
      <c r="AE25" s="197">
        <v>26</v>
      </c>
      <c r="AF25" s="197" t="s">
        <v>424</v>
      </c>
    </row>
    <row r="26" spans="1:41" ht="27.95" hidden="1" customHeight="1">
      <c r="A26" s="194"/>
      <c r="B26" s="528" t="s">
        <v>453</v>
      </c>
      <c r="C26" s="528"/>
      <c r="D26" s="405" t="s">
        <v>454</v>
      </c>
      <c r="E26" s="405"/>
      <c r="F26" s="405"/>
      <c r="G26" s="194"/>
      <c r="H26" s="194"/>
      <c r="I26" s="195"/>
      <c r="J26" s="195"/>
      <c r="K26" s="195"/>
      <c r="L26" s="195"/>
      <c r="M26" s="195"/>
      <c r="N26" s="195"/>
      <c r="O26" s="195"/>
      <c r="P26" s="195"/>
      <c r="Q26" s="195"/>
      <c r="R26" s="195"/>
      <c r="S26" s="195"/>
      <c r="T26" s="195"/>
      <c r="U26" s="195"/>
      <c r="V26" s="195"/>
      <c r="W26" s="195"/>
      <c r="X26" s="195"/>
      <c r="Y26" s="195"/>
      <c r="Z26" s="195"/>
      <c r="AA26" s="195"/>
      <c r="AB26" s="195"/>
      <c r="AC26" s="195"/>
      <c r="AE26" s="197">
        <v>27</v>
      </c>
      <c r="AF26" s="197" t="s">
        <v>424</v>
      </c>
    </row>
    <row r="27" spans="1:41" ht="87" customHeight="1">
      <c r="A27" s="408">
        <v>2.2000000000000002</v>
      </c>
      <c r="B27" s="520" t="s">
        <v>455</v>
      </c>
      <c r="C27" s="520"/>
      <c r="D27" s="520"/>
      <c r="E27" s="520"/>
      <c r="F27" s="520"/>
      <c r="G27" s="194"/>
      <c r="H27" s="194"/>
      <c r="I27" s="195"/>
      <c r="J27" s="195"/>
      <c r="K27" s="195"/>
      <c r="L27" s="195"/>
      <c r="M27" s="195"/>
      <c r="N27" s="195"/>
      <c r="O27" s="195"/>
      <c r="P27" s="195"/>
      <c r="Q27" s="195"/>
      <c r="R27" s="195"/>
      <c r="S27" s="195"/>
      <c r="T27" s="195"/>
      <c r="U27" s="195"/>
      <c r="V27" s="195"/>
      <c r="W27" s="195"/>
      <c r="X27" s="195"/>
      <c r="Y27" s="195"/>
      <c r="Z27" s="195"/>
      <c r="AA27" s="195"/>
      <c r="AB27" s="195"/>
      <c r="AC27" s="195"/>
      <c r="AE27" s="197">
        <v>28</v>
      </c>
      <c r="AF27" s="197" t="s">
        <v>424</v>
      </c>
    </row>
    <row r="28" spans="1:41" ht="52.5" customHeight="1">
      <c r="A28" s="408">
        <v>2.2999999999999998</v>
      </c>
      <c r="B28" s="521" t="s">
        <v>456</v>
      </c>
      <c r="C28" s="520"/>
      <c r="D28" s="520"/>
      <c r="E28" s="520"/>
      <c r="F28" s="520"/>
      <c r="G28" s="194"/>
      <c r="H28" s="194"/>
      <c r="I28" s="195"/>
      <c r="J28" s="195"/>
      <c r="K28" s="195"/>
      <c r="L28" s="195"/>
      <c r="M28" s="195"/>
      <c r="N28" s="195"/>
      <c r="O28" s="195"/>
      <c r="P28" s="195"/>
      <c r="Q28" s="195"/>
      <c r="R28" s="195"/>
      <c r="S28" s="195"/>
      <c r="T28" s="195"/>
      <c r="U28" s="195"/>
      <c r="V28" s="195"/>
      <c r="W28" s="195"/>
      <c r="X28" s="195"/>
      <c r="Y28" s="195"/>
      <c r="Z28" s="195"/>
      <c r="AA28" s="195"/>
      <c r="AB28" s="195"/>
      <c r="AC28" s="195"/>
      <c r="AE28" s="197">
        <v>29</v>
      </c>
      <c r="AF28" s="197" t="s">
        <v>424</v>
      </c>
    </row>
    <row r="29" spans="1:41" ht="146.25" customHeight="1">
      <c r="A29" s="408">
        <v>2.4</v>
      </c>
      <c r="B29" s="520" t="s">
        <v>457</v>
      </c>
      <c r="C29" s="520"/>
      <c r="D29" s="520"/>
      <c r="E29" s="520"/>
      <c r="F29" s="520"/>
      <c r="G29" s="194"/>
      <c r="H29" s="194"/>
      <c r="I29" s="195"/>
      <c r="J29" s="195"/>
      <c r="K29" s="195"/>
      <c r="L29" s="195"/>
      <c r="M29" s="195"/>
      <c r="N29" s="195"/>
      <c r="O29" s="195"/>
      <c r="P29" s="195"/>
      <c r="Q29" s="195"/>
      <c r="R29" s="195"/>
      <c r="S29" s="195"/>
      <c r="T29" s="195"/>
      <c r="U29" s="195"/>
      <c r="V29" s="195"/>
      <c r="W29" s="195"/>
      <c r="X29" s="195"/>
      <c r="Y29" s="195"/>
      <c r="Z29" s="195"/>
      <c r="AA29" s="195"/>
      <c r="AB29" s="195"/>
      <c r="AC29" s="195"/>
      <c r="AE29" s="197">
        <v>30</v>
      </c>
      <c r="AF29" s="197" t="s">
        <v>424</v>
      </c>
    </row>
    <row r="30" spans="1:41" ht="72.75" customHeight="1">
      <c r="A30" s="408">
        <v>2.5</v>
      </c>
      <c r="B30" s="520" t="s">
        <v>458</v>
      </c>
      <c r="C30" s="520"/>
      <c r="D30" s="520"/>
      <c r="E30" s="520"/>
      <c r="F30" s="520"/>
      <c r="G30" s="194"/>
      <c r="H30" s="194"/>
      <c r="I30" s="195"/>
      <c r="J30" s="195"/>
      <c r="K30" s="195"/>
      <c r="L30" s="195"/>
      <c r="M30" s="195"/>
      <c r="N30" s="195"/>
      <c r="O30" s="195"/>
      <c r="P30" s="195"/>
      <c r="Q30" s="195"/>
      <c r="R30" s="195"/>
      <c r="S30" s="195"/>
      <c r="T30" s="195"/>
      <c r="U30" s="195"/>
      <c r="V30" s="195"/>
      <c r="W30" s="195"/>
      <c r="X30" s="195"/>
      <c r="Y30" s="195"/>
      <c r="Z30" s="195"/>
      <c r="AA30" s="195"/>
      <c r="AB30" s="195"/>
      <c r="AC30" s="195"/>
      <c r="AE30" s="197">
        <v>31</v>
      </c>
      <c r="AF30" s="197" t="s">
        <v>417</v>
      </c>
    </row>
    <row r="31" spans="1:41" ht="69.75" customHeight="1">
      <c r="A31" s="406">
        <v>3</v>
      </c>
      <c r="B31" s="520" t="s">
        <v>459</v>
      </c>
      <c r="C31" s="520"/>
      <c r="D31" s="520"/>
      <c r="E31" s="520"/>
      <c r="F31" s="520"/>
      <c r="G31" s="194"/>
      <c r="H31" s="194"/>
      <c r="I31" s="195"/>
      <c r="J31" s="195"/>
      <c r="K31" s="195"/>
      <c r="L31" s="195"/>
      <c r="M31" s="195"/>
      <c r="N31" s="195"/>
      <c r="O31" s="195"/>
      <c r="P31" s="195"/>
      <c r="Q31" s="195"/>
      <c r="R31" s="195"/>
      <c r="S31" s="195"/>
      <c r="T31" s="195"/>
      <c r="U31" s="195"/>
      <c r="V31" s="195"/>
      <c r="W31" s="195"/>
      <c r="X31" s="195"/>
      <c r="Y31" s="195"/>
      <c r="Z31" s="195"/>
      <c r="AA31" s="195"/>
      <c r="AB31" s="195"/>
      <c r="AC31" s="195"/>
    </row>
    <row r="32" spans="1:41" ht="70.5" customHeight="1">
      <c r="A32" s="406">
        <v>3.1</v>
      </c>
      <c r="B32" s="541" t="s">
        <v>460</v>
      </c>
      <c r="C32" s="541"/>
      <c r="D32" s="541"/>
      <c r="E32" s="541"/>
      <c r="F32" s="541"/>
      <c r="G32" s="194"/>
      <c r="H32" s="194"/>
      <c r="I32" s="195"/>
      <c r="J32" s="195"/>
      <c r="K32" s="195"/>
      <c r="L32" s="195"/>
      <c r="M32" s="195"/>
      <c r="N32" s="195"/>
      <c r="O32" s="195"/>
      <c r="P32" s="195"/>
      <c r="Q32" s="195"/>
      <c r="R32" s="195"/>
      <c r="S32" s="195"/>
      <c r="T32" s="195"/>
      <c r="U32" s="195"/>
      <c r="V32" s="195"/>
      <c r="W32" s="195"/>
      <c r="X32" s="195"/>
      <c r="Y32" s="195"/>
      <c r="Z32" s="195"/>
      <c r="AA32" s="195"/>
      <c r="AB32" s="195"/>
      <c r="AC32" s="195"/>
    </row>
    <row r="33" spans="1:29" ht="75" customHeight="1">
      <c r="A33" s="408">
        <v>3.2</v>
      </c>
      <c r="B33" s="521" t="s">
        <v>461</v>
      </c>
      <c r="C33" s="520"/>
      <c r="D33" s="520"/>
      <c r="E33" s="520"/>
      <c r="F33" s="520"/>
      <c r="G33" s="194"/>
      <c r="H33" s="194"/>
      <c r="I33" s="195"/>
      <c r="J33" s="195"/>
      <c r="K33" s="195"/>
      <c r="L33" s="195"/>
      <c r="M33" s="195"/>
      <c r="N33" s="195"/>
      <c r="O33" s="195"/>
      <c r="P33" s="195"/>
      <c r="Q33" s="195"/>
      <c r="R33" s="195"/>
      <c r="S33" s="195"/>
      <c r="T33" s="195"/>
      <c r="U33" s="195"/>
      <c r="V33" s="195"/>
      <c r="W33" s="195"/>
      <c r="X33" s="195"/>
      <c r="Y33" s="195"/>
      <c r="Z33" s="195"/>
      <c r="AA33" s="195"/>
      <c r="AB33" s="195"/>
      <c r="AC33" s="195"/>
    </row>
    <row r="34" spans="1:29" ht="19.5" customHeight="1">
      <c r="A34" s="408"/>
      <c r="B34" s="520"/>
      <c r="C34" s="520"/>
      <c r="D34" s="520"/>
      <c r="E34" s="520"/>
      <c r="F34" s="520"/>
      <c r="G34" s="194"/>
      <c r="H34" s="194"/>
      <c r="I34" s="195"/>
      <c r="J34" s="195"/>
      <c r="K34" s="195"/>
      <c r="L34" s="195"/>
      <c r="M34" s="195"/>
      <c r="N34" s="195"/>
      <c r="O34" s="195"/>
      <c r="P34" s="195"/>
      <c r="Q34" s="195"/>
      <c r="R34" s="195"/>
      <c r="S34" s="195"/>
      <c r="T34" s="195"/>
      <c r="U34" s="195"/>
      <c r="V34" s="195"/>
      <c r="W34" s="195"/>
      <c r="X34" s="195"/>
      <c r="Y34" s="195"/>
      <c r="Z34" s="195"/>
      <c r="AA34" s="195"/>
      <c r="AB34" s="195"/>
      <c r="AC34" s="195"/>
    </row>
    <row r="35" spans="1:29" ht="49.5" customHeight="1">
      <c r="A35" s="408">
        <v>3.3</v>
      </c>
      <c r="B35" s="521" t="s">
        <v>462</v>
      </c>
      <c r="C35" s="520"/>
      <c r="D35" s="520"/>
      <c r="E35" s="520"/>
      <c r="F35" s="520"/>
      <c r="G35" s="194"/>
      <c r="H35" s="194"/>
      <c r="I35" s="195"/>
      <c r="J35" s="195"/>
      <c r="K35" s="195"/>
      <c r="L35" s="195"/>
      <c r="M35" s="195"/>
      <c r="N35" s="195"/>
      <c r="O35" s="195"/>
      <c r="P35" s="195"/>
      <c r="Q35" s="195"/>
      <c r="R35" s="195"/>
      <c r="S35" s="195"/>
      <c r="T35" s="195"/>
      <c r="U35" s="195"/>
      <c r="V35" s="195"/>
      <c r="W35" s="195"/>
      <c r="X35" s="195"/>
      <c r="Y35" s="195"/>
      <c r="Z35" s="195"/>
      <c r="AA35" s="195"/>
      <c r="AB35" s="195"/>
      <c r="AC35" s="195"/>
    </row>
    <row r="36" spans="1:29" ht="24" customHeight="1">
      <c r="A36" s="408"/>
      <c r="B36" s="520"/>
      <c r="C36" s="520"/>
      <c r="D36" s="520"/>
      <c r="E36" s="520"/>
      <c r="F36" s="520"/>
      <c r="G36" s="194"/>
      <c r="H36" s="194"/>
      <c r="I36" s="195"/>
      <c r="J36" s="195"/>
      <c r="K36" s="195"/>
      <c r="L36" s="195"/>
      <c r="M36" s="195"/>
      <c r="N36" s="195"/>
      <c r="O36" s="195"/>
      <c r="P36" s="195"/>
      <c r="Q36" s="195"/>
      <c r="R36" s="195"/>
      <c r="S36" s="195"/>
      <c r="T36" s="195"/>
      <c r="U36" s="195"/>
      <c r="V36" s="195"/>
      <c r="W36" s="195"/>
      <c r="X36" s="195"/>
      <c r="Y36" s="195"/>
      <c r="Z36" s="195"/>
      <c r="AA36" s="195"/>
      <c r="AB36" s="195"/>
      <c r="AC36" s="195"/>
    </row>
    <row r="37" spans="1:29" ht="84" hidden="1" customHeight="1">
      <c r="A37" s="406">
        <v>4</v>
      </c>
      <c r="B37" s="538" t="s">
        <v>463</v>
      </c>
      <c r="C37" s="538"/>
      <c r="D37" s="538"/>
      <c r="E37" s="538"/>
      <c r="F37" s="538"/>
      <c r="G37" s="194"/>
      <c r="H37" s="194"/>
      <c r="I37" s="195"/>
      <c r="J37" s="195"/>
      <c r="K37" s="195"/>
      <c r="L37" s="195"/>
      <c r="M37" s="195"/>
      <c r="N37" s="195"/>
      <c r="O37" s="195"/>
      <c r="P37" s="195"/>
      <c r="Q37" s="195"/>
      <c r="R37" s="195"/>
      <c r="S37" s="195"/>
      <c r="T37" s="195"/>
      <c r="U37" s="195"/>
      <c r="V37" s="195"/>
      <c r="W37" s="195"/>
      <c r="X37" s="195"/>
      <c r="Y37" s="195"/>
      <c r="Z37" s="195"/>
      <c r="AA37" s="195"/>
      <c r="AB37" s="195"/>
      <c r="AC37" s="195"/>
    </row>
    <row r="38" spans="1:29" ht="99.75" customHeight="1">
      <c r="A38" s="406">
        <v>5</v>
      </c>
      <c r="B38" s="520" t="s">
        <v>464</v>
      </c>
      <c r="C38" s="520"/>
      <c r="D38" s="520"/>
      <c r="E38" s="520"/>
      <c r="F38" s="520"/>
      <c r="G38" s="194"/>
      <c r="H38" s="194"/>
      <c r="I38" s="195"/>
      <c r="J38" s="195"/>
      <c r="K38" s="195"/>
      <c r="L38" s="195"/>
      <c r="M38" s="195"/>
      <c r="N38" s="195"/>
      <c r="O38" s="195"/>
      <c r="P38" s="195"/>
      <c r="Q38" s="195"/>
      <c r="R38" s="195"/>
      <c r="S38" s="195"/>
      <c r="T38" s="195"/>
      <c r="U38" s="195"/>
      <c r="V38" s="195"/>
      <c r="W38" s="195"/>
      <c r="X38" s="195"/>
      <c r="Y38" s="195"/>
      <c r="Z38" s="195"/>
      <c r="AA38" s="195"/>
      <c r="AB38" s="195"/>
      <c r="AC38" s="195"/>
    </row>
    <row r="39" spans="1:29" ht="30" hidden="1" customHeight="1">
      <c r="A39" s="194"/>
      <c r="B39" s="1" t="str">
        <f>IF(ISERROR("Dated this " &amp; AG6 &amp; LOOKUP(AG6,AE1:AE30,AF1:AF30) &amp; " day of " &amp; AG8 &amp; " " &amp;AG9), "", "Dated this " &amp; AG6 &amp; LOOKUP(AG6,AE1:AE30,AF1:AF30) &amp; " day of " &amp; AG8 &amp; " " &amp;AG9)</f>
        <v/>
      </c>
      <c r="C39" s="1"/>
      <c r="D39" s="1"/>
      <c r="E39" s="401"/>
      <c r="F39" s="401"/>
      <c r="G39" s="194"/>
      <c r="H39" s="194"/>
      <c r="I39" s="195"/>
      <c r="J39" s="195"/>
      <c r="K39" s="195"/>
      <c r="L39" s="195"/>
      <c r="M39" s="195"/>
      <c r="N39" s="195"/>
      <c r="O39" s="195"/>
      <c r="P39" s="195"/>
      <c r="Q39" s="195"/>
      <c r="R39" s="195"/>
      <c r="S39" s="195"/>
      <c r="T39" s="195"/>
      <c r="U39" s="195"/>
      <c r="V39" s="195"/>
      <c r="W39" s="195"/>
      <c r="X39" s="195"/>
      <c r="Y39" s="195"/>
      <c r="Z39" s="195"/>
      <c r="AA39" s="195"/>
      <c r="AB39" s="195"/>
      <c r="AC39" s="195"/>
    </row>
    <row r="40" spans="1:29" ht="30" customHeight="1">
      <c r="A40" s="194"/>
      <c r="B40" s="1" t="s">
        <v>465</v>
      </c>
      <c r="C40" s="24"/>
      <c r="D40" s="5"/>
      <c r="E40" s="5"/>
      <c r="F40" s="5"/>
      <c r="G40" s="194"/>
      <c r="H40" s="194"/>
      <c r="I40" s="195"/>
      <c r="J40" s="195"/>
      <c r="K40" s="195"/>
      <c r="L40" s="195"/>
      <c r="M40" s="195"/>
      <c r="N40" s="195"/>
      <c r="O40" s="195"/>
      <c r="P40" s="195"/>
      <c r="Q40" s="195"/>
      <c r="R40" s="195"/>
      <c r="S40" s="195"/>
      <c r="T40" s="195"/>
      <c r="U40" s="195"/>
      <c r="V40" s="195"/>
      <c r="W40" s="195"/>
      <c r="X40" s="195"/>
      <c r="Y40" s="195"/>
      <c r="Z40" s="195"/>
      <c r="AA40" s="195"/>
      <c r="AB40" s="195"/>
      <c r="AC40" s="195"/>
    </row>
    <row r="41" spans="1:29" ht="30" customHeight="1">
      <c r="A41" s="194"/>
      <c r="B41" s="409"/>
      <c r="C41" s="5"/>
      <c r="D41" s="5"/>
      <c r="E41" s="1"/>
      <c r="F41" s="189" t="s">
        <v>466</v>
      </c>
      <c r="G41" s="194"/>
      <c r="H41" s="194"/>
      <c r="I41" s="195"/>
      <c r="J41" s="195"/>
      <c r="K41" s="195"/>
      <c r="L41" s="195"/>
      <c r="M41" s="195"/>
      <c r="N41" s="195"/>
      <c r="O41" s="195"/>
      <c r="P41" s="195"/>
      <c r="Q41" s="195"/>
      <c r="R41" s="195"/>
      <c r="S41" s="195"/>
      <c r="T41" s="195"/>
      <c r="U41" s="195"/>
      <c r="V41" s="195"/>
      <c r="W41" s="195"/>
      <c r="X41" s="195"/>
      <c r="Y41" s="195"/>
      <c r="Z41" s="195"/>
      <c r="AA41" s="195"/>
      <c r="AB41" s="195"/>
      <c r="AC41" s="195"/>
    </row>
    <row r="42" spans="1:29" ht="30" customHeight="1">
      <c r="A42" s="194"/>
      <c r="B42" s="409"/>
      <c r="C42" s="5"/>
      <c r="D42" s="1"/>
      <c r="E42" s="1"/>
      <c r="F42" s="189" t="e">
        <f>"For and on behalf of " &amp;#REF!</f>
        <v>#REF!</v>
      </c>
      <c r="G42" s="194"/>
      <c r="H42" s="194"/>
      <c r="I42" s="195"/>
      <c r="J42" s="195"/>
      <c r="K42" s="195"/>
      <c r="L42" s="195"/>
      <c r="M42" s="195"/>
      <c r="N42" s="195"/>
      <c r="O42" s="195"/>
      <c r="P42" s="195"/>
      <c r="Q42" s="195"/>
      <c r="R42" s="195"/>
      <c r="S42" s="195"/>
      <c r="T42" s="195"/>
      <c r="U42" s="195"/>
      <c r="V42" s="195"/>
      <c r="W42" s="195"/>
      <c r="X42" s="195"/>
      <c r="Y42" s="195"/>
      <c r="Z42" s="195"/>
      <c r="AA42" s="195"/>
      <c r="AB42" s="195"/>
      <c r="AC42" s="195"/>
    </row>
    <row r="43" spans="1:29" ht="30" customHeight="1">
      <c r="A43" s="195"/>
      <c r="B43" s="195"/>
      <c r="C43" s="208"/>
      <c r="D43" s="195"/>
      <c r="E43" s="209" t="s">
        <v>467</v>
      </c>
      <c r="F43" s="210"/>
      <c r="G43" s="194"/>
      <c r="H43" s="194"/>
      <c r="I43" s="195"/>
      <c r="J43" s="195"/>
      <c r="K43" s="195"/>
      <c r="L43" s="195"/>
      <c r="M43" s="195"/>
      <c r="N43" s="195"/>
      <c r="O43" s="195"/>
      <c r="P43" s="195"/>
      <c r="Q43" s="195"/>
      <c r="R43" s="195"/>
      <c r="S43" s="195"/>
      <c r="T43" s="195"/>
      <c r="U43" s="195"/>
      <c r="V43" s="195"/>
      <c r="W43" s="195"/>
      <c r="X43" s="195"/>
      <c r="Y43" s="195"/>
      <c r="Z43" s="195"/>
      <c r="AA43" s="195"/>
      <c r="AB43" s="195"/>
      <c r="AC43" s="195"/>
    </row>
    <row r="44" spans="1:29" ht="30" customHeight="1">
      <c r="A44" s="211" t="s">
        <v>468</v>
      </c>
      <c r="B44" s="539" t="e">
        <f>#REF!</f>
        <v>#REF!</v>
      </c>
      <c r="C44" s="539"/>
      <c r="D44" s="195"/>
      <c r="E44" s="209" t="s">
        <v>469</v>
      </c>
      <c r="F44" s="212" t="e">
        <f>#REF!</f>
        <v>#REF!</v>
      </c>
      <c r="G44" s="194"/>
      <c r="H44" s="194"/>
      <c r="I44" s="195"/>
      <c r="J44" s="195"/>
      <c r="K44" s="195"/>
      <c r="L44" s="195"/>
      <c r="M44" s="195"/>
      <c r="N44" s="195"/>
      <c r="O44" s="195"/>
      <c r="P44" s="195"/>
      <c r="Q44" s="195"/>
      <c r="R44" s="195"/>
      <c r="S44" s="195"/>
      <c r="T44" s="195"/>
      <c r="U44" s="195"/>
      <c r="V44" s="195"/>
      <c r="W44" s="195"/>
      <c r="X44" s="195"/>
      <c r="Y44" s="195"/>
      <c r="Z44" s="195"/>
      <c r="AA44" s="195"/>
      <c r="AB44" s="195"/>
      <c r="AC44" s="195"/>
    </row>
    <row r="45" spans="1:29" ht="30" customHeight="1">
      <c r="A45" s="211" t="s">
        <v>470</v>
      </c>
      <c r="B45" s="212" t="e">
        <f>#REF!</f>
        <v>#REF!</v>
      </c>
      <c r="C45" s="213"/>
      <c r="D45" s="195"/>
      <c r="E45" s="209" t="s">
        <v>471</v>
      </c>
      <c r="F45" s="212" t="e">
        <f>#REF!</f>
        <v>#REF!</v>
      </c>
      <c r="G45" s="194"/>
      <c r="H45" s="194"/>
      <c r="I45" s="195"/>
      <c r="J45" s="195"/>
      <c r="K45" s="195"/>
      <c r="L45" s="195"/>
      <c r="M45" s="195"/>
      <c r="N45" s="195"/>
      <c r="O45" s="195"/>
      <c r="P45" s="195"/>
      <c r="Q45" s="195"/>
      <c r="R45" s="195"/>
      <c r="S45" s="195"/>
      <c r="T45" s="195"/>
      <c r="U45" s="195"/>
      <c r="V45" s="195"/>
      <c r="W45" s="195"/>
      <c r="X45" s="195"/>
      <c r="Y45" s="195"/>
      <c r="Z45" s="195"/>
      <c r="AA45" s="195"/>
      <c r="AB45" s="195"/>
      <c r="AC45" s="195"/>
    </row>
    <row r="46" spans="1:29" ht="30" customHeight="1">
      <c r="A46" s="194"/>
      <c r="B46" s="194"/>
      <c r="C46" s="194"/>
      <c r="D46" s="195"/>
      <c r="E46" s="209" t="s">
        <v>472</v>
      </c>
      <c r="F46" s="194"/>
      <c r="G46" s="194"/>
      <c r="H46" s="194"/>
      <c r="I46" s="195"/>
      <c r="J46" s="195"/>
      <c r="K46" s="195"/>
      <c r="L46" s="195"/>
      <c r="M46" s="195"/>
      <c r="N46" s="195"/>
      <c r="O46" s="195"/>
      <c r="P46" s="195"/>
      <c r="Q46" s="195"/>
      <c r="R46" s="195"/>
      <c r="S46" s="195"/>
      <c r="T46" s="195"/>
      <c r="U46" s="195"/>
      <c r="V46" s="195"/>
      <c r="W46" s="195"/>
      <c r="X46" s="195"/>
      <c r="Y46" s="195"/>
      <c r="Z46" s="195"/>
      <c r="AA46" s="195"/>
      <c r="AB46" s="195"/>
      <c r="AC46" s="195"/>
    </row>
    <row r="47" spans="1:29" ht="6" customHeight="1">
      <c r="A47" s="537" t="str">
        <f>IF('Names of Bidder'!D6="Sole Bidder", "", "In case of bid from a Joint Venture, name &amp; designation of representative of JV partner is to be provided and Bid Form is also to be signed by him.")</f>
        <v/>
      </c>
      <c r="B47" s="537"/>
      <c r="C47" s="537"/>
      <c r="D47" s="537"/>
      <c r="E47" s="537"/>
      <c r="F47" s="537"/>
      <c r="G47" s="194"/>
      <c r="H47" s="194"/>
      <c r="I47" s="195"/>
      <c r="J47" s="195"/>
      <c r="K47" s="195"/>
      <c r="L47" s="195"/>
      <c r="M47" s="195"/>
      <c r="N47" s="195"/>
      <c r="O47" s="195"/>
      <c r="P47" s="195"/>
      <c r="Q47" s="195"/>
      <c r="R47" s="195"/>
      <c r="S47" s="195"/>
      <c r="T47" s="195"/>
      <c r="U47" s="195"/>
      <c r="V47" s="195"/>
      <c r="W47" s="195"/>
      <c r="X47" s="195"/>
      <c r="Y47" s="195"/>
      <c r="Z47" s="195"/>
      <c r="AA47" s="195"/>
      <c r="AB47" s="195"/>
      <c r="AC47" s="195"/>
    </row>
    <row r="48" spans="1:29" ht="30" hidden="1" customHeight="1">
      <c r="A48" s="410"/>
      <c r="B48" s="410"/>
      <c r="C48" s="1" t="str">
        <f>IF(Z2="2 or More", "Other Partner-2", "")</f>
        <v/>
      </c>
      <c r="D48" s="410"/>
      <c r="E48" s="411"/>
      <c r="F48" s="411" t="str">
        <f>IF(Z2=1,"Other Partner",IF(Z2="2 or More","Other Partner-1",""))</f>
        <v/>
      </c>
      <c r="G48" s="194"/>
      <c r="H48" s="194"/>
      <c r="I48" s="195"/>
      <c r="J48" s="195"/>
      <c r="K48" s="195"/>
      <c r="L48" s="195"/>
      <c r="M48" s="195"/>
      <c r="N48" s="195"/>
      <c r="O48" s="195"/>
      <c r="P48" s="195"/>
      <c r="Q48" s="195"/>
      <c r="R48" s="195"/>
      <c r="S48" s="195"/>
      <c r="T48" s="195"/>
      <c r="U48" s="195"/>
      <c r="V48" s="195"/>
      <c r="W48" s="195"/>
      <c r="X48" s="195"/>
      <c r="Y48" s="195"/>
      <c r="Z48" s="195"/>
      <c r="AA48" s="195"/>
      <c r="AB48" s="195"/>
      <c r="AC48" s="195"/>
    </row>
    <row r="49" spans="1:41" s="199" customFormat="1" ht="30" hidden="1" customHeight="1">
      <c r="A49" s="1"/>
      <c r="B49" s="189" t="str">
        <f>IF(Z2="2 or More", "Printed Name :", "")</f>
        <v/>
      </c>
      <c r="C49" s="412"/>
      <c r="D49" s="1"/>
      <c r="E49" s="189" t="str">
        <f>IF(Z1="Sole Bidder", "", "Printed Name :")</f>
        <v/>
      </c>
      <c r="F49" s="413"/>
      <c r="G49" s="194"/>
      <c r="H49" s="210"/>
      <c r="I49" s="194"/>
      <c r="J49" s="194"/>
      <c r="K49" s="194"/>
      <c r="L49" s="194"/>
      <c r="M49" s="194"/>
      <c r="N49" s="194"/>
      <c r="O49" s="194"/>
      <c r="P49" s="194"/>
      <c r="Q49" s="194"/>
      <c r="R49" s="194"/>
      <c r="S49" s="194"/>
      <c r="T49" s="194"/>
      <c r="U49" s="194"/>
      <c r="V49" s="194"/>
      <c r="W49" s="194"/>
      <c r="X49" s="194"/>
      <c r="Y49" s="194"/>
      <c r="Z49" s="194"/>
      <c r="AA49" s="194"/>
      <c r="AB49" s="194"/>
      <c r="AC49" s="194"/>
      <c r="AD49" s="207"/>
      <c r="AE49" s="197"/>
      <c r="AF49" s="197"/>
      <c r="AG49" s="207"/>
      <c r="AH49" s="207"/>
      <c r="AI49" s="207"/>
      <c r="AJ49" s="207"/>
      <c r="AK49" s="207"/>
      <c r="AL49" s="207"/>
      <c r="AM49" s="207"/>
      <c r="AN49" s="207"/>
      <c r="AO49" s="207"/>
    </row>
    <row r="50" spans="1:41" s="199" customFormat="1" ht="30" hidden="1" customHeight="1">
      <c r="A50" s="1"/>
      <c r="B50" s="189" t="str">
        <f>IF(Z2="2 or More", "Designation :", "")</f>
        <v/>
      </c>
      <c r="C50" s="412"/>
      <c r="D50" s="1"/>
      <c r="E50" s="189" t="str">
        <f>IF(Z1="Sole Bidder", "", "Designation :")</f>
        <v/>
      </c>
      <c r="F50" s="413"/>
      <c r="G50" s="194"/>
      <c r="H50" s="210"/>
      <c r="I50" s="194"/>
      <c r="J50" s="194"/>
      <c r="K50" s="194"/>
      <c r="L50" s="194"/>
      <c r="M50" s="194"/>
      <c r="N50" s="194"/>
      <c r="O50" s="194"/>
      <c r="P50" s="194"/>
      <c r="Q50" s="194"/>
      <c r="R50" s="194"/>
      <c r="S50" s="194"/>
      <c r="T50" s="194"/>
      <c r="U50" s="194"/>
      <c r="V50" s="194"/>
      <c r="W50" s="194"/>
      <c r="X50" s="194"/>
      <c r="Y50" s="194"/>
      <c r="Z50" s="194"/>
      <c r="AA50" s="194"/>
      <c r="AB50" s="194"/>
      <c r="AC50" s="194"/>
      <c r="AD50" s="207"/>
      <c r="AE50" s="197"/>
      <c r="AF50" s="197"/>
      <c r="AG50" s="207"/>
      <c r="AH50" s="207"/>
      <c r="AI50" s="207"/>
      <c r="AJ50" s="207"/>
      <c r="AK50" s="207"/>
      <c r="AL50" s="207"/>
      <c r="AM50" s="207"/>
      <c r="AN50" s="207"/>
      <c r="AO50" s="207"/>
    </row>
    <row r="51" spans="1:41" s="199" customFormat="1" ht="30" hidden="1" customHeight="1">
      <c r="A51" s="1"/>
      <c r="B51" s="189" t="str">
        <f>IF(Z2=2, "Common Seal :", "")</f>
        <v/>
      </c>
      <c r="C51" s="65"/>
      <c r="D51" s="1"/>
      <c r="E51" s="189"/>
      <c r="F51" s="1"/>
      <c r="G51" s="194"/>
      <c r="H51" s="210"/>
      <c r="I51" s="194"/>
      <c r="J51" s="194"/>
      <c r="K51" s="194"/>
      <c r="L51" s="194"/>
      <c r="M51" s="194"/>
      <c r="N51" s="194"/>
      <c r="O51" s="194"/>
      <c r="P51" s="194"/>
      <c r="Q51" s="194"/>
      <c r="R51" s="194"/>
      <c r="S51" s="194"/>
      <c r="T51" s="194"/>
      <c r="U51" s="194"/>
      <c r="V51" s="194"/>
      <c r="W51" s="194"/>
      <c r="X51" s="194"/>
      <c r="Y51" s="194"/>
      <c r="Z51" s="194"/>
      <c r="AA51" s="194"/>
      <c r="AB51" s="194"/>
      <c r="AC51" s="194"/>
      <c r="AD51" s="207"/>
      <c r="AE51" s="197"/>
      <c r="AF51" s="197"/>
      <c r="AG51" s="207"/>
      <c r="AH51" s="207"/>
      <c r="AI51" s="207"/>
      <c r="AJ51" s="207"/>
      <c r="AK51" s="207"/>
      <c r="AL51" s="207"/>
      <c r="AM51" s="207"/>
      <c r="AN51" s="207"/>
      <c r="AO51" s="207"/>
    </row>
    <row r="52" spans="1:41" s="199" customFormat="1" ht="33" hidden="1" customHeight="1">
      <c r="A52" s="414" t="s">
        <v>473</v>
      </c>
      <c r="B52" s="190"/>
      <c r="C52" s="65"/>
      <c r="D52" s="1"/>
      <c r="E52" s="189"/>
      <c r="F52" s="1"/>
      <c r="G52" s="194"/>
      <c r="H52" s="210"/>
      <c r="I52" s="194"/>
      <c r="J52" s="194"/>
      <c r="K52" s="194"/>
      <c r="L52" s="194"/>
      <c r="M52" s="194"/>
      <c r="N52" s="194"/>
      <c r="O52" s="194"/>
      <c r="P52" s="194"/>
      <c r="Q52" s="194"/>
      <c r="R52" s="194"/>
      <c r="S52" s="194"/>
      <c r="T52" s="194"/>
      <c r="U52" s="194"/>
      <c r="V52" s="194"/>
      <c r="W52" s="194"/>
      <c r="X52" s="194"/>
      <c r="Y52" s="194"/>
      <c r="Z52" s="194"/>
      <c r="AA52" s="194"/>
      <c r="AB52" s="194"/>
      <c r="AC52" s="194"/>
      <c r="AD52" s="207"/>
      <c r="AE52" s="197"/>
      <c r="AF52" s="197"/>
      <c r="AG52" s="207"/>
      <c r="AH52" s="207"/>
      <c r="AI52" s="207"/>
      <c r="AJ52" s="207"/>
      <c r="AK52" s="207"/>
      <c r="AL52" s="207"/>
      <c r="AM52" s="207"/>
      <c r="AN52" s="207"/>
      <c r="AO52" s="207"/>
    </row>
    <row r="53" spans="1:41" s="199" customFormat="1" ht="33" customHeight="1">
      <c r="A53" s="536" t="s">
        <v>474</v>
      </c>
      <c r="B53" s="536"/>
      <c r="C53" s="536"/>
      <c r="D53" s="530"/>
      <c r="E53" s="531"/>
      <c r="F53" s="531"/>
      <c r="G53" s="194"/>
      <c r="H53" s="210"/>
      <c r="I53" s="194"/>
      <c r="J53" s="194"/>
      <c r="K53" s="194"/>
      <c r="L53" s="194"/>
      <c r="M53" s="194"/>
      <c r="N53" s="194"/>
      <c r="O53" s="194"/>
      <c r="P53" s="194"/>
      <c r="Q53" s="194"/>
      <c r="R53" s="194"/>
      <c r="S53" s="194"/>
      <c r="T53" s="194"/>
      <c r="U53" s="194"/>
      <c r="V53" s="194"/>
      <c r="W53" s="194"/>
      <c r="X53" s="194"/>
      <c r="Y53" s="194"/>
      <c r="Z53" s="194"/>
      <c r="AA53" s="194"/>
      <c r="AB53" s="194"/>
      <c r="AC53" s="194"/>
      <c r="AD53" s="207"/>
      <c r="AE53" s="197"/>
      <c r="AF53" s="197"/>
      <c r="AG53" s="207"/>
      <c r="AH53" s="207"/>
      <c r="AI53" s="207"/>
      <c r="AJ53" s="207"/>
      <c r="AK53" s="207"/>
      <c r="AL53" s="207"/>
      <c r="AM53" s="207"/>
      <c r="AN53" s="207"/>
      <c r="AO53" s="207"/>
    </row>
    <row r="54" spans="1:41" s="199" customFormat="1" ht="33" customHeight="1">
      <c r="A54" s="535"/>
      <c r="B54" s="535"/>
      <c r="C54" s="535"/>
      <c r="D54" s="415"/>
      <c r="E54" s="415"/>
      <c r="F54" s="415"/>
      <c r="G54" s="194"/>
      <c r="H54" s="210"/>
      <c r="I54" s="194"/>
      <c r="J54" s="194"/>
      <c r="K54" s="194"/>
      <c r="L54" s="194"/>
      <c r="M54" s="194"/>
      <c r="N54" s="194"/>
      <c r="O54" s="194"/>
      <c r="P54" s="194"/>
      <c r="Q54" s="194"/>
      <c r="R54" s="194"/>
      <c r="S54" s="194"/>
      <c r="T54" s="194"/>
      <c r="U54" s="194"/>
      <c r="V54" s="194"/>
      <c r="W54" s="194"/>
      <c r="X54" s="194"/>
      <c r="Y54" s="194"/>
      <c r="Z54" s="194"/>
      <c r="AA54" s="194"/>
      <c r="AB54" s="194"/>
      <c r="AC54" s="194"/>
      <c r="AD54" s="207"/>
      <c r="AE54" s="197"/>
      <c r="AF54" s="197"/>
      <c r="AG54" s="207"/>
      <c r="AH54" s="207"/>
      <c r="AI54" s="207"/>
      <c r="AJ54" s="207"/>
      <c r="AK54" s="207"/>
      <c r="AL54" s="207"/>
      <c r="AM54" s="207"/>
      <c r="AN54" s="207"/>
      <c r="AO54" s="207"/>
    </row>
    <row r="55" spans="1:41" s="199" customFormat="1" ht="33" customHeight="1">
      <c r="A55" s="534"/>
      <c r="B55" s="534"/>
      <c r="C55" s="534"/>
      <c r="D55" s="415"/>
      <c r="E55" s="415"/>
      <c r="F55" s="415"/>
      <c r="G55" s="194"/>
      <c r="H55" s="210"/>
      <c r="I55" s="194"/>
      <c r="J55" s="194"/>
      <c r="K55" s="194"/>
      <c r="L55" s="194"/>
      <c r="M55" s="194"/>
      <c r="N55" s="194"/>
      <c r="O55" s="194"/>
      <c r="P55" s="194"/>
      <c r="Q55" s="194"/>
      <c r="R55" s="194"/>
      <c r="S55" s="194"/>
      <c r="T55" s="194"/>
      <c r="U55" s="194"/>
      <c r="V55" s="194"/>
      <c r="W55" s="194"/>
      <c r="X55" s="194"/>
      <c r="Y55" s="194"/>
      <c r="Z55" s="194"/>
      <c r="AA55" s="194"/>
      <c r="AB55" s="194"/>
      <c r="AC55" s="194"/>
      <c r="AD55" s="207"/>
      <c r="AE55" s="197"/>
      <c r="AF55" s="197"/>
      <c r="AG55" s="207"/>
      <c r="AH55" s="207"/>
      <c r="AI55" s="207"/>
      <c r="AJ55" s="207"/>
      <c r="AK55" s="207"/>
      <c r="AL55" s="207"/>
      <c r="AM55" s="207"/>
      <c r="AN55" s="207"/>
      <c r="AO55" s="207"/>
    </row>
    <row r="56" spans="1:41" s="199" customFormat="1" ht="33" customHeight="1">
      <c r="A56" s="533" t="s">
        <v>475</v>
      </c>
      <c r="B56" s="533"/>
      <c r="C56" s="533"/>
      <c r="D56" s="530"/>
      <c r="E56" s="531"/>
      <c r="F56" s="531"/>
      <c r="G56" s="194"/>
      <c r="H56" s="210"/>
      <c r="I56" s="194"/>
      <c r="J56" s="194"/>
      <c r="K56" s="194"/>
      <c r="L56" s="194"/>
      <c r="M56" s="194"/>
      <c r="N56" s="194"/>
      <c r="O56" s="194"/>
      <c r="P56" s="194"/>
      <c r="Q56" s="194"/>
      <c r="R56" s="194"/>
      <c r="S56" s="194"/>
      <c r="T56" s="194"/>
      <c r="U56" s="194"/>
      <c r="V56" s="194"/>
      <c r="W56" s="194"/>
      <c r="X56" s="194"/>
      <c r="Y56" s="194"/>
      <c r="Z56" s="194"/>
      <c r="AA56" s="194"/>
      <c r="AB56" s="194"/>
      <c r="AC56" s="194"/>
      <c r="AD56" s="207"/>
      <c r="AE56" s="197"/>
      <c r="AF56" s="197"/>
      <c r="AG56" s="207"/>
      <c r="AH56" s="207"/>
      <c r="AI56" s="207"/>
      <c r="AJ56" s="207"/>
      <c r="AK56" s="207"/>
      <c r="AL56" s="207"/>
      <c r="AM56" s="207"/>
      <c r="AN56" s="207"/>
      <c r="AO56" s="207"/>
    </row>
    <row r="57" spans="1:41" s="199" customFormat="1" ht="33" customHeight="1">
      <c r="A57" s="533" t="s">
        <v>476</v>
      </c>
      <c r="B57" s="533"/>
      <c r="C57" s="533"/>
      <c r="D57" s="530"/>
      <c r="E57" s="531"/>
      <c r="F57" s="531"/>
      <c r="G57" s="194"/>
      <c r="H57" s="210"/>
      <c r="I57" s="194"/>
      <c r="J57" s="194"/>
      <c r="K57" s="194"/>
      <c r="L57" s="194"/>
      <c r="M57" s="194"/>
      <c r="N57" s="194"/>
      <c r="O57" s="194"/>
      <c r="P57" s="194"/>
      <c r="Q57" s="194"/>
      <c r="R57" s="194"/>
      <c r="S57" s="194"/>
      <c r="T57" s="194"/>
      <c r="U57" s="194"/>
      <c r="V57" s="194"/>
      <c r="W57" s="194"/>
      <c r="X57" s="194"/>
      <c r="Y57" s="194"/>
      <c r="Z57" s="194"/>
      <c r="AA57" s="194"/>
      <c r="AB57" s="194"/>
      <c r="AC57" s="194"/>
      <c r="AD57" s="207"/>
      <c r="AE57" s="197"/>
      <c r="AF57" s="197"/>
      <c r="AG57" s="207"/>
      <c r="AH57" s="207"/>
      <c r="AI57" s="207"/>
      <c r="AJ57" s="207"/>
      <c r="AK57" s="207"/>
      <c r="AL57" s="207"/>
      <c r="AM57" s="207"/>
      <c r="AN57" s="207"/>
      <c r="AO57" s="207"/>
    </row>
    <row r="58" spans="1:41" s="199" customFormat="1" ht="33" customHeight="1">
      <c r="A58" s="533" t="s">
        <v>477</v>
      </c>
      <c r="B58" s="533"/>
      <c r="C58" s="533"/>
      <c r="D58" s="530"/>
      <c r="E58" s="531"/>
      <c r="F58" s="531"/>
      <c r="G58" s="194"/>
      <c r="H58" s="210"/>
      <c r="I58" s="194"/>
      <c r="J58" s="194"/>
      <c r="K58" s="194"/>
      <c r="L58" s="194"/>
      <c r="M58" s="194"/>
      <c r="N58" s="194"/>
      <c r="O58" s="194"/>
      <c r="P58" s="194"/>
      <c r="Q58" s="194"/>
      <c r="R58" s="194"/>
      <c r="S58" s="194"/>
      <c r="T58" s="194"/>
      <c r="U58" s="194"/>
      <c r="V58" s="194"/>
      <c r="W58" s="194"/>
      <c r="X58" s="194"/>
      <c r="Y58" s="194"/>
      <c r="Z58" s="194"/>
      <c r="AA58" s="194"/>
      <c r="AB58" s="194"/>
      <c r="AC58" s="194"/>
      <c r="AD58" s="207"/>
      <c r="AE58" s="197"/>
      <c r="AF58" s="197"/>
      <c r="AG58" s="207"/>
      <c r="AH58" s="207"/>
      <c r="AI58" s="207"/>
      <c r="AJ58" s="207"/>
      <c r="AK58" s="207"/>
      <c r="AL58" s="207"/>
      <c r="AM58" s="207"/>
      <c r="AN58" s="207"/>
      <c r="AO58" s="207"/>
    </row>
    <row r="59" spans="1:41" s="199" customFormat="1" ht="33" customHeight="1">
      <c r="A59" s="536" t="s">
        <v>478</v>
      </c>
      <c r="B59" s="536"/>
      <c r="C59" s="536"/>
      <c r="D59" s="530"/>
      <c r="E59" s="531"/>
      <c r="F59" s="531"/>
      <c r="G59" s="194"/>
      <c r="H59" s="210"/>
      <c r="I59" s="194"/>
      <c r="J59" s="194"/>
      <c r="K59" s="194"/>
      <c r="L59" s="194"/>
      <c r="M59" s="194"/>
      <c r="N59" s="194"/>
      <c r="O59" s="194"/>
      <c r="P59" s="194"/>
      <c r="Q59" s="194"/>
      <c r="R59" s="194"/>
      <c r="S59" s="194"/>
      <c r="T59" s="194"/>
      <c r="U59" s="194"/>
      <c r="V59" s="194"/>
      <c r="W59" s="194"/>
      <c r="X59" s="194"/>
      <c r="Y59" s="194"/>
      <c r="Z59" s="194"/>
      <c r="AA59" s="194"/>
      <c r="AB59" s="194"/>
      <c r="AC59" s="194"/>
      <c r="AD59" s="207"/>
      <c r="AE59" s="197"/>
      <c r="AF59" s="197"/>
      <c r="AG59" s="207"/>
      <c r="AH59" s="207"/>
      <c r="AI59" s="207"/>
      <c r="AJ59" s="207"/>
      <c r="AK59" s="207"/>
      <c r="AL59" s="207"/>
      <c r="AM59" s="207"/>
      <c r="AN59" s="207"/>
      <c r="AO59" s="207"/>
    </row>
    <row r="60" spans="1:41" s="199" customFormat="1" ht="33" customHeight="1">
      <c r="A60" s="535"/>
      <c r="B60" s="535"/>
      <c r="C60" s="535"/>
      <c r="D60" s="415"/>
      <c r="E60" s="415"/>
      <c r="F60" s="415"/>
      <c r="G60" s="194"/>
      <c r="H60" s="210"/>
      <c r="I60" s="194"/>
      <c r="J60" s="194"/>
      <c r="K60" s="194"/>
      <c r="L60" s="194"/>
      <c r="M60" s="194"/>
      <c r="N60" s="194"/>
      <c r="O60" s="194"/>
      <c r="P60" s="194"/>
      <c r="Q60" s="194"/>
      <c r="R60" s="194"/>
      <c r="S60" s="194"/>
      <c r="T60" s="194"/>
      <c r="U60" s="194"/>
      <c r="V60" s="194"/>
      <c r="W60" s="194"/>
      <c r="X60" s="194"/>
      <c r="Y60" s="194"/>
      <c r="Z60" s="194"/>
      <c r="AA60" s="194"/>
      <c r="AB60" s="194"/>
      <c r="AC60" s="194"/>
      <c r="AD60" s="207"/>
      <c r="AE60" s="197"/>
      <c r="AF60" s="197"/>
      <c r="AG60" s="207"/>
      <c r="AH60" s="207"/>
      <c r="AI60" s="207"/>
      <c r="AJ60" s="207"/>
      <c r="AK60" s="207"/>
      <c r="AL60" s="207"/>
      <c r="AM60" s="207"/>
      <c r="AN60" s="207"/>
      <c r="AO60" s="207"/>
    </row>
    <row r="61" spans="1:41" s="199" customFormat="1" ht="33" customHeight="1">
      <c r="A61" s="534"/>
      <c r="B61" s="534"/>
      <c r="C61" s="534"/>
      <c r="D61" s="415"/>
      <c r="E61" s="415"/>
      <c r="F61" s="415"/>
      <c r="G61" s="194"/>
      <c r="H61" s="210"/>
      <c r="I61" s="194"/>
      <c r="J61" s="194"/>
      <c r="K61" s="194"/>
      <c r="L61" s="194"/>
      <c r="M61" s="194"/>
      <c r="N61" s="194"/>
      <c r="O61" s="194"/>
      <c r="P61" s="194"/>
      <c r="Q61" s="194"/>
      <c r="R61" s="194"/>
      <c r="S61" s="194"/>
      <c r="T61" s="194"/>
      <c r="U61" s="194"/>
      <c r="V61" s="194"/>
      <c r="W61" s="194"/>
      <c r="X61" s="194"/>
      <c r="Y61" s="194"/>
      <c r="Z61" s="194"/>
      <c r="AA61" s="194"/>
      <c r="AB61" s="194"/>
      <c r="AC61" s="194"/>
      <c r="AD61" s="207"/>
      <c r="AE61" s="197"/>
      <c r="AF61" s="197"/>
      <c r="AG61" s="207"/>
      <c r="AH61" s="207"/>
      <c r="AI61" s="207"/>
      <c r="AJ61" s="207"/>
      <c r="AK61" s="207"/>
      <c r="AL61" s="207"/>
      <c r="AM61" s="207"/>
      <c r="AN61" s="207"/>
      <c r="AO61" s="207"/>
    </row>
    <row r="62" spans="1:41" s="199" customFormat="1" ht="60.75" customHeight="1">
      <c r="A62" s="532"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2" s="532"/>
      <c r="C62" s="532"/>
      <c r="D62" s="532"/>
      <c r="E62" s="532"/>
      <c r="F62" s="532"/>
      <c r="G62" s="194"/>
      <c r="H62" s="210"/>
      <c r="I62" s="194"/>
      <c r="J62" s="194"/>
      <c r="K62" s="194"/>
      <c r="L62" s="194"/>
      <c r="M62" s="194"/>
      <c r="N62" s="194"/>
      <c r="O62" s="194"/>
      <c r="P62" s="194"/>
      <c r="Q62" s="194"/>
      <c r="R62" s="194"/>
      <c r="S62" s="194"/>
      <c r="T62" s="194"/>
      <c r="U62" s="194"/>
      <c r="V62" s="194"/>
      <c r="W62" s="194"/>
      <c r="X62" s="194"/>
      <c r="Y62" s="194"/>
      <c r="Z62" s="194"/>
      <c r="AA62" s="194"/>
      <c r="AB62" s="194"/>
      <c r="AC62" s="194"/>
      <c r="AD62" s="207"/>
      <c r="AE62" s="197"/>
      <c r="AF62" s="197"/>
      <c r="AG62" s="207"/>
      <c r="AH62" s="207"/>
      <c r="AI62" s="207"/>
      <c r="AJ62" s="207"/>
      <c r="AK62" s="207"/>
      <c r="AL62" s="207"/>
      <c r="AM62" s="207"/>
      <c r="AN62" s="207"/>
      <c r="AO62" s="207"/>
    </row>
    <row r="63" spans="1:41" s="199" customFormat="1" ht="33" customHeight="1">
      <c r="A63" s="529" t="s">
        <v>58</v>
      </c>
      <c r="B63" s="529"/>
      <c r="C63" s="529"/>
      <c r="D63" s="529"/>
      <c r="E63" s="529"/>
      <c r="F63" s="529"/>
      <c r="G63" s="194"/>
      <c r="H63" s="210"/>
      <c r="I63" s="194"/>
      <c r="J63" s="194"/>
      <c r="K63" s="194"/>
      <c r="L63" s="194"/>
      <c r="M63" s="194"/>
      <c r="N63" s="194"/>
      <c r="O63" s="194"/>
      <c r="P63" s="194"/>
      <c r="Q63" s="194"/>
      <c r="R63" s="194"/>
      <c r="S63" s="194"/>
      <c r="T63" s="194"/>
      <c r="U63" s="194"/>
      <c r="V63" s="194"/>
      <c r="W63" s="194"/>
      <c r="X63" s="194"/>
      <c r="Y63" s="194"/>
      <c r="Z63" s="194"/>
      <c r="AA63" s="194"/>
      <c r="AB63" s="194"/>
      <c r="AC63" s="194"/>
      <c r="AD63" s="207"/>
      <c r="AE63" s="197"/>
      <c r="AF63" s="197"/>
      <c r="AG63" s="207"/>
      <c r="AH63" s="207"/>
      <c r="AI63" s="207"/>
      <c r="AJ63" s="207"/>
      <c r="AK63" s="207"/>
      <c r="AL63" s="207"/>
      <c r="AM63" s="207"/>
      <c r="AN63" s="207"/>
      <c r="AO63" s="207"/>
    </row>
    <row r="64" spans="1:41" s="199" customFormat="1" ht="33" customHeight="1">
      <c r="A64" s="210"/>
      <c r="B64" s="210"/>
      <c r="C64" s="194"/>
      <c r="D64" s="194"/>
      <c r="E64" s="194"/>
      <c r="F64" s="194"/>
      <c r="G64" s="194"/>
      <c r="H64" s="210"/>
      <c r="I64" s="194"/>
      <c r="J64" s="194"/>
      <c r="K64" s="194"/>
      <c r="L64" s="194"/>
      <c r="M64" s="194"/>
      <c r="N64" s="194"/>
      <c r="O64" s="194"/>
      <c r="P64" s="194"/>
      <c r="Q64" s="194"/>
      <c r="R64" s="194"/>
      <c r="S64" s="194"/>
      <c r="T64" s="194"/>
      <c r="U64" s="194"/>
      <c r="V64" s="194"/>
      <c r="W64" s="194"/>
      <c r="X64" s="194"/>
      <c r="Y64" s="194"/>
      <c r="Z64" s="194"/>
      <c r="AA64" s="194"/>
      <c r="AB64" s="194"/>
      <c r="AC64" s="194"/>
      <c r="AD64" s="207"/>
      <c r="AE64" s="197"/>
      <c r="AF64" s="197"/>
      <c r="AG64" s="207"/>
      <c r="AH64" s="207"/>
      <c r="AI64" s="207"/>
      <c r="AJ64" s="207"/>
      <c r="AK64" s="207"/>
      <c r="AL64" s="207"/>
      <c r="AM64" s="207"/>
      <c r="AN64" s="207"/>
      <c r="AO64" s="207"/>
    </row>
    <row r="65" spans="1:41" s="199" customFormat="1" ht="33" customHeight="1">
      <c r="A65" s="210"/>
      <c r="B65" s="210"/>
      <c r="C65" s="194"/>
      <c r="D65" s="194"/>
      <c r="E65" s="194"/>
      <c r="F65" s="194"/>
      <c r="G65" s="194"/>
      <c r="H65" s="210"/>
      <c r="I65" s="194"/>
      <c r="J65" s="194"/>
      <c r="K65" s="194"/>
      <c r="L65" s="194"/>
      <c r="M65" s="194"/>
      <c r="N65" s="194"/>
      <c r="O65" s="194"/>
      <c r="P65" s="194"/>
      <c r="Q65" s="194"/>
      <c r="R65" s="194"/>
      <c r="S65" s="194"/>
      <c r="T65" s="194"/>
      <c r="U65" s="194"/>
      <c r="V65" s="194"/>
      <c r="W65" s="194"/>
      <c r="X65" s="194"/>
      <c r="Y65" s="194"/>
      <c r="Z65" s="194"/>
      <c r="AA65" s="194"/>
      <c r="AB65" s="194"/>
      <c r="AC65" s="194"/>
      <c r="AD65" s="207"/>
      <c r="AE65" s="197"/>
      <c r="AF65" s="197"/>
      <c r="AG65" s="207"/>
      <c r="AH65" s="207"/>
      <c r="AI65" s="207"/>
      <c r="AJ65" s="207"/>
      <c r="AK65" s="207"/>
      <c r="AL65" s="207"/>
      <c r="AM65" s="207"/>
      <c r="AN65" s="207"/>
      <c r="AO65" s="207"/>
    </row>
    <row r="66" spans="1:41">
      <c r="A66" s="210"/>
      <c r="B66" s="210"/>
      <c r="C66" s="194"/>
      <c r="D66" s="194"/>
      <c r="E66" s="194"/>
      <c r="F66" s="194"/>
      <c r="G66" s="194"/>
      <c r="H66" s="194"/>
      <c r="I66" s="195"/>
      <c r="J66" s="195"/>
      <c r="K66" s="195"/>
      <c r="L66" s="195"/>
      <c r="M66" s="195"/>
      <c r="N66" s="195"/>
      <c r="O66" s="195"/>
      <c r="P66" s="195"/>
      <c r="Q66" s="195"/>
      <c r="R66" s="195"/>
      <c r="S66" s="195"/>
      <c r="T66" s="195"/>
      <c r="U66" s="195"/>
      <c r="V66" s="195"/>
      <c r="W66" s="195"/>
      <c r="X66" s="195"/>
      <c r="Y66" s="195"/>
      <c r="Z66" s="195"/>
      <c r="AA66" s="195"/>
      <c r="AB66" s="195"/>
      <c r="AC66" s="195"/>
    </row>
    <row r="67" spans="1:41">
      <c r="A67" s="210"/>
      <c r="B67" s="210"/>
      <c r="C67" s="194"/>
      <c r="D67" s="194"/>
      <c r="E67" s="194"/>
      <c r="F67" s="194"/>
      <c r="G67" s="194"/>
      <c r="H67" s="194"/>
      <c r="I67" s="195"/>
      <c r="J67" s="195"/>
      <c r="K67" s="195"/>
      <c r="L67" s="195"/>
      <c r="M67" s="195"/>
      <c r="N67" s="195"/>
      <c r="O67" s="195"/>
      <c r="P67" s="195"/>
      <c r="Q67" s="195"/>
      <c r="R67" s="195"/>
      <c r="S67" s="195"/>
      <c r="T67" s="195"/>
      <c r="U67" s="195"/>
      <c r="V67" s="195"/>
      <c r="W67" s="195"/>
      <c r="X67" s="195"/>
      <c r="Y67" s="195"/>
      <c r="Z67" s="195"/>
      <c r="AA67" s="195"/>
      <c r="AB67" s="195"/>
      <c r="AC67" s="195"/>
    </row>
    <row r="68" spans="1:41">
      <c r="A68" s="210"/>
      <c r="B68" s="210"/>
      <c r="C68" s="194"/>
      <c r="D68" s="194"/>
      <c r="E68" s="194"/>
      <c r="F68" s="194"/>
      <c r="G68" s="194"/>
      <c r="H68" s="194"/>
      <c r="I68" s="195"/>
      <c r="J68" s="195"/>
      <c r="K68" s="195"/>
      <c r="L68" s="195"/>
      <c r="M68" s="195"/>
      <c r="N68" s="195"/>
      <c r="O68" s="195"/>
      <c r="P68" s="195"/>
      <c r="Q68" s="195"/>
      <c r="R68" s="195"/>
      <c r="S68" s="195"/>
      <c r="T68" s="195"/>
      <c r="U68" s="195"/>
      <c r="V68" s="195"/>
      <c r="W68" s="195"/>
      <c r="X68" s="195"/>
      <c r="Y68" s="195"/>
      <c r="Z68" s="195"/>
      <c r="AA68" s="195"/>
      <c r="AB68" s="195"/>
      <c r="AC68" s="195"/>
    </row>
    <row r="69" spans="1:41">
      <c r="A69" s="210"/>
      <c r="B69" s="210"/>
      <c r="C69" s="194"/>
      <c r="D69" s="194"/>
      <c r="E69" s="194"/>
      <c r="F69" s="194"/>
      <c r="G69" s="194"/>
      <c r="H69" s="194"/>
      <c r="I69" s="195"/>
      <c r="J69" s="195"/>
      <c r="K69" s="195"/>
      <c r="L69" s="195"/>
      <c r="M69" s="195"/>
      <c r="N69" s="195"/>
      <c r="O69" s="195"/>
      <c r="P69" s="195"/>
      <c r="Q69" s="195"/>
      <c r="R69" s="195"/>
      <c r="S69" s="195"/>
      <c r="T69" s="195"/>
      <c r="U69" s="195"/>
      <c r="V69" s="195"/>
      <c r="W69" s="195"/>
      <c r="X69" s="195"/>
      <c r="Y69" s="195"/>
      <c r="Z69" s="195"/>
      <c r="AA69" s="195"/>
      <c r="AB69" s="195"/>
      <c r="AC69" s="195"/>
    </row>
    <row r="70" spans="1:41">
      <c r="A70" s="210"/>
      <c r="B70" s="210"/>
      <c r="C70" s="194"/>
      <c r="D70" s="194"/>
      <c r="E70" s="194"/>
      <c r="F70" s="194"/>
      <c r="G70" s="194"/>
      <c r="H70" s="194"/>
      <c r="I70" s="195"/>
      <c r="J70" s="195"/>
      <c r="K70" s="195"/>
      <c r="L70" s="195"/>
      <c r="M70" s="195"/>
      <c r="N70" s="195"/>
      <c r="O70" s="195"/>
      <c r="P70" s="195"/>
      <c r="Q70" s="195"/>
      <c r="R70" s="195"/>
      <c r="S70" s="195"/>
      <c r="T70" s="195"/>
      <c r="U70" s="195"/>
      <c r="V70" s="195"/>
      <c r="W70" s="195"/>
      <c r="X70" s="195"/>
      <c r="Y70" s="195"/>
      <c r="Z70" s="195"/>
      <c r="AA70" s="195"/>
      <c r="AB70" s="195"/>
      <c r="AC70" s="195"/>
    </row>
    <row r="71" spans="1:41">
      <c r="A71" s="210"/>
      <c r="B71" s="210"/>
      <c r="C71" s="194"/>
      <c r="D71" s="194"/>
      <c r="E71" s="194"/>
      <c r="F71" s="194"/>
      <c r="G71" s="194"/>
      <c r="H71" s="194"/>
      <c r="I71" s="195"/>
      <c r="J71" s="195"/>
      <c r="K71" s="195"/>
      <c r="L71" s="195"/>
      <c r="M71" s="195"/>
      <c r="N71" s="195"/>
      <c r="O71" s="195"/>
      <c r="P71" s="195"/>
      <c r="Q71" s="195"/>
      <c r="R71" s="195"/>
      <c r="S71" s="195"/>
      <c r="T71" s="195"/>
      <c r="U71" s="195"/>
      <c r="V71" s="195"/>
      <c r="W71" s="195"/>
      <c r="X71" s="195"/>
      <c r="Y71" s="195"/>
      <c r="Z71" s="195"/>
      <c r="AA71" s="195"/>
      <c r="AB71" s="195"/>
      <c r="AC71" s="195"/>
    </row>
    <row r="72" spans="1:41">
      <c r="A72" s="210"/>
      <c r="B72" s="210"/>
      <c r="C72" s="194"/>
      <c r="D72" s="194"/>
      <c r="E72" s="194"/>
      <c r="F72" s="194"/>
      <c r="G72" s="194"/>
      <c r="H72" s="194"/>
      <c r="I72" s="195"/>
      <c r="J72" s="195"/>
      <c r="K72" s="195"/>
      <c r="L72" s="195"/>
      <c r="M72" s="195"/>
      <c r="N72" s="195"/>
      <c r="O72" s="195"/>
      <c r="P72" s="195"/>
      <c r="Q72" s="195"/>
      <c r="R72" s="195"/>
      <c r="S72" s="195"/>
      <c r="T72" s="195"/>
      <c r="U72" s="195"/>
      <c r="V72" s="195"/>
      <c r="W72" s="195"/>
      <c r="X72" s="195"/>
      <c r="Y72" s="195"/>
      <c r="Z72" s="195"/>
      <c r="AA72" s="195"/>
      <c r="AB72" s="195"/>
      <c r="AC72" s="195"/>
    </row>
    <row r="73" spans="1:41">
      <c r="A73" s="210"/>
      <c r="B73" s="210"/>
      <c r="C73" s="194"/>
      <c r="D73" s="194"/>
      <c r="E73" s="194"/>
      <c r="F73" s="194"/>
      <c r="G73" s="194"/>
      <c r="H73" s="194"/>
      <c r="I73" s="195"/>
      <c r="J73" s="195"/>
      <c r="K73" s="195"/>
      <c r="L73" s="195"/>
      <c r="M73" s="195"/>
      <c r="N73" s="195"/>
      <c r="O73" s="195"/>
      <c r="P73" s="195"/>
      <c r="Q73" s="195"/>
      <c r="R73" s="195"/>
      <c r="S73" s="195"/>
      <c r="T73" s="195"/>
      <c r="U73" s="195"/>
      <c r="V73" s="195"/>
      <c r="W73" s="195"/>
      <c r="X73" s="195"/>
      <c r="Y73" s="195"/>
      <c r="Z73" s="195"/>
      <c r="AA73" s="195"/>
      <c r="AB73" s="195"/>
      <c r="AC73" s="195"/>
    </row>
    <row r="74" spans="1:41">
      <c r="A74" s="210"/>
      <c r="B74" s="210"/>
      <c r="C74" s="194"/>
      <c r="D74" s="194"/>
      <c r="E74" s="194"/>
      <c r="F74" s="194"/>
      <c r="G74" s="194"/>
      <c r="H74" s="194"/>
      <c r="I74" s="195"/>
      <c r="J74" s="195"/>
      <c r="K74" s="195"/>
      <c r="L74" s="195"/>
      <c r="M74" s="195"/>
      <c r="N74" s="195"/>
      <c r="O74" s="195"/>
      <c r="P74" s="195"/>
      <c r="Q74" s="195"/>
      <c r="R74" s="195"/>
      <c r="S74" s="195"/>
      <c r="T74" s="195"/>
      <c r="U74" s="195"/>
      <c r="V74" s="195"/>
      <c r="W74" s="195"/>
      <c r="X74" s="195"/>
      <c r="Y74" s="195"/>
      <c r="Z74" s="195"/>
      <c r="AA74" s="195"/>
      <c r="AB74" s="195"/>
      <c r="AC74" s="195"/>
    </row>
    <row r="75" spans="1:41">
      <c r="A75" s="210"/>
      <c r="B75" s="210"/>
      <c r="C75" s="194"/>
      <c r="D75" s="194"/>
      <c r="E75" s="194"/>
      <c r="F75" s="194"/>
      <c r="G75" s="194"/>
      <c r="H75" s="194"/>
      <c r="I75" s="195"/>
      <c r="J75" s="195"/>
      <c r="K75" s="195"/>
      <c r="L75" s="195"/>
      <c r="M75" s="195"/>
      <c r="N75" s="195"/>
      <c r="O75" s="195"/>
      <c r="P75" s="195"/>
      <c r="Q75" s="195"/>
      <c r="R75" s="195"/>
      <c r="S75" s="195"/>
      <c r="T75" s="195"/>
      <c r="U75" s="195"/>
      <c r="V75" s="195"/>
      <c r="W75" s="195"/>
      <c r="X75" s="195"/>
      <c r="Y75" s="195"/>
      <c r="Z75" s="195"/>
      <c r="AA75" s="195"/>
      <c r="AB75" s="195"/>
      <c r="AC75" s="195"/>
    </row>
    <row r="76" spans="1:41">
      <c r="A76" s="210"/>
      <c r="B76" s="210"/>
      <c r="C76" s="194"/>
      <c r="D76" s="194"/>
      <c r="E76" s="194"/>
      <c r="F76" s="194"/>
      <c r="G76" s="194"/>
      <c r="H76" s="194"/>
      <c r="I76" s="195"/>
      <c r="J76" s="195"/>
      <c r="K76" s="195"/>
      <c r="L76" s="195"/>
      <c r="M76" s="195"/>
      <c r="N76" s="195"/>
      <c r="O76" s="195"/>
      <c r="P76" s="195"/>
      <c r="Q76" s="195"/>
      <c r="R76" s="195"/>
      <c r="S76" s="195"/>
      <c r="T76" s="195"/>
      <c r="U76" s="195"/>
      <c r="V76" s="195"/>
      <c r="W76" s="195"/>
      <c r="X76" s="195"/>
      <c r="Y76" s="195"/>
      <c r="Z76" s="195"/>
      <c r="AA76" s="195"/>
      <c r="AB76" s="195"/>
      <c r="AC76" s="195"/>
    </row>
    <row r="77" spans="1:41">
      <c r="A77" s="210"/>
      <c r="B77" s="210"/>
      <c r="C77" s="194"/>
      <c r="D77" s="194"/>
      <c r="E77" s="194"/>
      <c r="F77" s="194"/>
      <c r="G77" s="194"/>
      <c r="H77" s="194"/>
      <c r="I77" s="195"/>
      <c r="J77" s="195"/>
      <c r="K77" s="195"/>
      <c r="L77" s="195"/>
      <c r="M77" s="195"/>
      <c r="N77" s="195"/>
      <c r="O77" s="195"/>
      <c r="P77" s="195"/>
      <c r="Q77" s="195"/>
      <c r="R77" s="195"/>
      <c r="S77" s="195"/>
      <c r="T77" s="195"/>
      <c r="U77" s="195"/>
      <c r="V77" s="195"/>
      <c r="W77" s="195"/>
      <c r="X77" s="195"/>
      <c r="Y77" s="195"/>
      <c r="Z77" s="195"/>
      <c r="AA77" s="195"/>
      <c r="AB77" s="195"/>
      <c r="AC77" s="195"/>
    </row>
  </sheetData>
  <sheetProtection algorithmName="SHA-512" hashValue="jOwHOOEFrPYGacE14/kh4ol7i627Qj8eQoU9q8scnvHLG2Ghm9mZRLQCEw6MpcKWAoYkq2kzkmIYCjj24+reUw==" saltValue="zlD+DoaiGeA3KsUkk47EFQ==" spinCount="100000" sheet="1" objects="1" scenarios="1" formatColumns="0" formatRows="0" selectLockedCells="1"/>
  <customSheetViews>
    <customSheetView guid="{75D87FDD-0292-4E5A-8E8F-63018B009393}" scale="115" showPageBreaks="1" showGridLines="0" zeroValues="0" printArea="1" hiddenRows="1" view="pageBreakPreview">
      <selection activeCell="F49" sqref="F49"/>
      <pageMargins left="0" right="0" top="0" bottom="0" header="0" footer="0"/>
      <pageSetup orientation="portrait" r:id="rId1"/>
      <headerFooter alignWithMargins="0">
        <oddFooter>&amp;R&amp;"Book Antiqua,Bold"&amp;8Bid Form (1st Envelope)  / Page &amp;P of &amp;N</oddFooter>
      </headerFooter>
    </customSheetView>
    <customSheetView guid="{7F1A5DE7-1043-4C11-AB2C-CC6BC6A0F482}" showPageBreaks="1" showGridLines="0" zeroValues="0" printArea="1" hiddenColumns="1" view="pageBreakPreview">
      <selection activeCell="C5" sqref="C5:F5"/>
      <pageMargins left="0" right="0" top="0" bottom="0" header="0" footer="0"/>
      <pageSetup orientation="portrait" r:id="rId2"/>
      <headerFooter alignWithMargins="0">
        <oddFooter>&amp;R&amp;"Book Antiqua,Bold"&amp;8Bid Form (1st Envelope)  / Page &amp;P of &amp;N</oddFooter>
      </headerFooter>
    </customSheetView>
    <customSheetView guid="{17F5C48B-526E-48D2-9F97-823D578F9893}" showPageBreaks="1" showGridLines="0" zeroValues="0" printArea="1" hiddenColumns="1" view="pageBreakPreview" topLeftCell="A38">
      <selection activeCell="F51" sqref="F51"/>
      <pageMargins left="0" right="0" top="0" bottom="0" header="0" footer="0"/>
      <pageSetup orientation="portrait" r:id="rId3"/>
      <headerFooter alignWithMargins="0">
        <oddFooter>&amp;R&amp;"Book Antiqua,Bold"&amp;8Bid Form (1st Envelope)  / Page &amp;P of &amp;N</oddFooter>
      </headerFooter>
    </customSheetView>
    <customSheetView guid="{B835C05C-B615-4DCB-982D-4519616B3CD8}" showGridLines="0" zeroValues="0" topLeftCell="A58">
      <selection activeCell="F50" sqref="F50"/>
      <rowBreaks count="1" manualBreakCount="1">
        <brk id="52" max="5" man="1"/>
      </rowBreaks>
      <pageMargins left="0" right="0" top="0" bottom="0" header="0" footer="0"/>
      <pageSetup orientation="portrait" r:id="rId4"/>
      <headerFooter alignWithMargins="0">
        <oddFooter>&amp;R&amp;"Book Antiqua,Bold"&amp;8Bid Form (1st Envelope)  / Page &amp;P of &amp;N</oddFooter>
      </headerFooter>
    </customSheetView>
    <customSheetView guid="{E97134B6-5E8D-4951-8DA0-73D065532361}" showGridLines="0" zeroValues="0">
      <selection activeCell="F50" sqref="F50"/>
      <rowBreaks count="1" manualBreakCount="1">
        <brk id="52" max="5" man="1"/>
      </rowBreaks>
      <pageMargins left="0" right="0" top="0" bottom="0" header="0" footer="0"/>
      <pageSetup orientation="portrait" r:id="rId5"/>
      <headerFooter alignWithMargins="0">
        <oddFooter>&amp;R&amp;"Book Antiqua,Bold"&amp;8Bid Form (1st Envelope)  / Page &amp;P of &amp;N</oddFooter>
      </headerFooter>
    </customSheetView>
    <customSheetView guid="{EE46BCD1-F715-4FA9-A5FC-1B125AD601E0}" showGridLines="0" zeroValues="0" topLeftCell="A28">
      <selection activeCell="D59" sqref="D59:F59"/>
      <rowBreaks count="1" manualBreakCount="1">
        <brk id="52" max="5" man="1"/>
      </rowBreaks>
      <pageMargins left="0" right="0" top="0" bottom="0" header="0" footer="0"/>
      <pageSetup orientation="portrait" r:id="rId6"/>
      <headerFooter alignWithMargins="0">
        <oddFooter>&amp;R&amp;"Book Antiqua,Bold"&amp;8Bid Form (1st Envelope)  / Page &amp;P of &amp;N</oddFooter>
      </headerFooter>
    </customSheetView>
    <customSheetView guid="{4AA1107B-A795-4744-B566-827168772C7A}" showGridLines="0" zeroValues="0">
      <selection activeCell="F50" sqref="F50"/>
      <rowBreaks count="1" manualBreakCount="1">
        <brk id="52" max="5" man="1"/>
      </rowBreaks>
      <pageMargins left="0" right="0" top="0" bottom="0" header="0" footer="0"/>
      <pageSetup orientation="portrait" r:id="rId7"/>
      <headerFooter alignWithMargins="0">
        <oddFooter>&amp;R&amp;"Book Antiqua,Bold"&amp;8Bid Form (1st Envelope)  / Page &amp;P of &amp;N</oddFooter>
      </headerFooter>
    </customSheetView>
    <customSheetView guid="{B23AD343-29DA-4CE0-BD10-47BF44F3782F}" showGridLines="0" zeroValues="0" topLeftCell="A49">
      <selection activeCell="F50" sqref="F50"/>
      <rowBreaks count="1" manualBreakCount="1">
        <brk id="52" max="5" man="1"/>
      </rowBreaks>
      <pageMargins left="0" right="0" top="0" bottom="0" header="0" footer="0"/>
      <pageSetup orientation="portrait" r:id="rId8"/>
      <headerFooter alignWithMargins="0">
        <oddFooter>&amp;R&amp;"Book Antiqua,Bold"&amp;8Bid Form (1st Envelope)  / Page &amp;P of &amp;N</oddFooter>
      </headerFooter>
    </customSheetView>
    <customSheetView guid="{ECE9294F-C910-4036-88BC-B1F2176FB06B}" showGridLines="0" zeroValues="0">
      <selection activeCell="C5" sqref="C5:F5"/>
      <rowBreaks count="1" manualBreakCount="1">
        <brk id="52" max="5" man="1"/>
      </rowBreaks>
      <pageMargins left="0" right="0" top="0" bottom="0" header="0" footer="0"/>
      <pageSetup orientation="portrait" r:id="rId9"/>
      <headerFooter alignWithMargins="0">
        <oddFooter>&amp;R&amp;"Book Antiqua,Bold"&amp;8Bid Form (1st Envelope)  / Page &amp;P of &amp;N</oddFooter>
      </headerFooter>
    </customSheetView>
    <customSheetView guid="{4F65FF32-EC61-4022-A399-2986D7B6B8B3}" showGridLines="0" zeroValues="0" hiddenColumns="1" showRuler="0">
      <selection activeCell="C5" sqref="C5:F5"/>
      <pageMargins left="0" right="0" top="0" bottom="0" header="0" footer="0"/>
      <pageSetup orientation="portrait" r:id="rId10"/>
      <headerFooter alignWithMargins="0">
        <oddFooter>&amp;R&amp;"Book Antiqua,Bold"&amp;8Bid Form (1st Envelope)  / Page &amp;P of &amp;N</oddFooter>
      </headerFooter>
    </customSheetView>
    <customSheetView guid="{01ACF2E1-8E61-4459-ABC1-B6C183DEED61}" showGridLines="0" zeroValues="0" showRuler="0">
      <selection activeCell="C5" sqref="C5:F5"/>
      <pageMargins left="0" right="0" top="0" bottom="0" header="0" footer="0"/>
      <pageSetup orientation="portrait" r:id="rId11"/>
      <headerFooter alignWithMargins="0">
        <oddFooter>&amp;R&amp;"Book Antiqua,Bold"&amp;8Bid Form (1st Envelope)  / Page &amp;P of &amp;N</oddFooter>
      </headerFooter>
    </customSheetView>
    <customSheetView guid="{14D7F02E-BCCA-4517-ABC7-537FF4AEB67A}" showGridLines="0" zeroValues="0">
      <selection activeCell="D54" sqref="D54:F54"/>
      <rowBreaks count="1" manualBreakCount="1">
        <brk id="52" max="5" man="1"/>
      </rowBreaks>
      <pageMargins left="0" right="0" top="0" bottom="0" header="0" footer="0"/>
      <pageSetup orientation="portrait" r:id="rId12"/>
      <headerFooter alignWithMargins="0">
        <oddFooter>&amp;R&amp;"Book Antiqua,Bold"&amp;8Bid Form (1st Envelope)  / Page &amp;P of &amp;N</oddFooter>
      </headerFooter>
    </customSheetView>
    <customSheetView guid="{27A45B7A-04F2-4516-B80B-5ED0825D4ED3}" showGridLines="0" zeroValues="0" topLeftCell="A4">
      <selection activeCell="C5" sqref="C5:F5"/>
      <rowBreaks count="1" manualBreakCount="1">
        <brk id="52" max="5" man="1"/>
      </rowBreaks>
      <pageMargins left="0" right="0" top="0" bottom="0" header="0" footer="0"/>
      <pageSetup orientation="portrait" r:id="rId13"/>
      <headerFooter alignWithMargins="0">
        <oddFooter>&amp;R&amp;"Book Antiqua,Bold"&amp;8Bid Form (1st Envelope)  / Page &amp;P of &amp;N</oddFooter>
      </headerFooter>
    </customSheetView>
    <customSheetView guid="{E9F4E142-7D26-464D-BECA-4F3806DB1FE1}" showGridLines="0" zeroValues="0" topLeftCell="A49">
      <selection activeCell="F50" sqref="F50"/>
      <rowBreaks count="1" manualBreakCount="1">
        <brk id="52" max="5" man="1"/>
      </rowBreaks>
      <pageMargins left="0" right="0" top="0" bottom="0" header="0" footer="0"/>
      <pageSetup orientation="portrait" r:id="rId14"/>
      <headerFooter alignWithMargins="0">
        <oddFooter>&amp;R&amp;"Book Antiqua,Bold"&amp;8Bid Form (1st Envelope)  / Page &amp;P of &amp;N</oddFooter>
      </headerFooter>
    </customSheetView>
    <customSheetView guid="{A7DBDDEF-9245-44C6-9EBF-032DB6E1C0A2}" showGridLines="0" zeroValues="0" topLeftCell="A25">
      <selection activeCell="F50" sqref="F50"/>
      <rowBreaks count="1" manualBreakCount="1">
        <brk id="52" max="5" man="1"/>
      </rowBreaks>
      <pageMargins left="0" right="0" top="0" bottom="0" header="0" footer="0"/>
      <pageSetup orientation="portrait" r:id="rId15"/>
      <headerFooter alignWithMargins="0">
        <oddFooter>&amp;R&amp;"Book Antiqua,Bold"&amp;8Bid Form (1st Envelope)  / Page &amp;P of &amp;N</oddFooter>
      </headerFooter>
    </customSheetView>
    <customSheetView guid="{7487ED9F-BBED-4B2A-9631-22F1A430946B}" showGridLines="0" zeroValues="0">
      <selection activeCell="F50" sqref="F50"/>
      <rowBreaks count="1" manualBreakCount="1">
        <brk id="52" max="5" man="1"/>
      </rowBreaks>
      <pageMargins left="0" right="0" top="0" bottom="0" header="0" footer="0"/>
      <pageSetup orientation="portrait" r:id="rId16"/>
      <headerFooter alignWithMargins="0">
        <oddFooter>&amp;R&amp;"Book Antiqua,Bold"&amp;8Bid Form (1st Envelope)  / Page &amp;P of &amp;N</oddFooter>
      </headerFooter>
    </customSheetView>
    <customSheetView guid="{B3CE7B10-A914-4559-A6DA-AED8C22AFD6D}" showGridLines="0" zeroValues="0" topLeftCell="A39">
      <selection activeCell="F50" sqref="F50"/>
      <rowBreaks count="1" manualBreakCount="1">
        <brk id="52" max="5" man="1"/>
      </rowBreaks>
      <pageMargins left="0" right="0" top="0" bottom="0" header="0" footer="0"/>
      <pageSetup orientation="portrait" r:id="rId17"/>
      <headerFooter alignWithMargins="0">
        <oddFooter>&amp;R&amp;"Book Antiqua,Bold"&amp;8Bid Form (1st Envelope)  / Page &amp;P of &amp;N</oddFooter>
      </headerFooter>
    </customSheetView>
    <customSheetView guid="{D53177B2-31EC-4222-B97A-A37DCFD9E45B}" showGridLines="0" zeroValues="0">
      <selection activeCell="F50" sqref="F50"/>
      <rowBreaks count="1" manualBreakCount="1">
        <brk id="52" max="5" man="1"/>
      </rowBreaks>
      <pageMargins left="0" right="0" top="0" bottom="0" header="0" footer="0"/>
      <pageSetup orientation="portrait" r:id="rId18"/>
      <headerFooter alignWithMargins="0">
        <oddFooter>&amp;R&amp;"Book Antiqua,Bold"&amp;8Bid Form (1st Envelope)  / Page &amp;P of &amp;N</oddFooter>
      </headerFooter>
    </customSheetView>
    <customSheetView guid="{223BC0FC-814D-40F0-9795-CE82A16FF3A5}" showGridLines="0" zeroValues="0">
      <selection activeCell="F50" sqref="F50"/>
      <rowBreaks count="1" manualBreakCount="1">
        <brk id="52" max="5" man="1"/>
      </rowBreaks>
      <pageMargins left="0" right="0" top="0" bottom="0" header="0" footer="0"/>
      <pageSetup orientation="portrait" r:id="rId19"/>
      <headerFooter alignWithMargins="0">
        <oddFooter>&amp;R&amp;"Book Antiqua,Bold"&amp;8Bid Form (1st Envelope)  / Page &amp;P of &amp;N</oddFooter>
      </headerFooter>
    </customSheetView>
    <customSheetView guid="{E81F0721-C35D-4189-B675-E46A21339863}" showGridLines="0" zeroValues="0" topLeftCell="A58">
      <selection activeCell="F50" sqref="F50"/>
      <rowBreaks count="1" manualBreakCount="1">
        <brk id="52" max="5" man="1"/>
      </rowBreaks>
      <pageMargins left="0" right="0" top="0" bottom="0" header="0" footer="0"/>
      <pageSetup orientation="portrait" r:id="rId20"/>
      <headerFooter alignWithMargins="0">
        <oddFooter>&amp;R&amp;"Book Antiqua,Bold"&amp;8Bid Form (1st Envelope)  / Page &amp;P of &amp;N</oddFooter>
      </headerFooter>
    </customSheetView>
    <customSheetView guid="{D0757F9E-DF41-4B40-A5E5-F4F8FDD8D61D}" showPageBreaks="1" showGridLines="0" zeroValues="0" printArea="1" hiddenColumns="1" view="pageBreakPreview" topLeftCell="A46">
      <selection activeCell="F51" sqref="F51"/>
      <pageMargins left="0" right="0" top="0" bottom="0" header="0" footer="0"/>
      <pageSetup orientation="portrait" r:id="rId21"/>
      <headerFooter alignWithMargins="0">
        <oddFooter>&amp;R&amp;"Book Antiqua,Bold"&amp;8Bid Form (1st Envelope)  / Page &amp;P of &amp;N</oddFooter>
      </headerFooter>
    </customSheetView>
    <customSheetView guid="{7043F04C-1FA3-449D-BEB8-4AC08DF68A5A}" scale="115" showPageBreaks="1" showGridLines="0" zeroValues="0" printArea="1" hiddenRows="1" view="pageBreakPreview" topLeftCell="A36">
      <selection activeCell="D53" sqref="D53:F53"/>
      <pageMargins left="0" right="0" top="0" bottom="0" header="0" footer="0"/>
      <pageSetup orientation="portrait" r:id="rId22"/>
      <headerFooter alignWithMargins="0">
        <oddFooter>&amp;R&amp;"Book Antiqua,Bold"&amp;8Bid Form (1st Envelope)  / Page &amp;P of &amp;N</oddFooter>
      </headerFooter>
    </customSheetView>
    <customSheetView guid="{B48B8B4C-A880-453D-8729-90D004BEF0DB}" scale="115" showPageBreaks="1" showGridLines="0" zeroValues="0" printArea="1" hiddenRows="1" view="pageBreakPreview">
      <selection activeCell="F49" sqref="F49"/>
      <pageMargins left="0" right="0" top="0" bottom="0" header="0" footer="0"/>
      <pageSetup orientation="portrait" r:id="rId23"/>
      <headerFooter alignWithMargins="0">
        <oddFooter>&amp;R&amp;"Book Antiqua,Bold"&amp;8Bid Form (1st Envelope)  / Page &amp;P of &amp;N</oddFooter>
      </headerFooter>
    </customSheetView>
  </customSheetViews>
  <mergeCells count="45">
    <mergeCell ref="B22:C22"/>
    <mergeCell ref="B23:C23"/>
    <mergeCell ref="B24:C24"/>
    <mergeCell ref="B33:F33"/>
    <mergeCell ref="B26:C26"/>
    <mergeCell ref="B32:F32"/>
    <mergeCell ref="D56:F56"/>
    <mergeCell ref="D57:F57"/>
    <mergeCell ref="B38:F38"/>
    <mergeCell ref="B27:F27"/>
    <mergeCell ref="B25:C25"/>
    <mergeCell ref="B35:F35"/>
    <mergeCell ref="D53:F53"/>
    <mergeCell ref="B34:F34"/>
    <mergeCell ref="B36:F36"/>
    <mergeCell ref="A47:F47"/>
    <mergeCell ref="A53:C53"/>
    <mergeCell ref="B37:F37"/>
    <mergeCell ref="B44:C44"/>
    <mergeCell ref="A63:F63"/>
    <mergeCell ref="B28:F28"/>
    <mergeCell ref="B29:F29"/>
    <mergeCell ref="B30:F30"/>
    <mergeCell ref="D59:F59"/>
    <mergeCell ref="B31:F31"/>
    <mergeCell ref="A62:F62"/>
    <mergeCell ref="A58:C58"/>
    <mergeCell ref="A61:C61"/>
    <mergeCell ref="D58:F58"/>
    <mergeCell ref="A60:C60"/>
    <mergeCell ref="A54:C54"/>
    <mergeCell ref="A57:C57"/>
    <mergeCell ref="A55:C55"/>
    <mergeCell ref="A59:C59"/>
    <mergeCell ref="A56:C56"/>
    <mergeCell ref="B20:F20"/>
    <mergeCell ref="D21:F21"/>
    <mergeCell ref="B19:F19"/>
    <mergeCell ref="A3:F3"/>
    <mergeCell ref="C5:F5"/>
    <mergeCell ref="B6:C6"/>
    <mergeCell ref="C15:F15"/>
    <mergeCell ref="B17:F17"/>
    <mergeCell ref="B18:F18"/>
    <mergeCell ref="B21:C21"/>
  </mergeCells>
  <phoneticPr fontId="31" type="noConversion"/>
  <conditionalFormatting sqref="C49:C50">
    <cfRule type="expression" dxfId="1" priority="2" stopIfTrue="1">
      <formula>$B$49=""</formula>
    </cfRule>
  </conditionalFormatting>
  <conditionalFormatting sqref="F49:F50">
    <cfRule type="expression" dxfId="0" priority="1" stopIfTrue="1">
      <formula>$E$49=""</formula>
    </cfRule>
  </conditionalFormatting>
  <pageMargins left="0.75" right="0.77" top="0.62" bottom="0.61" header="0.39" footer="0.32"/>
  <pageSetup orientation="portrait" r:id="rId24"/>
  <headerFooter alignWithMargins="0">
    <oddFooter>&amp;R&amp;"Book Antiqua,Bold"&amp;8Bid Form (1st Envelope)  / Page &amp;P of &amp;N</oddFooter>
  </headerFooter>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dimension ref="A1:L46"/>
  <sheetViews>
    <sheetView view="pageBreakPreview" topLeftCell="A22" zoomScaleNormal="100" zoomScaleSheetLayoutView="100" workbookViewId="0">
      <selection activeCell="B27" sqref="B27:F27"/>
    </sheetView>
  </sheetViews>
  <sheetFormatPr defaultColWidth="8" defaultRowHeight="16.5"/>
  <cols>
    <col min="1" max="1" width="7.5" style="230" customWidth="1"/>
    <col min="2" max="2" width="46.875" style="230" customWidth="1"/>
    <col min="3" max="3" width="2.25" style="230" customWidth="1"/>
    <col min="4" max="4" width="17.625" style="289" customWidth="1"/>
    <col min="5" max="5" width="4.125" style="289" customWidth="1"/>
    <col min="6" max="6" width="17.625" style="289" customWidth="1"/>
    <col min="7" max="7" width="29.625" style="233" customWidth="1"/>
    <col min="8" max="8" width="15.25" style="233" customWidth="1"/>
    <col min="9" max="9" width="8.875" style="233" bestFit="1" customWidth="1"/>
    <col min="10" max="11" width="8" style="233"/>
    <col min="12" max="12" width="14" style="233" customWidth="1"/>
    <col min="13" max="16384" width="8" style="233"/>
  </cols>
  <sheetData>
    <row r="1" spans="1:8" ht="15.95" customHeight="1">
      <c r="B1" s="549" t="s">
        <v>479</v>
      </c>
      <c r="C1" s="550"/>
      <c r="D1" s="550"/>
      <c r="E1" s="550"/>
      <c r="F1" s="550"/>
    </row>
    <row r="2" spans="1:8" ht="15.95" customHeight="1">
      <c r="B2" s="231"/>
      <c r="C2" s="232"/>
      <c r="D2" s="234"/>
      <c r="E2" s="234"/>
      <c r="F2" s="234"/>
    </row>
    <row r="3" spans="1:8" s="235" customFormat="1" ht="15.95" customHeight="1">
      <c r="A3" s="230"/>
      <c r="B3" s="230"/>
      <c r="C3" s="230"/>
      <c r="D3" s="551" t="s">
        <v>480</v>
      </c>
      <c r="E3" s="551"/>
      <c r="F3" s="551"/>
    </row>
    <row r="4" spans="1:8" s="235" customFormat="1" ht="20.25" customHeight="1">
      <c r="A4" s="552" t="s">
        <v>481</v>
      </c>
      <c r="B4" s="552"/>
      <c r="C4" s="552"/>
      <c r="D4" s="553" t="e">
        <f>#REF!</f>
        <v>#REF!</v>
      </c>
      <c r="E4" s="553"/>
      <c r="F4" s="553"/>
    </row>
    <row r="5" spans="1:8" s="240" customFormat="1" ht="21" customHeight="1">
      <c r="A5" s="236" t="s">
        <v>361</v>
      </c>
      <c r="B5" s="545" t="s">
        <v>482</v>
      </c>
      <c r="C5" s="546"/>
      <c r="D5" s="237" t="s">
        <v>483</v>
      </c>
      <c r="E5" s="547" t="s">
        <v>484</v>
      </c>
      <c r="F5" s="548"/>
    </row>
    <row r="6" spans="1:8" s="235" customFormat="1" ht="36" customHeight="1">
      <c r="A6" s="241">
        <v>1</v>
      </c>
      <c r="B6" s="242" t="s">
        <v>485</v>
      </c>
      <c r="C6" s="243"/>
      <c r="D6" s="244" t="e">
        <f>'Sch-3'!D14</f>
        <v>#REF!</v>
      </c>
      <c r="E6" s="245" t="s">
        <v>486</v>
      </c>
      <c r="F6" s="246" t="e">
        <f>D6</f>
        <v>#REF!</v>
      </c>
      <c r="G6" s="247"/>
    </row>
    <row r="7" spans="1:8" s="235" customFormat="1" ht="34.5" customHeight="1">
      <c r="A7" s="241">
        <v>2</v>
      </c>
      <c r="B7" s="242" t="s">
        <v>487</v>
      </c>
      <c r="C7" s="243"/>
      <c r="D7" s="244" t="e">
        <f>'Sch-3'!D16</f>
        <v>#REF!</v>
      </c>
      <c r="E7" s="245"/>
      <c r="F7" s="246" t="e">
        <f>D7</f>
        <v>#REF!</v>
      </c>
      <c r="G7" s="247"/>
    </row>
    <row r="8" spans="1:8" s="235" customFormat="1" ht="21" customHeight="1">
      <c r="A8" s="241">
        <v>3</v>
      </c>
      <c r="B8" s="242" t="s">
        <v>488</v>
      </c>
      <c r="C8" s="243"/>
      <c r="D8" s="248" t="e">
        <f>'Sch-3'!#REF!</f>
        <v>#REF!</v>
      </c>
      <c r="E8" s="238"/>
      <c r="F8" s="239" t="e">
        <f>D8</f>
        <v>#REF!</v>
      </c>
      <c r="G8" s="247"/>
    </row>
    <row r="9" spans="1:8" s="235" customFormat="1" ht="21" customHeight="1">
      <c r="A9" s="241">
        <v>4</v>
      </c>
      <c r="B9" s="242" t="s">
        <v>489</v>
      </c>
      <c r="C9" s="243"/>
      <c r="D9" s="248" t="s">
        <v>490</v>
      </c>
      <c r="E9" s="245"/>
      <c r="F9" s="239" t="str">
        <f>D9</f>
        <v>Not Applicable</v>
      </c>
    </row>
    <row r="10" spans="1:8" s="235" customFormat="1" ht="21" customHeight="1">
      <c r="A10" s="241">
        <v>5</v>
      </c>
      <c r="B10" s="242" t="s">
        <v>491</v>
      </c>
      <c r="C10" s="243"/>
      <c r="D10" s="249" t="e">
        <f>SUM(D6,D7,D8)</f>
        <v>#REF!</v>
      </c>
      <c r="E10" s="245"/>
      <c r="F10" s="250" t="e">
        <f>SUM(F6,F7,F8)</f>
        <v>#REF!</v>
      </c>
    </row>
    <row r="11" spans="1:8" s="235" customFormat="1" ht="21" customHeight="1">
      <c r="A11" s="241">
        <v>6</v>
      </c>
      <c r="B11" s="251" t="s">
        <v>492</v>
      </c>
      <c r="C11" s="252" t="s">
        <v>486</v>
      </c>
      <c r="D11" s="244" t="e">
        <f>H11</f>
        <v>#REF!</v>
      </c>
      <c r="E11" s="253" t="s">
        <v>486</v>
      </c>
      <c r="F11" s="246" t="e">
        <f>D11</f>
        <v>#REF!</v>
      </c>
      <c r="H11" s="254" t="e">
        <f>ROUND((#REF!-#REF!)+(#REF!-#REF!)+ (#REF!-#REF!),0)</f>
        <v>#REF!</v>
      </c>
    </row>
    <row r="12" spans="1:8" s="235" customFormat="1" ht="21.95" customHeight="1">
      <c r="A12" s="241">
        <v>7</v>
      </c>
      <c r="B12" s="251" t="s">
        <v>493</v>
      </c>
      <c r="C12" s="243"/>
      <c r="D12" s="237" t="e">
        <f>D10-D11</f>
        <v>#REF!</v>
      </c>
      <c r="E12" s="245"/>
      <c r="F12" s="250" t="e">
        <f>F10-F11</f>
        <v>#REF!</v>
      </c>
      <c r="G12" s="255"/>
      <c r="H12" s="254"/>
    </row>
    <row r="13" spans="1:8" s="235" customFormat="1" ht="21.95" customHeight="1">
      <c r="A13" s="241">
        <v>8</v>
      </c>
      <c r="B13" s="242" t="s">
        <v>494</v>
      </c>
      <c r="C13" s="243"/>
      <c r="D13" s="244"/>
      <c r="E13" s="245"/>
      <c r="F13" s="246"/>
    </row>
    <row r="14" spans="1:8" s="235" customFormat="1" ht="21.95" customHeight="1">
      <c r="A14" s="241" t="s">
        <v>486</v>
      </c>
      <c r="B14" s="242" t="s">
        <v>495</v>
      </c>
      <c r="C14" s="256"/>
      <c r="D14" s="257" t="e">
        <f>#REF!</f>
        <v>#REF!</v>
      </c>
      <c r="E14" s="258"/>
      <c r="F14" s="239">
        <f>F32</f>
        <v>0</v>
      </c>
      <c r="G14" s="247"/>
    </row>
    <row r="15" spans="1:8" s="235" customFormat="1" ht="21.95" customHeight="1">
      <c r="A15" s="241"/>
      <c r="B15" s="242" t="s">
        <v>496</v>
      </c>
      <c r="C15" s="243"/>
      <c r="D15" s="257" t="e">
        <f>#REF!</f>
        <v>#REF!</v>
      </c>
      <c r="E15" s="259"/>
      <c r="F15" s="239">
        <f>F34</f>
        <v>0</v>
      </c>
      <c r="G15" s="247"/>
    </row>
    <row r="16" spans="1:8" s="235" customFormat="1" ht="21.95" customHeight="1">
      <c r="A16" s="241"/>
      <c r="B16" s="242" t="s">
        <v>497</v>
      </c>
      <c r="C16" s="243"/>
      <c r="D16" s="257" t="e">
        <f>#REF!</f>
        <v>#REF!</v>
      </c>
      <c r="E16" s="259"/>
      <c r="F16" s="239">
        <f>F35</f>
        <v>0</v>
      </c>
      <c r="G16" s="247"/>
    </row>
    <row r="17" spans="1:12" s="235" customFormat="1" ht="21.95" customHeight="1">
      <c r="A17" s="241"/>
      <c r="B17" s="242" t="s">
        <v>498</v>
      </c>
      <c r="C17" s="243"/>
      <c r="D17" s="257" t="e">
        <f>SUM(#REF!,#REF!)</f>
        <v>#REF!</v>
      </c>
      <c r="E17" s="259"/>
      <c r="F17" s="239">
        <f>F38</f>
        <v>0</v>
      </c>
      <c r="G17" s="247"/>
    </row>
    <row r="18" spans="1:12" s="235" customFormat="1" ht="21.95" customHeight="1">
      <c r="A18" s="241"/>
      <c r="B18" s="242" t="s">
        <v>499</v>
      </c>
      <c r="C18" s="243"/>
      <c r="D18" s="248" t="s">
        <v>7</v>
      </c>
      <c r="E18" s="238"/>
      <c r="F18" s="239" t="str">
        <f>F36</f>
        <v/>
      </c>
    </row>
    <row r="19" spans="1:12" s="235" customFormat="1" ht="27" customHeight="1">
      <c r="A19" s="241"/>
      <c r="B19" s="242" t="s">
        <v>500</v>
      </c>
      <c r="C19" s="260"/>
      <c r="D19" s="261" t="e">
        <f>SUM(D14,D15,D16,D17,D18)</f>
        <v>#REF!</v>
      </c>
      <c r="E19" s="262"/>
      <c r="F19" s="260">
        <f>SUM(F14:F18)</f>
        <v>0</v>
      </c>
      <c r="G19" s="247"/>
    </row>
    <row r="20" spans="1:12" s="235" customFormat="1" ht="33.75" customHeight="1">
      <c r="A20" s="241">
        <v>8</v>
      </c>
      <c r="B20" s="242" t="s">
        <v>501</v>
      </c>
      <c r="C20" s="243"/>
      <c r="D20" s="237" t="e">
        <f>D10+D19</f>
        <v>#REF!</v>
      </c>
      <c r="E20" s="263" t="s">
        <v>486</v>
      </c>
      <c r="F20" s="264" t="e">
        <f>F10+F19</f>
        <v>#REF!</v>
      </c>
      <c r="G20" s="247"/>
    </row>
    <row r="21" spans="1:12" s="235" customFormat="1" ht="51" customHeight="1">
      <c r="A21" s="241">
        <v>9</v>
      </c>
      <c r="B21" s="242" t="s">
        <v>502</v>
      </c>
      <c r="C21" s="243"/>
      <c r="D21" s="244">
        <v>0</v>
      </c>
      <c r="E21" s="245"/>
      <c r="F21" s="246">
        <f>D21</f>
        <v>0</v>
      </c>
    </row>
    <row r="22" spans="1:12" s="235" customFormat="1" ht="23.25" customHeight="1">
      <c r="A22" s="265" t="s">
        <v>486</v>
      </c>
      <c r="B22" s="266" t="s">
        <v>486</v>
      </c>
      <c r="C22" s="266"/>
      <c r="D22" s="267"/>
      <c r="E22" s="268"/>
      <c r="F22" s="269"/>
    </row>
    <row r="23" spans="1:12" s="235" customFormat="1" ht="18.75" customHeight="1">
      <c r="A23" s="270" t="s">
        <v>503</v>
      </c>
      <c r="B23" s="542" t="s">
        <v>504</v>
      </c>
      <c r="C23" s="542"/>
      <c r="D23" s="542"/>
      <c r="E23" s="542"/>
      <c r="F23" s="554"/>
    </row>
    <row r="24" spans="1:12" s="235" customFormat="1" ht="18.75" customHeight="1">
      <c r="A24" s="270"/>
      <c r="B24" s="555" t="e">
        <f>H24&amp;" "&amp;G24&amp;" "&amp;I24&amp;" "&amp;J24&amp;"%"&amp; " as"&amp;" "&amp;K24&amp; " "&amp;L24</f>
        <v>#REF!</v>
      </c>
      <c r="C24" s="556"/>
      <c r="D24" s="556"/>
      <c r="E24" s="556"/>
      <c r="F24" s="557"/>
      <c r="G24" s="272" t="s">
        <v>7</v>
      </c>
      <c r="H24" s="273" t="s">
        <v>505</v>
      </c>
      <c r="I24" s="273" t="str">
        <f>IF(J24="","","@")</f>
        <v/>
      </c>
      <c r="J24" s="274" t="s">
        <v>7</v>
      </c>
      <c r="K24" s="275" t="e">
        <f>IF(OR(L24=0,L24=""),"","Rs.")</f>
        <v>#REF!</v>
      </c>
      <c r="L24" s="276" t="e">
        <f>IF(D14=0,"",D14)</f>
        <v>#REF!</v>
      </c>
    </row>
    <row r="25" spans="1:12" s="235" customFormat="1" ht="19.5" customHeight="1">
      <c r="B25" s="555" t="e">
        <f>H25&amp;" "&amp;G25&amp;" "&amp;I25&amp;" "&amp;J25&amp;"%"&amp; " as"&amp;" "&amp;K25&amp; " "&amp;L25</f>
        <v>#REF!</v>
      </c>
      <c r="C25" s="556"/>
      <c r="D25" s="556"/>
      <c r="E25" s="556"/>
      <c r="F25" s="557"/>
      <c r="G25" s="272" t="s">
        <v>7</v>
      </c>
      <c r="H25" s="273" t="s">
        <v>506</v>
      </c>
      <c r="I25" s="273" t="str">
        <f>IF(J25="","","@")</f>
        <v/>
      </c>
      <c r="J25" s="274" t="s">
        <v>7</v>
      </c>
      <c r="K25" s="275" t="e">
        <f>IF(OR(L25=0,L25=""),"","Rs.")</f>
        <v>#REF!</v>
      </c>
      <c r="L25" s="276" t="e">
        <f>IF(D15=0,"",D15)</f>
        <v>#REF!</v>
      </c>
    </row>
    <row r="26" spans="1:12" s="235" customFormat="1" ht="19.5" customHeight="1">
      <c r="B26" s="555" t="e">
        <f>H26&amp;" "&amp;G26&amp;" "&amp;I26&amp;" "&amp;J26&amp;"%"&amp; " as"&amp;" "&amp;K26&amp; " "&amp;L26</f>
        <v>#REF!</v>
      </c>
      <c r="C26" s="556"/>
      <c r="D26" s="556"/>
      <c r="E26" s="556"/>
      <c r="F26" s="557"/>
      <c r="G26" s="272" t="s">
        <v>7</v>
      </c>
      <c r="H26" s="273" t="s">
        <v>507</v>
      </c>
      <c r="I26" s="273" t="str">
        <f>IF(J26="","","@")</f>
        <v/>
      </c>
      <c r="J26" s="274" t="s">
        <v>7</v>
      </c>
      <c r="K26" s="275" t="e">
        <f>IF(OR(L26=0,L26=""),"","Rs.")</f>
        <v>#REF!</v>
      </c>
      <c r="L26" s="276" t="e">
        <f>IF(D16=0,"",D16)</f>
        <v>#REF!</v>
      </c>
    </row>
    <row r="27" spans="1:12" s="235" customFormat="1" ht="19.5" customHeight="1">
      <c r="B27" s="555" t="e">
        <f>H27&amp;" "&amp;G27&amp;" "&amp;I27&amp;" "&amp;J27&amp; " as"&amp;" "&amp;K27&amp; " "&amp;L27</f>
        <v>#REF!</v>
      </c>
      <c r="C27" s="556"/>
      <c r="D27" s="556"/>
      <c r="E27" s="556"/>
      <c r="F27" s="557"/>
      <c r="G27" s="272" t="s">
        <v>7</v>
      </c>
      <c r="H27" s="273" t="s">
        <v>508</v>
      </c>
      <c r="I27" s="273"/>
      <c r="J27" s="277"/>
      <c r="K27" s="275" t="e">
        <f>IF(OR(L27=0,L27=""),"","Rs.")</f>
        <v>#REF!</v>
      </c>
      <c r="L27" s="276" t="e">
        <f>IF(D17=0,"",D17)</f>
        <v>#REF!</v>
      </c>
    </row>
    <row r="28" spans="1:12" s="235" customFormat="1" ht="19.5" customHeight="1">
      <c r="B28" s="555" t="str">
        <f>H28&amp;" "&amp;G28&amp;" "&amp;I28&amp;" "&amp;J28&amp; " as"&amp;" "&amp;K28&amp; " "&amp;L28</f>
        <v xml:space="preserve">Others     as  </v>
      </c>
      <c r="C28" s="556"/>
      <c r="D28" s="556"/>
      <c r="E28" s="556"/>
      <c r="F28" s="557"/>
      <c r="G28" s="272" t="s">
        <v>7</v>
      </c>
      <c r="H28" s="271" t="s">
        <v>509</v>
      </c>
      <c r="I28" s="271"/>
      <c r="J28" s="271"/>
      <c r="K28" s="271" t="str">
        <f>IF(OR(L28=0,L28=""),"","Rs.")</f>
        <v/>
      </c>
      <c r="L28" s="278" t="str">
        <f>IF(D18=0,"",D18)</f>
        <v/>
      </c>
    </row>
    <row r="29" spans="1:12" s="235" customFormat="1" ht="19.5" customHeight="1">
      <c r="B29" s="543"/>
      <c r="C29" s="543"/>
      <c r="D29" s="543"/>
      <c r="E29" s="543"/>
      <c r="F29" s="544"/>
    </row>
    <row r="30" spans="1:12" ht="59.25" customHeight="1">
      <c r="A30" s="279" t="s">
        <v>510</v>
      </c>
      <c r="B30" s="563" t="s">
        <v>511</v>
      </c>
      <c r="C30" s="564"/>
      <c r="D30" s="564"/>
      <c r="E30" s="564"/>
      <c r="F30" s="565"/>
    </row>
    <row r="31" spans="1:12" s="235" customFormat="1" ht="19.5" customHeight="1">
      <c r="A31" s="280" t="s">
        <v>512</v>
      </c>
      <c r="B31" s="542" t="s">
        <v>513</v>
      </c>
      <c r="C31" s="542"/>
      <c r="D31" s="542"/>
      <c r="E31" s="271" t="s">
        <v>514</v>
      </c>
      <c r="F31" s="276">
        <v>0</v>
      </c>
    </row>
    <row r="32" spans="1:12" s="235" customFormat="1" ht="19.5" customHeight="1">
      <c r="A32" s="280" t="s">
        <v>515</v>
      </c>
      <c r="B32" s="273" t="s">
        <v>516</v>
      </c>
      <c r="C32" s="281"/>
      <c r="D32" s="282">
        <v>0.1</v>
      </c>
      <c r="E32" s="271" t="s">
        <v>514</v>
      </c>
      <c r="F32" s="276">
        <f>ROUND(D32*F31,0)</f>
        <v>0</v>
      </c>
      <c r="H32" s="542"/>
      <c r="I32" s="542"/>
      <c r="J32" s="542"/>
    </row>
    <row r="33" spans="1:10" s="235" customFormat="1" ht="19.5" customHeight="1">
      <c r="A33" s="283" t="s">
        <v>517</v>
      </c>
      <c r="B33" s="273" t="s">
        <v>518</v>
      </c>
      <c r="C33" s="281"/>
      <c r="D33" s="284">
        <v>0</v>
      </c>
      <c r="E33" s="271"/>
      <c r="F33" s="276">
        <f>D33</f>
        <v>0</v>
      </c>
      <c r="H33" s="271"/>
      <c r="I33" s="271"/>
      <c r="J33" s="271"/>
    </row>
    <row r="34" spans="1:10" s="235" customFormat="1" ht="19.5" customHeight="1">
      <c r="A34" s="283" t="s">
        <v>519</v>
      </c>
      <c r="B34" s="273" t="s">
        <v>520</v>
      </c>
      <c r="D34" s="282">
        <v>0.02</v>
      </c>
      <c r="E34" s="271" t="s">
        <v>514</v>
      </c>
      <c r="F34" s="276">
        <f>ROUND((F33+(F33*D32))*D34,0)</f>
        <v>0</v>
      </c>
    </row>
    <row r="35" spans="1:10" s="235" customFormat="1" ht="19.5" customHeight="1">
      <c r="A35" s="283" t="s">
        <v>521</v>
      </c>
      <c r="B35" s="273" t="s">
        <v>522</v>
      </c>
      <c r="C35" s="271"/>
      <c r="D35" s="282">
        <v>0.01</v>
      </c>
      <c r="E35" s="271"/>
      <c r="F35" s="276">
        <f>ROUND(((F31-F33)+((F31-F33)*D32))*D35,0)</f>
        <v>0</v>
      </c>
    </row>
    <row r="36" spans="1:10" s="235" customFormat="1" ht="19.5" customHeight="1">
      <c r="A36" s="283" t="s">
        <v>523</v>
      </c>
      <c r="B36" s="275" t="s">
        <v>524</v>
      </c>
      <c r="C36" s="271"/>
      <c r="D36" s="271"/>
      <c r="E36" s="271" t="s">
        <v>514</v>
      </c>
      <c r="F36" s="285" t="str">
        <f>L28</f>
        <v/>
      </c>
    </row>
    <row r="37" spans="1:10" s="235" customFormat="1" ht="19.5" customHeight="1">
      <c r="A37" s="283" t="s">
        <v>525</v>
      </c>
      <c r="B37" s="542" t="s">
        <v>526</v>
      </c>
      <c r="C37" s="542"/>
      <c r="D37" s="542"/>
      <c r="E37" s="271" t="s">
        <v>514</v>
      </c>
      <c r="F37" s="286">
        <f>SUM(F31,F32,F34,F35,F36)</f>
        <v>0</v>
      </c>
    </row>
    <row r="38" spans="1:10" s="235" customFormat="1" ht="19.5" customHeight="1">
      <c r="A38" s="283" t="s">
        <v>527</v>
      </c>
      <c r="B38" s="275" t="s">
        <v>528</v>
      </c>
      <c r="C38" s="271"/>
      <c r="D38" s="282"/>
      <c r="E38" s="271" t="s">
        <v>514</v>
      </c>
      <c r="F38" s="285">
        <f>ROUND(D38*F37,0)</f>
        <v>0</v>
      </c>
    </row>
    <row r="39" spans="1:10" s="235" customFormat="1" ht="19.5" customHeight="1">
      <c r="A39" s="280"/>
      <c r="B39" s="271"/>
      <c r="C39" s="271"/>
      <c r="D39" s="271"/>
      <c r="E39" s="271"/>
      <c r="F39" s="287"/>
    </row>
    <row r="40" spans="1:10" s="235" customFormat="1" ht="15" customHeight="1">
      <c r="A40" s="280"/>
      <c r="B40" s="271"/>
      <c r="C40" s="271"/>
      <c r="D40" s="271"/>
      <c r="E40" s="271"/>
      <c r="F40" s="287"/>
    </row>
    <row r="41" spans="1:10" s="235" customFormat="1" ht="15" customHeight="1">
      <c r="A41" s="280"/>
      <c r="B41" s="271"/>
      <c r="C41" s="271"/>
      <c r="D41" s="271"/>
      <c r="E41" s="271"/>
      <c r="F41" s="287"/>
    </row>
    <row r="42" spans="1:10" s="235" customFormat="1" ht="19.5" customHeight="1">
      <c r="A42" s="280"/>
      <c r="B42" s="271"/>
      <c r="C42" s="271"/>
      <c r="D42" s="271"/>
      <c r="E42" s="271"/>
      <c r="F42" s="287"/>
    </row>
    <row r="43" spans="1:10" ht="49.5" customHeight="1">
      <c r="A43" s="558" t="str">
        <f>Basic!B1</f>
        <v>Construction of 6nos. B-type quarters at Kalivanthapattu SS in SR-II</v>
      </c>
      <c r="B43" s="559"/>
      <c r="C43" s="560"/>
      <c r="D43" s="561" t="s">
        <v>529</v>
      </c>
      <c r="E43" s="562"/>
      <c r="F43" s="295" t="s">
        <v>530</v>
      </c>
    </row>
    <row r="44" spans="1:10">
      <c r="A44" s="290" t="s">
        <v>531</v>
      </c>
      <c r="B44" s="291" t="str">
        <f>Basic!B5</f>
        <v>SR-II/C&amp;M/WC-4433/2025</v>
      </c>
      <c r="C44" s="292"/>
      <c r="D44" s="293"/>
      <c r="E44" s="294"/>
      <c r="F44" s="296"/>
    </row>
    <row r="46" spans="1:10">
      <c r="A46" s="288"/>
    </row>
  </sheetData>
  <sheetProtection selectLockedCells="1" selectUnlockedCells="1"/>
  <customSheetViews>
    <customSheetView guid="{75D87FDD-0292-4E5A-8E8F-63018B009393}"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
      <headerFooter alignWithMargins="0">
        <oddFooter xml:space="preserve">&amp;R
</oddFooter>
      </headerFooter>
    </customSheetView>
    <customSheetView guid="{7F1A5DE7-1043-4C11-AB2C-CC6BC6A0F482}"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2"/>
      <headerFooter alignWithMargins="0">
        <oddFooter xml:space="preserve">&amp;R
</oddFooter>
      </headerFooter>
    </customSheetView>
    <customSheetView guid="{17F5C48B-526E-48D2-9F97-823D578F9893}"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3"/>
      <headerFooter alignWithMargins="0">
        <oddFooter xml:space="preserve">&amp;R
</oddFooter>
      </headerFooter>
    </customSheetView>
    <customSheetView guid="{B835C05C-B615-4DCB-982D-4519616B3CD8}"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4"/>
      <headerFooter alignWithMargins="0">
        <oddFooter xml:space="preserve">&amp;R
</oddFooter>
      </headerFooter>
    </customSheetView>
    <customSheetView guid="{E97134B6-5E8D-4951-8DA0-73D065532361}"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5"/>
      <headerFooter alignWithMargins="0">
        <oddFooter xml:space="preserve">&amp;R
</oddFooter>
      </headerFooter>
    </customSheetView>
    <customSheetView guid="{EE46BCD1-F715-4FA9-A5FC-1B125AD601E0}"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6"/>
      <headerFooter alignWithMargins="0">
        <oddFooter xml:space="preserve">&amp;R
</oddFooter>
      </headerFooter>
    </customSheetView>
    <customSheetView guid="{4AA1107B-A795-4744-B566-827168772C7A}"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7"/>
      <headerFooter alignWithMargins="0">
        <oddFooter xml:space="preserve">&amp;R
</oddFooter>
      </headerFooter>
    </customSheetView>
    <customSheetView guid="{B23AD343-29DA-4CE0-BD10-47BF44F3782F}"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8"/>
      <headerFooter alignWithMargins="0">
        <oddFooter xml:space="preserve">&amp;R
</oddFooter>
      </headerFooter>
    </customSheetView>
    <customSheetView guid="{ECE9294F-C910-4036-88BC-B1F2176FB06B}"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9"/>
      <headerFooter alignWithMargins="0">
        <oddFooter xml:space="preserve">&amp;R
</oddFooter>
      </headerFooter>
    </customSheetView>
    <customSheetView guid="{E9F4E142-7D26-464D-BECA-4F3806DB1FE1}"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0"/>
      <headerFooter alignWithMargins="0">
        <oddFooter xml:space="preserve">&amp;R
</oddFooter>
      </headerFooter>
    </customSheetView>
    <customSheetView guid="{A7DBDDEF-9245-44C6-9EBF-032DB6E1C0A2}"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1"/>
      <headerFooter alignWithMargins="0">
        <oddFooter xml:space="preserve">&amp;R
</oddFooter>
      </headerFooter>
    </customSheetView>
    <customSheetView guid="{7487ED9F-BBED-4B2A-9631-22F1A430946B}"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2"/>
      <headerFooter alignWithMargins="0">
        <oddFooter xml:space="preserve">&amp;R
</oddFooter>
      </headerFooter>
    </customSheetView>
    <customSheetView guid="{B3CE7B10-A914-4559-A6DA-AED8C22AFD6D}"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3"/>
      <headerFooter alignWithMargins="0">
        <oddFooter xml:space="preserve">&amp;R
</oddFooter>
      </headerFooter>
    </customSheetView>
    <customSheetView guid="{D53177B2-31EC-4222-B97A-A37DCFD9E45B}"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4"/>
      <headerFooter alignWithMargins="0">
        <oddFooter xml:space="preserve">&amp;R
</oddFooter>
      </headerFooter>
    </customSheetView>
    <customSheetView guid="{223BC0FC-814D-40F0-9795-CE82A16FF3A5}"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5"/>
      <headerFooter alignWithMargins="0">
        <oddFooter xml:space="preserve">&amp;R
</oddFooter>
      </headerFooter>
    </customSheetView>
    <customSheetView guid="{E81F0721-C35D-4189-B675-E46A21339863}"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6"/>
      <headerFooter alignWithMargins="0">
        <oddFooter xml:space="preserve">&amp;R
</oddFooter>
      </headerFooter>
    </customSheetView>
    <customSheetView guid="{D0757F9E-DF41-4B40-A5E5-F4F8FDD8D61D}"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7"/>
      <headerFooter alignWithMargins="0">
        <oddFooter xml:space="preserve">&amp;R
</oddFooter>
      </headerFooter>
    </customSheetView>
    <customSheetView guid="{7043F04C-1FA3-449D-BEB8-4AC08DF68A5A}"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8"/>
      <headerFooter alignWithMargins="0">
        <oddFooter xml:space="preserve">&amp;R
</oddFooter>
      </headerFooter>
    </customSheetView>
    <customSheetView guid="{B48B8B4C-A880-453D-8729-90D004BEF0DB}"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9"/>
      <headerFooter alignWithMargins="0">
        <oddFooter xml:space="preserve">&amp;R
</oddFooter>
      </headerFooter>
    </customSheetView>
  </customSheetViews>
  <mergeCells count="19">
    <mergeCell ref="B37:D37"/>
    <mergeCell ref="A43:C43"/>
    <mergeCell ref="D43:E43"/>
    <mergeCell ref="B26:F26"/>
    <mergeCell ref="B27:F27"/>
    <mergeCell ref="B28:F28"/>
    <mergeCell ref="B30:F30"/>
    <mergeCell ref="B31:D31"/>
    <mergeCell ref="H32:J32"/>
    <mergeCell ref="B29:F29"/>
    <mergeCell ref="B5:C5"/>
    <mergeCell ref="E5:F5"/>
    <mergeCell ref="B1:F1"/>
    <mergeCell ref="D3:F3"/>
    <mergeCell ref="A4:C4"/>
    <mergeCell ref="D4:F4"/>
    <mergeCell ref="B23:F23"/>
    <mergeCell ref="B24:F24"/>
    <mergeCell ref="B25:F25"/>
  </mergeCells>
  <phoneticPr fontId="27" type="noConversion"/>
  <printOptions horizontalCentered="1"/>
  <pageMargins left="0.79" right="0.37" top="0.65" bottom="0.45" header="0.38" footer="0"/>
  <pageSetup paperSize="9" scale="84" fitToHeight="0" orientation="portrait" horizontalDpi="1200" verticalDpi="1200" r:id="rId20"/>
  <headerFooter alignWithMargins="0">
    <oddFooter xml:space="preserve">&amp;R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
  <dimension ref="A1:P41"/>
  <sheetViews>
    <sheetView topLeftCell="A28" zoomScaleNormal="100" zoomScaleSheetLayoutView="100" workbookViewId="0">
      <selection sqref="A1:F1"/>
    </sheetView>
  </sheetViews>
  <sheetFormatPr defaultColWidth="8" defaultRowHeight="16.5"/>
  <cols>
    <col min="1" max="1" width="7.5" style="69" customWidth="1"/>
    <col min="2" max="2" width="46.875" style="69" customWidth="1"/>
    <col min="3" max="3" width="2.25" style="69" customWidth="1"/>
    <col min="4" max="4" width="17.625" style="107" customWidth="1"/>
    <col min="5" max="5" width="4.125" style="107" customWidth="1"/>
    <col min="6" max="6" width="17.625" style="107" customWidth="1"/>
    <col min="7" max="7" width="21.625" style="72" customWidth="1"/>
    <col min="8" max="8" width="15.25" style="152" customWidth="1"/>
    <col min="9" max="10" width="13.75" style="152" customWidth="1"/>
    <col min="11" max="11" width="14.875" style="152" customWidth="1"/>
    <col min="12" max="12" width="13.75" style="152" customWidth="1"/>
    <col min="13" max="16" width="8" style="152" customWidth="1"/>
    <col min="17" max="16384" width="8" style="72"/>
  </cols>
  <sheetData>
    <row r="1" spans="1:16" ht="15.95" customHeight="1">
      <c r="B1" s="570" t="s">
        <v>479</v>
      </c>
      <c r="C1" s="571"/>
      <c r="D1" s="571"/>
      <c r="E1" s="571"/>
      <c r="F1" s="571"/>
    </row>
    <row r="2" spans="1:16" ht="15.95" customHeight="1">
      <c r="B2" s="70"/>
      <c r="C2" s="71"/>
      <c r="D2" s="73"/>
      <c r="E2" s="73"/>
      <c r="F2" s="73"/>
    </row>
    <row r="3" spans="1:16" s="74" customFormat="1" ht="15.95" customHeight="1">
      <c r="A3" s="69"/>
      <c r="B3" s="69"/>
      <c r="C3" s="69"/>
      <c r="D3" s="572" t="s">
        <v>480</v>
      </c>
      <c r="E3" s="572"/>
      <c r="F3" s="572"/>
      <c r="H3" s="416"/>
      <c r="I3" s="416"/>
      <c r="J3" s="416"/>
      <c r="K3" s="416"/>
      <c r="L3" s="416"/>
      <c r="M3" s="416"/>
      <c r="N3" s="416"/>
      <c r="O3" s="416"/>
      <c r="P3" s="416"/>
    </row>
    <row r="4" spans="1:16" s="74" customFormat="1" ht="20.25" customHeight="1">
      <c r="A4" s="578" t="s">
        <v>481</v>
      </c>
      <c r="B4" s="578"/>
      <c r="C4" s="578"/>
      <c r="D4" s="573" t="e">
        <f>#REF!</f>
        <v>#REF!</v>
      </c>
      <c r="E4" s="573"/>
      <c r="F4" s="573"/>
      <c r="H4" s="416"/>
      <c r="I4" s="416"/>
      <c r="J4" s="416"/>
      <c r="K4" s="416"/>
      <c r="L4" s="416"/>
      <c r="M4" s="416"/>
      <c r="N4" s="416"/>
      <c r="O4" s="416"/>
      <c r="P4" s="416"/>
    </row>
    <row r="5" spans="1:16" s="80" customFormat="1" ht="21" customHeight="1">
      <c r="A5" s="76" t="s">
        <v>361</v>
      </c>
      <c r="B5" s="576" t="s">
        <v>482</v>
      </c>
      <c r="C5" s="577"/>
      <c r="D5" s="77" t="s">
        <v>483</v>
      </c>
      <c r="E5" s="574" t="s">
        <v>484</v>
      </c>
      <c r="F5" s="575"/>
      <c r="H5" s="417"/>
      <c r="I5" s="417"/>
      <c r="J5" s="417"/>
      <c r="K5" s="417"/>
      <c r="L5" s="417"/>
      <c r="M5" s="417"/>
      <c r="N5" s="417"/>
      <c r="O5" s="417"/>
      <c r="P5" s="417"/>
    </row>
    <row r="6" spans="1:16" s="74" customFormat="1" ht="36" customHeight="1">
      <c r="A6" s="81">
        <v>1</v>
      </c>
      <c r="B6" s="82" t="s">
        <v>485</v>
      </c>
      <c r="C6" s="83"/>
      <c r="D6" s="84" t="e">
        <f>'Sch-3'!D14</f>
        <v>#REF!</v>
      </c>
      <c r="E6" s="85" t="s">
        <v>486</v>
      </c>
      <c r="F6" s="86" t="e">
        <f>D6</f>
        <v>#REF!</v>
      </c>
      <c r="G6" s="87"/>
      <c r="H6" s="416"/>
      <c r="I6" s="416"/>
      <c r="J6" s="416"/>
      <c r="K6" s="416"/>
      <c r="L6" s="416"/>
      <c r="M6" s="416"/>
      <c r="N6" s="416"/>
      <c r="O6" s="416"/>
      <c r="P6" s="416"/>
    </row>
    <row r="7" spans="1:16" s="74" customFormat="1" ht="34.5" customHeight="1">
      <c r="A7" s="81">
        <v>2</v>
      </c>
      <c r="B7" s="82" t="s">
        <v>487</v>
      </c>
      <c r="C7" s="83"/>
      <c r="D7" s="84" t="e">
        <f>'Sch-3'!D16</f>
        <v>#REF!</v>
      </c>
      <c r="E7" s="85"/>
      <c r="F7" s="86" t="e">
        <f>D7</f>
        <v>#REF!</v>
      </c>
      <c r="G7" s="87"/>
      <c r="H7" s="416"/>
      <c r="I7" s="416"/>
      <c r="J7" s="416"/>
      <c r="K7" s="416"/>
      <c r="L7" s="416"/>
      <c r="M7" s="416"/>
      <c r="N7" s="416"/>
      <c r="O7" s="416"/>
      <c r="P7" s="416"/>
    </row>
    <row r="8" spans="1:16" s="74" customFormat="1" ht="21" customHeight="1">
      <c r="A8" s="81">
        <v>3</v>
      </c>
      <c r="B8" s="82" t="s">
        <v>488</v>
      </c>
      <c r="C8" s="83"/>
      <c r="D8" s="84" t="e">
        <f>'Sch-3'!#REF!</f>
        <v>#REF!</v>
      </c>
      <c r="E8" s="85"/>
      <c r="F8" s="86" t="e">
        <f>D8</f>
        <v>#REF!</v>
      </c>
      <c r="G8" s="87"/>
      <c r="H8" s="416"/>
      <c r="I8" s="416"/>
      <c r="J8" s="416"/>
      <c r="K8" s="416"/>
      <c r="L8" s="416"/>
      <c r="M8" s="416"/>
      <c r="N8" s="416"/>
      <c r="O8" s="416"/>
      <c r="P8" s="416"/>
    </row>
    <row r="9" spans="1:16" s="74" customFormat="1" ht="21" customHeight="1">
      <c r="A9" s="81">
        <v>4</v>
      </c>
      <c r="B9" s="82" t="s">
        <v>489</v>
      </c>
      <c r="C9" s="83"/>
      <c r="D9" s="88" t="s">
        <v>490</v>
      </c>
      <c r="E9" s="85"/>
      <c r="F9" s="79" t="str">
        <f>D9</f>
        <v>Not Applicable</v>
      </c>
      <c r="H9" s="416"/>
      <c r="I9" s="416"/>
      <c r="J9" s="416"/>
      <c r="K9" s="416"/>
      <c r="L9" s="416"/>
      <c r="M9" s="416"/>
      <c r="N9" s="416"/>
      <c r="O9" s="416"/>
      <c r="P9" s="416"/>
    </row>
    <row r="10" spans="1:16" s="74" customFormat="1" ht="21" customHeight="1">
      <c r="A10" s="81">
        <v>5</v>
      </c>
      <c r="B10" s="82" t="s">
        <v>491</v>
      </c>
      <c r="C10" s="83"/>
      <c r="D10" s="89" t="e">
        <f>SUM(D6,D7,D8)</f>
        <v>#REF!</v>
      </c>
      <c r="E10" s="85"/>
      <c r="F10" s="90" t="e">
        <f>F6+F7+F8</f>
        <v>#REF!</v>
      </c>
      <c r="H10" s="416"/>
      <c r="I10" s="416"/>
      <c r="J10" s="416"/>
      <c r="K10" s="416"/>
      <c r="L10" s="416"/>
      <c r="M10" s="416"/>
      <c r="N10" s="416"/>
      <c r="O10" s="416"/>
      <c r="P10" s="416"/>
    </row>
    <row r="11" spans="1:16" s="74" customFormat="1" ht="21" customHeight="1">
      <c r="A11" s="81">
        <v>6</v>
      </c>
      <c r="B11" s="91" t="s">
        <v>492</v>
      </c>
      <c r="C11" s="92" t="s">
        <v>486</v>
      </c>
      <c r="D11" s="84" t="e">
        <f>#REF!+#REF!+#REF!+#REF!</f>
        <v>#REF!</v>
      </c>
      <c r="E11" s="93" t="s">
        <v>486</v>
      </c>
      <c r="F11" s="86" t="e">
        <f>D11</f>
        <v>#REF!</v>
      </c>
      <c r="H11" s="416"/>
      <c r="I11" s="416"/>
      <c r="J11" s="416"/>
      <c r="K11" s="416"/>
      <c r="L11" s="416"/>
      <c r="M11" s="416"/>
      <c r="N11" s="416"/>
      <c r="O11" s="416"/>
      <c r="P11" s="416"/>
    </row>
    <row r="12" spans="1:16" s="74" customFormat="1" ht="21.95" customHeight="1">
      <c r="A12" s="81">
        <v>7</v>
      </c>
      <c r="B12" s="91" t="s">
        <v>493</v>
      </c>
      <c r="C12" s="83"/>
      <c r="D12" s="77" t="e">
        <f>D10-D11</f>
        <v>#REF!</v>
      </c>
      <c r="E12" s="85"/>
      <c r="F12" s="90" t="e">
        <f>F10-F11</f>
        <v>#REF!</v>
      </c>
      <c r="G12" s="94"/>
      <c r="H12" s="416"/>
      <c r="I12" s="416"/>
      <c r="J12" s="416"/>
      <c r="K12" s="416"/>
      <c r="L12" s="416"/>
      <c r="M12" s="416"/>
      <c r="N12" s="416"/>
      <c r="O12" s="416"/>
      <c r="P12" s="416"/>
    </row>
    <row r="13" spans="1:16" s="74" customFormat="1" ht="21.95" customHeight="1">
      <c r="A13" s="81">
        <v>8</v>
      </c>
      <c r="B13" s="82" t="s">
        <v>494</v>
      </c>
      <c r="C13" s="83"/>
      <c r="D13" s="84"/>
      <c r="E13" s="85"/>
      <c r="F13" s="86"/>
      <c r="H13" s="416"/>
      <c r="I13" s="416"/>
      <c r="J13" s="416"/>
      <c r="K13" s="416"/>
      <c r="L13" s="416"/>
      <c r="M13" s="416"/>
      <c r="N13" s="416"/>
      <c r="O13" s="416"/>
      <c r="P13" s="416"/>
    </row>
    <row r="14" spans="1:16" s="74" customFormat="1" ht="21.95" customHeight="1">
      <c r="A14" s="81" t="s">
        <v>486</v>
      </c>
      <c r="B14" s="82" t="s">
        <v>495</v>
      </c>
      <c r="C14" s="95"/>
      <c r="D14" s="88" t="e">
        <f>'Sch-2'!K14</f>
        <v>#REF!</v>
      </c>
      <c r="E14" s="96"/>
      <c r="F14" s="79" t="e">
        <f>F32</f>
        <v>#REF!</v>
      </c>
      <c r="G14" s="87"/>
      <c r="H14" s="416"/>
      <c r="I14" s="416"/>
      <c r="J14" s="416"/>
      <c r="K14" s="416"/>
      <c r="L14" s="416"/>
      <c r="M14" s="416"/>
      <c r="N14" s="416"/>
      <c r="O14" s="416"/>
      <c r="P14" s="416"/>
    </row>
    <row r="15" spans="1:16" s="74" customFormat="1" ht="21.95" customHeight="1">
      <c r="A15" s="81"/>
      <c r="B15" s="82" t="s">
        <v>532</v>
      </c>
      <c r="C15" s="83"/>
      <c r="D15" s="88" t="e">
        <f>'Sch-2'!#REF!+'Sch-2'!#REF!</f>
        <v>#REF!</v>
      </c>
      <c r="E15" s="97"/>
      <c r="F15" s="79" t="e">
        <f>F33</f>
        <v>#REF!</v>
      </c>
      <c r="G15" s="87"/>
      <c r="H15" s="416"/>
      <c r="I15" s="416"/>
      <c r="J15" s="416"/>
      <c r="K15" s="416"/>
      <c r="L15" s="416"/>
      <c r="M15" s="416"/>
      <c r="N15" s="416"/>
      <c r="O15" s="416"/>
      <c r="P15" s="416"/>
    </row>
    <row r="16" spans="1:16" s="74" customFormat="1" ht="21.95" customHeight="1">
      <c r="A16" s="81"/>
      <c r="B16" s="82" t="s">
        <v>533</v>
      </c>
      <c r="C16" s="83"/>
      <c r="D16" s="88" t="e">
        <f>#REF!+#REF!</f>
        <v>#REF!</v>
      </c>
      <c r="E16" s="97"/>
      <c r="F16" s="79" t="e">
        <f>F36</f>
        <v>#REF!</v>
      </c>
      <c r="G16" s="87"/>
      <c r="H16" s="416"/>
      <c r="I16" s="416"/>
      <c r="J16" s="416"/>
      <c r="K16" s="416"/>
      <c r="L16" s="416"/>
      <c r="M16" s="416"/>
      <c r="N16" s="416"/>
      <c r="O16" s="416"/>
      <c r="P16" s="416"/>
    </row>
    <row r="17" spans="1:16" s="74" customFormat="1" ht="21.95" customHeight="1">
      <c r="A17" s="81"/>
      <c r="B17" s="82" t="s">
        <v>534</v>
      </c>
      <c r="C17" s="83"/>
      <c r="D17" s="88" t="e">
        <f>#REF!</f>
        <v>#REF!</v>
      </c>
      <c r="E17" s="78"/>
      <c r="F17" s="79">
        <f>F34</f>
        <v>0</v>
      </c>
      <c r="H17" s="416"/>
      <c r="I17" s="416"/>
      <c r="J17" s="416"/>
      <c r="K17" s="416"/>
      <c r="L17" s="416"/>
      <c r="M17" s="416"/>
      <c r="N17" s="416"/>
      <c r="O17" s="416"/>
      <c r="P17" s="416"/>
    </row>
    <row r="18" spans="1:16" s="74" customFormat="1" ht="27" customHeight="1">
      <c r="A18" s="81"/>
      <c r="B18" s="82" t="s">
        <v>535</v>
      </c>
      <c r="C18" s="98"/>
      <c r="D18" s="141" t="e">
        <f>D14+D15+D16+D17</f>
        <v>#REF!</v>
      </c>
      <c r="E18" s="99"/>
      <c r="F18" s="98" t="e">
        <f>SUM(F14:F17)</f>
        <v>#REF!</v>
      </c>
      <c r="G18" s="87"/>
      <c r="H18" s="416"/>
      <c r="I18" s="416"/>
      <c r="J18" s="416"/>
      <c r="K18" s="416"/>
      <c r="L18" s="416"/>
      <c r="M18" s="416"/>
      <c r="N18" s="416"/>
      <c r="O18" s="416"/>
      <c r="P18" s="416"/>
    </row>
    <row r="19" spans="1:16" s="74" customFormat="1" ht="33.75" customHeight="1">
      <c r="A19" s="81">
        <v>8</v>
      </c>
      <c r="B19" s="82" t="s">
        <v>501</v>
      </c>
      <c r="C19" s="83"/>
      <c r="D19" s="77" t="e">
        <f>D10+D18</f>
        <v>#REF!</v>
      </c>
      <c r="E19" s="100" t="s">
        <v>486</v>
      </c>
      <c r="F19" s="101" t="e">
        <f>F10+F18</f>
        <v>#REF!</v>
      </c>
      <c r="G19" s="87"/>
      <c r="H19" s="416"/>
      <c r="I19" s="416"/>
      <c r="J19" s="416"/>
      <c r="K19" s="416"/>
      <c r="L19" s="416"/>
      <c r="M19" s="416"/>
      <c r="N19" s="416"/>
      <c r="O19" s="416"/>
      <c r="P19" s="416"/>
    </row>
    <row r="20" spans="1:16" s="74" customFormat="1" ht="51" customHeight="1">
      <c r="A20" s="81">
        <v>9</v>
      </c>
      <c r="B20" s="82" t="s">
        <v>502</v>
      </c>
      <c r="C20" s="83"/>
      <c r="D20" s="84" t="e">
        <f>#REF!</f>
        <v>#REF!</v>
      </c>
      <c r="E20" s="85"/>
      <c r="F20" s="86" t="e">
        <f>D20</f>
        <v>#REF!</v>
      </c>
      <c r="H20" s="416"/>
      <c r="I20" s="416"/>
      <c r="J20" s="416"/>
      <c r="K20" s="416"/>
      <c r="L20" s="416"/>
      <c r="M20" s="416"/>
      <c r="N20" s="416"/>
      <c r="O20" s="416"/>
      <c r="P20" s="416"/>
    </row>
    <row r="21" spans="1:16" s="74" customFormat="1" ht="23.25" customHeight="1">
      <c r="A21" s="102" t="s">
        <v>503</v>
      </c>
      <c r="B21" s="579" t="s">
        <v>504</v>
      </c>
      <c r="C21" s="579"/>
      <c r="D21" s="579"/>
      <c r="E21" s="579"/>
      <c r="F21" s="580"/>
      <c r="H21" s="416"/>
      <c r="I21" s="416"/>
      <c r="J21" s="416"/>
      <c r="K21" s="416"/>
      <c r="L21" s="416"/>
      <c r="M21" s="416"/>
      <c r="N21" s="416"/>
      <c r="O21" s="416"/>
      <c r="P21" s="416"/>
    </row>
    <row r="22" spans="1:16" s="74" customFormat="1" ht="18.75" customHeight="1">
      <c r="A22" s="104" t="s">
        <v>512</v>
      </c>
      <c r="B22" s="569" t="s">
        <v>368</v>
      </c>
      <c r="C22" s="569"/>
      <c r="D22" s="569"/>
      <c r="E22" s="103" t="s">
        <v>514</v>
      </c>
      <c r="F22" s="106" t="e">
        <f>D14</f>
        <v>#REF!</v>
      </c>
      <c r="H22" s="416"/>
      <c r="I22" s="416"/>
      <c r="J22" s="416"/>
      <c r="K22" s="416"/>
      <c r="L22" s="416"/>
      <c r="M22" s="416"/>
      <c r="N22" s="416"/>
      <c r="O22" s="416"/>
      <c r="P22" s="416"/>
    </row>
    <row r="23" spans="1:16" s="74" customFormat="1" ht="19.5" customHeight="1">
      <c r="A23" s="104" t="s">
        <v>515</v>
      </c>
      <c r="B23" s="569" t="s">
        <v>536</v>
      </c>
      <c r="C23" s="569"/>
      <c r="D23" s="569"/>
      <c r="E23" s="103" t="s">
        <v>514</v>
      </c>
      <c r="F23" s="106" t="e">
        <f>D15</f>
        <v>#REF!</v>
      </c>
      <c r="H23" s="416"/>
      <c r="I23" s="416"/>
      <c r="J23" s="416"/>
      <c r="K23" s="416"/>
      <c r="L23" s="416"/>
      <c r="M23" s="416"/>
      <c r="N23" s="416"/>
      <c r="O23" s="416"/>
      <c r="P23" s="416"/>
    </row>
    <row r="24" spans="1:16" s="74" customFormat="1" ht="19.5" customHeight="1">
      <c r="A24" s="104" t="s">
        <v>517</v>
      </c>
      <c r="B24" s="569" t="s">
        <v>537</v>
      </c>
      <c r="C24" s="569"/>
      <c r="D24" s="569"/>
      <c r="E24" s="103" t="s">
        <v>514</v>
      </c>
      <c r="F24" s="106" t="e">
        <f>D16</f>
        <v>#REF!</v>
      </c>
      <c r="H24" s="416"/>
      <c r="I24" s="416"/>
      <c r="J24" s="416"/>
      <c r="K24" s="416"/>
      <c r="L24" s="416"/>
      <c r="M24" s="416"/>
      <c r="N24" s="416"/>
      <c r="O24" s="416"/>
      <c r="P24" s="416"/>
    </row>
    <row r="25" spans="1:16" s="74" customFormat="1" ht="19.5" customHeight="1">
      <c r="A25" s="104" t="s">
        <v>519</v>
      </c>
      <c r="B25" s="569" t="s">
        <v>509</v>
      </c>
      <c r="C25" s="569"/>
      <c r="D25" s="569"/>
      <c r="E25" s="103" t="s">
        <v>514</v>
      </c>
      <c r="F25" s="106" t="e">
        <f>D17</f>
        <v>#REF!</v>
      </c>
      <c r="H25" s="416"/>
      <c r="I25" s="416"/>
      <c r="J25" s="416"/>
      <c r="K25" s="416"/>
      <c r="L25" s="416"/>
      <c r="M25" s="416"/>
      <c r="N25" s="416"/>
      <c r="O25" s="416"/>
      <c r="P25" s="416"/>
    </row>
    <row r="26" spans="1:16" s="74" customFormat="1" ht="19.5" customHeight="1">
      <c r="A26" s="108" t="s">
        <v>510</v>
      </c>
      <c r="B26" s="579" t="s">
        <v>538</v>
      </c>
      <c r="C26" s="579"/>
      <c r="D26" s="579"/>
      <c r="E26" s="579"/>
      <c r="F26" s="580"/>
      <c r="H26" s="416"/>
      <c r="I26" s="416"/>
      <c r="J26" s="416"/>
      <c r="K26" s="416"/>
      <c r="L26" s="416"/>
      <c r="M26" s="416"/>
      <c r="N26" s="416"/>
      <c r="O26" s="416"/>
      <c r="P26" s="416"/>
    </row>
    <row r="27" spans="1:16" ht="19.5" customHeight="1">
      <c r="A27" s="142"/>
      <c r="B27" s="72"/>
      <c r="C27" s="72"/>
      <c r="D27" s="72"/>
      <c r="E27" s="72"/>
      <c r="F27" s="143"/>
    </row>
    <row r="28" spans="1:16" s="74" customFormat="1" ht="19.5" customHeight="1">
      <c r="A28" s="144"/>
      <c r="F28" s="145"/>
      <c r="H28" s="416"/>
      <c r="I28" s="416"/>
      <c r="J28" s="416"/>
      <c r="K28" s="416"/>
      <c r="L28" s="416"/>
      <c r="M28" s="416"/>
      <c r="N28" s="416"/>
      <c r="O28" s="416"/>
      <c r="P28" s="416"/>
    </row>
    <row r="29" spans="1:16" s="74" customFormat="1" ht="19.5" customHeight="1">
      <c r="A29" s="144"/>
      <c r="F29" s="145"/>
      <c r="H29" s="416"/>
      <c r="I29" s="416"/>
      <c r="J29" s="416"/>
      <c r="K29" s="416"/>
      <c r="L29" s="416"/>
      <c r="M29" s="416"/>
      <c r="N29" s="416"/>
      <c r="O29" s="416"/>
      <c r="P29" s="416"/>
    </row>
    <row r="30" spans="1:16" s="74" customFormat="1" ht="60" customHeight="1">
      <c r="A30" s="108" t="s">
        <v>539</v>
      </c>
      <c r="B30" s="581" t="s">
        <v>540</v>
      </c>
      <c r="C30" s="582"/>
      <c r="D30" s="582"/>
      <c r="E30" s="582"/>
      <c r="F30" s="583"/>
      <c r="H30" s="416" t="s">
        <v>541</v>
      </c>
      <c r="I30" s="416"/>
      <c r="J30" s="416"/>
      <c r="K30" s="416"/>
      <c r="L30" s="416"/>
      <c r="M30" s="416"/>
      <c r="N30" s="416"/>
      <c r="O30" s="416"/>
      <c r="P30" s="416"/>
    </row>
    <row r="31" spans="1:16" s="74" customFormat="1" ht="19.5" customHeight="1">
      <c r="A31" s="104" t="s">
        <v>512</v>
      </c>
      <c r="B31" s="569" t="s">
        <v>513</v>
      </c>
      <c r="C31" s="569"/>
      <c r="D31" s="569"/>
      <c r="E31" s="103" t="s">
        <v>514</v>
      </c>
      <c r="F31" s="105" t="e">
        <f>#REF!</f>
        <v>#REF!</v>
      </c>
      <c r="H31" s="417" t="s">
        <v>542</v>
      </c>
      <c r="I31" s="417" t="e">
        <f>#REF!</f>
        <v>#REF!</v>
      </c>
      <c r="J31" s="417" t="e">
        <f>IF(I31=0, "", I31)</f>
        <v>#REF!</v>
      </c>
      <c r="K31" s="418" t="e">
        <f>IF(I31=0, "", "Discount on lum-sum basis on total price quoted by us without Taxes &amp; Duties. In Rs. ")</f>
        <v>#REF!</v>
      </c>
      <c r="L31" s="417" t="s">
        <v>543</v>
      </c>
      <c r="M31" s="419" t="e">
        <f>#REF!</f>
        <v>#REF!</v>
      </c>
      <c r="N31" s="419" t="e">
        <f t="shared" ref="N31:N37" si="0">IF(M31=0, "", M31)</f>
        <v>#REF!</v>
      </c>
      <c r="O31" s="418" t="e">
        <f>IF(M31=0, "", " Discount on lum-sum basis on total price quoted by us without Taxes &amp; Duties. In Percent (%) .")</f>
        <v>#REF!</v>
      </c>
      <c r="P31" s="416"/>
    </row>
    <row r="32" spans="1:16" s="74" customFormat="1" ht="19.5" customHeight="1">
      <c r="A32" s="104" t="s">
        <v>515</v>
      </c>
      <c r="B32" s="569" t="s">
        <v>544</v>
      </c>
      <c r="C32" s="569"/>
      <c r="D32" s="569"/>
      <c r="E32" s="103" t="s">
        <v>514</v>
      </c>
      <c r="F32" s="105" t="e">
        <f>ROUND(0.103*F31,0)</f>
        <v>#REF!</v>
      </c>
      <c r="H32" s="416"/>
      <c r="I32" s="416"/>
      <c r="J32" s="417"/>
      <c r="K32" s="418" t="e">
        <f>IF(SUM(I33:I37)=0, "", "Discount on lum-sum basis on the Schedules as given below , In Rs. :")</f>
        <v>#REF!</v>
      </c>
      <c r="L32" s="416"/>
      <c r="M32" s="416"/>
      <c r="N32" s="419"/>
      <c r="O32" s="418" t="e">
        <f>IF(SUM(M33:M37)=0, "", "Discount on lum-sum basis on the Schedules as given below , In Percent (%) :")</f>
        <v>#REF!</v>
      </c>
      <c r="P32" s="416"/>
    </row>
    <row r="33" spans="1:16" s="74" customFormat="1" ht="19.5" customHeight="1">
      <c r="A33" s="104" t="s">
        <v>517</v>
      </c>
      <c r="B33" s="569" t="s">
        <v>545</v>
      </c>
      <c r="C33" s="569"/>
      <c r="D33" s="569"/>
      <c r="E33" s="103" t="s">
        <v>514</v>
      </c>
      <c r="F33" s="105" t="e">
        <f>'Sch-2'!#REF!+'Sch-2'!#REF!</f>
        <v>#REF!</v>
      </c>
      <c r="H33" s="417" t="s">
        <v>546</v>
      </c>
      <c r="I33" s="417" t="e">
        <f>#REF!</f>
        <v>#REF!</v>
      </c>
      <c r="J33" s="417" t="e">
        <f>IF(I33=0, "", I33)</f>
        <v>#REF!</v>
      </c>
      <c r="K33" s="153" t="e">
        <f>IF(I33=0, "", "Schedule-1 : Ex works prices (Direct Only)")</f>
        <v>#REF!</v>
      </c>
      <c r="L33" s="417" t="s">
        <v>547</v>
      </c>
      <c r="M33" s="419" t="e">
        <f>#REF!</f>
        <v>#REF!</v>
      </c>
      <c r="N33" s="419" t="e">
        <f t="shared" si="0"/>
        <v>#REF!</v>
      </c>
      <c r="O33" s="153" t="e">
        <f>IF(M33=0, "", "Schedule-1 : Ex works prices (Direct Only)")</f>
        <v>#REF!</v>
      </c>
      <c r="P33" s="416"/>
    </row>
    <row r="34" spans="1:16" s="74" customFormat="1" ht="19.5" customHeight="1">
      <c r="A34" s="104" t="s">
        <v>519</v>
      </c>
      <c r="B34" s="569" t="s">
        <v>509</v>
      </c>
      <c r="C34" s="569"/>
      <c r="D34" s="569"/>
      <c r="E34" s="103" t="s">
        <v>514</v>
      </c>
      <c r="F34" s="155"/>
      <c r="H34" s="417" t="s">
        <v>548</v>
      </c>
      <c r="I34" s="417" t="e">
        <f>#REF!</f>
        <v>#REF!</v>
      </c>
      <c r="J34" s="417" t="e">
        <f>IF(I34=0, "", I34)</f>
        <v>#REF!</v>
      </c>
      <c r="K34" s="153" t="e">
        <f>IF(I34=0, "", "Schedule-1 : Ex works prices (Bought Out Only)")</f>
        <v>#REF!</v>
      </c>
      <c r="L34" s="417" t="s">
        <v>549</v>
      </c>
      <c r="M34" s="419" t="e">
        <f>#REF!</f>
        <v>#REF!</v>
      </c>
      <c r="N34" s="419" t="e">
        <f t="shared" si="0"/>
        <v>#REF!</v>
      </c>
      <c r="O34" s="153" t="e">
        <f>IF(M34=0, "", "Schedule-1 : Ex works prices (Bought Out Only)")</f>
        <v>#REF!</v>
      </c>
      <c r="P34" s="416"/>
    </row>
    <row r="35" spans="1:16" s="74" customFormat="1" ht="15" customHeight="1">
      <c r="A35" s="104" t="s">
        <v>521</v>
      </c>
      <c r="B35" s="569" t="s">
        <v>526</v>
      </c>
      <c r="C35" s="569"/>
      <c r="D35" s="569"/>
      <c r="E35" s="103" t="s">
        <v>514</v>
      </c>
      <c r="F35" s="106" t="e">
        <f>D6+D7+F32+F33+F34</f>
        <v>#REF!</v>
      </c>
      <c r="H35" s="417" t="s">
        <v>550</v>
      </c>
      <c r="I35" s="417" t="e">
        <f>#REF!</f>
        <v>#REF!</v>
      </c>
      <c r="J35" s="417" t="e">
        <f>IF(I35=0, "", I35)</f>
        <v>#REF!</v>
      </c>
      <c r="K35" s="153" t="e">
        <f>IF(I35=0, "", "Schedule-2 : Freight &amp; Insurance")</f>
        <v>#REF!</v>
      </c>
      <c r="L35" s="417" t="s">
        <v>551</v>
      </c>
      <c r="M35" s="419" t="e">
        <f>#REF!</f>
        <v>#REF!</v>
      </c>
      <c r="N35" s="419" t="e">
        <f t="shared" si="0"/>
        <v>#REF!</v>
      </c>
      <c r="O35" s="153" t="e">
        <f>IF(M35=0, "", "Schedule-2 : Freight &amp; Insurance")</f>
        <v>#REF!</v>
      </c>
      <c r="P35" s="416"/>
    </row>
    <row r="36" spans="1:16" s="74" customFormat="1" ht="15" customHeight="1">
      <c r="A36" s="104" t="s">
        <v>523</v>
      </c>
      <c r="B36" s="569" t="s">
        <v>552</v>
      </c>
      <c r="C36" s="569"/>
      <c r="D36" s="569"/>
      <c r="E36" s="103" t="s">
        <v>514</v>
      </c>
      <c r="F36" s="106" t="e">
        <f>ROUND(0.01*F35,0)</f>
        <v>#REF!</v>
      </c>
      <c r="H36" s="417" t="s">
        <v>553</v>
      </c>
      <c r="I36" s="417" t="e">
        <f>#REF!</f>
        <v>#REF!</v>
      </c>
      <c r="J36" s="417" t="e">
        <f>IF(I36=0, "", I36)</f>
        <v>#REF!</v>
      </c>
      <c r="K36" s="153" t="e">
        <f>IF(I36=0, "", "Schedule-3 : Erection Charges")</f>
        <v>#REF!</v>
      </c>
      <c r="L36" s="417" t="s">
        <v>554</v>
      </c>
      <c r="M36" s="419" t="e">
        <f>#REF!</f>
        <v>#REF!</v>
      </c>
      <c r="N36" s="419" t="e">
        <f t="shared" si="0"/>
        <v>#REF!</v>
      </c>
      <c r="O36" s="153" t="e">
        <f>IF(M36=0, "", "Schedule-3 : Erection Charges")</f>
        <v>#REF!</v>
      </c>
      <c r="P36" s="416"/>
    </row>
    <row r="37" spans="1:16" s="74" customFormat="1" ht="19.5" customHeight="1">
      <c r="A37" s="146"/>
      <c r="B37" s="147"/>
      <c r="C37" s="147"/>
      <c r="D37" s="147"/>
      <c r="E37" s="147"/>
      <c r="F37" s="148"/>
      <c r="H37" s="417" t="s">
        <v>555</v>
      </c>
      <c r="I37" s="417" t="e">
        <f>#REF!</f>
        <v>#REF!</v>
      </c>
      <c r="J37" s="417" t="e">
        <f>IF(I37=0, "", I37)</f>
        <v>#REF!</v>
      </c>
      <c r="K37" s="153" t="e">
        <f>IF(I37=0, "", "Schedule-7 : Type Test Charges")</f>
        <v>#REF!</v>
      </c>
      <c r="L37" s="417" t="s">
        <v>556</v>
      </c>
      <c r="M37" s="419" t="e">
        <f>#REF!</f>
        <v>#REF!</v>
      </c>
      <c r="N37" s="419" t="e">
        <f t="shared" si="0"/>
        <v>#REF!</v>
      </c>
      <c r="O37" s="153" t="e">
        <f>IF(M37=0, "", "Schedule-7 : Type Test Charges")</f>
        <v>#REF!</v>
      </c>
      <c r="P37" s="416"/>
    </row>
    <row r="38" spans="1:16" ht="49.5" customHeight="1">
      <c r="A38" s="566" t="str">
        <f>Cover!B2</f>
        <v>Construction of 6nos. B-type quarters at Kalivanthapattu SS in SR-II</v>
      </c>
      <c r="B38" s="566"/>
      <c r="C38" s="566"/>
      <c r="D38" s="567" t="s">
        <v>529</v>
      </c>
      <c r="E38" s="568"/>
      <c r="F38" s="75" t="s">
        <v>530</v>
      </c>
      <c r="H38" s="417" t="s">
        <v>557</v>
      </c>
      <c r="I38" s="417" t="e">
        <f>#REF!</f>
        <v>#REF!</v>
      </c>
      <c r="J38" s="417"/>
      <c r="K38" s="417"/>
      <c r="L38" s="417"/>
      <c r="M38" s="417"/>
      <c r="N38" s="417"/>
    </row>
    <row r="39" spans="1:16">
      <c r="H39" s="152" t="s">
        <v>558</v>
      </c>
      <c r="I39" s="154" t="e">
        <f>K31 &amp;J31 &amp;O31 &amp; N31</f>
        <v>#REF!</v>
      </c>
    </row>
    <row r="40" spans="1:16">
      <c r="I40" s="154" t="e">
        <f>K32 &amp; K33&amp;J33&amp;K34&amp;J34&amp;K35&amp;J35&amp;K36&amp;J36&amp;K37&amp;J37</f>
        <v>#REF!</v>
      </c>
    </row>
    <row r="41" spans="1:16">
      <c r="I41" s="154" t="e">
        <f>O32&amp;O33&amp;N33&amp;O34&amp;N34&amp;O35&amp;N35&amp;O36&amp;N36&amp;O37&amp;N37</f>
        <v>#REF!</v>
      </c>
    </row>
  </sheetData>
  <sheetProtection sheet="1" objects="1" scenarios="1" selectLockedCells="1"/>
  <customSheetViews>
    <customSheetView guid="{75D87FDD-0292-4E5A-8E8F-63018B009393}" state="hidden" topLeftCell="A28">
      <selection sqref="A1:F1"/>
      <pageMargins left="0" right="0" top="0" bottom="0" header="0" footer="0"/>
      <printOptions horizontalCentered="1"/>
      <pageSetup paperSize="9" scale="96" fitToHeight="0" orientation="portrait" horizontalDpi="1200" verticalDpi="1200" r:id="rId1"/>
      <headerFooter alignWithMargins="0">
        <oddFooter xml:space="preserve">&amp;R
</oddFooter>
      </headerFooter>
    </customSheetView>
    <customSheetView guid="{7F1A5DE7-1043-4C11-AB2C-CC6BC6A0F482}" state="hidden" topLeftCell="A28">
      <selection sqref="A1:F1"/>
      <pageMargins left="0" right="0" top="0" bottom="0" header="0" footer="0"/>
      <printOptions horizontalCentered="1"/>
      <pageSetup paperSize="9" scale="96" fitToHeight="0" orientation="portrait" horizontalDpi="1200" verticalDpi="1200" r:id="rId2"/>
      <headerFooter alignWithMargins="0">
        <oddFooter xml:space="preserve">&amp;R
</oddFooter>
      </headerFooter>
    </customSheetView>
    <customSheetView guid="{17F5C48B-526E-48D2-9F97-823D578F9893}" state="hidden" topLeftCell="A28">
      <selection sqref="A1:F1"/>
      <pageMargins left="0" right="0" top="0" bottom="0" header="0" footer="0"/>
      <printOptions horizontalCentered="1"/>
      <pageSetup paperSize="9" scale="96" fitToHeight="0" orientation="portrait" horizontalDpi="1200" verticalDpi="1200" r:id="rId3"/>
      <headerFooter alignWithMargins="0">
        <oddFooter xml:space="preserve">&amp;R
</oddFooter>
      </headerFooter>
    </customSheetView>
    <customSheetView guid="{B835C05C-B615-4DCB-982D-4519616B3CD8}" state="hidden" topLeftCell="A28">
      <selection sqref="A1:F1"/>
      <pageMargins left="0" right="0" top="0" bottom="0" header="0" footer="0"/>
      <printOptions horizontalCentered="1"/>
      <pageSetup paperSize="9" scale="96" fitToHeight="0" orientation="portrait" horizontalDpi="1200" verticalDpi="1200" r:id="rId4"/>
      <headerFooter alignWithMargins="0">
        <oddFooter xml:space="preserve">&amp;R
</oddFooter>
      </headerFooter>
    </customSheetView>
    <customSheetView guid="{E97134B6-5E8D-4951-8DA0-73D065532361}" state="hidden" topLeftCell="A28">
      <selection sqref="A1:F1"/>
      <pageMargins left="0" right="0" top="0" bottom="0" header="0" footer="0"/>
      <printOptions horizontalCentered="1"/>
      <pageSetup paperSize="9" scale="96" fitToHeight="0" orientation="portrait" horizontalDpi="1200" verticalDpi="1200" r:id="rId5"/>
      <headerFooter alignWithMargins="0">
        <oddFooter xml:space="preserve">&amp;R
</oddFooter>
      </headerFooter>
    </customSheetView>
    <customSheetView guid="{EE46BCD1-F715-4FA9-A5FC-1B125AD601E0}" state="hidden" topLeftCell="A28">
      <selection sqref="A1:F1"/>
      <pageMargins left="0" right="0" top="0" bottom="0" header="0" footer="0"/>
      <printOptions horizontalCentered="1"/>
      <pageSetup paperSize="9" scale="96" fitToHeight="0" orientation="portrait" horizontalDpi="1200" verticalDpi="1200" r:id="rId6"/>
      <headerFooter alignWithMargins="0">
        <oddFooter xml:space="preserve">&amp;R
</oddFooter>
      </headerFooter>
    </customSheetView>
    <customSheetView guid="{4AA1107B-A795-4744-B566-827168772C7A}" state="hidden" topLeftCell="A28">
      <selection sqref="A1:F1"/>
      <pageMargins left="0" right="0" top="0" bottom="0" header="0" footer="0"/>
      <printOptions horizontalCentered="1"/>
      <pageSetup paperSize="9" scale="96" fitToHeight="0" orientation="portrait" horizontalDpi="1200" verticalDpi="1200" r:id="rId7"/>
      <headerFooter alignWithMargins="0">
        <oddFooter xml:space="preserve">&amp;R
</oddFooter>
      </headerFooter>
    </customSheetView>
    <customSheetView guid="{B23AD343-29DA-4CE0-BD10-47BF44F3782F}" state="hidden" topLeftCell="A28">
      <selection sqref="A1:F1"/>
      <pageMargins left="0" right="0" top="0" bottom="0" header="0" footer="0"/>
      <printOptions horizontalCentered="1"/>
      <pageSetup paperSize="9" scale="96" fitToHeight="0" orientation="portrait" horizontalDpi="1200" verticalDpi="1200" r:id="rId8"/>
      <headerFooter alignWithMargins="0">
        <oddFooter xml:space="preserve">&amp;R
</oddFooter>
      </headerFooter>
    </customSheetView>
    <customSheetView guid="{ECE9294F-C910-4036-88BC-B1F2176FB06B}" state="hidden" topLeftCell="A28">
      <selection sqref="A1:F1"/>
      <pageMargins left="0" right="0" top="0" bottom="0" header="0" footer="0"/>
      <printOptions horizontalCentered="1"/>
      <pageSetup paperSize="9" scale="96" fitToHeight="0" orientation="portrait" horizontalDpi="1200" verticalDpi="1200" r:id="rId9"/>
      <headerFooter alignWithMargins="0">
        <oddFooter xml:space="preserve">&amp;R
</oddFooter>
      </headerFooter>
    </customSheetView>
    <customSheetView guid="{4F65FF32-EC61-4022-A399-2986D7B6B8B3}" state="hidden" showRuler="0">
      <selection activeCell="F34" sqref="F34"/>
      <pageMargins left="0" right="0" top="0" bottom="0" header="0" footer="0"/>
      <printOptions horizontalCentered="1"/>
      <pageSetup paperSize="9" scale="96" fitToHeight="0" orientation="portrait" horizontalDpi="1200" verticalDpi="1200" r:id="rId10"/>
      <headerFooter alignWithMargins="0">
        <oddFooter xml:space="preserve">&amp;R
</oddFooter>
      </headerFooter>
    </customSheetView>
    <customSheetView guid="{01ACF2E1-8E61-4459-ABC1-B6C183DEED61}" showPageBreaks="1" printArea="1" state="hidden" view="pageBreakPreview" showRuler="0">
      <selection activeCell="B6" sqref="B6"/>
      <pageMargins left="0" right="0" top="0" bottom="0" header="0" footer="0"/>
      <printOptions horizontalCentered="1"/>
      <pageSetup paperSize="9" scale="96" fitToHeight="0" orientation="portrait" horizontalDpi="1200" verticalDpi="1200" r:id="rId11"/>
      <headerFooter alignWithMargins="0">
        <oddFooter xml:space="preserve">&amp;R
</oddFooter>
      </headerFooter>
    </customSheetView>
    <customSheetView guid="{14D7F02E-BCCA-4517-ABC7-537FF4AEB67A}" state="hidden">
      <selection activeCell="F34" sqref="F34"/>
      <pageMargins left="0" right="0" top="0" bottom="0" header="0" footer="0"/>
      <printOptions horizontalCentered="1"/>
      <pageSetup paperSize="9" scale="96" fitToHeight="0" orientation="portrait" horizontalDpi="1200" verticalDpi="1200" r:id="rId12"/>
      <headerFooter alignWithMargins="0">
        <oddFooter xml:space="preserve">&amp;R
</oddFooter>
      </headerFooter>
    </customSheetView>
    <customSheetView guid="{27A45B7A-04F2-4516-B80B-5ED0825D4ED3}" state="hidden">
      <selection activeCell="F34" sqref="F34"/>
      <pageMargins left="0" right="0" top="0" bottom="0" header="0" footer="0"/>
      <printOptions horizontalCentered="1"/>
      <pageSetup paperSize="9" scale="96" fitToHeight="0" orientation="portrait" horizontalDpi="1200" verticalDpi="1200" r:id="rId13"/>
      <headerFooter alignWithMargins="0">
        <oddFooter xml:space="preserve">&amp;R
</oddFooter>
      </headerFooter>
    </customSheetView>
    <customSheetView guid="{E9F4E142-7D26-464D-BECA-4F3806DB1FE1}" state="hidden" topLeftCell="A28">
      <selection sqref="A1:F1"/>
      <pageMargins left="0" right="0" top="0" bottom="0" header="0" footer="0"/>
      <printOptions horizontalCentered="1"/>
      <pageSetup paperSize="9" scale="96" fitToHeight="0" orientation="portrait" horizontalDpi="1200" verticalDpi="1200" r:id="rId14"/>
      <headerFooter alignWithMargins="0">
        <oddFooter xml:space="preserve">&amp;R
</oddFooter>
      </headerFooter>
    </customSheetView>
    <customSheetView guid="{A7DBDDEF-9245-44C6-9EBF-032DB6E1C0A2}" state="hidden" topLeftCell="A28">
      <selection sqref="A1:F1"/>
      <pageMargins left="0" right="0" top="0" bottom="0" header="0" footer="0"/>
      <printOptions horizontalCentered="1"/>
      <pageSetup paperSize="9" scale="96" fitToHeight="0" orientation="portrait" horizontalDpi="1200" verticalDpi="1200" r:id="rId15"/>
      <headerFooter alignWithMargins="0">
        <oddFooter xml:space="preserve">&amp;R
</oddFooter>
      </headerFooter>
    </customSheetView>
    <customSheetView guid="{7487ED9F-BBED-4B2A-9631-22F1A430946B}" state="hidden" topLeftCell="A28">
      <selection sqref="A1:F1"/>
      <pageMargins left="0" right="0" top="0" bottom="0" header="0" footer="0"/>
      <printOptions horizontalCentered="1"/>
      <pageSetup paperSize="9" scale="96" fitToHeight="0" orientation="portrait" horizontalDpi="1200" verticalDpi="1200" r:id="rId16"/>
      <headerFooter alignWithMargins="0">
        <oddFooter xml:space="preserve">&amp;R
</oddFooter>
      </headerFooter>
    </customSheetView>
    <customSheetView guid="{B3CE7B10-A914-4559-A6DA-AED8C22AFD6D}" state="hidden" topLeftCell="A28">
      <selection sqref="A1:F1"/>
      <pageMargins left="0" right="0" top="0" bottom="0" header="0" footer="0"/>
      <printOptions horizontalCentered="1"/>
      <pageSetup paperSize="9" scale="96" fitToHeight="0" orientation="portrait" horizontalDpi="1200" verticalDpi="1200" r:id="rId17"/>
      <headerFooter alignWithMargins="0">
        <oddFooter xml:space="preserve">&amp;R
</oddFooter>
      </headerFooter>
    </customSheetView>
    <customSheetView guid="{D53177B2-31EC-4222-B97A-A37DCFD9E45B}" state="hidden" topLeftCell="A28">
      <selection sqref="A1:F1"/>
      <pageMargins left="0" right="0" top="0" bottom="0" header="0" footer="0"/>
      <printOptions horizontalCentered="1"/>
      <pageSetup paperSize="9" scale="96" fitToHeight="0" orientation="portrait" horizontalDpi="1200" verticalDpi="1200" r:id="rId18"/>
      <headerFooter alignWithMargins="0">
        <oddFooter xml:space="preserve">&amp;R
</oddFooter>
      </headerFooter>
    </customSheetView>
    <customSheetView guid="{223BC0FC-814D-40F0-9795-CE82A16FF3A5}" state="hidden" topLeftCell="A28">
      <selection sqref="A1:F1"/>
      <pageMargins left="0" right="0" top="0" bottom="0" header="0" footer="0"/>
      <printOptions horizontalCentered="1"/>
      <pageSetup paperSize="9" scale="96" fitToHeight="0" orientation="portrait" horizontalDpi="1200" verticalDpi="1200" r:id="rId19"/>
      <headerFooter alignWithMargins="0">
        <oddFooter xml:space="preserve">&amp;R
</oddFooter>
      </headerFooter>
    </customSheetView>
    <customSheetView guid="{E81F0721-C35D-4189-B675-E46A21339863}" state="hidden" topLeftCell="A28">
      <selection sqref="A1:F1"/>
      <pageMargins left="0" right="0" top="0" bottom="0" header="0" footer="0"/>
      <printOptions horizontalCentered="1"/>
      <pageSetup paperSize="9" scale="96" fitToHeight="0" orientation="portrait" horizontalDpi="1200" verticalDpi="1200" r:id="rId20"/>
      <headerFooter alignWithMargins="0">
        <oddFooter xml:space="preserve">&amp;R
</oddFooter>
      </headerFooter>
    </customSheetView>
    <customSheetView guid="{D0757F9E-DF41-4B40-A5E5-F4F8FDD8D61D}" state="hidden" topLeftCell="A28">
      <selection sqref="A1:F1"/>
      <pageMargins left="0" right="0" top="0" bottom="0" header="0" footer="0"/>
      <printOptions horizontalCentered="1"/>
      <pageSetup paperSize="9" scale="96" fitToHeight="0" orientation="portrait" horizontalDpi="1200" verticalDpi="1200" r:id="rId21"/>
      <headerFooter alignWithMargins="0">
        <oddFooter xml:space="preserve">&amp;R
</oddFooter>
      </headerFooter>
    </customSheetView>
    <customSheetView guid="{7043F04C-1FA3-449D-BEB8-4AC08DF68A5A}" state="hidden" topLeftCell="A28">
      <selection sqref="A1:F1"/>
      <pageMargins left="0" right="0" top="0" bottom="0" header="0" footer="0"/>
      <printOptions horizontalCentered="1"/>
      <pageSetup paperSize="9" scale="96" fitToHeight="0" orientation="portrait" horizontalDpi="1200" verticalDpi="1200" r:id="rId22"/>
      <headerFooter alignWithMargins="0">
        <oddFooter xml:space="preserve">&amp;R
</oddFooter>
      </headerFooter>
    </customSheetView>
    <customSheetView guid="{B48B8B4C-A880-453D-8729-90D004BEF0DB}" state="hidden" topLeftCell="A28">
      <selection sqref="A1:F1"/>
      <pageMargins left="0" right="0" top="0" bottom="0" header="0" footer="0"/>
      <printOptions horizontalCentered="1"/>
      <pageSetup paperSize="9" scale="96" fitToHeight="0" orientation="portrait" horizontalDpi="1200" verticalDpi="1200" r:id="rId23"/>
      <headerFooter alignWithMargins="0">
        <oddFooter xml:space="preserve">&amp;R
</oddFooter>
      </headerFooter>
    </customSheetView>
  </customSheetViews>
  <mergeCells count="21">
    <mergeCell ref="B26:F26"/>
    <mergeCell ref="B30:F30"/>
    <mergeCell ref="B35:D35"/>
    <mergeCell ref="B21:F21"/>
    <mergeCell ref="B22:D22"/>
    <mergeCell ref="B25:D25"/>
    <mergeCell ref="B23:D23"/>
    <mergeCell ref="B24:D24"/>
    <mergeCell ref="B1:F1"/>
    <mergeCell ref="D3:F3"/>
    <mergeCell ref="D4:F4"/>
    <mergeCell ref="E5:F5"/>
    <mergeCell ref="B5:C5"/>
    <mergeCell ref="A4:C4"/>
    <mergeCell ref="A38:C38"/>
    <mergeCell ref="D38:E38"/>
    <mergeCell ref="B31:D31"/>
    <mergeCell ref="B33:D33"/>
    <mergeCell ref="B34:D34"/>
    <mergeCell ref="B36:D36"/>
    <mergeCell ref="B32:D32"/>
  </mergeCells>
  <phoneticPr fontId="3" type="noConversion"/>
  <printOptions horizontalCentered="1"/>
  <pageMargins left="0.79" right="0.37" top="0.65" bottom="0.45" header="0.38" footer="0"/>
  <pageSetup paperSize="9" scale="96" fitToHeight="0" orientation="portrait" horizontalDpi="1200" verticalDpi="1200" r:id="rId24"/>
  <headerFooter alignWithMargins="0">
    <oddFooter xml:space="preserve">&amp;R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tabColor indexed="8"/>
  </sheetPr>
  <dimension ref="A1:D112"/>
  <sheetViews>
    <sheetView workbookViewId="0">
      <selection sqref="A1:F1"/>
    </sheetView>
  </sheetViews>
  <sheetFormatPr defaultColWidth="8" defaultRowHeight="12.75"/>
  <cols>
    <col min="1" max="1" width="11.625" style="68" customWidth="1"/>
    <col min="2" max="2" width="22.125" style="68" customWidth="1"/>
    <col min="3" max="16384" width="8" style="68"/>
  </cols>
  <sheetData>
    <row r="1" spans="1:4" s="67" customFormat="1" ht="30" customHeight="1">
      <c r="A1" s="584">
        <f>'Bid Form '!AB17</f>
        <v>0</v>
      </c>
      <c r="B1" s="584"/>
    </row>
    <row r="2" spans="1:4" s="67" customFormat="1" ht="30" customHeight="1"/>
    <row r="3" spans="1:4">
      <c r="A3" s="67"/>
    </row>
    <row r="4" spans="1:4">
      <c r="A4" s="180" t="str">
        <f>IF(OR((A1&gt;9999999999),(A1&lt;0)),"Invalid Entry - More than 1000 crore OR -ve value",IF(A1=0, "Rs. Zero Only ",+CONCATENATE("Rs. ", B11,D11,B10,D10,B9,D9,B8,D8,B7,D7,B6," Only")))</f>
        <v xml:space="preserve">Rs. Zero Only </v>
      </c>
      <c r="B4" s="181"/>
    </row>
    <row r="5" spans="1:4">
      <c r="A5" s="182"/>
      <c r="B5" s="181"/>
    </row>
    <row r="6" spans="1:4">
      <c r="A6" s="183">
        <f>-INT(A1/100)*100+ROUND(A1,0)</f>
        <v>0</v>
      </c>
      <c r="B6" s="181" t="str">
        <f t="shared" ref="B6:B11" si="0">IF(A6=0,"",LOOKUP(A6,$A$13:$A$112,$B$13:$B$112))</f>
        <v/>
      </c>
      <c r="D6" s="420"/>
    </row>
    <row r="7" spans="1:4">
      <c r="A7" s="183">
        <f>-INT(A1/1000)*10+INT(A1/100)</f>
        <v>0</v>
      </c>
      <c r="B7" s="181" t="str">
        <f t="shared" si="0"/>
        <v/>
      </c>
      <c r="D7" s="420" t="str">
        <f>+IF(B7="",""," Hundred ")</f>
        <v/>
      </c>
    </row>
    <row r="8" spans="1:4">
      <c r="A8" s="183">
        <f>-INT(A1/100000)*100+INT(A1/1000)</f>
        <v>0</v>
      </c>
      <c r="B8" s="181" t="str">
        <f t="shared" si="0"/>
        <v/>
      </c>
      <c r="D8" s="420" t="str">
        <f>IF((B8=""),IF(C8="",""," Thousand ")," Thousand ")</f>
        <v/>
      </c>
    </row>
    <row r="9" spans="1:4">
      <c r="A9" s="183">
        <f>-INT(A1/10000000)*100+INT(A1/100000)</f>
        <v>0</v>
      </c>
      <c r="B9" s="181" t="str">
        <f t="shared" si="0"/>
        <v/>
      </c>
      <c r="D9" s="420" t="str">
        <f>IF((B9=""),IF(C9="",""," Lac ")," Lac ")</f>
        <v/>
      </c>
    </row>
    <row r="10" spans="1:4">
      <c r="A10" s="183">
        <f>-INT(A1/1000000000)*100+INT(A1/10000000)</f>
        <v>0</v>
      </c>
      <c r="B10" s="184" t="str">
        <f t="shared" si="0"/>
        <v/>
      </c>
      <c r="D10" s="420" t="str">
        <f>IF((B10=""),IF(C10="",""," Crore ")," Crore ")</f>
        <v/>
      </c>
    </row>
    <row r="11" spans="1:4">
      <c r="A11" s="185">
        <f>-INT(A1/10000000000)*1000+INT(A1/1000000000)</f>
        <v>0</v>
      </c>
      <c r="B11" s="184" t="str">
        <f t="shared" si="0"/>
        <v/>
      </c>
      <c r="D11" s="420" t="str">
        <f>IF((B11=""),IF(C11="",""," Hundred ")," Hundred ")</f>
        <v/>
      </c>
    </row>
    <row r="12" spans="1:4">
      <c r="A12" s="181"/>
      <c r="B12" s="181"/>
    </row>
    <row r="13" spans="1:4">
      <c r="A13" s="178">
        <v>1</v>
      </c>
      <c r="B13" s="179" t="s">
        <v>559</v>
      </c>
    </row>
    <row r="14" spans="1:4">
      <c r="A14" s="178">
        <v>2</v>
      </c>
      <c r="B14" s="179" t="s">
        <v>560</v>
      </c>
    </row>
    <row r="15" spans="1:4">
      <c r="A15" s="178">
        <v>3</v>
      </c>
      <c r="B15" s="179" t="s">
        <v>561</v>
      </c>
    </row>
    <row r="16" spans="1:4">
      <c r="A16" s="178">
        <v>4</v>
      </c>
      <c r="B16" s="179" t="s">
        <v>562</v>
      </c>
    </row>
    <row r="17" spans="1:2">
      <c r="A17" s="178">
        <v>5</v>
      </c>
      <c r="B17" s="179" t="s">
        <v>563</v>
      </c>
    </row>
    <row r="18" spans="1:2">
      <c r="A18" s="178">
        <v>6</v>
      </c>
      <c r="B18" s="179" t="s">
        <v>564</v>
      </c>
    </row>
    <row r="19" spans="1:2">
      <c r="A19" s="178">
        <v>7</v>
      </c>
      <c r="B19" s="179" t="s">
        <v>565</v>
      </c>
    </row>
    <row r="20" spans="1:2">
      <c r="A20" s="178">
        <v>8</v>
      </c>
      <c r="B20" s="179" t="s">
        <v>566</v>
      </c>
    </row>
    <row r="21" spans="1:2">
      <c r="A21" s="178">
        <v>9</v>
      </c>
      <c r="B21" s="179" t="s">
        <v>567</v>
      </c>
    </row>
    <row r="22" spans="1:2">
      <c r="A22" s="178">
        <v>10</v>
      </c>
      <c r="B22" s="179" t="s">
        <v>568</v>
      </c>
    </row>
    <row r="23" spans="1:2">
      <c r="A23" s="178">
        <v>11</v>
      </c>
      <c r="B23" s="179" t="s">
        <v>569</v>
      </c>
    </row>
    <row r="24" spans="1:2">
      <c r="A24" s="178">
        <v>12</v>
      </c>
      <c r="B24" s="179" t="s">
        <v>570</v>
      </c>
    </row>
    <row r="25" spans="1:2">
      <c r="A25" s="178">
        <v>13</v>
      </c>
      <c r="B25" s="179" t="s">
        <v>571</v>
      </c>
    </row>
    <row r="26" spans="1:2">
      <c r="A26" s="178">
        <v>14</v>
      </c>
      <c r="B26" s="179" t="s">
        <v>572</v>
      </c>
    </row>
    <row r="27" spans="1:2">
      <c r="A27" s="178">
        <v>15</v>
      </c>
      <c r="B27" s="179" t="s">
        <v>573</v>
      </c>
    </row>
    <row r="28" spans="1:2">
      <c r="A28" s="178">
        <v>16</v>
      </c>
      <c r="B28" s="179" t="s">
        <v>574</v>
      </c>
    </row>
    <row r="29" spans="1:2">
      <c r="A29" s="178">
        <v>17</v>
      </c>
      <c r="B29" s="179" t="s">
        <v>575</v>
      </c>
    </row>
    <row r="30" spans="1:2">
      <c r="A30" s="178">
        <v>18</v>
      </c>
      <c r="B30" s="179" t="s">
        <v>576</v>
      </c>
    </row>
    <row r="31" spans="1:2">
      <c r="A31" s="178">
        <v>19</v>
      </c>
      <c r="B31" s="179" t="s">
        <v>577</v>
      </c>
    </row>
    <row r="32" spans="1:2">
      <c r="A32" s="178">
        <v>20</v>
      </c>
      <c r="B32" s="179" t="s">
        <v>578</v>
      </c>
    </row>
    <row r="33" spans="1:2">
      <c r="A33" s="178">
        <v>21</v>
      </c>
      <c r="B33" s="179" t="s">
        <v>579</v>
      </c>
    </row>
    <row r="34" spans="1:2">
      <c r="A34" s="178">
        <v>22</v>
      </c>
      <c r="B34" s="179" t="s">
        <v>580</v>
      </c>
    </row>
    <row r="35" spans="1:2">
      <c r="A35" s="178">
        <v>23</v>
      </c>
      <c r="B35" s="179" t="s">
        <v>581</v>
      </c>
    </row>
    <row r="36" spans="1:2">
      <c r="A36" s="178">
        <v>24</v>
      </c>
      <c r="B36" s="179" t="s">
        <v>582</v>
      </c>
    </row>
    <row r="37" spans="1:2">
      <c r="A37" s="178">
        <v>25</v>
      </c>
      <c r="B37" s="179" t="s">
        <v>583</v>
      </c>
    </row>
    <row r="38" spans="1:2">
      <c r="A38" s="178">
        <v>26</v>
      </c>
      <c r="B38" s="179" t="s">
        <v>584</v>
      </c>
    </row>
    <row r="39" spans="1:2">
      <c r="A39" s="178">
        <v>27</v>
      </c>
      <c r="B39" s="179" t="s">
        <v>585</v>
      </c>
    </row>
    <row r="40" spans="1:2">
      <c r="A40" s="178">
        <v>28</v>
      </c>
      <c r="B40" s="179" t="s">
        <v>586</v>
      </c>
    </row>
    <row r="41" spans="1:2">
      <c r="A41" s="178">
        <v>29</v>
      </c>
      <c r="B41" s="179" t="s">
        <v>587</v>
      </c>
    </row>
    <row r="42" spans="1:2">
      <c r="A42" s="178">
        <v>30</v>
      </c>
      <c r="B42" s="179" t="s">
        <v>588</v>
      </c>
    </row>
    <row r="43" spans="1:2">
      <c r="A43" s="178">
        <v>31</v>
      </c>
      <c r="B43" s="179" t="s">
        <v>589</v>
      </c>
    </row>
    <row r="44" spans="1:2">
      <c r="A44" s="178">
        <v>32</v>
      </c>
      <c r="B44" s="179" t="s">
        <v>590</v>
      </c>
    </row>
    <row r="45" spans="1:2">
      <c r="A45" s="178">
        <v>33</v>
      </c>
      <c r="B45" s="179" t="s">
        <v>591</v>
      </c>
    </row>
    <row r="46" spans="1:2">
      <c r="A46" s="178">
        <v>34</v>
      </c>
      <c r="B46" s="179" t="s">
        <v>592</v>
      </c>
    </row>
    <row r="47" spans="1:2">
      <c r="A47" s="178">
        <v>35</v>
      </c>
      <c r="B47" s="179" t="s">
        <v>593</v>
      </c>
    </row>
    <row r="48" spans="1:2">
      <c r="A48" s="178">
        <v>36</v>
      </c>
      <c r="B48" s="179" t="s">
        <v>594</v>
      </c>
    </row>
    <row r="49" spans="1:2">
      <c r="A49" s="178">
        <v>37</v>
      </c>
      <c r="B49" s="179" t="s">
        <v>595</v>
      </c>
    </row>
    <row r="50" spans="1:2">
      <c r="A50" s="178">
        <v>38</v>
      </c>
      <c r="B50" s="179" t="s">
        <v>596</v>
      </c>
    </row>
    <row r="51" spans="1:2">
      <c r="A51" s="178">
        <v>39</v>
      </c>
      <c r="B51" s="179" t="s">
        <v>597</v>
      </c>
    </row>
    <row r="52" spans="1:2">
      <c r="A52" s="178">
        <v>40</v>
      </c>
      <c r="B52" s="179" t="s">
        <v>598</v>
      </c>
    </row>
    <row r="53" spans="1:2">
      <c r="A53" s="178">
        <v>41</v>
      </c>
      <c r="B53" s="179" t="s">
        <v>599</v>
      </c>
    </row>
    <row r="54" spans="1:2">
      <c r="A54" s="178">
        <v>42</v>
      </c>
      <c r="B54" s="179" t="s">
        <v>600</v>
      </c>
    </row>
    <row r="55" spans="1:2">
      <c r="A55" s="178">
        <v>43</v>
      </c>
      <c r="B55" s="179" t="s">
        <v>601</v>
      </c>
    </row>
    <row r="56" spans="1:2">
      <c r="A56" s="178">
        <v>44</v>
      </c>
      <c r="B56" s="179" t="s">
        <v>602</v>
      </c>
    </row>
    <row r="57" spans="1:2">
      <c r="A57" s="178">
        <v>45</v>
      </c>
      <c r="B57" s="179" t="s">
        <v>603</v>
      </c>
    </row>
    <row r="58" spans="1:2">
      <c r="A58" s="178">
        <v>46</v>
      </c>
      <c r="B58" s="179" t="s">
        <v>604</v>
      </c>
    </row>
    <row r="59" spans="1:2">
      <c r="A59" s="178">
        <v>47</v>
      </c>
      <c r="B59" s="179" t="s">
        <v>605</v>
      </c>
    </row>
    <row r="60" spans="1:2">
      <c r="A60" s="178">
        <v>48</v>
      </c>
      <c r="B60" s="179" t="s">
        <v>606</v>
      </c>
    </row>
    <row r="61" spans="1:2">
      <c r="A61" s="178">
        <v>49</v>
      </c>
      <c r="B61" s="179" t="s">
        <v>607</v>
      </c>
    </row>
    <row r="62" spans="1:2">
      <c r="A62" s="178">
        <v>50</v>
      </c>
      <c r="B62" s="179" t="s">
        <v>608</v>
      </c>
    </row>
    <row r="63" spans="1:2">
      <c r="A63" s="178">
        <v>51</v>
      </c>
      <c r="B63" s="179" t="s">
        <v>609</v>
      </c>
    </row>
    <row r="64" spans="1:2">
      <c r="A64" s="178">
        <v>52</v>
      </c>
      <c r="B64" s="179" t="s">
        <v>610</v>
      </c>
    </row>
    <row r="65" spans="1:2">
      <c r="A65" s="178">
        <v>53</v>
      </c>
      <c r="B65" s="179" t="s">
        <v>611</v>
      </c>
    </row>
    <row r="66" spans="1:2">
      <c r="A66" s="178">
        <v>54</v>
      </c>
      <c r="B66" s="179" t="s">
        <v>612</v>
      </c>
    </row>
    <row r="67" spans="1:2">
      <c r="A67" s="178">
        <v>55</v>
      </c>
      <c r="B67" s="179" t="s">
        <v>613</v>
      </c>
    </row>
    <row r="68" spans="1:2">
      <c r="A68" s="178">
        <v>56</v>
      </c>
      <c r="B68" s="179" t="s">
        <v>614</v>
      </c>
    </row>
    <row r="69" spans="1:2">
      <c r="A69" s="178">
        <v>57</v>
      </c>
      <c r="B69" s="179" t="s">
        <v>615</v>
      </c>
    </row>
    <row r="70" spans="1:2">
      <c r="A70" s="178">
        <v>58</v>
      </c>
      <c r="B70" s="179" t="s">
        <v>616</v>
      </c>
    </row>
    <row r="71" spans="1:2">
      <c r="A71" s="178">
        <v>59</v>
      </c>
      <c r="B71" s="179" t="s">
        <v>617</v>
      </c>
    </row>
    <row r="72" spans="1:2">
      <c r="A72" s="178">
        <v>60</v>
      </c>
      <c r="B72" s="179" t="s">
        <v>618</v>
      </c>
    </row>
    <row r="73" spans="1:2">
      <c r="A73" s="178">
        <v>61</v>
      </c>
      <c r="B73" s="179" t="s">
        <v>619</v>
      </c>
    </row>
    <row r="74" spans="1:2">
      <c r="A74" s="178">
        <v>62</v>
      </c>
      <c r="B74" s="179" t="s">
        <v>620</v>
      </c>
    </row>
    <row r="75" spans="1:2">
      <c r="A75" s="178">
        <v>63</v>
      </c>
      <c r="B75" s="179" t="s">
        <v>621</v>
      </c>
    </row>
    <row r="76" spans="1:2">
      <c r="A76" s="178">
        <v>64</v>
      </c>
      <c r="B76" s="179" t="s">
        <v>622</v>
      </c>
    </row>
    <row r="77" spans="1:2">
      <c r="A77" s="178">
        <v>65</v>
      </c>
      <c r="B77" s="179" t="s">
        <v>623</v>
      </c>
    </row>
    <row r="78" spans="1:2">
      <c r="A78" s="178">
        <v>66</v>
      </c>
      <c r="B78" s="179" t="s">
        <v>624</v>
      </c>
    </row>
    <row r="79" spans="1:2">
      <c r="A79" s="178">
        <v>67</v>
      </c>
      <c r="B79" s="179" t="s">
        <v>625</v>
      </c>
    </row>
    <row r="80" spans="1:2">
      <c r="A80" s="178">
        <v>68</v>
      </c>
      <c r="B80" s="179" t="s">
        <v>626</v>
      </c>
    </row>
    <row r="81" spans="1:2">
      <c r="A81" s="178">
        <v>69</v>
      </c>
      <c r="B81" s="179" t="s">
        <v>627</v>
      </c>
    </row>
    <row r="82" spans="1:2">
      <c r="A82" s="178">
        <v>70</v>
      </c>
      <c r="B82" s="179" t="s">
        <v>628</v>
      </c>
    </row>
    <row r="83" spans="1:2">
      <c r="A83" s="178">
        <v>71</v>
      </c>
      <c r="B83" s="179" t="s">
        <v>629</v>
      </c>
    </row>
    <row r="84" spans="1:2">
      <c r="A84" s="178">
        <v>72</v>
      </c>
      <c r="B84" s="179" t="s">
        <v>630</v>
      </c>
    </row>
    <row r="85" spans="1:2">
      <c r="A85" s="178">
        <v>73</v>
      </c>
      <c r="B85" s="179" t="s">
        <v>631</v>
      </c>
    </row>
    <row r="86" spans="1:2">
      <c r="A86" s="178">
        <v>74</v>
      </c>
      <c r="B86" s="179" t="s">
        <v>632</v>
      </c>
    </row>
    <row r="87" spans="1:2">
      <c r="A87" s="178">
        <v>75</v>
      </c>
      <c r="B87" s="179" t="s">
        <v>633</v>
      </c>
    </row>
    <row r="88" spans="1:2">
      <c r="A88" s="178">
        <v>76</v>
      </c>
      <c r="B88" s="179" t="s">
        <v>634</v>
      </c>
    </row>
    <row r="89" spans="1:2">
      <c r="A89" s="178">
        <v>77</v>
      </c>
      <c r="B89" s="179" t="s">
        <v>635</v>
      </c>
    </row>
    <row r="90" spans="1:2">
      <c r="A90" s="178">
        <v>78</v>
      </c>
      <c r="B90" s="179" t="s">
        <v>636</v>
      </c>
    </row>
    <row r="91" spans="1:2">
      <c r="A91" s="178">
        <v>79</v>
      </c>
      <c r="B91" s="179" t="s">
        <v>637</v>
      </c>
    </row>
    <row r="92" spans="1:2">
      <c r="A92" s="178">
        <v>80</v>
      </c>
      <c r="B92" s="179" t="s">
        <v>638</v>
      </c>
    </row>
    <row r="93" spans="1:2">
      <c r="A93" s="178">
        <v>81</v>
      </c>
      <c r="B93" s="179" t="s">
        <v>639</v>
      </c>
    </row>
    <row r="94" spans="1:2">
      <c r="A94" s="178">
        <v>82</v>
      </c>
      <c r="B94" s="179" t="s">
        <v>640</v>
      </c>
    </row>
    <row r="95" spans="1:2">
      <c r="A95" s="178">
        <v>83</v>
      </c>
      <c r="B95" s="179" t="s">
        <v>641</v>
      </c>
    </row>
    <row r="96" spans="1:2">
      <c r="A96" s="178">
        <v>84</v>
      </c>
      <c r="B96" s="179" t="s">
        <v>642</v>
      </c>
    </row>
    <row r="97" spans="1:2">
      <c r="A97" s="178">
        <v>85</v>
      </c>
      <c r="B97" s="179" t="s">
        <v>643</v>
      </c>
    </row>
    <row r="98" spans="1:2">
      <c r="A98" s="178">
        <v>86</v>
      </c>
      <c r="B98" s="179" t="s">
        <v>644</v>
      </c>
    </row>
    <row r="99" spans="1:2">
      <c r="A99" s="178">
        <v>87</v>
      </c>
      <c r="B99" s="179" t="s">
        <v>645</v>
      </c>
    </row>
    <row r="100" spans="1:2">
      <c r="A100" s="178">
        <v>88</v>
      </c>
      <c r="B100" s="179" t="s">
        <v>646</v>
      </c>
    </row>
    <row r="101" spans="1:2">
      <c r="A101" s="178">
        <v>89</v>
      </c>
      <c r="B101" s="179" t="s">
        <v>647</v>
      </c>
    </row>
    <row r="102" spans="1:2">
      <c r="A102" s="178">
        <v>90</v>
      </c>
      <c r="B102" s="179" t="s">
        <v>648</v>
      </c>
    </row>
    <row r="103" spans="1:2">
      <c r="A103" s="178">
        <v>91</v>
      </c>
      <c r="B103" s="179" t="s">
        <v>649</v>
      </c>
    </row>
    <row r="104" spans="1:2">
      <c r="A104" s="178">
        <v>92</v>
      </c>
      <c r="B104" s="179" t="s">
        <v>650</v>
      </c>
    </row>
    <row r="105" spans="1:2">
      <c r="A105" s="178">
        <v>93</v>
      </c>
      <c r="B105" s="179" t="s">
        <v>651</v>
      </c>
    </row>
    <row r="106" spans="1:2">
      <c r="A106" s="178">
        <v>94</v>
      </c>
      <c r="B106" s="179" t="s">
        <v>652</v>
      </c>
    </row>
    <row r="107" spans="1:2">
      <c r="A107" s="178">
        <v>95</v>
      </c>
      <c r="B107" s="179" t="s">
        <v>653</v>
      </c>
    </row>
    <row r="108" spans="1:2">
      <c r="A108" s="178">
        <v>96</v>
      </c>
      <c r="B108" s="179" t="s">
        <v>654</v>
      </c>
    </row>
    <row r="109" spans="1:2">
      <c r="A109" s="178">
        <v>97</v>
      </c>
      <c r="B109" s="179" t="s">
        <v>655</v>
      </c>
    </row>
    <row r="110" spans="1:2">
      <c r="A110" s="178">
        <v>98</v>
      </c>
      <c r="B110" s="179" t="s">
        <v>656</v>
      </c>
    </row>
    <row r="111" spans="1:2">
      <c r="A111" s="178">
        <v>99</v>
      </c>
      <c r="B111" s="179" t="s">
        <v>657</v>
      </c>
    </row>
    <row r="112" spans="1:2">
      <c r="A112" s="178">
        <v>100</v>
      </c>
      <c r="B112" s="179" t="s">
        <v>658</v>
      </c>
    </row>
  </sheetData>
  <sheetProtection selectLockedCells="1" selectUnlockedCells="1"/>
  <customSheetViews>
    <customSheetView guid="{75D87FDD-0292-4E5A-8E8F-63018B009393}" state="hidden">
      <selection sqref="A1:F1"/>
      <pageMargins left="0" right="0" top="0" bottom="0" header="0" footer="0"/>
      <pageSetup orientation="portrait" r:id="rId1"/>
      <headerFooter alignWithMargins="0"/>
    </customSheetView>
    <customSheetView guid="{7F1A5DE7-1043-4C11-AB2C-CC6BC6A0F482}" state="hidden">
      <selection sqref="A1:F1"/>
      <pageMargins left="0" right="0" top="0" bottom="0" header="0" footer="0"/>
      <pageSetup orientation="portrait" r:id="rId2"/>
      <headerFooter alignWithMargins="0"/>
    </customSheetView>
    <customSheetView guid="{17F5C48B-526E-48D2-9F97-823D578F9893}" state="hidden">
      <selection sqref="A1:F1"/>
      <pageMargins left="0" right="0" top="0" bottom="0" header="0" footer="0"/>
      <pageSetup orientation="portrait" r:id="rId3"/>
      <headerFooter alignWithMargins="0"/>
    </customSheetView>
    <customSheetView guid="{B835C05C-B615-4DCB-982D-4519616B3CD8}" state="hidden">
      <selection sqref="A1:F1"/>
      <pageMargins left="0" right="0" top="0" bottom="0" header="0" footer="0"/>
      <pageSetup orientation="portrait" r:id="rId4"/>
      <headerFooter alignWithMargins="0"/>
    </customSheetView>
    <customSheetView guid="{E97134B6-5E8D-4951-8DA0-73D065532361}" state="hidden">
      <selection sqref="A1:F1"/>
      <pageMargins left="0" right="0" top="0" bottom="0" header="0" footer="0"/>
      <pageSetup orientation="portrait" r:id="rId5"/>
      <headerFooter alignWithMargins="0"/>
    </customSheetView>
    <customSheetView guid="{EE46BCD1-F715-4FA9-A5FC-1B125AD601E0}" state="hidden">
      <selection sqref="A1:F1"/>
      <pageMargins left="0" right="0" top="0" bottom="0" header="0" footer="0"/>
      <pageSetup orientation="portrait" r:id="rId6"/>
      <headerFooter alignWithMargins="0"/>
    </customSheetView>
    <customSheetView guid="{4AA1107B-A795-4744-B566-827168772C7A}" state="hidden">
      <selection sqref="A1:F1"/>
      <pageMargins left="0" right="0" top="0" bottom="0" header="0" footer="0"/>
      <pageSetup orientation="portrait" r:id="rId7"/>
      <headerFooter alignWithMargins="0"/>
    </customSheetView>
    <customSheetView guid="{B23AD343-29DA-4CE0-BD10-47BF44F3782F}" state="hidden">
      <selection sqref="A1:F1"/>
      <pageMargins left="0" right="0" top="0" bottom="0" header="0" footer="0"/>
      <pageSetup orientation="portrait" r:id="rId8"/>
      <headerFooter alignWithMargins="0"/>
    </customSheetView>
    <customSheetView guid="{ECE9294F-C910-4036-88BC-B1F2176FB06B}" state="hidden">
      <selection sqref="A1:F1"/>
      <pageMargins left="0" right="0" top="0" bottom="0" header="0" footer="0"/>
      <pageSetup orientation="portrait" r:id="rId9"/>
      <headerFooter alignWithMargins="0"/>
    </customSheetView>
    <customSheetView guid="{4F65FF32-EC61-4022-A399-2986D7B6B8B3}" state="hidden" showRuler="0">
      <selection sqref="A1:B1"/>
      <pageMargins left="0" right="0" top="0" bottom="0" header="0" footer="0"/>
      <pageSetup orientation="portrait" r:id="rId10"/>
      <headerFooter alignWithMargins="0"/>
    </customSheetView>
    <customSheetView guid="{01ACF2E1-8E61-4459-ABC1-B6C183DEED61}" state="hidden" showRuler="0">
      <selection sqref="A1:B1"/>
      <pageMargins left="0" right="0" top="0" bottom="0" header="0" footer="0"/>
      <pageSetup orientation="portrait" r:id="rId11"/>
      <headerFooter alignWithMargins="0"/>
    </customSheetView>
    <customSheetView guid="{14D7F02E-BCCA-4517-ABC7-537FF4AEB67A}" state="hidden" topLeftCell="A2">
      <selection activeCell="C2" sqref="C2"/>
      <pageMargins left="0" right="0" top="0" bottom="0" header="0" footer="0"/>
      <pageSetup orientation="portrait" r:id="rId12"/>
      <headerFooter alignWithMargins="0"/>
    </customSheetView>
    <customSheetView guid="{27A45B7A-04F2-4516-B80B-5ED0825D4ED3}" state="hidden" topLeftCell="A2">
      <selection activeCell="C2" sqref="C2"/>
      <pageMargins left="0" right="0" top="0" bottom="0" header="0" footer="0"/>
      <pageSetup orientation="portrait" r:id="rId13"/>
      <headerFooter alignWithMargins="0"/>
    </customSheetView>
    <customSheetView guid="{E9F4E142-7D26-464D-BECA-4F3806DB1FE1}" state="hidden">
      <selection sqref="A1:F1"/>
      <pageMargins left="0" right="0" top="0" bottom="0" header="0" footer="0"/>
      <pageSetup orientation="portrait" r:id="rId14"/>
      <headerFooter alignWithMargins="0"/>
    </customSheetView>
    <customSheetView guid="{A7DBDDEF-9245-44C6-9EBF-032DB6E1C0A2}" state="hidden">
      <selection sqref="A1:F1"/>
      <pageMargins left="0" right="0" top="0" bottom="0" header="0" footer="0"/>
      <pageSetup orientation="portrait" r:id="rId15"/>
      <headerFooter alignWithMargins="0"/>
    </customSheetView>
    <customSheetView guid="{7487ED9F-BBED-4B2A-9631-22F1A430946B}" state="hidden">
      <selection sqref="A1:F1"/>
      <pageMargins left="0" right="0" top="0" bottom="0" header="0" footer="0"/>
      <pageSetup orientation="portrait" r:id="rId16"/>
      <headerFooter alignWithMargins="0"/>
    </customSheetView>
    <customSheetView guid="{B3CE7B10-A914-4559-A6DA-AED8C22AFD6D}" state="hidden">
      <selection sqref="A1:F1"/>
      <pageMargins left="0" right="0" top="0" bottom="0" header="0" footer="0"/>
      <pageSetup orientation="portrait" r:id="rId17"/>
      <headerFooter alignWithMargins="0"/>
    </customSheetView>
    <customSheetView guid="{D53177B2-31EC-4222-B97A-A37DCFD9E45B}" state="hidden">
      <selection sqref="A1:F1"/>
      <pageMargins left="0" right="0" top="0" bottom="0" header="0" footer="0"/>
      <pageSetup orientation="portrait" r:id="rId18"/>
      <headerFooter alignWithMargins="0"/>
    </customSheetView>
    <customSheetView guid="{223BC0FC-814D-40F0-9795-CE82A16FF3A5}" state="hidden">
      <selection sqref="A1:F1"/>
      <pageMargins left="0" right="0" top="0" bottom="0" header="0" footer="0"/>
      <pageSetup orientation="portrait" r:id="rId19"/>
      <headerFooter alignWithMargins="0"/>
    </customSheetView>
    <customSheetView guid="{E81F0721-C35D-4189-B675-E46A21339863}" state="hidden">
      <selection sqref="A1:F1"/>
      <pageMargins left="0" right="0" top="0" bottom="0" header="0" footer="0"/>
      <pageSetup orientation="portrait" r:id="rId20"/>
      <headerFooter alignWithMargins="0"/>
    </customSheetView>
    <customSheetView guid="{D0757F9E-DF41-4B40-A5E5-F4F8FDD8D61D}" state="hidden">
      <selection sqref="A1:F1"/>
      <pageMargins left="0" right="0" top="0" bottom="0" header="0" footer="0"/>
      <pageSetup orientation="portrait" r:id="rId21"/>
      <headerFooter alignWithMargins="0"/>
    </customSheetView>
    <customSheetView guid="{7043F04C-1FA3-449D-BEB8-4AC08DF68A5A}" state="hidden">
      <selection sqref="A1:F1"/>
      <pageMargins left="0" right="0" top="0" bottom="0" header="0" footer="0"/>
      <pageSetup orientation="portrait" r:id="rId22"/>
      <headerFooter alignWithMargins="0"/>
    </customSheetView>
    <customSheetView guid="{B48B8B4C-A880-453D-8729-90D004BEF0DB}" state="hidden">
      <selection sqref="A1:F1"/>
      <pageMargins left="0" right="0" top="0" bottom="0" header="0" footer="0"/>
      <pageSetup orientation="portrait" r:id="rId23"/>
      <headerFooter alignWithMargins="0"/>
    </customSheetView>
  </customSheetViews>
  <mergeCells count="1">
    <mergeCell ref="A1:B1"/>
  </mergeCells>
  <phoneticPr fontId="4" type="noConversion"/>
  <pageMargins left="0.75" right="0.75" top="1" bottom="1" header="0.5" footer="0.5"/>
  <pageSetup orientation="portrait" r:id="rId24"/>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6"/>
  <dimension ref="A1"/>
  <sheetViews>
    <sheetView workbookViewId="0"/>
  </sheetViews>
  <sheetFormatPr defaultRowHeight="16.5"/>
  <sheetData/>
  <customSheetViews>
    <customSheetView guid="{75D87FDD-0292-4E5A-8E8F-63018B009393}" state="hidden">
      <pageMargins left="0" right="0" top="0" bottom="0" header="0" footer="0"/>
    </customSheetView>
    <customSheetView guid="{7F1A5DE7-1043-4C11-AB2C-CC6BC6A0F482}" state="hidden">
      <pageMargins left="0" right="0" top="0" bottom="0" header="0" footer="0"/>
    </customSheetView>
    <customSheetView guid="{17F5C48B-526E-48D2-9F97-823D578F9893}" state="hidden">
      <pageMargins left="0" right="0" top="0" bottom="0" header="0" footer="0"/>
    </customSheetView>
    <customSheetView guid="{B835C05C-B615-4DCB-982D-4519616B3CD8}" state="hidden">
      <pageMargins left="0" right="0" top="0" bottom="0" header="0" footer="0"/>
    </customSheetView>
    <customSheetView guid="{E97134B6-5E8D-4951-8DA0-73D065532361}" state="hidden">
      <pageMargins left="0" right="0" top="0" bottom="0" header="0" footer="0"/>
    </customSheetView>
    <customSheetView guid="{EE46BCD1-F715-4FA9-A5FC-1B125AD601E0}" state="hidden">
      <pageMargins left="0" right="0" top="0" bottom="0" header="0" footer="0"/>
    </customSheetView>
    <customSheetView guid="{4AA1107B-A795-4744-B566-827168772C7A}" state="hidden">
      <pageMargins left="0" right="0" top="0" bottom="0" header="0" footer="0"/>
    </customSheetView>
    <customSheetView guid="{B23AD343-29DA-4CE0-BD10-47BF44F3782F}" state="hidden">
      <pageMargins left="0" right="0" top="0" bottom="0" header="0" footer="0"/>
    </customSheetView>
    <customSheetView guid="{ECE9294F-C910-4036-88BC-B1F2176FB06B}" state="hidden">
      <pageMargins left="0" right="0" top="0" bottom="0" header="0" footer="0"/>
    </customSheetView>
    <customSheetView guid="{E9F4E142-7D26-464D-BECA-4F3806DB1FE1}" state="hidden">
      <pageMargins left="0" right="0" top="0" bottom="0" header="0" footer="0"/>
    </customSheetView>
    <customSheetView guid="{A7DBDDEF-9245-44C6-9EBF-032DB6E1C0A2}" state="hidden">
      <pageMargins left="0" right="0" top="0" bottom="0" header="0" footer="0"/>
    </customSheetView>
    <customSheetView guid="{7487ED9F-BBED-4B2A-9631-22F1A430946B}" state="hidden">
      <pageMargins left="0" right="0" top="0" bottom="0" header="0" footer="0"/>
    </customSheetView>
    <customSheetView guid="{B3CE7B10-A914-4559-A6DA-AED8C22AFD6D}" state="hidden">
      <pageMargins left="0" right="0" top="0" bottom="0" header="0" footer="0"/>
    </customSheetView>
    <customSheetView guid="{D53177B2-31EC-4222-B97A-A37DCFD9E45B}" state="hidden">
      <pageMargins left="0" right="0" top="0" bottom="0" header="0" footer="0"/>
    </customSheetView>
    <customSheetView guid="{223BC0FC-814D-40F0-9795-CE82A16FF3A5}" state="hidden">
      <pageMargins left="0" right="0" top="0" bottom="0" header="0" footer="0"/>
    </customSheetView>
    <customSheetView guid="{E81F0721-C35D-4189-B675-E46A21339863}" state="hidden">
      <pageMargins left="0" right="0" top="0" bottom="0" header="0" footer="0"/>
    </customSheetView>
    <customSheetView guid="{D0757F9E-DF41-4B40-A5E5-F4F8FDD8D61D}" state="hidden">
      <pageMargins left="0" right="0" top="0" bottom="0" header="0" footer="0"/>
    </customSheetView>
    <customSheetView guid="{7043F04C-1FA3-449D-BEB8-4AC08DF68A5A}" state="hidden">
      <pageMargins left="0" right="0" top="0" bottom="0" header="0" footer="0"/>
    </customSheetView>
    <customSheetView guid="{B48B8B4C-A880-453D-8729-90D004BEF0DB}" state="hidden">
      <pageMargins left="0" right="0" top="0" bottom="0" header="0" footer="0"/>
    </customSheetView>
  </customSheetViews>
  <phoneticPr fontId="27"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7"/>
  <dimension ref="A1"/>
  <sheetViews>
    <sheetView workbookViewId="0"/>
  </sheetViews>
  <sheetFormatPr defaultRowHeight="16.5"/>
  <sheetData/>
  <customSheetViews>
    <customSheetView guid="{75D87FDD-0292-4E5A-8E8F-63018B009393}" state="hidden">
      <pageMargins left="0" right="0" top="0" bottom="0" header="0" footer="0"/>
    </customSheetView>
    <customSheetView guid="{7F1A5DE7-1043-4C11-AB2C-CC6BC6A0F482}" state="hidden">
      <pageMargins left="0" right="0" top="0" bottom="0" header="0" footer="0"/>
    </customSheetView>
    <customSheetView guid="{17F5C48B-526E-48D2-9F97-823D578F9893}" state="hidden">
      <pageMargins left="0" right="0" top="0" bottom="0" header="0" footer="0"/>
    </customSheetView>
    <customSheetView guid="{B835C05C-B615-4DCB-982D-4519616B3CD8}" state="hidden">
      <pageMargins left="0" right="0" top="0" bottom="0" header="0" footer="0"/>
    </customSheetView>
    <customSheetView guid="{E97134B6-5E8D-4951-8DA0-73D065532361}" state="hidden">
      <pageMargins left="0" right="0" top="0" bottom="0" header="0" footer="0"/>
    </customSheetView>
    <customSheetView guid="{EE46BCD1-F715-4FA9-A5FC-1B125AD601E0}" state="hidden">
      <pageMargins left="0" right="0" top="0" bottom="0" header="0" footer="0"/>
    </customSheetView>
    <customSheetView guid="{4AA1107B-A795-4744-B566-827168772C7A}" state="hidden">
      <pageMargins left="0" right="0" top="0" bottom="0" header="0" footer="0"/>
    </customSheetView>
    <customSheetView guid="{B23AD343-29DA-4CE0-BD10-47BF44F3782F}" state="hidden">
      <pageMargins left="0" right="0" top="0" bottom="0" header="0" footer="0"/>
    </customSheetView>
    <customSheetView guid="{ECE9294F-C910-4036-88BC-B1F2176FB06B}" state="hidden">
      <pageMargins left="0" right="0" top="0" bottom="0" header="0" footer="0"/>
    </customSheetView>
    <customSheetView guid="{E9F4E142-7D26-464D-BECA-4F3806DB1FE1}" state="hidden">
      <pageMargins left="0" right="0" top="0" bottom="0" header="0" footer="0"/>
    </customSheetView>
    <customSheetView guid="{A7DBDDEF-9245-44C6-9EBF-032DB6E1C0A2}" state="hidden">
      <pageMargins left="0" right="0" top="0" bottom="0" header="0" footer="0"/>
    </customSheetView>
    <customSheetView guid="{7487ED9F-BBED-4B2A-9631-22F1A430946B}" state="hidden">
      <pageMargins left="0" right="0" top="0" bottom="0" header="0" footer="0"/>
    </customSheetView>
    <customSheetView guid="{B3CE7B10-A914-4559-A6DA-AED8C22AFD6D}" state="hidden">
      <pageMargins left="0" right="0" top="0" bottom="0" header="0" footer="0"/>
    </customSheetView>
    <customSheetView guid="{D53177B2-31EC-4222-B97A-A37DCFD9E45B}" state="hidden">
      <pageMargins left="0" right="0" top="0" bottom="0" header="0" footer="0"/>
    </customSheetView>
    <customSheetView guid="{223BC0FC-814D-40F0-9795-CE82A16FF3A5}" state="hidden">
      <pageMargins left="0" right="0" top="0" bottom="0" header="0" footer="0"/>
    </customSheetView>
    <customSheetView guid="{E81F0721-C35D-4189-B675-E46A21339863}" state="hidden">
      <pageMargins left="0" right="0" top="0" bottom="0" header="0" footer="0"/>
    </customSheetView>
    <customSheetView guid="{D0757F9E-DF41-4B40-A5E5-F4F8FDD8D61D}" state="hidden">
      <pageMargins left="0" right="0" top="0" bottom="0" header="0" footer="0"/>
    </customSheetView>
    <customSheetView guid="{7043F04C-1FA3-449D-BEB8-4AC08DF68A5A}" state="hidden">
      <pageMargins left="0" right="0" top="0" bottom="0" header="0" footer="0"/>
    </customSheetView>
    <customSheetView guid="{B48B8B4C-A880-453D-8729-90D004BEF0DB}" state="hidden">
      <pageMargins left="0" right="0" top="0" bottom="0" header="0" footer="0"/>
    </customSheetView>
  </customSheetViews>
  <phoneticPr fontId="2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pageSetUpPr autoPageBreaks="0"/>
  </sheetPr>
  <dimension ref="A1:J17"/>
  <sheetViews>
    <sheetView showGridLines="0" zoomScaleNormal="100" zoomScaleSheetLayoutView="115" workbookViewId="0">
      <selection activeCell="D17" sqref="D17"/>
    </sheetView>
  </sheetViews>
  <sheetFormatPr defaultColWidth="8" defaultRowHeight="13.5"/>
  <cols>
    <col min="1" max="1" width="8.625" style="19" customWidth="1"/>
    <col min="2" max="2" width="11.125" style="19" customWidth="1"/>
    <col min="3" max="4" width="38.625" style="19" customWidth="1"/>
    <col min="5" max="5" width="11.25" style="19" customWidth="1"/>
    <col min="6" max="6" width="8.625" style="14" customWidth="1"/>
    <col min="7" max="9" width="8" style="14" customWidth="1"/>
    <col min="10" max="16384" width="8" style="14"/>
  </cols>
  <sheetData>
    <row r="1" spans="1:10" ht="30.75" customHeight="1">
      <c r="A1" s="309"/>
      <c r="B1" s="467"/>
      <c r="C1" s="468"/>
      <c r="D1" s="468"/>
      <c r="E1" s="469"/>
      <c r="F1" s="158"/>
      <c r="G1" s="6" t="s">
        <v>4</v>
      </c>
      <c r="H1" s="6"/>
      <c r="I1" s="6"/>
      <c r="J1" s="6"/>
    </row>
    <row r="2" spans="1:10" ht="83.25" customHeight="1">
      <c r="A2" s="452" t="s">
        <v>5</v>
      </c>
      <c r="B2" s="470" t="str">
        <f>Basic!B1</f>
        <v>Construction of 6nos. B-type quarters at Kalivanthapattu SS in SR-II</v>
      </c>
      <c r="C2" s="471"/>
      <c r="D2" s="471"/>
      <c r="E2" s="472"/>
      <c r="F2" s="455" t="str">
        <f>Basic!B3</f>
        <v>Civil Works</v>
      </c>
      <c r="G2" s="6"/>
      <c r="H2" s="6"/>
      <c r="I2" s="6"/>
      <c r="J2" s="6"/>
    </row>
    <row r="3" spans="1:10" ht="23.25" customHeight="1">
      <c r="A3" s="453"/>
      <c r="B3" s="473" t="str">
        <f>Basic!B5</f>
        <v>SR-II/C&amp;M/WC-4433/2025</v>
      </c>
      <c r="C3" s="474"/>
      <c r="D3" s="474"/>
      <c r="E3" s="475"/>
      <c r="F3" s="456"/>
      <c r="G3" s="6"/>
      <c r="H3" s="6"/>
      <c r="I3" s="6"/>
      <c r="J3" s="6"/>
    </row>
    <row r="4" spans="1:10" ht="39.950000000000003" customHeight="1">
      <c r="A4" s="453"/>
      <c r="B4" s="156">
        <v>1</v>
      </c>
      <c r="C4" s="462" t="s">
        <v>6</v>
      </c>
      <c r="D4" s="462"/>
      <c r="E4" s="463"/>
      <c r="F4" s="456"/>
      <c r="G4" s="340"/>
      <c r="H4" s="341" t="s">
        <v>7</v>
      </c>
      <c r="I4" s="6"/>
      <c r="J4" s="6"/>
    </row>
    <row r="5" spans="1:10" ht="30" customHeight="1">
      <c r="A5" s="453"/>
      <c r="B5" s="156">
        <v>2</v>
      </c>
      <c r="C5" s="462" t="s">
        <v>8</v>
      </c>
      <c r="D5" s="462"/>
      <c r="E5" s="463"/>
      <c r="F5" s="456"/>
      <c r="G5" s="6"/>
      <c r="H5" s="6"/>
      <c r="I5" s="6"/>
      <c r="J5" s="6"/>
    </row>
    <row r="6" spans="1:10" ht="30" customHeight="1">
      <c r="A6" s="453"/>
      <c r="B6" s="156">
        <v>3</v>
      </c>
      <c r="C6" s="462" t="s">
        <v>9</v>
      </c>
      <c r="D6" s="462"/>
      <c r="E6" s="463"/>
      <c r="F6" s="456"/>
      <c r="G6" s="6"/>
      <c r="H6" s="6"/>
      <c r="I6" s="6"/>
      <c r="J6" s="6"/>
    </row>
    <row r="7" spans="1:10" ht="52.5" hidden="1" customHeight="1">
      <c r="A7" s="453"/>
      <c r="B7" s="156">
        <v>4</v>
      </c>
      <c r="C7" s="462" t="s">
        <v>10</v>
      </c>
      <c r="D7" s="462"/>
      <c r="E7" s="463"/>
      <c r="F7" s="456"/>
      <c r="G7" s="6"/>
      <c r="H7" s="6"/>
      <c r="I7" s="6"/>
      <c r="J7" s="6"/>
    </row>
    <row r="8" spans="1:10" ht="9.75" customHeight="1">
      <c r="A8" s="453"/>
      <c r="B8" s="8"/>
      <c r="C8" s="7"/>
      <c r="D8" s="7"/>
      <c r="E8" s="9"/>
      <c r="F8" s="456"/>
      <c r="G8" s="6"/>
      <c r="H8" s="6"/>
      <c r="I8" s="6"/>
      <c r="J8" s="6"/>
    </row>
    <row r="9" spans="1:10" ht="23.25" customHeight="1">
      <c r="A9" s="453"/>
      <c r="B9" s="464"/>
      <c r="C9" s="465"/>
      <c r="D9" s="465"/>
      <c r="E9" s="466"/>
      <c r="F9" s="456"/>
      <c r="G9" s="6"/>
      <c r="H9" s="6"/>
      <c r="I9" s="6"/>
      <c r="J9" s="6"/>
    </row>
    <row r="10" spans="1:10" ht="10.5" customHeight="1">
      <c r="A10" s="453"/>
      <c r="B10" s="10"/>
      <c r="C10" s="11"/>
      <c r="D10" s="11"/>
      <c r="E10" s="12"/>
      <c r="F10" s="456"/>
      <c r="G10" s="6"/>
      <c r="H10" s="6"/>
      <c r="I10" s="6"/>
      <c r="J10" s="6"/>
    </row>
    <row r="11" spans="1:10" ht="24" customHeight="1">
      <c r="A11" s="453"/>
      <c r="B11" s="460"/>
      <c r="C11" s="461"/>
      <c r="D11" s="461"/>
      <c r="E11" s="13"/>
      <c r="F11" s="456"/>
    </row>
    <row r="12" spans="1:10" ht="15.95" customHeight="1">
      <c r="A12" s="454"/>
      <c r="B12" s="446"/>
      <c r="C12" s="447"/>
      <c r="D12" s="447"/>
      <c r="E12" s="15"/>
      <c r="F12" s="457"/>
      <c r="G12" s="6"/>
      <c r="H12" s="6"/>
      <c r="I12" s="6"/>
      <c r="J12" s="6"/>
    </row>
    <row r="13" spans="1:10" ht="24" customHeight="1">
      <c r="A13" s="451"/>
      <c r="B13" s="448"/>
      <c r="C13" s="449"/>
      <c r="D13" s="449"/>
      <c r="E13" s="13"/>
      <c r="F13" s="450"/>
      <c r="G13" s="16"/>
      <c r="H13" s="16"/>
      <c r="I13" s="16"/>
      <c r="J13" s="16"/>
    </row>
    <row r="14" spans="1:10" ht="15.95" customHeight="1">
      <c r="A14" s="451"/>
      <c r="B14" s="458"/>
      <c r="C14" s="459"/>
      <c r="D14" s="459"/>
      <c r="E14" s="17"/>
      <c r="F14" s="450"/>
      <c r="G14" s="16"/>
      <c r="H14" s="16"/>
      <c r="I14" s="16"/>
      <c r="J14" s="16"/>
    </row>
    <row r="15" spans="1:10" ht="15.75">
      <c r="A15" s="7"/>
      <c r="B15" s="18"/>
      <c r="C15" s="18"/>
      <c r="D15" s="18"/>
      <c r="E15" s="18"/>
      <c r="F15" s="6"/>
      <c r="G15" s="6"/>
      <c r="H15" s="6"/>
      <c r="I15" s="6"/>
      <c r="J15" s="6"/>
    </row>
    <row r="16" spans="1:10" ht="15.75">
      <c r="A16" s="7"/>
      <c r="B16" s="7"/>
      <c r="C16" s="7"/>
      <c r="D16" s="7"/>
      <c r="E16" s="7"/>
      <c r="F16" s="6"/>
      <c r="G16" s="6"/>
      <c r="H16" s="6"/>
      <c r="I16" s="6"/>
      <c r="J16" s="6"/>
    </row>
    <row r="17" spans="1:10" ht="15.75">
      <c r="A17" s="7"/>
      <c r="B17" s="7"/>
      <c r="C17" s="7"/>
      <c r="D17" s="7"/>
      <c r="E17" s="7"/>
      <c r="F17" s="6"/>
      <c r="G17" s="6"/>
      <c r="H17" s="6"/>
      <c r="I17" s="6"/>
      <c r="J17" s="6"/>
    </row>
  </sheetData>
  <sheetProtection algorithmName="SHA-512" hashValue="llJGcSzDsEENJ0nKUvO8fyacOvrDDBmjF5jjcxpZ+mQ+LSkQ/MlBEw5nIicYr5TwlCAl8SwnCU3jiyd2pEcUKg==" saltValue="fmIFa0X0cNB9vHa+JF15ag==" spinCount="100000" sheet="1" objects="1" scenarios="1" formatColumns="0" formatRows="0" selectLockedCells="1"/>
  <customSheetViews>
    <customSheetView guid="{75D87FDD-0292-4E5A-8E8F-63018B009393}" showGridLines="0" hiddenRows="1">
      <selection activeCell="K10" sqref="K10"/>
      <pageMargins left="0" right="0" top="0" bottom="0" header="0" footer="0"/>
      <printOptions horizontalCentered="1"/>
      <pageSetup paperSize="9" orientation="landscape" r:id="rId1"/>
      <headerFooter alignWithMargins="0"/>
    </customSheetView>
    <customSheetView guid="{7F1A5DE7-1043-4C11-AB2C-CC6BC6A0F482}" showGridLines="0" hiddenRows="1">
      <selection activeCell="F13" sqref="F13:F14"/>
      <pageMargins left="0" right="0" top="0" bottom="0" header="0" footer="0"/>
      <printOptions horizontalCentered="1"/>
      <pageSetup paperSize="9" orientation="landscape" r:id="rId2"/>
      <headerFooter alignWithMargins="0"/>
    </customSheetView>
    <customSheetView guid="{17F5C48B-526E-48D2-9F97-823D578F9893}" scale="115" showPageBreaks="1" showGridLines="0" hiddenRows="1" view="pageBreakPreview">
      <selection activeCell="H2" sqref="H2"/>
      <pageMargins left="0" right="0" top="0" bottom="0" header="0" footer="0"/>
      <printOptions horizontalCentered="1"/>
      <pageSetup paperSize="9" fitToHeight="0" orientation="landscape" r:id="rId3"/>
      <headerFooter alignWithMargins="0"/>
    </customSheetView>
    <customSheetView guid="{B835C05C-B615-4DCB-982D-4519616B3CD8}" showGridLines="0" hiddenRows="1">
      <selection activeCell="C4" sqref="C4:E4"/>
      <pageMargins left="0" right="0" top="0" bottom="0" header="0" footer="0"/>
      <printOptions horizontalCentered="1"/>
      <pageSetup paperSize="9" orientation="landscape" r:id="rId4"/>
      <headerFooter alignWithMargins="0"/>
    </customSheetView>
    <customSheetView guid="{E97134B6-5E8D-4951-8DA0-73D065532361}" showGridLines="0" hiddenRows="1">
      <selection activeCell="B2" sqref="B2:E2"/>
      <pageMargins left="0" right="0" top="0" bottom="0" header="0" footer="0"/>
      <printOptions horizontalCentered="1"/>
      <pageSetup paperSize="9" orientation="landscape" r:id="rId5"/>
      <headerFooter alignWithMargins="0"/>
    </customSheetView>
    <customSheetView guid="{EE46BCD1-F715-4FA9-A5FC-1B125AD601E0}" showGridLines="0" hiddenRows="1">
      <selection activeCell="C15" sqref="C15"/>
      <pageMargins left="0" right="0" top="0" bottom="0" header="0" footer="0"/>
      <printOptions horizontalCentered="1"/>
      <pageSetup paperSize="9" orientation="landscape" r:id="rId6"/>
      <headerFooter alignWithMargins="0"/>
    </customSheetView>
    <customSheetView guid="{4AA1107B-A795-4744-B566-827168772C7A}" showGridLines="0" hiddenRows="1">
      <selection activeCell="B2" sqref="B2:E2"/>
      <pageMargins left="0" right="0" top="0" bottom="0" header="0" footer="0"/>
      <printOptions horizontalCentered="1"/>
      <pageSetup paperSize="9" orientation="landscape" r:id="rId7"/>
      <headerFooter alignWithMargins="0"/>
    </customSheetView>
    <customSheetView guid="{B23AD343-29DA-4CE0-BD10-47BF44F3782F}" showGridLines="0" hiddenRows="1">
      <selection activeCell="G8" sqref="G8"/>
      <pageMargins left="0" right="0" top="0" bottom="0" header="0" footer="0"/>
      <printOptions horizontalCentered="1"/>
      <pageSetup paperSize="9" orientation="landscape" r:id="rId8"/>
      <headerFooter alignWithMargins="0"/>
    </customSheetView>
    <customSheetView guid="{ECE9294F-C910-4036-88BC-B1F2176FB06B}" showGridLines="0" hiddenRows="1">
      <selection activeCell="B2" sqref="B2:E2"/>
      <pageMargins left="0" right="0" top="0" bottom="0" header="0" footer="0"/>
      <printOptions horizontalCentered="1"/>
      <pageSetup paperSize="9" orientation="landscape" r:id="rId9"/>
      <headerFooter alignWithMargins="0"/>
    </customSheetView>
    <customSheetView guid="{4F65FF32-EC61-4022-A399-2986D7B6B8B3}" showGridLines="0" showRuler="0">
      <selection activeCell="B2" sqref="B2:E2"/>
      <pageMargins left="0" right="0" top="0" bottom="0" header="0" footer="0"/>
      <printOptions horizontalCentered="1"/>
      <pageSetup paperSize="9" orientation="landscape" r:id="rId10"/>
      <headerFooter alignWithMargins="0"/>
    </customSheetView>
    <customSheetView guid="{01ACF2E1-8E61-4459-ABC1-B6C183DEED61}" showGridLines="0" showRuler="0">
      <pageMargins left="0" right="0" top="0" bottom="0" header="0" footer="0"/>
      <printOptions horizontalCentered="1"/>
      <pageSetup paperSize="9" orientation="landscape" r:id="rId11"/>
      <headerFooter alignWithMargins="0"/>
    </customSheetView>
    <customSheetView guid="{14D7F02E-BCCA-4517-ABC7-537FF4AEB67A}" showGridLines="0">
      <selection activeCell="B2" sqref="B2:E2"/>
      <pageMargins left="0" right="0" top="0" bottom="0" header="0" footer="0"/>
      <printOptions horizontalCentered="1"/>
      <pageSetup paperSize="9" orientation="landscape" r:id="rId12"/>
      <headerFooter alignWithMargins="0"/>
    </customSheetView>
    <customSheetView guid="{27A45B7A-04F2-4516-B80B-5ED0825D4ED3}" showGridLines="0" hiddenRows="1">
      <selection activeCell="I4" sqref="I4"/>
      <pageMargins left="0" right="0" top="0" bottom="0" header="0" footer="0"/>
      <printOptions horizontalCentered="1"/>
      <pageSetup paperSize="9" orientation="landscape" r:id="rId13"/>
      <headerFooter alignWithMargins="0"/>
    </customSheetView>
    <customSheetView guid="{E9F4E142-7D26-464D-BECA-4F3806DB1FE1}" showGridLines="0" hiddenRows="1">
      <selection activeCell="G8" sqref="G8"/>
      <pageMargins left="0" right="0" top="0" bottom="0" header="0" footer="0"/>
      <printOptions horizontalCentered="1"/>
      <pageSetup paperSize="9" orientation="landscape" r:id="rId14"/>
      <headerFooter alignWithMargins="0"/>
    </customSheetView>
    <customSheetView guid="{A7DBDDEF-9245-44C6-9EBF-032DB6E1C0A2}" showGridLines="0" hiddenRows="1">
      <selection activeCell="B11" sqref="B11:D11"/>
      <pageMargins left="0" right="0" top="0" bottom="0" header="0" footer="0"/>
      <printOptions horizontalCentered="1"/>
      <pageSetup paperSize="9" orientation="landscape" r:id="rId15"/>
      <headerFooter alignWithMargins="0"/>
    </customSheetView>
    <customSheetView guid="{7487ED9F-BBED-4B2A-9631-22F1A430946B}" showGridLines="0" hiddenRows="1">
      <selection activeCell="B2" sqref="B2:E2"/>
      <pageMargins left="0" right="0" top="0" bottom="0" header="0" footer="0"/>
      <printOptions horizontalCentered="1"/>
      <pageSetup paperSize="9" orientation="landscape" r:id="rId16"/>
      <headerFooter alignWithMargins="0"/>
    </customSheetView>
    <customSheetView guid="{B3CE7B10-A914-4559-A6DA-AED8C22AFD6D}" showGridLines="0" hiddenRows="1">
      <selection activeCell="B2" sqref="B2:E2"/>
      <pageMargins left="0" right="0" top="0" bottom="0" header="0" footer="0"/>
      <printOptions horizontalCentered="1"/>
      <pageSetup paperSize="9" orientation="landscape" r:id="rId17"/>
      <headerFooter alignWithMargins="0"/>
    </customSheetView>
    <customSheetView guid="{D53177B2-31EC-4222-B97A-A37DCFD9E45B}" showGridLines="0" hiddenRows="1">
      <selection activeCell="B2" sqref="B2:E2"/>
      <pageMargins left="0" right="0" top="0" bottom="0" header="0" footer="0"/>
      <printOptions horizontalCentered="1"/>
      <pageSetup paperSize="9" orientation="landscape" r:id="rId18"/>
      <headerFooter alignWithMargins="0"/>
    </customSheetView>
    <customSheetView guid="{223BC0FC-814D-40F0-9795-CE82A16FF3A5}" showGridLines="0" hiddenRows="1">
      <selection activeCell="B2" sqref="B2:E2"/>
      <pageMargins left="0" right="0" top="0" bottom="0" header="0" footer="0"/>
      <printOptions horizontalCentered="1"/>
      <pageSetup paperSize="9" orientation="landscape" r:id="rId19"/>
      <headerFooter alignWithMargins="0"/>
    </customSheetView>
    <customSheetView guid="{E81F0721-C35D-4189-B675-E46A21339863}" showGridLines="0" hiddenRows="1">
      <selection activeCell="C4" sqref="C4:E4"/>
      <pageMargins left="0" right="0" top="0" bottom="0" header="0" footer="0"/>
      <printOptions horizontalCentered="1"/>
      <pageSetup paperSize="9" orientation="landscape" r:id="rId20"/>
      <headerFooter alignWithMargins="0"/>
    </customSheetView>
    <customSheetView guid="{D0757F9E-DF41-4B40-A5E5-F4F8FDD8D61D}" showGridLines="0" hiddenRows="1">
      <selection activeCell="F13" sqref="F13:F14"/>
      <pageMargins left="0" right="0" top="0" bottom="0" header="0" footer="0"/>
      <printOptions horizontalCentered="1"/>
      <pageSetup paperSize="9" orientation="landscape" r:id="rId21"/>
      <headerFooter alignWithMargins="0"/>
    </customSheetView>
    <customSheetView guid="{7043F04C-1FA3-449D-BEB8-4AC08DF68A5A}" showGridLines="0" hiddenRows="1" topLeftCell="A14">
      <selection activeCell="F13" sqref="F13:F14"/>
      <pageMargins left="0" right="0" top="0" bottom="0" header="0" footer="0"/>
      <printOptions horizontalCentered="1"/>
      <pageSetup paperSize="9" orientation="landscape" r:id="rId22"/>
      <headerFooter alignWithMargins="0"/>
    </customSheetView>
    <customSheetView guid="{B48B8B4C-A880-453D-8729-90D004BEF0DB}" showGridLines="0" hiddenRows="1">
      <selection activeCell="K10" sqref="K10"/>
      <pageMargins left="0" right="0" top="0" bottom="0" header="0" footer="0"/>
      <printOptions horizontalCentered="1"/>
      <pageSetup paperSize="9" orientation="landscape" r:id="rId23"/>
      <headerFooter alignWithMargins="0"/>
    </customSheetView>
  </customSheetViews>
  <mergeCells count="16">
    <mergeCell ref="B1:E1"/>
    <mergeCell ref="C4:E4"/>
    <mergeCell ref="C5:E5"/>
    <mergeCell ref="B2:E2"/>
    <mergeCell ref="B3:E3"/>
    <mergeCell ref="B12:D12"/>
    <mergeCell ref="B13:D13"/>
    <mergeCell ref="F13:F14"/>
    <mergeCell ref="A13:A14"/>
    <mergeCell ref="A2:A12"/>
    <mergeCell ref="F2:F12"/>
    <mergeCell ref="B14:D14"/>
    <mergeCell ref="B11:D11"/>
    <mergeCell ref="C6:E6"/>
    <mergeCell ref="B9:E9"/>
    <mergeCell ref="C7:E7"/>
  </mergeCells>
  <phoneticPr fontId="4" type="noConversion"/>
  <printOptions horizontalCentered="1"/>
  <pageMargins left="0.15748031496063" right="0.23622047244094499" top="0.78" bottom="0.98425196850393704" header="0.35433070866141703" footer="0.511811023622047"/>
  <pageSetup paperSize="9" orientation="landscape" r:id="rId24"/>
  <headerFooter alignWithMargins="0"/>
  <drawing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36"/>
  <sheetViews>
    <sheetView showGridLines="0" view="pageBreakPreview" topLeftCell="A31" zoomScaleNormal="100" zoomScaleSheetLayoutView="100" workbookViewId="0">
      <selection sqref="A1:C1"/>
    </sheetView>
  </sheetViews>
  <sheetFormatPr defaultRowHeight="16.5"/>
  <cols>
    <col min="1" max="1" width="9" style="161"/>
    <col min="2" max="2" width="9" style="162"/>
    <col min="3" max="3" width="72.625" style="162" customWidth="1"/>
    <col min="4" max="4" width="66.125" style="174" customWidth="1"/>
    <col min="5" max="16384" width="9" style="160"/>
  </cols>
  <sheetData>
    <row r="1" spans="1:11" ht="83.25" customHeight="1">
      <c r="A1" s="476" t="str">
        <f>"General Instruction to the Bidders for filling up this workbook of Price Schedules for " &amp; Basic!B1</f>
        <v>General Instruction to the Bidders for filling up this workbook of Price Schedules for Construction of 6nos. B-type quarters at Kalivanthapattu SS in SR-II</v>
      </c>
      <c r="B1" s="476"/>
      <c r="C1" s="476"/>
      <c r="D1" s="159"/>
      <c r="E1" s="399"/>
      <c r="F1" s="399"/>
      <c r="G1" s="399"/>
      <c r="H1" s="399"/>
      <c r="I1" s="399"/>
      <c r="J1" s="399"/>
      <c r="K1" s="399"/>
    </row>
    <row r="2" spans="1:11" ht="18" customHeight="1">
      <c r="D2" s="163"/>
      <c r="E2" s="164"/>
      <c r="F2" s="164"/>
      <c r="G2" s="164"/>
      <c r="H2" s="164"/>
      <c r="I2" s="164"/>
      <c r="J2" s="164"/>
      <c r="K2" s="164"/>
    </row>
    <row r="3" spans="1:11" ht="18" customHeight="1">
      <c r="A3" s="165" t="s">
        <v>11</v>
      </c>
      <c r="B3" s="162" t="s">
        <v>12</v>
      </c>
      <c r="D3" s="166"/>
      <c r="E3" s="167"/>
      <c r="F3" s="167"/>
      <c r="G3" s="167"/>
      <c r="H3" s="167"/>
      <c r="I3" s="167"/>
      <c r="J3" s="167"/>
      <c r="K3" s="167"/>
    </row>
    <row r="4" spans="1:11" ht="18" customHeight="1">
      <c r="B4" s="168" t="s">
        <v>13</v>
      </c>
      <c r="C4" s="169" t="s">
        <v>14</v>
      </c>
      <c r="D4" s="166"/>
      <c r="E4" s="167"/>
      <c r="F4" s="167"/>
      <c r="G4" s="167"/>
      <c r="H4" s="167"/>
      <c r="I4" s="167"/>
      <c r="J4" s="167"/>
      <c r="K4" s="167"/>
    </row>
    <row r="5" spans="1:11" ht="38.1" customHeight="1">
      <c r="B5" s="168" t="s">
        <v>15</v>
      </c>
      <c r="C5" s="169" t="s">
        <v>16</v>
      </c>
      <c r="D5" s="166"/>
      <c r="E5" s="167"/>
      <c r="F5" s="167"/>
      <c r="G5" s="167"/>
      <c r="H5" s="167"/>
      <c r="I5" s="167"/>
      <c r="J5" s="167"/>
      <c r="K5" s="167"/>
    </row>
    <row r="6" spans="1:11" ht="18" customHeight="1">
      <c r="B6" s="168" t="s">
        <v>17</v>
      </c>
      <c r="C6" s="169" t="s">
        <v>18</v>
      </c>
      <c r="D6" s="166"/>
      <c r="E6" s="167"/>
      <c r="F6" s="167"/>
      <c r="G6" s="167"/>
      <c r="H6" s="167"/>
      <c r="I6" s="167"/>
      <c r="J6" s="167"/>
      <c r="K6" s="167"/>
    </row>
    <row r="7" spans="1:11" ht="18" customHeight="1">
      <c r="B7" s="168" t="s">
        <v>19</v>
      </c>
      <c r="C7" s="169" t="s">
        <v>20</v>
      </c>
      <c r="D7" s="166"/>
      <c r="E7" s="167"/>
      <c r="F7" s="167"/>
      <c r="G7" s="167"/>
      <c r="H7" s="167"/>
      <c r="I7" s="167"/>
      <c r="J7" s="167"/>
      <c r="K7" s="167"/>
    </row>
    <row r="8" spans="1:11" ht="18" customHeight="1">
      <c r="B8" s="168" t="s">
        <v>21</v>
      </c>
      <c r="C8" s="169" t="s">
        <v>22</v>
      </c>
      <c r="D8" s="166"/>
      <c r="E8" s="167"/>
      <c r="F8" s="167"/>
      <c r="G8" s="167"/>
      <c r="H8" s="167"/>
      <c r="I8" s="167"/>
      <c r="J8" s="167"/>
      <c r="K8" s="167"/>
    </row>
    <row r="9" spans="1:11" ht="18" customHeight="1">
      <c r="B9" s="168" t="s">
        <v>23</v>
      </c>
      <c r="C9" s="169" t="s">
        <v>24</v>
      </c>
      <c r="D9" s="166"/>
      <c r="E9" s="167"/>
      <c r="F9" s="167"/>
      <c r="G9" s="167"/>
      <c r="H9" s="167"/>
      <c r="I9" s="167"/>
      <c r="J9" s="167"/>
      <c r="K9" s="167"/>
    </row>
    <row r="10" spans="1:11" ht="18" customHeight="1">
      <c r="B10" s="168"/>
      <c r="C10" s="169"/>
      <c r="D10" s="166"/>
      <c r="E10" s="167"/>
      <c r="F10" s="167"/>
      <c r="G10" s="167"/>
      <c r="H10" s="167"/>
      <c r="I10" s="167"/>
      <c r="J10" s="167"/>
      <c r="K10" s="167"/>
    </row>
    <row r="11" spans="1:11" ht="18" customHeight="1">
      <c r="A11" s="165" t="s">
        <v>25</v>
      </c>
      <c r="B11" s="162" t="s">
        <v>26</v>
      </c>
      <c r="D11" s="166"/>
      <c r="E11" s="167"/>
      <c r="F11" s="167"/>
      <c r="G11" s="167"/>
      <c r="H11" s="167"/>
      <c r="I11" s="167"/>
      <c r="J11" s="167"/>
      <c r="K11" s="167"/>
    </row>
    <row r="12" spans="1:11" ht="18" customHeight="1">
      <c r="B12" s="477" t="s">
        <v>27</v>
      </c>
      <c r="C12" s="477"/>
      <c r="D12" s="171"/>
      <c r="E12" s="167"/>
      <c r="F12" s="167"/>
      <c r="G12" s="167"/>
      <c r="H12" s="167"/>
      <c r="I12" s="167"/>
      <c r="J12" s="167"/>
      <c r="K12" s="167"/>
    </row>
    <row r="13" spans="1:11" ht="18" customHeight="1">
      <c r="B13" s="172"/>
      <c r="C13" s="169" t="s">
        <v>28</v>
      </c>
      <c r="D13" s="166"/>
      <c r="E13" s="167"/>
      <c r="F13" s="167"/>
      <c r="G13" s="167"/>
      <c r="H13" s="167"/>
      <c r="I13" s="167"/>
      <c r="J13" s="167"/>
      <c r="K13" s="167"/>
    </row>
    <row r="14" spans="1:11" ht="18" customHeight="1">
      <c r="B14" s="477" t="s">
        <v>29</v>
      </c>
      <c r="C14" s="477"/>
      <c r="D14" s="171"/>
      <c r="E14" s="167"/>
      <c r="F14" s="167"/>
      <c r="G14" s="167"/>
      <c r="H14" s="167"/>
      <c r="I14" s="167"/>
      <c r="J14" s="167"/>
      <c r="K14" s="167"/>
    </row>
    <row r="15" spans="1:11" ht="38.1" hidden="1" customHeight="1">
      <c r="B15" s="173" t="s">
        <v>30</v>
      </c>
      <c r="C15" s="169" t="s">
        <v>31</v>
      </c>
      <c r="D15" s="166"/>
      <c r="E15" s="167"/>
      <c r="F15" s="167"/>
      <c r="G15" s="167"/>
      <c r="H15" s="167"/>
      <c r="I15" s="167"/>
      <c r="J15" s="167"/>
      <c r="K15" s="167"/>
    </row>
    <row r="16" spans="1:11" ht="24.75" hidden="1" customHeight="1">
      <c r="B16" s="173" t="s">
        <v>30</v>
      </c>
      <c r="C16" s="169" t="s">
        <v>32</v>
      </c>
      <c r="D16" s="166"/>
      <c r="E16" s="167"/>
      <c r="F16" s="167"/>
      <c r="G16" s="167"/>
      <c r="H16" s="167"/>
      <c r="I16" s="167"/>
      <c r="J16" s="167"/>
      <c r="K16" s="167"/>
    </row>
    <row r="17" spans="2:11" ht="37.5" hidden="1">
      <c r="B17" s="173" t="s">
        <v>30</v>
      </c>
      <c r="C17" s="169" t="s">
        <v>33</v>
      </c>
      <c r="D17" s="166"/>
      <c r="E17" s="167"/>
      <c r="F17" s="167"/>
      <c r="G17" s="167"/>
      <c r="H17" s="167"/>
      <c r="I17" s="167"/>
      <c r="J17" s="167"/>
      <c r="K17" s="167"/>
    </row>
    <row r="18" spans="2:11" ht="18" customHeight="1">
      <c r="B18" s="173" t="s">
        <v>30</v>
      </c>
      <c r="C18" s="169" t="s">
        <v>34</v>
      </c>
      <c r="D18" s="166"/>
      <c r="E18" s="167"/>
      <c r="F18" s="167"/>
      <c r="G18" s="167"/>
      <c r="H18" s="167"/>
      <c r="I18" s="167"/>
      <c r="J18" s="167"/>
      <c r="K18" s="167"/>
    </row>
    <row r="19" spans="2:11" ht="18" customHeight="1">
      <c r="B19" s="173" t="s">
        <v>30</v>
      </c>
      <c r="C19" s="169" t="s">
        <v>35</v>
      </c>
      <c r="D19" s="166"/>
      <c r="E19" s="167"/>
      <c r="F19" s="167"/>
      <c r="G19" s="167"/>
      <c r="H19" s="167"/>
      <c r="I19" s="167"/>
      <c r="J19" s="167"/>
      <c r="K19" s="167"/>
    </row>
    <row r="20" spans="2:11" ht="18" customHeight="1">
      <c r="B20" s="173" t="s">
        <v>30</v>
      </c>
      <c r="C20" s="169" t="s">
        <v>36</v>
      </c>
      <c r="D20" s="166"/>
      <c r="E20" s="167"/>
      <c r="F20" s="167"/>
      <c r="G20" s="167"/>
      <c r="H20" s="167"/>
      <c r="I20" s="167"/>
      <c r="J20" s="167"/>
      <c r="K20" s="167"/>
    </row>
    <row r="21" spans="2:11" ht="18" hidden="1" customHeight="1">
      <c r="B21" s="477" t="s">
        <v>37</v>
      </c>
      <c r="C21" s="477"/>
      <c r="D21" s="171"/>
      <c r="E21" s="167"/>
      <c r="F21" s="167"/>
      <c r="G21" s="167"/>
      <c r="H21" s="167"/>
      <c r="I21" s="167"/>
      <c r="J21" s="167"/>
      <c r="K21" s="167"/>
    </row>
    <row r="22" spans="2:11" ht="54" hidden="1" customHeight="1">
      <c r="B22" s="173" t="s">
        <v>30</v>
      </c>
      <c r="C22" s="169" t="s">
        <v>38</v>
      </c>
      <c r="D22" s="166"/>
      <c r="E22" s="167"/>
      <c r="F22" s="167"/>
      <c r="G22" s="167"/>
      <c r="H22" s="167"/>
      <c r="I22" s="167"/>
      <c r="J22" s="167"/>
      <c r="K22" s="167"/>
    </row>
    <row r="23" spans="2:11" ht="54" hidden="1" customHeight="1">
      <c r="B23" s="173" t="s">
        <v>30</v>
      </c>
      <c r="C23" s="169" t="s">
        <v>39</v>
      </c>
      <c r="D23" s="166"/>
      <c r="E23" s="167"/>
      <c r="F23" s="167"/>
      <c r="G23" s="167"/>
      <c r="H23" s="167"/>
      <c r="I23" s="167"/>
      <c r="J23" s="167"/>
      <c r="K23" s="167"/>
    </row>
    <row r="24" spans="2:11" ht="38.1" hidden="1" customHeight="1">
      <c r="B24" s="173" t="s">
        <v>30</v>
      </c>
      <c r="C24" s="169"/>
      <c r="D24" s="166"/>
      <c r="E24" s="167"/>
      <c r="F24" s="167"/>
      <c r="G24" s="167"/>
      <c r="H24" s="167"/>
      <c r="I24" s="167"/>
      <c r="J24" s="167"/>
      <c r="K24" s="167"/>
    </row>
    <row r="25" spans="2:11" ht="18" hidden="1" customHeight="1">
      <c r="B25" s="173" t="s">
        <v>30</v>
      </c>
      <c r="C25" s="169" t="s">
        <v>40</v>
      </c>
      <c r="D25" s="166"/>
      <c r="E25" s="167"/>
      <c r="F25" s="167"/>
      <c r="G25" s="167"/>
      <c r="H25" s="167"/>
      <c r="I25" s="167"/>
      <c r="J25" s="167"/>
      <c r="K25" s="167"/>
    </row>
    <row r="26" spans="2:11" ht="38.1" hidden="1" customHeight="1">
      <c r="B26" s="173" t="s">
        <v>30</v>
      </c>
      <c r="C26" s="169" t="s">
        <v>41</v>
      </c>
      <c r="D26" s="166"/>
      <c r="E26" s="167"/>
      <c r="F26" s="167"/>
      <c r="G26" s="167"/>
      <c r="H26" s="167"/>
      <c r="I26" s="167"/>
      <c r="J26" s="167"/>
      <c r="K26" s="167"/>
    </row>
    <row r="27" spans="2:11" hidden="1">
      <c r="B27" s="477" t="s">
        <v>42</v>
      </c>
      <c r="C27" s="477"/>
      <c r="D27" s="171"/>
      <c r="E27" s="167"/>
      <c r="F27" s="167"/>
      <c r="G27" s="167"/>
      <c r="H27" s="167"/>
      <c r="I27" s="167"/>
      <c r="J27" s="167"/>
      <c r="K27" s="167"/>
    </row>
    <row r="28" spans="2:11" ht="47.25" hidden="1">
      <c r="B28" s="173" t="s">
        <v>30</v>
      </c>
      <c r="C28" s="169" t="s">
        <v>38</v>
      </c>
      <c r="D28" s="166"/>
      <c r="E28" s="167"/>
      <c r="F28" s="167"/>
      <c r="G28" s="167"/>
      <c r="H28" s="167"/>
      <c r="I28" s="167"/>
      <c r="J28" s="167"/>
      <c r="K28" s="167"/>
    </row>
    <row r="29" spans="2:11" hidden="1">
      <c r="B29" s="173" t="s">
        <v>30</v>
      </c>
      <c r="C29" s="169" t="s">
        <v>40</v>
      </c>
      <c r="D29" s="166"/>
      <c r="E29" s="167"/>
      <c r="F29" s="167"/>
      <c r="G29" s="167"/>
      <c r="H29" s="167"/>
      <c r="I29" s="167"/>
      <c r="J29" s="167"/>
      <c r="K29" s="167"/>
    </row>
    <row r="30" spans="2:11">
      <c r="B30" s="477" t="s">
        <v>43</v>
      </c>
      <c r="C30" s="477"/>
      <c r="D30" s="171"/>
    </row>
    <row r="31" spans="2:11" ht="47.25">
      <c r="B31" s="173" t="s">
        <v>30</v>
      </c>
      <c r="C31" s="169" t="s">
        <v>38</v>
      </c>
      <c r="D31" s="166"/>
      <c r="E31" s="167"/>
      <c r="F31" s="167"/>
      <c r="G31" s="167"/>
      <c r="H31" s="167"/>
      <c r="I31" s="167"/>
      <c r="J31" s="167"/>
      <c r="K31" s="167"/>
    </row>
    <row r="32" spans="2:11">
      <c r="B32" s="173" t="s">
        <v>30</v>
      </c>
      <c r="C32" s="169" t="s">
        <v>40</v>
      </c>
      <c r="D32" s="166"/>
    </row>
    <row r="33" spans="1:11" hidden="1">
      <c r="B33" s="477" t="s">
        <v>44</v>
      </c>
      <c r="C33" s="477"/>
      <c r="D33" s="171"/>
    </row>
    <row r="34" spans="1:11" hidden="1">
      <c r="B34" s="173" t="s">
        <v>30</v>
      </c>
      <c r="C34" s="169" t="s">
        <v>45</v>
      </c>
      <c r="D34" s="166"/>
    </row>
    <row r="35" spans="1:11" ht="18" customHeight="1">
      <c r="B35" s="477" t="s">
        <v>46</v>
      </c>
      <c r="C35" s="477"/>
      <c r="D35" s="171"/>
    </row>
    <row r="36" spans="1:11" ht="37.5" customHeight="1">
      <c r="B36" s="173" t="s">
        <v>30</v>
      </c>
      <c r="C36" s="169" t="s">
        <v>47</v>
      </c>
      <c r="D36" s="166"/>
      <c r="E36" s="167"/>
      <c r="F36" s="167"/>
      <c r="G36" s="167"/>
      <c r="H36" s="167"/>
      <c r="I36" s="167"/>
      <c r="J36" s="167"/>
      <c r="K36" s="167"/>
    </row>
    <row r="37" spans="1:11" ht="18" customHeight="1">
      <c r="B37" s="477" t="s">
        <v>48</v>
      </c>
      <c r="C37" s="477"/>
    </row>
    <row r="38" spans="1:11" ht="38.1" customHeight="1">
      <c r="B38" s="173" t="s">
        <v>30</v>
      </c>
      <c r="C38" s="169" t="s">
        <v>49</v>
      </c>
    </row>
    <row r="39" spans="1:11" ht="38.1" customHeight="1">
      <c r="B39" s="173" t="s">
        <v>30</v>
      </c>
      <c r="C39" s="169" t="s">
        <v>47</v>
      </c>
    </row>
    <row r="40" spans="1:11" ht="18" hidden="1" customHeight="1">
      <c r="B40" s="477" t="s">
        <v>50</v>
      </c>
      <c r="C40" s="477"/>
    </row>
    <row r="41" spans="1:11" ht="18" hidden="1" customHeight="1">
      <c r="B41" s="173" t="s">
        <v>30</v>
      </c>
      <c r="C41" s="175" t="s">
        <v>51</v>
      </c>
    </row>
    <row r="42" spans="1:11" ht="18" hidden="1" customHeight="1">
      <c r="B42" s="173" t="s">
        <v>30</v>
      </c>
      <c r="C42" s="175" t="s">
        <v>52</v>
      </c>
    </row>
    <row r="43" spans="1:11" ht="18" customHeight="1">
      <c r="B43" s="477" t="s">
        <v>53</v>
      </c>
      <c r="C43" s="477"/>
    </row>
    <row r="44" spans="1:11" ht="18" customHeight="1">
      <c r="B44" s="173" t="s">
        <v>30</v>
      </c>
      <c r="C44" s="169" t="s">
        <v>54</v>
      </c>
      <c r="D44" s="166"/>
      <c r="E44" s="167"/>
      <c r="F44" s="167"/>
      <c r="G44" s="167"/>
      <c r="H44" s="167"/>
      <c r="I44" s="167"/>
      <c r="J44" s="167"/>
      <c r="K44" s="167"/>
    </row>
    <row r="45" spans="1:11" ht="18" customHeight="1">
      <c r="B45" s="173" t="s">
        <v>30</v>
      </c>
      <c r="C45" s="169" t="s">
        <v>55</v>
      </c>
      <c r="D45" s="166"/>
      <c r="E45" s="167"/>
      <c r="F45" s="167"/>
      <c r="G45" s="167"/>
      <c r="H45" s="167"/>
      <c r="I45" s="167"/>
      <c r="J45" s="167"/>
      <c r="K45" s="167"/>
    </row>
    <row r="46" spans="1:11" ht="36" customHeight="1">
      <c r="B46" s="173" t="s">
        <v>30</v>
      </c>
      <c r="C46" s="169" t="s">
        <v>56</v>
      </c>
      <c r="D46" s="166"/>
      <c r="E46" s="167"/>
      <c r="F46" s="167"/>
      <c r="G46" s="167"/>
      <c r="H46" s="167"/>
      <c r="I46" s="167"/>
      <c r="J46" s="167"/>
      <c r="K46" s="167"/>
    </row>
    <row r="47" spans="1:11" ht="18" customHeight="1">
      <c r="B47" s="173" t="s">
        <v>30</v>
      </c>
      <c r="C47" s="169" t="s">
        <v>57</v>
      </c>
      <c r="D47" s="166"/>
      <c r="E47" s="167"/>
      <c r="F47" s="167"/>
      <c r="G47" s="167"/>
      <c r="H47" s="167"/>
      <c r="I47" s="167"/>
      <c r="J47" s="167"/>
      <c r="K47" s="167"/>
    </row>
    <row r="48" spans="1:11" ht="18" customHeight="1">
      <c r="A48" s="162"/>
      <c r="C48" s="176"/>
    </row>
    <row r="49" spans="1:4" ht="18" customHeight="1">
      <c r="A49" s="480"/>
      <c r="B49" s="480"/>
      <c r="C49" s="480"/>
      <c r="D49" s="170"/>
    </row>
    <row r="50" spans="1:4" ht="18" customHeight="1">
      <c r="A50" s="479" t="s">
        <v>58</v>
      </c>
      <c r="B50" s="479"/>
      <c r="C50" s="479"/>
      <c r="D50" s="170"/>
    </row>
    <row r="51" spans="1:4" ht="36" customHeight="1">
      <c r="A51" s="478" t="s">
        <v>59</v>
      </c>
      <c r="B51" s="478"/>
      <c r="C51" s="478"/>
    </row>
    <row r="52" spans="1:4" ht="18" customHeight="1">
      <c r="B52" s="177"/>
      <c r="C52" s="177"/>
    </row>
    <row r="53" spans="1:4" ht="18" customHeight="1">
      <c r="C53" s="175"/>
    </row>
    <row r="54" spans="1:4" ht="18" customHeight="1">
      <c r="C54" s="176"/>
    </row>
    <row r="55" spans="1:4" ht="18" customHeight="1">
      <c r="C55" s="175"/>
    </row>
    <row r="56" spans="1:4" ht="18" customHeight="1">
      <c r="B56" s="176"/>
      <c r="C56" s="176"/>
    </row>
    <row r="57" spans="1:4" ht="18" customHeight="1">
      <c r="B57" s="176"/>
      <c r="C57" s="176"/>
    </row>
    <row r="58" spans="1:4" ht="18" customHeight="1">
      <c r="B58" s="176"/>
      <c r="C58" s="176"/>
    </row>
    <row r="59" spans="1:4" ht="18" customHeight="1">
      <c r="B59" s="176"/>
      <c r="C59" s="176"/>
    </row>
    <row r="60" spans="1:4" ht="18" customHeight="1">
      <c r="B60" s="176"/>
      <c r="C60" s="176"/>
    </row>
    <row r="61" spans="1:4" ht="18" customHeight="1">
      <c r="B61" s="176"/>
      <c r="C61" s="176"/>
    </row>
    <row r="62" spans="1:4" ht="18" customHeight="1"/>
    <row r="63" spans="1:4" ht="18" customHeight="1"/>
    <row r="64" spans="1: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sheetData>
  <sheetProtection algorithmName="SHA-512" hashValue="dBEGXSPEDHJJYMLswIKVBIdcHShbDaRfJb6vnDadWHYW7GBuRXwQsedk0wQDwR71GPAYKhAaGZcwPot9l57LNA==" saltValue="rcBTQqB3u2R4SlRjBTcnrQ==" spinCount="100000" sheet="1" objects="1" scenarios="1" formatColumns="0" formatRows="0" selectLockedCells="1" selectUnlockedCells="1"/>
  <customSheetViews>
    <customSheetView guid="{75D87FDD-0292-4E5A-8E8F-63018B009393}" scale="89" showGridLines="0" printArea="1" hiddenRows="1" view="pageBreakPreview">
      <selection activeCell="D36" sqref="D36"/>
      <rowBreaks count="1" manualBreakCount="1">
        <brk id="29" max="2" man="1"/>
      </rowBreaks>
      <pageMargins left="0" right="0" top="0" bottom="0" header="0" footer="0"/>
      <pageSetup orientation="portrait" r:id="rId1"/>
      <headerFooter alignWithMargins="0">
        <oddFooter>&amp;RPage &amp;P of &amp;N</oddFooter>
      </headerFooter>
    </customSheetView>
    <customSheetView guid="{7F1A5DE7-1043-4C11-AB2C-CC6BC6A0F482}" scale="89" showGridLines="0" printArea="1" view="pageBreakPreview" topLeftCell="A19">
      <selection activeCell="D36" sqref="D36"/>
      <rowBreaks count="1" manualBreakCount="1">
        <brk id="29" max="2" man="1"/>
      </rowBreaks>
      <pageMargins left="0" right="0" top="0" bottom="0" header="0" footer="0"/>
      <pageSetup orientation="portrait" r:id="rId2"/>
      <headerFooter alignWithMargins="0">
        <oddFooter>&amp;RPage &amp;P of &amp;N</oddFooter>
      </headerFooter>
    </customSheetView>
    <customSheetView guid="{17F5C48B-526E-48D2-9F97-823D578F9893}" scale="89" showGridLines="0" printArea="1" view="pageBreakPreview" topLeftCell="A28">
      <selection activeCell="D36" sqref="D36"/>
      <rowBreaks count="1" manualBreakCount="1">
        <brk id="29" max="2" man="1"/>
      </rowBreaks>
      <pageMargins left="0" right="0" top="0" bottom="0" header="0" footer="0"/>
      <pageSetup orientation="portrait" r:id="rId3"/>
      <headerFooter alignWithMargins="0">
        <oddFooter>&amp;RPage &amp;P of &amp;N</oddFooter>
      </headerFooter>
    </customSheetView>
    <customSheetView guid="{B835C05C-B615-4DCB-982D-4519616B3CD8}" showGridLines="0" topLeftCell="A53">
      <selection activeCell="D9" sqref="D9"/>
      <rowBreaks count="1" manualBreakCount="1">
        <brk id="29" max="2" man="1"/>
      </rowBreaks>
      <pageMargins left="0" right="0" top="0" bottom="0" header="0" footer="0"/>
      <pageSetup orientation="portrait" r:id="rId4"/>
      <headerFooter alignWithMargins="0">
        <oddFooter>&amp;RPage &amp;P of &amp;N</oddFooter>
      </headerFooter>
    </customSheetView>
    <customSheetView guid="{E97134B6-5E8D-4951-8DA0-73D065532361}" showGridLines="0">
      <selection activeCell="B14" sqref="B14:C14"/>
      <rowBreaks count="1" manualBreakCount="1">
        <brk id="29" max="2" man="1"/>
      </rowBreaks>
      <pageMargins left="0" right="0" top="0" bottom="0" header="0" footer="0"/>
      <pageSetup orientation="portrait" r:id="rId5"/>
      <headerFooter alignWithMargins="0">
        <oddFooter>&amp;RPage &amp;P of &amp;N</oddFooter>
      </headerFooter>
    </customSheetView>
    <customSheetView guid="{EE46BCD1-F715-4FA9-A5FC-1B125AD601E0}" showGridLines="0">
      <selection activeCell="C7" sqref="C7"/>
      <rowBreaks count="1" manualBreakCount="1">
        <brk id="29" max="2" man="1"/>
      </rowBreaks>
      <pageMargins left="0" right="0" top="0" bottom="0" header="0" footer="0"/>
      <pageSetup orientation="portrait" r:id="rId6"/>
      <headerFooter alignWithMargins="0">
        <oddFooter>&amp;RPage &amp;P of &amp;N</oddFooter>
      </headerFooter>
    </customSheetView>
    <customSheetView guid="{4AA1107B-A795-4744-B566-827168772C7A}" showGridLines="0">
      <selection activeCell="G8" sqref="G8"/>
      <rowBreaks count="1" manualBreakCount="1">
        <brk id="29" max="2" man="1"/>
      </rowBreaks>
      <pageMargins left="0" right="0" top="0" bottom="0" header="0" footer="0"/>
      <pageSetup orientation="portrait" r:id="rId7"/>
      <headerFooter alignWithMargins="0">
        <oddFooter>&amp;RPage &amp;P of &amp;N</oddFooter>
      </headerFooter>
    </customSheetView>
    <customSheetView guid="{B23AD343-29DA-4CE0-BD10-47BF44F3782F}" showGridLines="0" topLeftCell="A49">
      <selection activeCell="G8" sqref="G8"/>
      <rowBreaks count="1" manualBreakCount="1">
        <brk id="29" max="2" man="1"/>
      </rowBreaks>
      <pageMargins left="0" right="0" top="0" bottom="0" header="0" footer="0"/>
      <pageSetup orientation="portrait" r:id="rId8"/>
      <headerFooter alignWithMargins="0">
        <oddFooter>&amp;RPage &amp;P of &amp;N</oddFooter>
      </headerFooter>
    </customSheetView>
    <customSheetView guid="{ECE9294F-C910-4036-88BC-B1F2176FB06B}" showGridLines="0">
      <selection activeCell="C7" sqref="C7"/>
      <rowBreaks count="1" manualBreakCount="1">
        <brk id="29" max="2" man="1"/>
      </rowBreaks>
      <pageMargins left="0" right="0" top="0" bottom="0" header="0" footer="0"/>
      <pageSetup orientation="portrait" r:id="rId9"/>
      <headerFooter alignWithMargins="0">
        <oddFooter>&amp;RPage &amp;P of &amp;N</oddFooter>
      </headerFooter>
    </customSheetView>
    <customSheetView guid="{4F65FF32-EC61-4022-A399-2986D7B6B8B3}" showGridLines="0" showRuler="0">
      <selection sqref="A1:C1"/>
      <pageMargins left="0" right="0" top="0" bottom="0" header="0" footer="0"/>
      <pageSetup orientation="portrait" r:id="rId10"/>
      <headerFooter alignWithMargins="0">
        <oddFooter>&amp;RPage &amp;P of &amp;N</oddFooter>
      </headerFooter>
    </customSheetView>
    <customSheetView guid="{14D7F02E-BCCA-4517-ABC7-537FF4AEB67A}" showGridLines="0">
      <selection activeCell="C15" sqref="C15"/>
      <pageMargins left="0" right="0" top="0" bottom="0" header="0" footer="0"/>
      <pageSetup orientation="portrait" r:id="rId11"/>
      <headerFooter alignWithMargins="0">
        <oddFooter>&amp;RPage &amp;P of &amp;N</oddFooter>
      </headerFooter>
    </customSheetView>
    <customSheetView guid="{27A45B7A-04F2-4516-B80B-5ED0825D4ED3}" showGridLines="0">
      <selection sqref="A1:C1"/>
      <pageMargins left="0" right="0" top="0" bottom="0" header="0" footer="0"/>
      <pageSetup orientation="portrait" r:id="rId12"/>
      <headerFooter alignWithMargins="0">
        <oddFooter>&amp;RPage &amp;P of &amp;N</oddFooter>
      </headerFooter>
    </customSheetView>
    <customSheetView guid="{E9F4E142-7D26-464D-BECA-4F3806DB1FE1}" showGridLines="0" topLeftCell="A49">
      <selection activeCell="G8" sqref="G8"/>
      <rowBreaks count="1" manualBreakCount="1">
        <brk id="29" max="2" man="1"/>
      </rowBreaks>
      <pageMargins left="0" right="0" top="0" bottom="0" header="0" footer="0"/>
      <pageSetup orientation="portrait" r:id="rId13"/>
      <headerFooter alignWithMargins="0">
        <oddFooter>&amp;RPage &amp;P of &amp;N</oddFooter>
      </headerFooter>
    </customSheetView>
    <customSheetView guid="{A7DBDDEF-9245-44C6-9EBF-032DB6E1C0A2}" showGridLines="0">
      <selection activeCell="G8" sqref="G8"/>
      <rowBreaks count="1" manualBreakCount="1">
        <brk id="29" max="2" man="1"/>
      </rowBreaks>
      <pageMargins left="0" right="0" top="0" bottom="0" header="0" footer="0"/>
      <pageSetup orientation="portrait" r:id="rId14"/>
      <headerFooter alignWithMargins="0">
        <oddFooter>&amp;RPage &amp;P of &amp;N</oddFooter>
      </headerFooter>
    </customSheetView>
    <customSheetView guid="{7487ED9F-BBED-4B2A-9631-22F1A430946B}" showGridLines="0">
      <selection activeCell="G8" sqref="G8"/>
      <rowBreaks count="1" manualBreakCount="1">
        <brk id="29" max="2" man="1"/>
      </rowBreaks>
      <pageMargins left="0" right="0" top="0" bottom="0" header="0" footer="0"/>
      <pageSetup orientation="portrait" r:id="rId15"/>
      <headerFooter alignWithMargins="0">
        <oddFooter>&amp;RPage &amp;P of &amp;N</oddFooter>
      </headerFooter>
    </customSheetView>
    <customSheetView guid="{B3CE7B10-A914-4559-A6DA-AED8C22AFD6D}" showGridLines="0">
      <selection activeCell="B14" sqref="B14:C14"/>
      <rowBreaks count="1" manualBreakCount="1">
        <brk id="29" max="2" man="1"/>
      </rowBreaks>
      <pageMargins left="0" right="0" top="0" bottom="0" header="0" footer="0"/>
      <pageSetup orientation="portrait" r:id="rId16"/>
      <headerFooter alignWithMargins="0">
        <oddFooter>&amp;RPage &amp;P of &amp;N</oddFooter>
      </headerFooter>
    </customSheetView>
    <customSheetView guid="{D53177B2-31EC-4222-B97A-A37DCFD9E45B}" showGridLines="0">
      <selection activeCell="B14" sqref="B14:C14"/>
      <rowBreaks count="1" manualBreakCount="1">
        <brk id="29" max="2" man="1"/>
      </rowBreaks>
      <pageMargins left="0" right="0" top="0" bottom="0" header="0" footer="0"/>
      <pageSetup orientation="portrait" r:id="rId17"/>
      <headerFooter alignWithMargins="0">
        <oddFooter>&amp;RPage &amp;P of &amp;N</oddFooter>
      </headerFooter>
    </customSheetView>
    <customSheetView guid="{223BC0FC-814D-40F0-9795-CE82A16FF3A5}" showGridLines="0">
      <selection activeCell="D9" sqref="D9"/>
      <rowBreaks count="1" manualBreakCount="1">
        <brk id="29" max="2" man="1"/>
      </rowBreaks>
      <pageMargins left="0" right="0" top="0" bottom="0" header="0" footer="0"/>
      <pageSetup orientation="portrait" r:id="rId18"/>
      <headerFooter alignWithMargins="0">
        <oddFooter>&amp;RPage &amp;P of &amp;N</oddFooter>
      </headerFooter>
    </customSheetView>
    <customSheetView guid="{E81F0721-C35D-4189-B675-E46A21339863}" showGridLines="0" topLeftCell="A53">
      <selection activeCell="D9" sqref="D9"/>
      <rowBreaks count="1" manualBreakCount="1">
        <brk id="29" max="2" man="1"/>
      </rowBreaks>
      <pageMargins left="0" right="0" top="0" bottom="0" header="0" footer="0"/>
      <pageSetup orientation="portrait" r:id="rId19"/>
      <headerFooter alignWithMargins="0">
        <oddFooter>&amp;RPage &amp;P of &amp;N</oddFooter>
      </headerFooter>
    </customSheetView>
    <customSheetView guid="{D0757F9E-DF41-4B40-A5E5-F4F8FDD8D61D}" scale="89" showGridLines="0" printArea="1" view="pageBreakPreview" topLeftCell="A19">
      <selection activeCell="D36" sqref="D36"/>
      <rowBreaks count="1" manualBreakCount="1">
        <brk id="29" max="2" man="1"/>
      </rowBreaks>
      <pageMargins left="0" right="0" top="0" bottom="0" header="0" footer="0"/>
      <pageSetup orientation="portrait" r:id="rId20"/>
      <headerFooter alignWithMargins="0">
        <oddFooter>&amp;RPage &amp;P of &amp;N</oddFooter>
      </headerFooter>
    </customSheetView>
    <customSheetView guid="{7043F04C-1FA3-449D-BEB8-4AC08DF68A5A}" scale="89" showGridLines="0" printArea="1" view="pageBreakPreview" topLeftCell="A16">
      <selection activeCell="D36" sqref="D36"/>
      <rowBreaks count="1" manualBreakCount="1">
        <brk id="29" max="2" man="1"/>
      </rowBreaks>
      <pageMargins left="0" right="0" top="0" bottom="0" header="0" footer="0"/>
      <pageSetup orientation="portrait" r:id="rId21"/>
      <headerFooter alignWithMargins="0">
        <oddFooter>&amp;RPage &amp;P of &amp;N</oddFooter>
      </headerFooter>
    </customSheetView>
    <customSheetView guid="{B48B8B4C-A880-453D-8729-90D004BEF0DB}" scale="89" showGridLines="0" printArea="1" hiddenRows="1" view="pageBreakPreview">
      <selection activeCell="D36" sqref="D36"/>
      <rowBreaks count="1" manualBreakCount="1">
        <brk id="29" max="2" man="1"/>
      </rowBreaks>
      <pageMargins left="0" right="0" top="0" bottom="0" header="0" footer="0"/>
      <pageSetup orientation="portrait" r:id="rId22"/>
      <headerFooter alignWithMargins="0">
        <oddFooter>&amp;RPage &amp;P of &amp;N</oddFooter>
      </headerFooter>
    </customSheetView>
  </customSheetViews>
  <mergeCells count="14">
    <mergeCell ref="A1:C1"/>
    <mergeCell ref="B12:C12"/>
    <mergeCell ref="B14:C14"/>
    <mergeCell ref="B21:C21"/>
    <mergeCell ref="A51:C51"/>
    <mergeCell ref="A50:C50"/>
    <mergeCell ref="A49:C49"/>
    <mergeCell ref="B27:C27"/>
    <mergeCell ref="B30:C30"/>
    <mergeCell ref="B33:C33"/>
    <mergeCell ref="B35:C35"/>
    <mergeCell ref="B43:C43"/>
    <mergeCell ref="B37:C37"/>
    <mergeCell ref="B40:C40"/>
  </mergeCells>
  <phoneticPr fontId="27" type="noConversion"/>
  <pageMargins left="0.75" right="0.75" top="0.55000000000000004" bottom="0.47" header="0.32" footer="0.25"/>
  <pageSetup orientation="portrait" r:id="rId23"/>
  <headerFooter alignWithMargins="0">
    <oddFooter>&amp;RPage &amp;P of &amp;N</oddFooter>
  </headerFooter>
  <rowBreaks count="1" manualBreakCount="1">
    <brk id="29" max="2" man="1"/>
  </rowBreaks>
  <drawing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B1:Z34"/>
  <sheetViews>
    <sheetView showGridLines="0" view="pageBreakPreview" zoomScaleNormal="100" zoomScaleSheetLayoutView="100" workbookViewId="0">
      <selection activeCell="D34" sqref="D34"/>
    </sheetView>
  </sheetViews>
  <sheetFormatPr defaultColWidth="8" defaultRowHeight="16.5"/>
  <cols>
    <col min="1" max="1" width="8" style="110" customWidth="1"/>
    <col min="2" max="2" width="28.875" style="112" customWidth="1"/>
    <col min="3" max="3" width="10.25" style="112" customWidth="1"/>
    <col min="4" max="4" width="51" style="112" customWidth="1"/>
    <col min="5" max="22" width="10.375" style="117" customWidth="1"/>
    <col min="23" max="23" width="8" style="110" customWidth="1"/>
    <col min="24" max="24" width="13.375" style="110" customWidth="1"/>
    <col min="25" max="16384" width="8" style="110"/>
  </cols>
  <sheetData>
    <row r="1" spans="2:26" s="115" customFormat="1" ht="42" customHeight="1">
      <c r="B1" s="481" t="str">
        <f>Cover!$B$2</f>
        <v>Construction of 6nos. B-type quarters at Kalivanthapattu SS in SR-II</v>
      </c>
      <c r="C1" s="481"/>
      <c r="D1" s="481"/>
      <c r="E1" s="111"/>
      <c r="F1" s="111"/>
      <c r="G1" s="111"/>
      <c r="H1" s="111"/>
      <c r="I1" s="111"/>
      <c r="J1" s="111"/>
      <c r="K1" s="111"/>
      <c r="L1" s="111"/>
      <c r="M1" s="111"/>
      <c r="N1" s="111"/>
      <c r="O1" s="111"/>
      <c r="P1" s="111"/>
      <c r="Q1" s="111"/>
      <c r="R1" s="111"/>
      <c r="S1" s="111"/>
      <c r="T1" s="111"/>
      <c r="U1" s="111"/>
      <c r="V1" s="111"/>
      <c r="X1" s="131"/>
      <c r="Y1" s="131"/>
      <c r="Z1" s="131"/>
    </row>
    <row r="2" spans="2:26" ht="20.100000000000001" customHeight="1">
      <c r="B2" s="482" t="str">
        <f>Cover!B3</f>
        <v>SR-II/C&amp;M/WC-4433/2025</v>
      </c>
      <c r="C2" s="482"/>
      <c r="D2" s="482"/>
      <c r="E2" s="112"/>
      <c r="F2" s="112"/>
      <c r="G2" s="112"/>
      <c r="H2" s="112"/>
      <c r="I2" s="112"/>
      <c r="J2" s="112"/>
      <c r="K2" s="112"/>
      <c r="L2" s="112"/>
      <c r="M2" s="112"/>
      <c r="N2" s="112"/>
      <c r="O2" s="112"/>
      <c r="P2" s="112"/>
      <c r="Q2" s="112"/>
      <c r="R2" s="112"/>
      <c r="S2" s="112"/>
      <c r="T2" s="112"/>
      <c r="U2" s="112"/>
      <c r="V2" s="112"/>
      <c r="X2" s="110" t="s">
        <v>60</v>
      </c>
      <c r="Y2" s="188">
        <v>1</v>
      </c>
      <c r="Z2" s="132"/>
    </row>
    <row r="3" spans="2:26" ht="3" customHeight="1">
      <c r="B3" s="113"/>
      <c r="C3" s="113"/>
      <c r="D3" s="113"/>
      <c r="E3" s="112"/>
      <c r="F3" s="112"/>
      <c r="G3" s="112"/>
      <c r="H3" s="112"/>
      <c r="I3" s="112"/>
      <c r="J3" s="112"/>
      <c r="K3" s="112"/>
      <c r="L3" s="112"/>
      <c r="M3" s="112"/>
      <c r="N3" s="112"/>
      <c r="O3" s="112"/>
      <c r="P3" s="112"/>
      <c r="Q3" s="112"/>
      <c r="R3" s="112"/>
      <c r="S3" s="112"/>
      <c r="T3" s="112"/>
      <c r="U3" s="112"/>
      <c r="V3" s="112"/>
      <c r="X3" s="110" t="s">
        <v>61</v>
      </c>
      <c r="Y3" s="188" t="s">
        <v>62</v>
      </c>
      <c r="Z3" s="132"/>
    </row>
    <row r="4" spans="2:26" ht="20.100000000000001" customHeight="1">
      <c r="B4" s="483" t="s">
        <v>63</v>
      </c>
      <c r="C4" s="483"/>
      <c r="D4" s="483"/>
      <c r="E4" s="112"/>
      <c r="F4" s="112"/>
      <c r="G4" s="112"/>
      <c r="H4" s="112"/>
      <c r="I4" s="112"/>
      <c r="J4" s="112"/>
      <c r="K4" s="112"/>
      <c r="L4" s="112"/>
      <c r="M4" s="112"/>
      <c r="N4" s="112"/>
      <c r="O4" s="112"/>
      <c r="P4" s="112"/>
      <c r="Q4" s="112"/>
      <c r="R4" s="112"/>
      <c r="S4" s="112"/>
      <c r="T4" s="112"/>
      <c r="U4" s="112"/>
      <c r="V4" s="112"/>
      <c r="Y4" s="188"/>
      <c r="Z4" s="132"/>
    </row>
    <row r="5" spans="2:26" ht="12" customHeight="1">
      <c r="B5" s="114"/>
      <c r="C5" s="114"/>
      <c r="E5" s="112"/>
      <c r="F5" s="112"/>
      <c r="G5" s="112"/>
      <c r="H5" s="112"/>
      <c r="I5" s="112"/>
      <c r="J5" s="112"/>
      <c r="K5" s="112"/>
      <c r="L5" s="112"/>
      <c r="M5" s="112"/>
      <c r="N5" s="112"/>
      <c r="O5" s="112"/>
      <c r="P5" s="112"/>
      <c r="Q5" s="112"/>
      <c r="R5" s="112"/>
      <c r="S5" s="112"/>
      <c r="T5" s="112"/>
      <c r="U5" s="112"/>
      <c r="V5" s="112"/>
      <c r="X5" s="132"/>
      <c r="Y5" s="132"/>
      <c r="Z5" s="132"/>
    </row>
    <row r="6" spans="2:26" s="115" customFormat="1" ht="9" hidden="1" customHeight="1">
      <c r="B6" s="311" t="s">
        <v>64</v>
      </c>
      <c r="C6" s="313"/>
      <c r="D6" s="427" t="s">
        <v>60</v>
      </c>
      <c r="E6" s="116"/>
      <c r="F6" s="116"/>
      <c r="G6" s="116"/>
      <c r="H6" s="116"/>
      <c r="I6" s="116"/>
      <c r="J6" s="116"/>
      <c r="K6" s="116"/>
      <c r="L6" s="116"/>
      <c r="M6" s="116"/>
      <c r="N6" s="116"/>
      <c r="O6" s="116"/>
      <c r="P6" s="116"/>
      <c r="R6" s="116"/>
      <c r="S6" s="116"/>
      <c r="T6" s="116"/>
      <c r="U6" s="116"/>
      <c r="V6" s="116"/>
      <c r="X6" s="400">
        <f>IF(D6= "Sole Bidder", 0, D7)</f>
        <v>0</v>
      </c>
      <c r="Y6" s="131"/>
      <c r="Z6" s="131"/>
    </row>
    <row r="7" spans="2:26" ht="7.5" customHeight="1">
      <c r="B7" s="310" t="str">
        <f>IF(D6= "JV (Joint Venture)", "Total Nos. of  Partners in the JV [excluding the Lead Partner]", "")</f>
        <v/>
      </c>
      <c r="C7" s="312"/>
      <c r="D7" s="428" t="s">
        <v>62</v>
      </c>
      <c r="X7" s="132"/>
      <c r="Y7" s="132"/>
      <c r="Z7" s="132"/>
    </row>
    <row r="8" spans="2:26" ht="19.5" customHeight="1">
      <c r="B8" s="118"/>
      <c r="C8" s="118"/>
      <c r="D8" s="116"/>
    </row>
    <row r="9" spans="2:26" ht="20.100000000000001" customHeight="1">
      <c r="B9" s="338" t="s">
        <v>65</v>
      </c>
      <c r="C9" s="120"/>
      <c r="D9" s="430"/>
    </row>
    <row r="10" spans="2:26" ht="20.100000000000001" customHeight="1">
      <c r="B10" s="339" t="s">
        <v>66</v>
      </c>
      <c r="C10" s="122"/>
      <c r="D10" s="430"/>
    </row>
    <row r="11" spans="2:26" ht="20.100000000000001" customHeight="1">
      <c r="B11" s="123"/>
      <c r="C11" s="124"/>
      <c r="D11" s="430"/>
    </row>
    <row r="12" spans="2:26" ht="20.100000000000001" customHeight="1">
      <c r="B12" s="125"/>
      <c r="C12" s="126"/>
      <c r="D12" s="430"/>
    </row>
    <row r="13" spans="2:26" ht="20.100000000000001" customHeight="1"/>
    <row r="14" spans="2:26" ht="20.100000000000001" customHeight="1">
      <c r="B14" s="119" t="str">
        <f>IF(D7=1, "Name of other Partner","Name of other Partner - 1")</f>
        <v>Name of other Partner - 1</v>
      </c>
      <c r="C14" s="120"/>
      <c r="D14" s="430"/>
    </row>
    <row r="15" spans="2:26" ht="20.100000000000001" customHeight="1">
      <c r="B15" s="121" t="str">
        <f>IF(D7=1, "Address of other Partner","Address of other Partner - 1")</f>
        <v>Address of other Partner - 1</v>
      </c>
      <c r="C15" s="122"/>
      <c r="D15" s="431"/>
    </row>
    <row r="16" spans="2:26" ht="9" customHeight="1">
      <c r="B16" s="123"/>
      <c r="C16" s="124"/>
      <c r="D16" s="431" t="s">
        <v>67</v>
      </c>
    </row>
    <row r="17" spans="2:4" ht="19.5" hidden="1" customHeight="1">
      <c r="B17" s="125"/>
      <c r="C17" s="126"/>
      <c r="D17" s="431" t="s">
        <v>67</v>
      </c>
    </row>
    <row r="18" spans="2:4" ht="19.5" hidden="1" customHeight="1"/>
    <row r="19" spans="2:4" ht="19.5" hidden="1" customHeight="1">
      <c r="B19" s="119" t="s">
        <v>68</v>
      </c>
      <c r="C19" s="120"/>
      <c r="D19" s="429" t="s">
        <v>67</v>
      </c>
    </row>
    <row r="20" spans="2:4" ht="19.5" hidden="1" customHeight="1">
      <c r="B20" s="121" t="s">
        <v>69</v>
      </c>
      <c r="C20" s="122"/>
      <c r="D20" s="429" t="s">
        <v>67</v>
      </c>
    </row>
    <row r="21" spans="2:4" ht="19.5" hidden="1" customHeight="1">
      <c r="B21" s="123"/>
      <c r="C21" s="124"/>
      <c r="D21" s="429" t="s">
        <v>67</v>
      </c>
    </row>
    <row r="22" spans="2:4" ht="19.5" hidden="1" customHeight="1">
      <c r="B22" s="125"/>
      <c r="C22" s="126"/>
      <c r="D22" s="430" t="s">
        <v>67</v>
      </c>
    </row>
    <row r="23" spans="2:4" ht="19.5" hidden="1" customHeight="1"/>
    <row r="24" spans="2:4" ht="19.5" hidden="1" customHeight="1"/>
    <row r="25" spans="2:4" ht="19.5" hidden="1" customHeight="1"/>
    <row r="26" spans="2:4" ht="21" customHeight="1">
      <c r="B26" s="127" t="s">
        <v>70</v>
      </c>
      <c r="C26" s="128"/>
      <c r="D26" s="430"/>
    </row>
    <row r="27" spans="2:4" ht="21" customHeight="1">
      <c r="B27" s="127" t="s">
        <v>71</v>
      </c>
      <c r="C27" s="128"/>
      <c r="D27" s="430"/>
    </row>
    <row r="28" spans="2:4" ht="21" customHeight="1">
      <c r="B28" s="127" t="s">
        <v>72</v>
      </c>
      <c r="C28" s="128"/>
      <c r="D28" s="432"/>
    </row>
    <row r="29" spans="2:4" ht="21" customHeight="1">
      <c r="B29" s="127" t="s">
        <v>73</v>
      </c>
      <c r="C29" s="128"/>
      <c r="D29" s="433"/>
    </row>
    <row r="30" spans="2:4" ht="21" customHeight="1">
      <c r="B30" s="127" t="s">
        <v>74</v>
      </c>
      <c r="C30" s="128"/>
      <c r="D30" s="433"/>
    </row>
    <row r="31" spans="2:4" ht="21" customHeight="1">
      <c r="B31" s="127" t="s">
        <v>75</v>
      </c>
      <c r="C31" s="128"/>
      <c r="D31" s="433"/>
    </row>
    <row r="32" spans="2:4">
      <c r="B32" s="129"/>
      <c r="C32" s="129"/>
      <c r="D32" s="129"/>
    </row>
    <row r="33" spans="2:22" s="115" customFormat="1" ht="24.75" customHeight="1">
      <c r="B33" s="127" t="s">
        <v>76</v>
      </c>
      <c r="C33" s="128"/>
      <c r="D33" s="186"/>
      <c r="E33" s="187" t="e">
        <f>IF(#REF!="Feb",28,IF(OR(#REF!="Apr",#REF!= "Jun",#REF!= "Sep",#REF!= "Nov"),30,31))</f>
        <v>#REF!</v>
      </c>
      <c r="F33" s="112"/>
      <c r="G33" s="112"/>
      <c r="H33" s="112"/>
      <c r="I33" s="112"/>
      <c r="J33" s="112"/>
      <c r="K33" s="112"/>
      <c r="L33" s="112"/>
      <c r="M33" s="112"/>
      <c r="N33" s="112"/>
      <c r="O33" s="112"/>
      <c r="P33" s="112"/>
      <c r="Q33" s="112"/>
      <c r="R33" s="112"/>
      <c r="S33" s="112"/>
      <c r="T33" s="112"/>
      <c r="U33" s="112"/>
      <c r="V33" s="112"/>
    </row>
    <row r="34" spans="2:22" ht="21" customHeight="1">
      <c r="B34" s="127" t="s">
        <v>77</v>
      </c>
      <c r="C34" s="128"/>
      <c r="D34" s="430"/>
    </row>
  </sheetData>
  <sheetProtection algorithmName="SHA-512" hashValue="2KnPyfOezt0DFwcgj2lYZjuMF/tHx1b/SG0fHsrmLJ0n1y1EK1DgrkbZjIhOD9VEOar86vNkJH5jihKjNQDOig==" saltValue="Hg1zetbhhR/F94OzkdUmfA==" spinCount="100000" sheet="1" objects="1" scenarios="1" formatColumns="0" formatRows="0" selectLockedCells="1"/>
  <dataConsolidate/>
  <customSheetViews>
    <customSheetView guid="{75D87FDD-0292-4E5A-8E8F-63018B009393}" showGridLines="0" printArea="1" hiddenRows="1" view="pageBreakPreview" topLeftCell="A10">
      <selection activeCell="D12" sqref="D12:G12"/>
      <pageMargins left="0" right="0" top="0" bottom="0" header="0" footer="0"/>
      <pageSetup orientation="portrait" r:id="rId1"/>
      <headerFooter alignWithMargins="0"/>
    </customSheetView>
    <customSheetView guid="{7F1A5DE7-1043-4C11-AB2C-CC6BC6A0F482}" showGridLines="0" printArea="1" view="pageBreakPreview">
      <selection activeCell="D34" sqref="D34:G34"/>
      <pageMargins left="0" right="0" top="0" bottom="0" header="0" footer="0"/>
      <pageSetup orientation="portrait" r:id="rId2"/>
      <headerFooter alignWithMargins="0"/>
    </customSheetView>
    <customSheetView guid="{17F5C48B-526E-48D2-9F97-823D578F9893}" showGridLines="0" printArea="1" view="pageBreakPreview" topLeftCell="A15">
      <selection activeCell="D34" sqref="D34:G34"/>
      <pageMargins left="0" right="0" top="0" bottom="0" header="0" footer="0"/>
      <pageSetup orientation="portrait" r:id="rId3"/>
      <headerFooter alignWithMargins="0"/>
    </customSheetView>
    <customSheetView guid="{B835C05C-B615-4DCB-982D-4519616B3CD8}" showGridLines="0" printArea="1" view="pageBreakPreview">
      <selection activeCell="D10" sqref="D10:G10"/>
      <pageMargins left="0" right="0" top="0" bottom="0" header="0" footer="0"/>
      <pageSetup orientation="portrait" r:id="rId4"/>
      <headerFooter alignWithMargins="0"/>
    </customSheetView>
    <customSheetView guid="{E97134B6-5E8D-4951-8DA0-73D065532361}" showGridLines="0" printArea="1" view="pageBreakPreview">
      <selection activeCell="D6" sqref="D6:G6"/>
      <pageMargins left="0" right="0" top="0" bottom="0" header="0" footer="0"/>
      <pageSetup orientation="portrait" r:id="rId5"/>
      <headerFooter alignWithMargins="0"/>
    </customSheetView>
    <customSheetView guid="{EE46BCD1-F715-4FA9-A5FC-1B125AD601E0}" showGridLines="0" printArea="1" view="pageBreakPreview">
      <selection activeCell="D7" sqref="D7:G7"/>
      <pageMargins left="0" right="0" top="0" bottom="0" header="0" footer="0"/>
      <pageSetup orientation="portrait" r:id="rId6"/>
      <headerFooter alignWithMargins="0"/>
    </customSheetView>
    <customSheetView guid="{4AA1107B-A795-4744-B566-827168772C7A}" showGridLines="0" printArea="1" view="pageBreakPreview">
      <selection activeCell="D6" sqref="D6:G6"/>
      <pageMargins left="0" right="0" top="0" bottom="0" header="0" footer="0"/>
      <pageSetup orientation="portrait" r:id="rId7"/>
      <headerFooter alignWithMargins="0"/>
    </customSheetView>
    <customSheetView guid="{B23AD343-29DA-4CE0-BD10-47BF44F3782F}" showGridLines="0">
      <selection activeCell="G8" sqref="G8"/>
      <pageMargins left="0" right="0" top="0" bottom="0" header="0" footer="0"/>
      <pageSetup orientation="portrait" r:id="rId8"/>
      <headerFooter alignWithMargins="0"/>
    </customSheetView>
    <customSheetView guid="{ECE9294F-C910-4036-88BC-B1F2176FB06B}" showGridLines="0">
      <selection activeCell="D14" sqref="D14:G14"/>
      <pageMargins left="0" right="0" top="0" bottom="0" header="0" footer="0"/>
      <pageSetup orientation="portrait" r:id="rId9"/>
      <headerFooter alignWithMargins="0"/>
    </customSheetView>
    <customSheetView guid="{4F65FF32-EC61-4022-A399-2986D7B6B8B3}" showGridLines="0" showRuler="0">
      <selection activeCell="D6" sqref="D6"/>
      <pageMargins left="0" right="0" top="0" bottom="0" header="0" footer="0"/>
      <pageSetup orientation="portrait" r:id="rId10"/>
      <headerFooter alignWithMargins="0"/>
    </customSheetView>
    <customSheetView guid="{01ACF2E1-8E61-4459-ABC1-B6C183DEED61}" showGridLines="0" showRuler="0">
      <selection activeCell="D28" sqref="D28"/>
      <pageMargins left="0" right="0" top="0" bottom="0" header="0" footer="0"/>
      <pageSetup orientation="portrait" r:id="rId11"/>
      <headerFooter alignWithMargins="0"/>
    </customSheetView>
    <customSheetView guid="{14D7F02E-BCCA-4517-ABC7-537FF4AEB67A}" showGridLines="0">
      <selection activeCell="D10" sqref="D10:G10"/>
      <pageMargins left="0" right="0" top="0" bottom="0" header="0" footer="0"/>
      <pageSetup orientation="portrait" r:id="rId12"/>
      <headerFooter alignWithMargins="0"/>
    </customSheetView>
    <customSheetView guid="{27A45B7A-04F2-4516-B80B-5ED0825D4ED3}" showGridLines="0">
      <selection activeCell="D6" sqref="D6:G6"/>
      <pageMargins left="0" right="0" top="0" bottom="0" header="0" footer="0"/>
      <pageSetup orientation="portrait" r:id="rId13"/>
      <headerFooter alignWithMargins="0"/>
    </customSheetView>
    <customSheetView guid="{E9F4E142-7D26-464D-BECA-4F3806DB1FE1}" showGridLines="0">
      <selection activeCell="G8" sqref="G8"/>
      <pageMargins left="0" right="0" top="0" bottom="0" header="0" footer="0"/>
      <pageSetup orientation="portrait" r:id="rId14"/>
      <headerFooter alignWithMargins="0"/>
    </customSheetView>
    <customSheetView guid="{A7DBDDEF-9245-44C6-9EBF-032DB6E1C0A2}" showGridLines="0" printArea="1" view="pageBreakPreview" topLeftCell="A13">
      <selection activeCell="D28" sqref="D28:G28"/>
      <pageMargins left="0" right="0" top="0" bottom="0" header="0" footer="0"/>
      <pageSetup orientation="portrait" r:id="rId15"/>
      <headerFooter alignWithMargins="0"/>
    </customSheetView>
    <customSheetView guid="{7487ED9F-BBED-4B2A-9631-22F1A430946B}" showGridLines="0" printArea="1" view="pageBreakPreview">
      <selection activeCell="D6" sqref="D6:G6"/>
      <pageMargins left="0" right="0" top="0" bottom="0" header="0" footer="0"/>
      <pageSetup orientation="portrait" r:id="rId16"/>
      <headerFooter alignWithMargins="0"/>
    </customSheetView>
    <customSheetView guid="{B3CE7B10-A914-4559-A6DA-AED8C22AFD6D}" showGridLines="0" printArea="1" view="pageBreakPreview">
      <selection activeCell="D9" sqref="D9:G9"/>
      <pageMargins left="0" right="0" top="0" bottom="0" header="0" footer="0"/>
      <pageSetup orientation="portrait" r:id="rId17"/>
      <headerFooter alignWithMargins="0"/>
    </customSheetView>
    <customSheetView guid="{D53177B2-31EC-4222-B97A-A37DCFD9E45B}" showGridLines="0" printArea="1" view="pageBreakPreview">
      <selection activeCell="D6" sqref="D6:G6"/>
      <pageMargins left="0" right="0" top="0" bottom="0" header="0" footer="0"/>
      <pageSetup orientation="portrait" r:id="rId18"/>
      <headerFooter alignWithMargins="0"/>
    </customSheetView>
    <customSheetView guid="{223BC0FC-814D-40F0-9795-CE82A16FF3A5}" showGridLines="0" printArea="1" view="pageBreakPreview">
      <selection activeCell="D6" sqref="D6:G6"/>
      <pageMargins left="0" right="0" top="0" bottom="0" header="0" footer="0"/>
      <pageSetup orientation="portrait" r:id="rId19"/>
      <headerFooter alignWithMargins="0"/>
    </customSheetView>
    <customSheetView guid="{E81F0721-C35D-4189-B675-E46A21339863}" showGridLines="0" printArea="1" view="pageBreakPreview">
      <selection activeCell="D10" sqref="D10:G10"/>
      <pageMargins left="0" right="0" top="0" bottom="0" header="0" footer="0"/>
      <pageSetup orientation="portrait" r:id="rId20"/>
      <headerFooter alignWithMargins="0"/>
    </customSheetView>
    <customSheetView guid="{D0757F9E-DF41-4B40-A5E5-F4F8FDD8D61D}" showGridLines="0" printArea="1" view="pageBreakPreview">
      <selection activeCell="F33" sqref="F33"/>
      <pageMargins left="0" right="0" top="0" bottom="0" header="0" footer="0"/>
      <pageSetup orientation="portrait" r:id="rId21"/>
      <headerFooter alignWithMargins="0"/>
    </customSheetView>
    <customSheetView guid="{7043F04C-1FA3-449D-BEB8-4AC08DF68A5A}" showGridLines="0" printArea="1" hiddenRows="1" view="pageBreakPreview">
      <selection activeCell="D9" sqref="D9:G9"/>
      <pageMargins left="0" right="0" top="0" bottom="0" header="0" footer="0"/>
      <pageSetup orientation="portrait" r:id="rId22"/>
      <headerFooter alignWithMargins="0"/>
    </customSheetView>
    <customSheetView guid="{B48B8B4C-A880-453D-8729-90D004BEF0DB}" showGridLines="0" printArea="1" hiddenRows="1" view="pageBreakPreview" topLeftCell="A10">
      <selection activeCell="D12" sqref="D12:G12"/>
      <pageMargins left="0" right="0" top="0" bottom="0" header="0" footer="0"/>
      <pageSetup orientation="portrait" r:id="rId23"/>
      <headerFooter alignWithMargins="0"/>
    </customSheetView>
  </customSheetViews>
  <mergeCells count="3">
    <mergeCell ref="B1:D1"/>
    <mergeCell ref="B2:D2"/>
    <mergeCell ref="B4:D4"/>
  </mergeCells>
  <phoneticPr fontId="31" type="noConversion"/>
  <conditionalFormatting sqref="B14:C17">
    <cfRule type="expression" dxfId="8" priority="8" stopIfTrue="1">
      <formula>$X$6&lt;1</formula>
    </cfRule>
  </conditionalFormatting>
  <conditionalFormatting sqref="B19:C22">
    <cfRule type="expression" dxfId="7" priority="7" stopIfTrue="1">
      <formula>$X$6&lt;2</formula>
    </cfRule>
  </conditionalFormatting>
  <conditionalFormatting sqref="B7:D7">
    <cfRule type="expression" dxfId="6" priority="10" stopIfTrue="1">
      <formula>$D$6="Sole Bidder"</formula>
    </cfRule>
  </conditionalFormatting>
  <conditionalFormatting sqref="D14:D17">
    <cfRule type="expression" dxfId="5" priority="2" stopIfTrue="1">
      <formula>$X$6&lt;1</formula>
    </cfRule>
  </conditionalFormatting>
  <conditionalFormatting sqref="D19:D22">
    <cfRule type="expression" dxfId="4" priority="1" stopIfTrue="1">
      <formula>$X$6&lt;2</formula>
    </cfRule>
  </conditionalFormatting>
  <dataValidations count="3">
    <dataValidation type="list" allowBlank="1" showInputMessage="1" showErrorMessage="1" sqref="D7" xr:uid="{00000000-0002-0000-0300-000000000000}">
      <formula1>$Y$2:$Y$3</formula1>
    </dataValidation>
    <dataValidation showDropDown="1" showInputMessage="1" showErrorMessage="1" sqref="D33" xr:uid="{00000000-0002-0000-0300-000001000000}"/>
    <dataValidation type="list" allowBlank="1" showInputMessage="1" showErrorMessage="1" sqref="D6" xr:uid="{00000000-0002-0000-0300-000004000000}">
      <formula1>$X$2:$X$3</formula1>
    </dataValidation>
  </dataValidations>
  <pageMargins left="0.75" right="0.75" top="0.69" bottom="0.7" header="0.4" footer="0.37"/>
  <pageSetup orientation="portrait" r:id="rId24"/>
  <headerFooter alignWithMargins="0"/>
  <drawing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indexed="10"/>
    <pageSetUpPr fitToPage="1"/>
  </sheetPr>
  <dimension ref="A1:AW223"/>
  <sheetViews>
    <sheetView view="pageBreakPreview" topLeftCell="B44" zoomScaleNormal="100" zoomScaleSheetLayoutView="100" workbookViewId="0">
      <selection activeCell="D44" sqref="D44"/>
    </sheetView>
  </sheetViews>
  <sheetFormatPr defaultRowHeight="15.75"/>
  <cols>
    <col min="1" max="1" width="8.625" style="345" customWidth="1"/>
    <col min="2" max="2" width="18.125" style="345" customWidth="1"/>
    <col min="3" max="3" width="10.5" style="345" customWidth="1"/>
    <col min="4" max="4" width="17" style="379" customWidth="1"/>
    <col min="5" max="5" width="9.875" style="345" customWidth="1"/>
    <col min="6" max="6" width="17.5" style="345" customWidth="1"/>
    <col min="7" max="7" width="67.875" style="314" customWidth="1"/>
    <col min="8" max="8" width="9.875" style="306" bestFit="1" customWidth="1"/>
    <col min="9" max="9" width="11.625" style="305" bestFit="1" customWidth="1"/>
    <col min="10" max="10" width="17.5" style="305" customWidth="1"/>
    <col min="11" max="11" width="16" style="306" customWidth="1"/>
    <col min="12" max="12" width="14.75" style="371" bestFit="1" customWidth="1"/>
    <col min="13" max="14" width="1.75" style="317" customWidth="1"/>
    <col min="15" max="15" width="15" style="317" bestFit="1" customWidth="1"/>
    <col min="16" max="26" width="9" style="317" customWidth="1"/>
    <col min="27" max="31" width="9" style="317"/>
    <col min="32" max="32" width="9" style="317" hidden="1" customWidth="1"/>
    <col min="33" max="34" width="17.625" style="317" hidden="1" customWidth="1"/>
    <col min="35" max="35" width="9" style="317" hidden="1" customWidth="1"/>
    <col min="36" max="36" width="15.5" style="317" hidden="1" customWidth="1"/>
    <col min="37" max="37" width="15.375" style="317" hidden="1" customWidth="1"/>
    <col min="38" max="49" width="9" style="317"/>
    <col min="50" max="16384" width="9" style="318"/>
  </cols>
  <sheetData>
    <row r="1" spans="1:37" ht="16.5">
      <c r="A1" s="355" t="str">
        <f>Basic!B5</f>
        <v>SR-II/C&amp;M/WC-4433/2025</v>
      </c>
      <c r="B1" s="355"/>
      <c r="C1" s="355"/>
      <c r="D1" s="377"/>
      <c r="E1" s="343"/>
      <c r="F1" s="343"/>
      <c r="G1" s="302"/>
      <c r="H1" s="303"/>
      <c r="I1" s="303"/>
      <c r="J1" s="303"/>
      <c r="K1" s="297" t="s">
        <v>78</v>
      </c>
    </row>
    <row r="2" spans="1:37">
      <c r="A2" s="344"/>
      <c r="B2" s="344"/>
      <c r="C2" s="344"/>
      <c r="D2" s="378"/>
      <c r="E2" s="344"/>
      <c r="F2" s="344"/>
      <c r="G2" s="304"/>
      <c r="H2" s="299"/>
      <c r="I2" s="299"/>
      <c r="J2" s="299"/>
      <c r="K2" s="298"/>
    </row>
    <row r="3" spans="1:37" ht="49.5" customHeight="1">
      <c r="A3" s="484" t="str">
        <f>Basic!B1</f>
        <v>Construction of 6nos. B-type quarters at Kalivanthapattu SS in SR-II</v>
      </c>
      <c r="B3" s="484"/>
      <c r="C3" s="484"/>
      <c r="D3" s="484"/>
      <c r="E3" s="484"/>
      <c r="F3" s="484"/>
      <c r="G3" s="484"/>
      <c r="H3" s="484"/>
      <c r="I3" s="484"/>
      <c r="J3" s="484"/>
      <c r="K3" s="484"/>
      <c r="AF3" s="329" t="s">
        <v>79</v>
      </c>
      <c r="AH3" s="330">
        <f>IF(ISERROR(#REF!/('[1]Sch-6'!D14+'[1]Sch-6'!D16+'[1]Sch-6'!D18)),0,#REF!/( '[1]Sch-6'!D14+'[1]Sch-6'!D16+'[1]Sch-6'!D18))</f>
        <v>0</v>
      </c>
    </row>
    <row r="4" spans="1:37" ht="16.5">
      <c r="A4" s="485" t="s">
        <v>80</v>
      </c>
      <c r="B4" s="485"/>
      <c r="C4" s="485"/>
      <c r="D4" s="485"/>
      <c r="E4" s="485"/>
      <c r="F4" s="485"/>
      <c r="G4" s="485"/>
      <c r="H4" s="485"/>
      <c r="I4" s="485"/>
      <c r="J4" s="485"/>
      <c r="K4" s="485"/>
      <c r="AF4" s="329" t="s">
        <v>81</v>
      </c>
      <c r="AH4" s="330" t="e">
        <f>#REF!</f>
        <v>#REF!</v>
      </c>
    </row>
    <row r="5" spans="1:37">
      <c r="AF5" s="329" t="s">
        <v>82</v>
      </c>
      <c r="AH5" s="330">
        <f>IF(ISERROR(#REF!/#REF!),0,#REF! /#REF!)</f>
        <v>0</v>
      </c>
    </row>
    <row r="6" spans="1:37" ht="16.5">
      <c r="A6" s="356" t="str">
        <f>'[1]Sch-1'!A7</f>
        <v>Bidder’s Name and Address (Sole Bidder) :</v>
      </c>
      <c r="B6" s="356"/>
      <c r="C6" s="356"/>
      <c r="D6" s="380"/>
      <c r="E6" s="346"/>
      <c r="F6" s="346"/>
      <c r="G6" s="315"/>
      <c r="H6" s="300"/>
      <c r="I6" s="307"/>
      <c r="J6" s="369" t="s">
        <v>83</v>
      </c>
      <c r="K6" s="298"/>
      <c r="AF6" s="329" t="s">
        <v>84</v>
      </c>
      <c r="AH6" s="330" t="e">
        <f>#REF!</f>
        <v>#REF!</v>
      </c>
    </row>
    <row r="7" spans="1:37" ht="16.5">
      <c r="A7" s="486" t="str">
        <f>'[1]Sch-1'!A8</f>
        <v/>
      </c>
      <c r="B7" s="486"/>
      <c r="C7" s="486"/>
      <c r="D7" s="486"/>
      <c r="E7" s="486"/>
      <c r="F7" s="486"/>
      <c r="G7" s="486"/>
      <c r="H7" s="486"/>
      <c r="I7" s="486"/>
      <c r="J7" s="307" t="s">
        <v>85</v>
      </c>
      <c r="K7" s="298"/>
      <c r="AF7" s="329" t="s">
        <v>86</v>
      </c>
      <c r="AH7" s="330" t="e">
        <f>SUM(AH3:AH6)</f>
        <v>#REF!</v>
      </c>
    </row>
    <row r="8" spans="1:37" ht="16.5">
      <c r="A8" s="356" t="s">
        <v>87</v>
      </c>
      <c r="B8" s="356"/>
      <c r="C8" s="356">
        <f>'Names of Bidder'!D9</f>
        <v>0</v>
      </c>
      <c r="D8" s="487" t="str">
        <f>IF('[1]Sch-1'!C9=0, "", '[1]Sch-1'!C9)</f>
        <v/>
      </c>
      <c r="E8" s="487"/>
      <c r="F8" s="487"/>
      <c r="J8" s="307" t="s">
        <v>88</v>
      </c>
      <c r="K8" s="298"/>
    </row>
    <row r="9" spans="1:37" ht="16.5">
      <c r="A9" s="356" t="s">
        <v>89</v>
      </c>
      <c r="B9" s="356"/>
      <c r="C9" s="356">
        <f>'Names of Bidder'!D10</f>
        <v>0</v>
      </c>
      <c r="D9" s="487" t="str">
        <f>IF('[1]Sch-1'!C10=0, "", '[1]Sch-1'!C10)</f>
        <v/>
      </c>
      <c r="E9" s="487"/>
      <c r="F9" s="487"/>
      <c r="J9" s="307" t="s">
        <v>90</v>
      </c>
      <c r="K9" s="298"/>
    </row>
    <row r="10" spans="1:37">
      <c r="A10" s="347"/>
      <c r="B10" s="347"/>
      <c r="C10" s="347"/>
      <c r="D10" s="487" t="str">
        <f>IF('[1]Sch-1'!C11=0, "", '[1]Sch-1'!C11)</f>
        <v/>
      </c>
      <c r="E10" s="487"/>
      <c r="F10" s="487"/>
      <c r="J10" s="307" t="s">
        <v>91</v>
      </c>
      <c r="K10" s="298"/>
      <c r="AF10" s="329" t="s">
        <v>92</v>
      </c>
      <c r="AH10" s="330" t="e">
        <f>'[1]Sch-1'!#REF!</f>
        <v>#REF!</v>
      </c>
    </row>
    <row r="11" spans="1:37">
      <c r="A11" s="347"/>
      <c r="B11" s="347"/>
      <c r="C11" s="347"/>
      <c r="D11" s="487" t="str">
        <f>IF('[1]Sch-1'!C12=0, "", '[1]Sch-1'!C12)</f>
        <v/>
      </c>
      <c r="E11" s="487"/>
      <c r="F11" s="487"/>
      <c r="J11" s="307" t="s">
        <v>93</v>
      </c>
      <c r="K11" s="298"/>
      <c r="AF11" s="329"/>
      <c r="AH11" s="330"/>
    </row>
    <row r="12" spans="1:37">
      <c r="A12" s="347"/>
      <c r="B12" s="347"/>
      <c r="C12" s="347"/>
      <c r="D12" s="381"/>
      <c r="E12" s="347"/>
      <c r="F12" s="347"/>
      <c r="G12" s="385"/>
      <c r="H12" s="360"/>
      <c r="I12" s="365"/>
      <c r="J12" s="307"/>
      <c r="K12" s="298"/>
      <c r="AF12" s="329"/>
      <c r="AH12" s="330"/>
    </row>
    <row r="13" spans="1:37" ht="16.5">
      <c r="A13" s="490"/>
      <c r="B13" s="490"/>
      <c r="C13" s="490"/>
      <c r="D13" s="490"/>
      <c r="E13" s="490"/>
      <c r="F13" s="490"/>
      <c r="G13" s="490"/>
      <c r="H13" s="490"/>
      <c r="I13" s="490"/>
      <c r="J13" s="490"/>
      <c r="K13" s="490"/>
      <c r="P13" s="331"/>
      <c r="Q13" s="331"/>
      <c r="R13" s="331"/>
      <c r="S13" s="331"/>
      <c r="AG13" s="488" t="s">
        <v>94</v>
      </c>
      <c r="AH13" s="488"/>
      <c r="AI13" s="316" t="s">
        <v>95</v>
      </c>
      <c r="AJ13" s="488" t="s">
        <v>96</v>
      </c>
      <c r="AK13" s="488"/>
    </row>
    <row r="14" spans="1:37" ht="16.5">
      <c r="A14" s="347"/>
      <c r="B14" s="347"/>
      <c r="C14" s="347"/>
      <c r="D14" s="382"/>
      <c r="E14" s="348"/>
      <c r="F14" s="348"/>
      <c r="G14" s="348"/>
      <c r="H14" s="348"/>
      <c r="I14" s="348"/>
      <c r="J14" s="489" t="s">
        <v>97</v>
      </c>
      <c r="K14" s="489"/>
      <c r="P14" s="331"/>
      <c r="Q14" s="331"/>
      <c r="R14" s="331"/>
      <c r="S14" s="331"/>
      <c r="AG14" s="342"/>
      <c r="AH14" s="342"/>
      <c r="AI14" s="316"/>
      <c r="AJ14" s="342"/>
      <c r="AK14" s="342"/>
    </row>
    <row r="15" spans="1:37" ht="99">
      <c r="A15" s="349" t="s">
        <v>98</v>
      </c>
      <c r="B15" s="349" t="s">
        <v>99</v>
      </c>
      <c r="C15" s="357" t="s">
        <v>100</v>
      </c>
      <c r="D15" s="383" t="s">
        <v>101</v>
      </c>
      <c r="E15" s="357" t="s">
        <v>102</v>
      </c>
      <c r="F15" s="357" t="s">
        <v>103</v>
      </c>
      <c r="G15" s="321" t="s">
        <v>104</v>
      </c>
      <c r="H15" s="320" t="s">
        <v>105</v>
      </c>
      <c r="I15" s="320" t="s">
        <v>106</v>
      </c>
      <c r="J15" s="321" t="s">
        <v>107</v>
      </c>
      <c r="K15" s="321" t="s">
        <v>108</v>
      </c>
      <c r="L15" s="398" t="s">
        <v>109</v>
      </c>
      <c r="P15" s="331"/>
      <c r="Q15" s="331"/>
      <c r="R15" s="331"/>
      <c r="S15" s="331"/>
      <c r="AG15" s="332" t="s">
        <v>110</v>
      </c>
      <c r="AH15" s="332" t="s">
        <v>111</v>
      </c>
      <c r="AI15" s="316"/>
      <c r="AJ15" s="332" t="s">
        <v>110</v>
      </c>
      <c r="AK15" s="332" t="s">
        <v>111</v>
      </c>
    </row>
    <row r="16" spans="1:37" ht="16.5">
      <c r="A16" s="350">
        <v>1</v>
      </c>
      <c r="B16" s="350"/>
      <c r="C16" s="357">
        <v>2</v>
      </c>
      <c r="D16" s="383">
        <v>3</v>
      </c>
      <c r="E16" s="357">
        <v>4</v>
      </c>
      <c r="F16" s="357">
        <v>5</v>
      </c>
      <c r="G16" s="361">
        <v>6</v>
      </c>
      <c r="H16" s="361">
        <v>7</v>
      </c>
      <c r="I16" s="361">
        <v>8</v>
      </c>
      <c r="J16" s="361">
        <v>9</v>
      </c>
      <c r="K16" s="394" t="s">
        <v>112</v>
      </c>
      <c r="L16" s="390">
        <v>11</v>
      </c>
      <c r="P16" s="331"/>
      <c r="Q16" s="331"/>
      <c r="R16" s="331"/>
      <c r="S16" s="331"/>
      <c r="AG16" s="319">
        <v>5</v>
      </c>
      <c r="AH16" s="319" t="s">
        <v>113</v>
      </c>
      <c r="AI16" s="316"/>
      <c r="AJ16" s="319">
        <v>5</v>
      </c>
      <c r="AK16" s="319" t="s">
        <v>113</v>
      </c>
    </row>
    <row r="17" spans="1:37" ht="16.5">
      <c r="A17" s="425"/>
      <c r="B17" s="350"/>
      <c r="C17" s="357"/>
      <c r="D17" s="383"/>
      <c r="E17" s="357"/>
      <c r="F17" s="357"/>
      <c r="G17" s="357" t="s">
        <v>114</v>
      </c>
      <c r="H17" s="361"/>
      <c r="I17" s="361"/>
      <c r="J17" s="361"/>
      <c r="K17" s="394"/>
      <c r="L17" s="390"/>
      <c r="P17" s="331"/>
      <c r="Q17" s="331"/>
      <c r="R17" s="331"/>
      <c r="S17" s="331"/>
      <c r="AG17" s="319"/>
      <c r="AH17" s="319"/>
      <c r="AI17" s="316"/>
      <c r="AJ17" s="319"/>
      <c r="AK17" s="319"/>
    </row>
    <row r="18" spans="1:37" s="301" customFormat="1" ht="50.25" customHeight="1">
      <c r="A18" s="421">
        <v>1</v>
      </c>
      <c r="B18" s="351" t="s">
        <v>115</v>
      </c>
      <c r="C18" s="352">
        <v>995413</v>
      </c>
      <c r="D18" s="358"/>
      <c r="E18" s="376">
        <v>0.18</v>
      </c>
      <c r="F18" s="373" t="s">
        <v>116</v>
      </c>
      <c r="G18" s="422" t="s">
        <v>117</v>
      </c>
      <c r="H18" s="436" t="s">
        <v>118</v>
      </c>
      <c r="I18" s="440">
        <v>185</v>
      </c>
      <c r="J18" s="368"/>
      <c r="K18" s="395" t="str">
        <f t="shared" ref="K18:K26" si="0">IF(J18=0, "Included", IF(ISERROR(I18*J18), J18, I18*J18))</f>
        <v>Included</v>
      </c>
      <c r="L18" s="391">
        <f t="shared" ref="L18:L26" si="1">N18</f>
        <v>0</v>
      </c>
      <c r="M18" s="389">
        <f t="shared" ref="M18:M73" si="2">IF(K18="Included",0,K18)</f>
        <v>0</v>
      </c>
      <c r="N18" s="389">
        <f t="shared" ref="N18:N73" si="3">IF(E18="confirmed",(M18*D18),(M18*E18))</f>
        <v>0</v>
      </c>
      <c r="P18" s="333"/>
      <c r="Q18" s="333"/>
      <c r="R18" s="333"/>
      <c r="S18" s="333"/>
    </row>
    <row r="19" spans="1:37" s="301" customFormat="1" ht="94.5" customHeight="1">
      <c r="A19" s="421">
        <v>2</v>
      </c>
      <c r="B19" s="351" t="s">
        <v>119</v>
      </c>
      <c r="C19" s="352">
        <v>995413</v>
      </c>
      <c r="D19" s="358"/>
      <c r="E19" s="376">
        <v>0.18</v>
      </c>
      <c r="F19" s="373" t="s">
        <v>116</v>
      </c>
      <c r="G19" s="423" t="s">
        <v>120</v>
      </c>
      <c r="H19" s="436" t="s">
        <v>118</v>
      </c>
      <c r="I19" s="440">
        <v>290</v>
      </c>
      <c r="J19" s="368"/>
      <c r="K19" s="395" t="str">
        <f t="shared" si="0"/>
        <v>Included</v>
      </c>
      <c r="L19" s="391">
        <f t="shared" si="1"/>
        <v>0</v>
      </c>
      <c r="M19" s="389">
        <f t="shared" si="2"/>
        <v>0</v>
      </c>
      <c r="N19" s="389">
        <f t="shared" si="3"/>
        <v>0</v>
      </c>
      <c r="P19" s="333"/>
      <c r="Q19" s="333"/>
      <c r="R19" s="333"/>
      <c r="S19" s="333"/>
    </row>
    <row r="20" spans="1:37" s="301" customFormat="1" ht="75">
      <c r="A20" s="421">
        <v>3</v>
      </c>
      <c r="B20" s="424" t="s">
        <v>121</v>
      </c>
      <c r="C20" s="352">
        <v>995413</v>
      </c>
      <c r="D20" s="358"/>
      <c r="E20" s="376">
        <v>0.18</v>
      </c>
      <c r="F20" s="373" t="s">
        <v>116</v>
      </c>
      <c r="G20" s="434" t="s">
        <v>122</v>
      </c>
      <c r="H20" s="437" t="s">
        <v>123</v>
      </c>
      <c r="I20" s="434">
        <v>20</v>
      </c>
      <c r="J20" s="368"/>
      <c r="K20" s="395" t="str">
        <f t="shared" si="0"/>
        <v>Included</v>
      </c>
      <c r="L20" s="391">
        <f t="shared" si="1"/>
        <v>0</v>
      </c>
      <c r="M20" s="389">
        <f t="shared" si="2"/>
        <v>0</v>
      </c>
      <c r="N20" s="389">
        <f t="shared" si="3"/>
        <v>0</v>
      </c>
      <c r="P20" s="333"/>
      <c r="Q20" s="333"/>
      <c r="R20" s="333"/>
      <c r="S20" s="333"/>
    </row>
    <row r="21" spans="1:37" s="301" customFormat="1" ht="105">
      <c r="A21" s="421">
        <v>4</v>
      </c>
      <c r="B21" s="424" t="s">
        <v>769</v>
      </c>
      <c r="C21" s="352"/>
      <c r="D21" s="358"/>
      <c r="E21" s="376"/>
      <c r="F21" s="373"/>
      <c r="G21" s="434" t="s">
        <v>124</v>
      </c>
      <c r="H21" s="438"/>
      <c r="I21" s="440"/>
      <c r="J21" s="426"/>
      <c r="K21" s="395"/>
      <c r="L21" s="391"/>
      <c r="M21" s="389">
        <f t="shared" si="2"/>
        <v>0</v>
      </c>
      <c r="N21" s="389">
        <f t="shared" si="3"/>
        <v>0</v>
      </c>
      <c r="P21" s="333"/>
      <c r="Q21" s="333"/>
      <c r="R21" s="333"/>
      <c r="S21" s="333"/>
    </row>
    <row r="22" spans="1:37" s="301" customFormat="1" ht="16.5">
      <c r="A22" s="421"/>
      <c r="B22" s="351" t="s">
        <v>125</v>
      </c>
      <c r="C22" s="352">
        <v>995413</v>
      </c>
      <c r="D22" s="358"/>
      <c r="E22" s="376">
        <v>0.18</v>
      </c>
      <c r="F22" s="373" t="s">
        <v>116</v>
      </c>
      <c r="G22" s="434" t="s">
        <v>126</v>
      </c>
      <c r="H22" s="436" t="s">
        <v>127</v>
      </c>
      <c r="I22" s="440">
        <v>50</v>
      </c>
      <c r="J22" s="368"/>
      <c r="K22" s="395" t="str">
        <f t="shared" si="0"/>
        <v>Included</v>
      </c>
      <c r="L22" s="391">
        <f t="shared" si="1"/>
        <v>0</v>
      </c>
      <c r="M22" s="389">
        <f t="shared" si="2"/>
        <v>0</v>
      </c>
      <c r="N22" s="389">
        <f t="shared" si="3"/>
        <v>0</v>
      </c>
      <c r="P22" s="333"/>
      <c r="Q22" s="333"/>
      <c r="R22" s="333"/>
      <c r="S22" s="333"/>
    </row>
    <row r="23" spans="1:37" s="301" customFormat="1" ht="16.5">
      <c r="A23" s="421"/>
      <c r="B23" s="351" t="s">
        <v>128</v>
      </c>
      <c r="C23" s="352">
        <v>995413</v>
      </c>
      <c r="D23" s="358"/>
      <c r="E23" s="376">
        <v>0.18</v>
      </c>
      <c r="F23" s="373" t="s">
        <v>116</v>
      </c>
      <c r="G23" s="434" t="s">
        <v>129</v>
      </c>
      <c r="H23" s="436" t="s">
        <v>127</v>
      </c>
      <c r="I23" s="440">
        <v>70</v>
      </c>
      <c r="J23" s="368"/>
      <c r="K23" s="395" t="str">
        <f t="shared" si="0"/>
        <v>Included</v>
      </c>
      <c r="L23" s="391">
        <f t="shared" si="1"/>
        <v>0</v>
      </c>
      <c r="M23" s="389">
        <f t="shared" si="2"/>
        <v>0</v>
      </c>
      <c r="N23" s="389">
        <f t="shared" si="3"/>
        <v>0</v>
      </c>
      <c r="P23" s="333"/>
      <c r="Q23" s="333"/>
      <c r="R23" s="333"/>
      <c r="S23" s="333"/>
    </row>
    <row r="24" spans="1:37" s="301" customFormat="1" ht="45">
      <c r="A24" s="421">
        <v>5</v>
      </c>
      <c r="B24" s="351">
        <v>2.25</v>
      </c>
      <c r="C24" s="352">
        <v>995413</v>
      </c>
      <c r="D24" s="358"/>
      <c r="E24" s="376">
        <v>0.18</v>
      </c>
      <c r="F24" s="373" t="s">
        <v>116</v>
      </c>
      <c r="G24" s="434" t="s">
        <v>130</v>
      </c>
      <c r="H24" s="436" t="s">
        <v>118</v>
      </c>
      <c r="I24" s="440">
        <v>105</v>
      </c>
      <c r="J24" s="368"/>
      <c r="K24" s="395" t="str">
        <f t="shared" si="0"/>
        <v>Included</v>
      </c>
      <c r="L24" s="391">
        <f t="shared" si="1"/>
        <v>0</v>
      </c>
      <c r="M24" s="389">
        <f t="shared" si="2"/>
        <v>0</v>
      </c>
      <c r="N24" s="389">
        <f t="shared" si="3"/>
        <v>0</v>
      </c>
      <c r="P24" s="333"/>
      <c r="Q24" s="333"/>
      <c r="R24" s="333"/>
      <c r="S24" s="333"/>
    </row>
    <row r="25" spans="1:37" s="301" customFormat="1" ht="30">
      <c r="A25" s="421">
        <v>6</v>
      </c>
      <c r="B25" s="351">
        <v>2.27</v>
      </c>
      <c r="C25" s="352">
        <v>995413</v>
      </c>
      <c r="D25" s="358"/>
      <c r="E25" s="376">
        <v>0.18</v>
      </c>
      <c r="F25" s="373" t="s">
        <v>116</v>
      </c>
      <c r="G25" s="434" t="s">
        <v>131</v>
      </c>
      <c r="H25" s="436" t="s">
        <v>118</v>
      </c>
      <c r="I25" s="440">
        <v>2</v>
      </c>
      <c r="J25" s="368"/>
      <c r="K25" s="395" t="str">
        <f t="shared" si="0"/>
        <v>Included</v>
      </c>
      <c r="L25" s="391">
        <f t="shared" si="1"/>
        <v>0</v>
      </c>
      <c r="M25" s="389">
        <f t="shared" si="2"/>
        <v>0</v>
      </c>
      <c r="N25" s="389">
        <f t="shared" si="3"/>
        <v>0</v>
      </c>
      <c r="P25" s="333"/>
      <c r="Q25" s="333"/>
      <c r="R25" s="333"/>
      <c r="S25" s="333"/>
    </row>
    <row r="26" spans="1:37" s="301" customFormat="1" ht="31.5">
      <c r="A26" s="421">
        <v>7</v>
      </c>
      <c r="B26" s="424" t="s">
        <v>133</v>
      </c>
      <c r="C26" s="352">
        <v>995413</v>
      </c>
      <c r="D26" s="358"/>
      <c r="E26" s="376">
        <v>0.18</v>
      </c>
      <c r="F26" s="373" t="s">
        <v>116</v>
      </c>
      <c r="G26" s="423" t="s">
        <v>665</v>
      </c>
      <c r="H26" s="436" t="s">
        <v>134</v>
      </c>
      <c r="I26" s="440">
        <v>180</v>
      </c>
      <c r="J26" s="368"/>
      <c r="K26" s="395" t="str">
        <f t="shared" si="0"/>
        <v>Included</v>
      </c>
      <c r="L26" s="391">
        <f t="shared" si="1"/>
        <v>0</v>
      </c>
      <c r="M26" s="389">
        <f t="shared" si="2"/>
        <v>0</v>
      </c>
      <c r="N26" s="389">
        <f t="shared" si="3"/>
        <v>0</v>
      </c>
      <c r="P26" s="333"/>
      <c r="Q26" s="333"/>
      <c r="R26" s="333"/>
      <c r="S26" s="333"/>
    </row>
    <row r="27" spans="1:37" s="301" customFormat="1" ht="78.75">
      <c r="A27" s="421">
        <v>8</v>
      </c>
      <c r="B27" s="351" t="s">
        <v>135</v>
      </c>
      <c r="C27" s="352">
        <v>995413</v>
      </c>
      <c r="D27" s="358"/>
      <c r="E27" s="376">
        <v>0.18</v>
      </c>
      <c r="F27" s="373" t="s">
        <v>116</v>
      </c>
      <c r="G27" s="422" t="s">
        <v>136</v>
      </c>
      <c r="H27" s="436" t="s">
        <v>118</v>
      </c>
      <c r="I27" s="440">
        <v>20</v>
      </c>
      <c r="J27" s="368"/>
      <c r="K27" s="395" t="str">
        <f t="shared" ref="K27" si="4">IF(J27=0, "Included", IF(ISERROR(I27*J27), J27, I27*J27))</f>
        <v>Included</v>
      </c>
      <c r="L27" s="391">
        <f t="shared" ref="L27" si="5">N27</f>
        <v>0</v>
      </c>
      <c r="M27" s="389">
        <f t="shared" si="2"/>
        <v>0</v>
      </c>
      <c r="N27" s="389">
        <f t="shared" si="3"/>
        <v>0</v>
      </c>
      <c r="P27" s="333"/>
      <c r="Q27" s="333"/>
      <c r="R27" s="333"/>
      <c r="S27" s="333"/>
    </row>
    <row r="28" spans="1:37" s="301" customFormat="1" ht="94.5">
      <c r="A28" s="421">
        <v>9</v>
      </c>
      <c r="B28" s="351" t="s">
        <v>137</v>
      </c>
      <c r="C28" s="352">
        <v>995413</v>
      </c>
      <c r="D28" s="358"/>
      <c r="E28" s="376">
        <v>0.18</v>
      </c>
      <c r="F28" s="373" t="s">
        <v>116</v>
      </c>
      <c r="G28" s="423" t="s">
        <v>666</v>
      </c>
      <c r="H28" s="436" t="s">
        <v>118</v>
      </c>
      <c r="I28" s="440">
        <v>120</v>
      </c>
      <c r="J28" s="368"/>
      <c r="K28" s="395" t="str">
        <f t="shared" ref="K28:K41" si="6">IF(J28=0, "Included", IF(ISERROR(I28*J28), J28, I28*J28))</f>
        <v>Included</v>
      </c>
      <c r="L28" s="391">
        <f t="shared" ref="L28:L41" si="7">N28</f>
        <v>0</v>
      </c>
      <c r="M28" s="389">
        <f t="shared" si="2"/>
        <v>0</v>
      </c>
      <c r="N28" s="389">
        <f t="shared" si="3"/>
        <v>0</v>
      </c>
      <c r="P28" s="333"/>
      <c r="Q28" s="333"/>
      <c r="R28" s="333"/>
      <c r="S28" s="333"/>
    </row>
    <row r="29" spans="1:37" s="301" customFormat="1" ht="78.75">
      <c r="A29" s="421">
        <v>10</v>
      </c>
      <c r="B29" s="351" t="s">
        <v>138</v>
      </c>
      <c r="C29" s="352">
        <v>995413</v>
      </c>
      <c r="D29" s="358"/>
      <c r="E29" s="376">
        <v>0.18</v>
      </c>
      <c r="F29" s="373" t="s">
        <v>116</v>
      </c>
      <c r="G29" s="423" t="s">
        <v>667</v>
      </c>
      <c r="H29" s="436" t="s">
        <v>118</v>
      </c>
      <c r="I29" s="440">
        <v>10</v>
      </c>
      <c r="J29" s="368"/>
      <c r="K29" s="395" t="str">
        <f t="shared" si="6"/>
        <v>Included</v>
      </c>
      <c r="L29" s="391">
        <f t="shared" si="7"/>
        <v>0</v>
      </c>
      <c r="M29" s="389">
        <f t="shared" si="2"/>
        <v>0</v>
      </c>
      <c r="N29" s="389">
        <f t="shared" si="3"/>
        <v>0</v>
      </c>
      <c r="P29" s="333"/>
      <c r="Q29" s="333"/>
      <c r="R29" s="333"/>
      <c r="S29" s="333"/>
    </row>
    <row r="30" spans="1:37" s="301" customFormat="1" ht="60">
      <c r="A30" s="421">
        <v>11</v>
      </c>
      <c r="B30" s="351">
        <v>4.17</v>
      </c>
      <c r="C30" s="352">
        <v>995413</v>
      </c>
      <c r="D30" s="358"/>
      <c r="E30" s="376">
        <v>0.18</v>
      </c>
      <c r="F30" s="373" t="s">
        <v>116</v>
      </c>
      <c r="G30" s="435" t="s">
        <v>139</v>
      </c>
      <c r="H30" s="439" t="s">
        <v>132</v>
      </c>
      <c r="I30" s="440">
        <v>60</v>
      </c>
      <c r="J30" s="368"/>
      <c r="K30" s="395" t="str">
        <f t="shared" si="6"/>
        <v>Included</v>
      </c>
      <c r="L30" s="391">
        <f t="shared" si="7"/>
        <v>0</v>
      </c>
      <c r="M30" s="389">
        <f t="shared" si="2"/>
        <v>0</v>
      </c>
      <c r="N30" s="389">
        <f t="shared" si="3"/>
        <v>0</v>
      </c>
      <c r="P30" s="333"/>
      <c r="Q30" s="333"/>
      <c r="R30" s="333"/>
      <c r="S30" s="333"/>
    </row>
    <row r="31" spans="1:37" s="301" customFormat="1" ht="90">
      <c r="A31" s="421">
        <v>12</v>
      </c>
      <c r="B31" s="351">
        <v>5.3</v>
      </c>
      <c r="C31" s="352">
        <v>995413</v>
      </c>
      <c r="D31" s="358"/>
      <c r="E31" s="376">
        <v>0.18</v>
      </c>
      <c r="F31" s="373" t="s">
        <v>116</v>
      </c>
      <c r="G31" s="434" t="s">
        <v>140</v>
      </c>
      <c r="H31" s="440" t="s">
        <v>118</v>
      </c>
      <c r="I31" s="440">
        <v>30</v>
      </c>
      <c r="J31" s="368"/>
      <c r="K31" s="395" t="str">
        <f t="shared" si="6"/>
        <v>Included</v>
      </c>
      <c r="L31" s="391">
        <f t="shared" si="7"/>
        <v>0</v>
      </c>
      <c r="M31" s="389">
        <f t="shared" si="2"/>
        <v>0</v>
      </c>
      <c r="N31" s="389">
        <f t="shared" si="3"/>
        <v>0</v>
      </c>
      <c r="P31" s="333"/>
      <c r="Q31" s="333"/>
      <c r="R31" s="333"/>
      <c r="S31" s="333"/>
    </row>
    <row r="32" spans="1:37" s="301" customFormat="1" ht="63">
      <c r="A32" s="421">
        <v>13</v>
      </c>
      <c r="B32" s="351" t="s">
        <v>141</v>
      </c>
      <c r="C32" s="352">
        <v>995413</v>
      </c>
      <c r="D32" s="358"/>
      <c r="E32" s="376">
        <v>0.18</v>
      </c>
      <c r="F32" s="373" t="s">
        <v>116</v>
      </c>
      <c r="G32" s="423" t="s">
        <v>668</v>
      </c>
      <c r="H32" s="436" t="s">
        <v>142</v>
      </c>
      <c r="I32" s="440">
        <v>210</v>
      </c>
      <c r="J32" s="368"/>
      <c r="K32" s="395" t="str">
        <f t="shared" si="6"/>
        <v>Included</v>
      </c>
      <c r="L32" s="391">
        <f t="shared" si="7"/>
        <v>0</v>
      </c>
      <c r="M32" s="389">
        <f t="shared" si="2"/>
        <v>0</v>
      </c>
      <c r="N32" s="389">
        <f t="shared" si="3"/>
        <v>0</v>
      </c>
      <c r="P32" s="333"/>
      <c r="Q32" s="333"/>
      <c r="R32" s="333"/>
      <c r="S32" s="333"/>
    </row>
    <row r="33" spans="1:19" s="301" customFormat="1" ht="63">
      <c r="A33" s="421">
        <v>14</v>
      </c>
      <c r="B33" s="351" t="s">
        <v>143</v>
      </c>
      <c r="C33" s="352">
        <v>995413</v>
      </c>
      <c r="D33" s="358"/>
      <c r="E33" s="376">
        <v>0.18</v>
      </c>
      <c r="F33" s="373" t="s">
        <v>116</v>
      </c>
      <c r="G33" s="423" t="s">
        <v>669</v>
      </c>
      <c r="H33" s="439" t="s">
        <v>142</v>
      </c>
      <c r="I33" s="440">
        <v>610</v>
      </c>
      <c r="J33" s="368"/>
      <c r="K33" s="395" t="str">
        <f t="shared" si="6"/>
        <v>Included</v>
      </c>
      <c r="L33" s="391">
        <f t="shared" si="7"/>
        <v>0</v>
      </c>
      <c r="M33" s="389">
        <f t="shared" si="2"/>
        <v>0</v>
      </c>
      <c r="N33" s="389">
        <f t="shared" si="3"/>
        <v>0</v>
      </c>
      <c r="P33" s="333"/>
      <c r="Q33" s="333"/>
      <c r="R33" s="333"/>
      <c r="S33" s="333"/>
    </row>
    <row r="34" spans="1:19" s="301" customFormat="1" ht="47.25">
      <c r="A34" s="421">
        <v>15</v>
      </c>
      <c r="B34" s="351" t="s">
        <v>144</v>
      </c>
      <c r="C34" s="352">
        <v>995413</v>
      </c>
      <c r="D34" s="358"/>
      <c r="E34" s="376">
        <v>0.18</v>
      </c>
      <c r="F34" s="373" t="s">
        <v>116</v>
      </c>
      <c r="G34" s="423" t="s">
        <v>670</v>
      </c>
      <c r="H34" s="436" t="s">
        <v>142</v>
      </c>
      <c r="I34" s="440">
        <v>980</v>
      </c>
      <c r="J34" s="368"/>
      <c r="K34" s="395" t="str">
        <f t="shared" si="6"/>
        <v>Included</v>
      </c>
      <c r="L34" s="391">
        <f t="shared" si="7"/>
        <v>0</v>
      </c>
      <c r="M34" s="389">
        <f t="shared" si="2"/>
        <v>0</v>
      </c>
      <c r="N34" s="389">
        <f t="shared" si="3"/>
        <v>0</v>
      </c>
      <c r="P34" s="333"/>
      <c r="Q34" s="333"/>
      <c r="R34" s="333"/>
      <c r="S34" s="333"/>
    </row>
    <row r="35" spans="1:19" s="301" customFormat="1" ht="31.5">
      <c r="A35" s="421">
        <v>16</v>
      </c>
      <c r="B35" s="351" t="s">
        <v>145</v>
      </c>
      <c r="C35" s="352">
        <v>995413</v>
      </c>
      <c r="D35" s="358"/>
      <c r="E35" s="376">
        <v>0.18</v>
      </c>
      <c r="F35" s="373" t="s">
        <v>116</v>
      </c>
      <c r="G35" s="423" t="s">
        <v>671</v>
      </c>
      <c r="H35" s="439" t="s">
        <v>142</v>
      </c>
      <c r="I35" s="440">
        <v>75</v>
      </c>
      <c r="J35" s="368"/>
      <c r="K35" s="395" t="str">
        <f t="shared" si="6"/>
        <v>Included</v>
      </c>
      <c r="L35" s="391">
        <f t="shared" si="7"/>
        <v>0</v>
      </c>
      <c r="M35" s="389">
        <f t="shared" si="2"/>
        <v>0</v>
      </c>
      <c r="N35" s="389">
        <f t="shared" si="3"/>
        <v>0</v>
      </c>
      <c r="P35" s="333"/>
      <c r="Q35" s="333"/>
      <c r="R35" s="333"/>
      <c r="S35" s="333"/>
    </row>
    <row r="36" spans="1:19" s="301" customFormat="1" ht="69.75" customHeight="1">
      <c r="A36" s="421">
        <v>17</v>
      </c>
      <c r="B36" s="424" t="s">
        <v>146</v>
      </c>
      <c r="C36" s="352">
        <v>995413</v>
      </c>
      <c r="D36" s="358"/>
      <c r="E36" s="376">
        <v>0.18</v>
      </c>
      <c r="F36" s="373" t="s">
        <v>116</v>
      </c>
      <c r="G36" s="423" t="s">
        <v>672</v>
      </c>
      <c r="H36" s="436" t="s">
        <v>142</v>
      </c>
      <c r="I36" s="440">
        <v>1020</v>
      </c>
      <c r="J36" s="368"/>
      <c r="K36" s="395" t="str">
        <f t="shared" si="6"/>
        <v>Included</v>
      </c>
      <c r="L36" s="391">
        <f t="shared" si="7"/>
        <v>0</v>
      </c>
      <c r="M36" s="389">
        <f t="shared" si="2"/>
        <v>0</v>
      </c>
      <c r="N36" s="389">
        <f t="shared" si="3"/>
        <v>0</v>
      </c>
      <c r="P36" s="333"/>
      <c r="Q36" s="333"/>
      <c r="R36" s="333"/>
      <c r="S36" s="333"/>
    </row>
    <row r="37" spans="1:19" s="301" customFormat="1" ht="50.25" customHeight="1">
      <c r="A37" s="421">
        <v>18</v>
      </c>
      <c r="B37" s="351" t="s">
        <v>147</v>
      </c>
      <c r="C37" s="352">
        <v>995413</v>
      </c>
      <c r="D37" s="358"/>
      <c r="E37" s="376">
        <v>0.18</v>
      </c>
      <c r="F37" s="373" t="s">
        <v>116</v>
      </c>
      <c r="G37" s="422" t="s">
        <v>673</v>
      </c>
      <c r="H37" s="436" t="s">
        <v>142</v>
      </c>
      <c r="I37" s="440">
        <v>470</v>
      </c>
      <c r="J37" s="368"/>
      <c r="K37" s="395" t="str">
        <f t="shared" si="6"/>
        <v>Included</v>
      </c>
      <c r="L37" s="391">
        <f t="shared" si="7"/>
        <v>0</v>
      </c>
      <c r="M37" s="389">
        <f t="shared" si="2"/>
        <v>0</v>
      </c>
      <c r="N37" s="389">
        <f t="shared" si="3"/>
        <v>0</v>
      </c>
      <c r="P37" s="333"/>
      <c r="Q37" s="333"/>
      <c r="R37" s="333"/>
      <c r="S37" s="333"/>
    </row>
    <row r="38" spans="1:19" s="301" customFormat="1" ht="47.25">
      <c r="A38" s="421">
        <v>19</v>
      </c>
      <c r="B38" s="351" t="s">
        <v>148</v>
      </c>
      <c r="C38" s="352">
        <v>995413</v>
      </c>
      <c r="D38" s="358"/>
      <c r="E38" s="376">
        <v>0.18</v>
      </c>
      <c r="F38" s="373" t="s">
        <v>116</v>
      </c>
      <c r="G38" s="423" t="s">
        <v>674</v>
      </c>
      <c r="H38" s="439" t="s">
        <v>142</v>
      </c>
      <c r="I38" s="440">
        <v>60</v>
      </c>
      <c r="J38" s="368"/>
      <c r="K38" s="395" t="str">
        <f t="shared" si="6"/>
        <v>Included</v>
      </c>
      <c r="L38" s="391">
        <f t="shared" si="7"/>
        <v>0</v>
      </c>
      <c r="M38" s="389">
        <f t="shared" si="2"/>
        <v>0</v>
      </c>
      <c r="N38" s="389">
        <f t="shared" si="3"/>
        <v>0</v>
      </c>
      <c r="P38" s="333"/>
      <c r="Q38" s="333"/>
      <c r="R38" s="333"/>
      <c r="S38" s="333"/>
    </row>
    <row r="39" spans="1:19" s="301" customFormat="1" ht="63">
      <c r="A39" s="421">
        <v>20</v>
      </c>
      <c r="B39" s="351" t="s">
        <v>149</v>
      </c>
      <c r="C39" s="352">
        <v>995413</v>
      </c>
      <c r="D39" s="358"/>
      <c r="E39" s="376">
        <v>0.18</v>
      </c>
      <c r="F39" s="373" t="s">
        <v>116</v>
      </c>
      <c r="G39" s="423" t="s">
        <v>675</v>
      </c>
      <c r="H39" s="436" t="s">
        <v>142</v>
      </c>
      <c r="I39" s="440">
        <v>120</v>
      </c>
      <c r="J39" s="368"/>
      <c r="K39" s="395" t="str">
        <f t="shared" si="6"/>
        <v>Included</v>
      </c>
      <c r="L39" s="391">
        <f t="shared" si="7"/>
        <v>0</v>
      </c>
      <c r="M39" s="389">
        <f t="shared" si="2"/>
        <v>0</v>
      </c>
      <c r="N39" s="389">
        <f t="shared" si="3"/>
        <v>0</v>
      </c>
      <c r="P39" s="333"/>
      <c r="Q39" s="333"/>
      <c r="R39" s="333"/>
      <c r="S39" s="333"/>
    </row>
    <row r="40" spans="1:19" s="301" customFormat="1" ht="31.5">
      <c r="A40" s="421">
        <v>21</v>
      </c>
      <c r="B40" s="351" t="s">
        <v>659</v>
      </c>
      <c r="C40" s="352">
        <v>995413</v>
      </c>
      <c r="D40" s="358"/>
      <c r="E40" s="376">
        <v>0.18</v>
      </c>
      <c r="F40" s="373" t="s">
        <v>116</v>
      </c>
      <c r="G40" s="423" t="s">
        <v>660</v>
      </c>
      <c r="H40" s="436" t="s">
        <v>142</v>
      </c>
      <c r="I40" s="440">
        <v>50</v>
      </c>
      <c r="J40" s="368"/>
      <c r="K40" s="395" t="str">
        <f t="shared" si="6"/>
        <v>Included</v>
      </c>
      <c r="L40" s="391">
        <f t="shared" si="7"/>
        <v>0</v>
      </c>
      <c r="M40" s="389">
        <f t="shared" si="2"/>
        <v>0</v>
      </c>
      <c r="N40" s="389">
        <f t="shared" si="3"/>
        <v>0</v>
      </c>
      <c r="P40" s="333"/>
      <c r="Q40" s="333"/>
      <c r="R40" s="333"/>
      <c r="S40" s="333"/>
    </row>
    <row r="41" spans="1:19" s="301" customFormat="1" ht="63">
      <c r="A41" s="421">
        <v>22</v>
      </c>
      <c r="B41" s="351" t="s">
        <v>150</v>
      </c>
      <c r="C41" s="352">
        <v>995413</v>
      </c>
      <c r="D41" s="358"/>
      <c r="E41" s="376">
        <v>0.18</v>
      </c>
      <c r="F41" s="373" t="s">
        <v>116</v>
      </c>
      <c r="G41" s="423" t="s">
        <v>151</v>
      </c>
      <c r="H41" s="436" t="s">
        <v>152</v>
      </c>
      <c r="I41" s="440">
        <v>48000</v>
      </c>
      <c r="J41" s="368"/>
      <c r="K41" s="395" t="str">
        <f t="shared" si="6"/>
        <v>Included</v>
      </c>
      <c r="L41" s="391">
        <f t="shared" si="7"/>
        <v>0</v>
      </c>
      <c r="M41" s="389">
        <f t="shared" si="2"/>
        <v>0</v>
      </c>
      <c r="N41" s="389">
        <f t="shared" si="3"/>
        <v>0</v>
      </c>
      <c r="P41" s="333"/>
      <c r="Q41" s="333"/>
      <c r="R41" s="333"/>
      <c r="S41" s="333"/>
    </row>
    <row r="42" spans="1:19" s="301" customFormat="1" ht="31.5">
      <c r="A42" s="421">
        <v>23</v>
      </c>
      <c r="B42" s="424" t="s">
        <v>770</v>
      </c>
      <c r="C42" s="352">
        <v>995413</v>
      </c>
      <c r="D42" s="358"/>
      <c r="E42" s="376">
        <v>0.18</v>
      </c>
      <c r="F42" s="373" t="s">
        <v>116</v>
      </c>
      <c r="G42" s="423" t="s">
        <v>676</v>
      </c>
      <c r="H42" s="436" t="s">
        <v>127</v>
      </c>
      <c r="I42" s="440">
        <v>150</v>
      </c>
      <c r="J42" s="368"/>
      <c r="K42" s="395" t="str">
        <f t="shared" ref="K42" si="8">IF(J42=0, "Included", IF(ISERROR(I42*J42), J42, I42*J42))</f>
        <v>Included</v>
      </c>
      <c r="L42" s="391">
        <f t="shared" ref="L42" si="9">N42</f>
        <v>0</v>
      </c>
      <c r="M42" s="389">
        <f t="shared" si="2"/>
        <v>0</v>
      </c>
      <c r="N42" s="389">
        <f t="shared" si="3"/>
        <v>0</v>
      </c>
      <c r="P42" s="333"/>
      <c r="Q42" s="333"/>
      <c r="R42" s="333"/>
      <c r="S42" s="333"/>
    </row>
    <row r="43" spans="1:19" s="301" customFormat="1" ht="252">
      <c r="A43" s="421">
        <v>24</v>
      </c>
      <c r="B43" s="351" t="s">
        <v>153</v>
      </c>
      <c r="C43" s="352">
        <v>995413</v>
      </c>
      <c r="D43" s="358"/>
      <c r="E43" s="376">
        <v>0.18</v>
      </c>
      <c r="F43" s="373" t="s">
        <v>116</v>
      </c>
      <c r="G43" s="423" t="s">
        <v>154</v>
      </c>
      <c r="H43" s="436"/>
      <c r="I43" s="440"/>
      <c r="J43" s="368"/>
      <c r="K43" s="395" t="str">
        <f t="shared" ref="K43" si="10">IF(J43=0, "Included", IF(ISERROR(I43*J43), J43, I43*J43))</f>
        <v>Included</v>
      </c>
      <c r="L43" s="391">
        <f t="shared" ref="L43" si="11">N43</f>
        <v>0</v>
      </c>
      <c r="M43" s="389">
        <f t="shared" si="2"/>
        <v>0</v>
      </c>
      <c r="N43" s="389">
        <f t="shared" si="3"/>
        <v>0</v>
      </c>
      <c r="P43" s="333"/>
      <c r="Q43" s="333"/>
      <c r="R43" s="333"/>
      <c r="S43" s="333"/>
    </row>
    <row r="44" spans="1:19" s="301" customFormat="1" ht="47.25">
      <c r="A44" s="421">
        <v>25</v>
      </c>
      <c r="B44" s="351" t="s">
        <v>155</v>
      </c>
      <c r="C44" s="352">
        <v>995413</v>
      </c>
      <c r="D44" s="358"/>
      <c r="E44" s="376">
        <v>0.18</v>
      </c>
      <c r="F44" s="373" t="s">
        <v>116</v>
      </c>
      <c r="G44" s="423" t="s">
        <v>156</v>
      </c>
      <c r="H44" s="436" t="s">
        <v>118</v>
      </c>
      <c r="I44" s="440">
        <v>130</v>
      </c>
      <c r="J44" s="368"/>
      <c r="K44" s="395"/>
      <c r="L44" s="391"/>
      <c r="M44" s="389">
        <f t="shared" si="2"/>
        <v>0</v>
      </c>
      <c r="N44" s="389">
        <f t="shared" si="3"/>
        <v>0</v>
      </c>
      <c r="P44" s="333"/>
      <c r="Q44" s="333"/>
      <c r="R44" s="333"/>
      <c r="S44" s="333"/>
    </row>
    <row r="45" spans="1:19" s="301" customFormat="1" ht="31.5">
      <c r="A45" s="421">
        <v>26</v>
      </c>
      <c r="B45" s="351" t="s">
        <v>157</v>
      </c>
      <c r="C45" s="352">
        <v>995413</v>
      </c>
      <c r="D45" s="358"/>
      <c r="E45" s="376">
        <v>0.18</v>
      </c>
      <c r="F45" s="373" t="s">
        <v>116</v>
      </c>
      <c r="G45" s="423" t="s">
        <v>677</v>
      </c>
      <c r="H45" s="436" t="s">
        <v>118</v>
      </c>
      <c r="I45" s="440">
        <v>200</v>
      </c>
      <c r="J45" s="368"/>
      <c r="K45" s="395" t="str">
        <f t="shared" ref="K45" si="12">IF(J45=0, "Included", IF(ISERROR(I45*J45), J45, I45*J45))</f>
        <v>Included</v>
      </c>
      <c r="L45" s="391">
        <f t="shared" ref="L45" si="13">N45</f>
        <v>0</v>
      </c>
      <c r="M45" s="389">
        <f t="shared" si="2"/>
        <v>0</v>
      </c>
      <c r="N45" s="389">
        <f t="shared" si="3"/>
        <v>0</v>
      </c>
      <c r="P45" s="333"/>
      <c r="Q45" s="333"/>
      <c r="R45" s="333"/>
      <c r="S45" s="333"/>
    </row>
    <row r="46" spans="1:19" s="301" customFormat="1" ht="47.25">
      <c r="A46" s="421">
        <v>27</v>
      </c>
      <c r="B46" s="351" t="s">
        <v>158</v>
      </c>
      <c r="C46" s="352">
        <v>995413</v>
      </c>
      <c r="D46" s="358"/>
      <c r="E46" s="376">
        <v>0.18</v>
      </c>
      <c r="F46" s="373" t="s">
        <v>116</v>
      </c>
      <c r="G46" s="423" t="s">
        <v>159</v>
      </c>
      <c r="H46" s="436" t="s">
        <v>118</v>
      </c>
      <c r="I46" s="440">
        <v>37</v>
      </c>
      <c r="J46" s="368"/>
      <c r="K46" s="395" t="str">
        <f t="shared" ref="K46:K71" si="14">IF(J46=0, "Included", IF(ISERROR(I46*J46), J46, I46*J46))</f>
        <v>Included</v>
      </c>
      <c r="L46" s="391">
        <f t="shared" ref="L46:L71" si="15">N46</f>
        <v>0</v>
      </c>
      <c r="M46" s="389">
        <f t="shared" si="2"/>
        <v>0</v>
      </c>
      <c r="N46" s="389">
        <f t="shared" si="3"/>
        <v>0</v>
      </c>
      <c r="P46" s="333"/>
      <c r="Q46" s="333"/>
      <c r="R46" s="333"/>
      <c r="S46" s="333"/>
    </row>
    <row r="47" spans="1:19" s="301" customFormat="1" ht="47.25">
      <c r="A47" s="421">
        <v>28</v>
      </c>
      <c r="B47" s="351" t="s">
        <v>160</v>
      </c>
      <c r="C47" s="352">
        <v>995413</v>
      </c>
      <c r="D47" s="358"/>
      <c r="E47" s="376">
        <v>0.18</v>
      </c>
      <c r="F47" s="373" t="s">
        <v>116</v>
      </c>
      <c r="G47" s="423" t="s">
        <v>161</v>
      </c>
      <c r="H47" s="436" t="s">
        <v>118</v>
      </c>
      <c r="I47" s="440">
        <v>185</v>
      </c>
      <c r="J47" s="368"/>
      <c r="K47" s="395" t="str">
        <f t="shared" si="14"/>
        <v>Included</v>
      </c>
      <c r="L47" s="391">
        <f t="shared" si="15"/>
        <v>0</v>
      </c>
      <c r="M47" s="389">
        <f t="shared" si="2"/>
        <v>0</v>
      </c>
      <c r="N47" s="389">
        <f t="shared" si="3"/>
        <v>0</v>
      </c>
      <c r="P47" s="333"/>
      <c r="Q47" s="333"/>
      <c r="R47" s="333"/>
      <c r="S47" s="333"/>
    </row>
    <row r="48" spans="1:19" s="301" customFormat="1" ht="47.25">
      <c r="A48" s="421">
        <v>29</v>
      </c>
      <c r="B48" s="351" t="s">
        <v>162</v>
      </c>
      <c r="C48" s="352">
        <v>995413</v>
      </c>
      <c r="D48" s="358"/>
      <c r="E48" s="376">
        <v>0.18</v>
      </c>
      <c r="F48" s="373" t="s">
        <v>116</v>
      </c>
      <c r="G48" s="423" t="s">
        <v>163</v>
      </c>
      <c r="H48" s="436" t="s">
        <v>142</v>
      </c>
      <c r="I48" s="440">
        <v>401</v>
      </c>
      <c r="J48" s="368"/>
      <c r="K48" s="395" t="str">
        <f t="shared" si="14"/>
        <v>Included</v>
      </c>
      <c r="L48" s="391">
        <f t="shared" si="15"/>
        <v>0</v>
      </c>
      <c r="M48" s="389">
        <f t="shared" si="2"/>
        <v>0</v>
      </c>
      <c r="N48" s="389">
        <f t="shared" si="3"/>
        <v>0</v>
      </c>
      <c r="P48" s="333"/>
      <c r="Q48" s="333"/>
      <c r="R48" s="333"/>
      <c r="S48" s="333"/>
    </row>
    <row r="49" spans="1:19" s="301" customFormat="1" ht="31.5">
      <c r="A49" s="421">
        <v>30</v>
      </c>
      <c r="B49" s="351">
        <v>6.15</v>
      </c>
      <c r="C49" s="352">
        <v>995413</v>
      </c>
      <c r="D49" s="358"/>
      <c r="E49" s="376">
        <v>0.18</v>
      </c>
      <c r="F49" s="373" t="s">
        <v>116</v>
      </c>
      <c r="G49" s="423" t="s">
        <v>164</v>
      </c>
      <c r="H49" s="436" t="s">
        <v>142</v>
      </c>
      <c r="I49" s="440">
        <v>401</v>
      </c>
      <c r="J49" s="368"/>
      <c r="K49" s="395" t="str">
        <f t="shared" si="14"/>
        <v>Included</v>
      </c>
      <c r="L49" s="391">
        <f t="shared" si="15"/>
        <v>0</v>
      </c>
      <c r="M49" s="389">
        <f t="shared" si="2"/>
        <v>0</v>
      </c>
      <c r="N49" s="389">
        <f t="shared" si="3"/>
        <v>0</v>
      </c>
      <c r="P49" s="333"/>
      <c r="Q49" s="333"/>
      <c r="R49" s="333"/>
      <c r="S49" s="333"/>
    </row>
    <row r="50" spans="1:19" s="301" customFormat="1" ht="157.5">
      <c r="A50" s="421">
        <v>31</v>
      </c>
      <c r="B50" s="351" t="s">
        <v>165</v>
      </c>
      <c r="C50" s="352">
        <v>995413</v>
      </c>
      <c r="D50" s="358"/>
      <c r="E50" s="376">
        <v>0.18</v>
      </c>
      <c r="F50" s="373" t="s">
        <v>116</v>
      </c>
      <c r="G50" s="423" t="s">
        <v>678</v>
      </c>
      <c r="H50" s="436"/>
      <c r="I50" s="440"/>
      <c r="J50" s="368"/>
      <c r="K50" s="395" t="str">
        <f t="shared" si="14"/>
        <v>Included</v>
      </c>
      <c r="L50" s="391">
        <f t="shared" si="15"/>
        <v>0</v>
      </c>
      <c r="M50" s="389">
        <f t="shared" si="2"/>
        <v>0</v>
      </c>
      <c r="N50" s="389">
        <f t="shared" si="3"/>
        <v>0</v>
      </c>
      <c r="P50" s="333"/>
      <c r="Q50" s="333"/>
      <c r="R50" s="333"/>
      <c r="S50" s="333"/>
    </row>
    <row r="51" spans="1:19" s="301" customFormat="1" ht="16.5">
      <c r="A51" s="421">
        <v>32</v>
      </c>
      <c r="B51" s="351" t="s">
        <v>166</v>
      </c>
      <c r="C51" s="352">
        <v>995413</v>
      </c>
      <c r="D51" s="358"/>
      <c r="E51" s="376">
        <v>0.18</v>
      </c>
      <c r="F51" s="373" t="s">
        <v>116</v>
      </c>
      <c r="G51" s="423" t="s">
        <v>167</v>
      </c>
      <c r="H51" s="436" t="s">
        <v>142</v>
      </c>
      <c r="I51" s="440">
        <v>12</v>
      </c>
      <c r="J51" s="368"/>
      <c r="K51" s="395" t="str">
        <f t="shared" si="14"/>
        <v>Included</v>
      </c>
      <c r="L51" s="391">
        <f t="shared" si="15"/>
        <v>0</v>
      </c>
      <c r="M51" s="389">
        <f t="shared" si="2"/>
        <v>0</v>
      </c>
      <c r="N51" s="389">
        <f t="shared" si="3"/>
        <v>0</v>
      </c>
      <c r="P51" s="333"/>
      <c r="Q51" s="333"/>
      <c r="R51" s="333"/>
      <c r="S51" s="333"/>
    </row>
    <row r="52" spans="1:19" s="301" customFormat="1" ht="16.5">
      <c r="A52" s="421">
        <v>33</v>
      </c>
      <c r="B52" s="351" t="s">
        <v>168</v>
      </c>
      <c r="C52" s="352">
        <v>995413</v>
      </c>
      <c r="D52" s="358"/>
      <c r="E52" s="376">
        <v>0.18</v>
      </c>
      <c r="F52" s="373" t="s">
        <v>116</v>
      </c>
      <c r="G52" s="423" t="s">
        <v>169</v>
      </c>
      <c r="H52" s="436" t="s">
        <v>142</v>
      </c>
      <c r="I52" s="440">
        <v>15</v>
      </c>
      <c r="J52" s="368"/>
      <c r="K52" s="395"/>
      <c r="L52" s="391"/>
      <c r="M52" s="389">
        <f t="shared" si="2"/>
        <v>0</v>
      </c>
      <c r="N52" s="389">
        <f t="shared" si="3"/>
        <v>0</v>
      </c>
      <c r="P52" s="333"/>
      <c r="Q52" s="333"/>
      <c r="R52" s="333"/>
      <c r="S52" s="333"/>
    </row>
    <row r="53" spans="1:19" s="301" customFormat="1" ht="47.25">
      <c r="A53" s="421">
        <v>34</v>
      </c>
      <c r="B53" s="351">
        <v>8.4</v>
      </c>
      <c r="C53" s="352">
        <v>995413</v>
      </c>
      <c r="D53" s="358"/>
      <c r="E53" s="376">
        <v>0.18</v>
      </c>
      <c r="F53" s="373" t="s">
        <v>116</v>
      </c>
      <c r="G53" s="423" t="s">
        <v>170</v>
      </c>
      <c r="H53" s="436" t="s">
        <v>127</v>
      </c>
      <c r="I53" s="440">
        <v>35</v>
      </c>
      <c r="J53" s="368"/>
      <c r="K53" s="395" t="str">
        <f t="shared" si="14"/>
        <v>Included</v>
      </c>
      <c r="L53" s="391">
        <f t="shared" si="15"/>
        <v>0</v>
      </c>
      <c r="M53" s="389">
        <f t="shared" si="2"/>
        <v>0</v>
      </c>
      <c r="N53" s="389">
        <f t="shared" si="3"/>
        <v>0</v>
      </c>
      <c r="P53" s="333"/>
      <c r="Q53" s="333"/>
      <c r="R53" s="333"/>
      <c r="S53" s="333"/>
    </row>
    <row r="54" spans="1:19" s="301" customFormat="1" ht="126">
      <c r="A54" s="421">
        <v>35</v>
      </c>
      <c r="B54" s="351">
        <v>8.31</v>
      </c>
      <c r="C54" s="352">
        <v>995413</v>
      </c>
      <c r="D54" s="358"/>
      <c r="E54" s="376">
        <v>0.18</v>
      </c>
      <c r="F54" s="373" t="s">
        <v>116</v>
      </c>
      <c r="G54" s="423" t="s">
        <v>679</v>
      </c>
      <c r="H54" s="436" t="s">
        <v>142</v>
      </c>
      <c r="I54" s="440">
        <v>220</v>
      </c>
      <c r="J54" s="368"/>
      <c r="K54" s="395" t="str">
        <f t="shared" si="14"/>
        <v>Included</v>
      </c>
      <c r="L54" s="391">
        <f t="shared" si="15"/>
        <v>0</v>
      </c>
      <c r="M54" s="389">
        <f t="shared" si="2"/>
        <v>0</v>
      </c>
      <c r="N54" s="389">
        <f t="shared" si="3"/>
        <v>0</v>
      </c>
      <c r="P54" s="333"/>
      <c r="Q54" s="333"/>
      <c r="R54" s="333"/>
      <c r="S54" s="333"/>
    </row>
    <row r="55" spans="1:19" s="301" customFormat="1" ht="31.5">
      <c r="A55" s="421">
        <v>36</v>
      </c>
      <c r="B55" s="351" t="s">
        <v>171</v>
      </c>
      <c r="C55" s="352">
        <v>995413</v>
      </c>
      <c r="D55" s="358"/>
      <c r="E55" s="376">
        <v>0.18</v>
      </c>
      <c r="F55" s="373" t="s">
        <v>116</v>
      </c>
      <c r="G55" s="423" t="s">
        <v>172</v>
      </c>
      <c r="H55" s="436" t="s">
        <v>173</v>
      </c>
      <c r="I55" s="440">
        <v>250</v>
      </c>
      <c r="J55" s="368"/>
      <c r="K55" s="395" t="str">
        <f t="shared" si="14"/>
        <v>Included</v>
      </c>
      <c r="L55" s="391">
        <f t="shared" si="15"/>
        <v>0</v>
      </c>
      <c r="M55" s="389">
        <f t="shared" si="2"/>
        <v>0</v>
      </c>
      <c r="N55" s="389">
        <f t="shared" si="3"/>
        <v>0</v>
      </c>
      <c r="P55" s="333"/>
      <c r="Q55" s="333"/>
      <c r="R55" s="333"/>
      <c r="S55" s="333"/>
    </row>
    <row r="56" spans="1:19" s="301" customFormat="1" ht="47.25">
      <c r="A56" s="421">
        <v>37</v>
      </c>
      <c r="B56" s="351">
        <v>9.8800000000000008</v>
      </c>
      <c r="C56" s="352">
        <v>995413</v>
      </c>
      <c r="D56" s="358"/>
      <c r="E56" s="376">
        <v>0.18</v>
      </c>
      <c r="F56" s="373" t="s">
        <v>116</v>
      </c>
      <c r="G56" s="423" t="s">
        <v>174</v>
      </c>
      <c r="H56" s="436" t="s">
        <v>173</v>
      </c>
      <c r="I56" s="440">
        <v>43</v>
      </c>
      <c r="J56" s="368"/>
      <c r="K56" s="395" t="str">
        <f t="shared" si="14"/>
        <v>Included</v>
      </c>
      <c r="L56" s="391">
        <f t="shared" si="15"/>
        <v>0</v>
      </c>
      <c r="M56" s="389">
        <f t="shared" si="2"/>
        <v>0</v>
      </c>
      <c r="N56" s="389">
        <f t="shared" si="3"/>
        <v>0</v>
      </c>
      <c r="P56" s="333"/>
      <c r="Q56" s="333"/>
      <c r="R56" s="333"/>
      <c r="S56" s="333"/>
    </row>
    <row r="57" spans="1:19" s="301" customFormat="1" ht="63">
      <c r="A57" s="421">
        <v>38</v>
      </c>
      <c r="B57" s="351" t="s">
        <v>175</v>
      </c>
      <c r="C57" s="352">
        <v>995413</v>
      </c>
      <c r="D57" s="358"/>
      <c r="E57" s="376">
        <v>0.18</v>
      </c>
      <c r="F57" s="373" t="s">
        <v>116</v>
      </c>
      <c r="G57" s="423" t="s">
        <v>176</v>
      </c>
      <c r="H57" s="436" t="s">
        <v>173</v>
      </c>
      <c r="I57" s="440">
        <v>12</v>
      </c>
      <c r="J57" s="368"/>
      <c r="K57" s="395" t="str">
        <f t="shared" si="14"/>
        <v>Included</v>
      </c>
      <c r="L57" s="391">
        <f t="shared" si="15"/>
        <v>0</v>
      </c>
      <c r="M57" s="389">
        <f t="shared" si="2"/>
        <v>0</v>
      </c>
      <c r="N57" s="389">
        <f t="shared" si="3"/>
        <v>0</v>
      </c>
      <c r="P57" s="333"/>
      <c r="Q57" s="333"/>
      <c r="R57" s="333"/>
      <c r="S57" s="333"/>
    </row>
    <row r="58" spans="1:19" s="301" customFormat="1" ht="63">
      <c r="A58" s="421">
        <v>39</v>
      </c>
      <c r="B58" s="351" t="s">
        <v>177</v>
      </c>
      <c r="C58" s="352">
        <v>995413</v>
      </c>
      <c r="D58" s="358"/>
      <c r="E58" s="376">
        <v>0.18</v>
      </c>
      <c r="F58" s="373" t="s">
        <v>116</v>
      </c>
      <c r="G58" s="423" t="s">
        <v>178</v>
      </c>
      <c r="H58" s="436" t="s">
        <v>173</v>
      </c>
      <c r="I58" s="440">
        <v>150</v>
      </c>
      <c r="J58" s="368"/>
      <c r="K58" s="395" t="str">
        <f t="shared" si="14"/>
        <v>Included</v>
      </c>
      <c r="L58" s="391">
        <f t="shared" si="15"/>
        <v>0</v>
      </c>
      <c r="M58" s="389">
        <f t="shared" si="2"/>
        <v>0</v>
      </c>
      <c r="N58" s="389">
        <f t="shared" si="3"/>
        <v>0</v>
      </c>
      <c r="P58" s="333"/>
      <c r="Q58" s="333"/>
      <c r="R58" s="333"/>
      <c r="S58" s="333"/>
    </row>
    <row r="59" spans="1:19" s="301" customFormat="1" ht="63">
      <c r="A59" s="421">
        <v>40</v>
      </c>
      <c r="B59" s="351" t="s">
        <v>179</v>
      </c>
      <c r="C59" s="352">
        <v>995413</v>
      </c>
      <c r="D59" s="358"/>
      <c r="E59" s="376">
        <v>0.18</v>
      </c>
      <c r="F59" s="373" t="s">
        <v>116</v>
      </c>
      <c r="G59" s="423" t="s">
        <v>180</v>
      </c>
      <c r="H59" s="436" t="s">
        <v>173</v>
      </c>
      <c r="I59" s="440">
        <v>55</v>
      </c>
      <c r="J59" s="368"/>
      <c r="K59" s="395" t="str">
        <f t="shared" si="14"/>
        <v>Included</v>
      </c>
      <c r="L59" s="391">
        <f t="shared" si="15"/>
        <v>0</v>
      </c>
      <c r="M59" s="389">
        <f t="shared" si="2"/>
        <v>0</v>
      </c>
      <c r="N59" s="389">
        <f t="shared" si="3"/>
        <v>0</v>
      </c>
      <c r="P59" s="333"/>
      <c r="Q59" s="333"/>
      <c r="R59" s="333"/>
      <c r="S59" s="333"/>
    </row>
    <row r="60" spans="1:19" s="301" customFormat="1" ht="63">
      <c r="A60" s="421">
        <v>41</v>
      </c>
      <c r="B60" s="351" t="s">
        <v>181</v>
      </c>
      <c r="C60" s="352">
        <v>995413</v>
      </c>
      <c r="D60" s="358"/>
      <c r="E60" s="376">
        <v>0.18</v>
      </c>
      <c r="F60" s="373" t="s">
        <v>116</v>
      </c>
      <c r="G60" s="423" t="s">
        <v>182</v>
      </c>
      <c r="H60" s="436" t="s">
        <v>173</v>
      </c>
      <c r="I60" s="440">
        <v>55</v>
      </c>
      <c r="J60" s="368"/>
      <c r="K60" s="395" t="str">
        <f t="shared" si="14"/>
        <v>Included</v>
      </c>
      <c r="L60" s="391">
        <f t="shared" si="15"/>
        <v>0</v>
      </c>
      <c r="M60" s="389">
        <f t="shared" si="2"/>
        <v>0</v>
      </c>
      <c r="N60" s="389">
        <f t="shared" si="3"/>
        <v>0</v>
      </c>
      <c r="P60" s="333"/>
      <c r="Q60" s="333"/>
      <c r="R60" s="333"/>
      <c r="S60" s="333"/>
    </row>
    <row r="61" spans="1:19" s="301" customFormat="1" ht="63">
      <c r="A61" s="421">
        <v>42</v>
      </c>
      <c r="B61" s="351" t="s">
        <v>183</v>
      </c>
      <c r="C61" s="352">
        <v>995413</v>
      </c>
      <c r="D61" s="358"/>
      <c r="E61" s="376">
        <v>0.18</v>
      </c>
      <c r="F61" s="373" t="s">
        <v>116</v>
      </c>
      <c r="G61" s="423" t="s">
        <v>680</v>
      </c>
      <c r="H61" s="436" t="s">
        <v>173</v>
      </c>
      <c r="I61" s="440">
        <v>42</v>
      </c>
      <c r="J61" s="368"/>
      <c r="K61" s="395" t="str">
        <f t="shared" ref="K61" si="16">IF(J61=0, "Included", IF(ISERROR(I61*J61), J61, I61*J61))</f>
        <v>Included</v>
      </c>
      <c r="L61" s="391">
        <f t="shared" ref="L61" si="17">N61</f>
        <v>0</v>
      </c>
      <c r="M61" s="389">
        <f t="shared" si="2"/>
        <v>0</v>
      </c>
      <c r="N61" s="389">
        <f t="shared" si="3"/>
        <v>0</v>
      </c>
      <c r="P61" s="333"/>
      <c r="Q61" s="333"/>
      <c r="R61" s="333"/>
      <c r="S61" s="333"/>
    </row>
    <row r="62" spans="1:19" s="301" customFormat="1" ht="47.25">
      <c r="A62" s="421">
        <v>43</v>
      </c>
      <c r="B62" s="351" t="s">
        <v>184</v>
      </c>
      <c r="C62" s="352">
        <v>995413</v>
      </c>
      <c r="D62" s="358"/>
      <c r="E62" s="376">
        <v>0.18</v>
      </c>
      <c r="F62" s="373" t="s">
        <v>116</v>
      </c>
      <c r="G62" s="423" t="s">
        <v>681</v>
      </c>
      <c r="H62" s="436" t="s">
        <v>173</v>
      </c>
      <c r="I62" s="440">
        <v>12</v>
      </c>
      <c r="J62" s="368"/>
      <c r="K62" s="395" t="str">
        <f t="shared" si="14"/>
        <v>Included</v>
      </c>
      <c r="L62" s="391">
        <f t="shared" si="15"/>
        <v>0</v>
      </c>
      <c r="M62" s="389">
        <f t="shared" si="2"/>
        <v>0</v>
      </c>
      <c r="N62" s="389">
        <f t="shared" si="3"/>
        <v>0</v>
      </c>
      <c r="P62" s="333"/>
      <c r="Q62" s="333"/>
      <c r="R62" s="333"/>
      <c r="S62" s="333"/>
    </row>
    <row r="63" spans="1:19" s="301" customFormat="1" ht="31.5">
      <c r="A63" s="421">
        <v>44</v>
      </c>
      <c r="B63" s="351" t="s">
        <v>185</v>
      </c>
      <c r="C63" s="352">
        <v>995413</v>
      </c>
      <c r="D63" s="358"/>
      <c r="E63" s="376">
        <v>0.18</v>
      </c>
      <c r="F63" s="373" t="s">
        <v>116</v>
      </c>
      <c r="G63" s="423" t="s">
        <v>682</v>
      </c>
      <c r="H63" s="436" t="s">
        <v>186</v>
      </c>
      <c r="I63" s="440">
        <v>98</v>
      </c>
      <c r="J63" s="368"/>
      <c r="K63" s="395" t="str">
        <f t="shared" si="14"/>
        <v>Included</v>
      </c>
      <c r="L63" s="391">
        <f t="shared" si="15"/>
        <v>0</v>
      </c>
      <c r="M63" s="389">
        <f t="shared" si="2"/>
        <v>0</v>
      </c>
      <c r="N63" s="389">
        <f t="shared" si="3"/>
        <v>0</v>
      </c>
      <c r="P63" s="333"/>
      <c r="Q63" s="333"/>
      <c r="R63" s="333"/>
      <c r="S63" s="333"/>
    </row>
    <row r="64" spans="1:19" s="301" customFormat="1" ht="47.25">
      <c r="A64" s="421">
        <v>45</v>
      </c>
      <c r="B64" s="351">
        <v>9.91</v>
      </c>
      <c r="C64" s="352">
        <v>995413</v>
      </c>
      <c r="D64" s="358"/>
      <c r="E64" s="376">
        <v>0.18</v>
      </c>
      <c r="F64" s="373" t="s">
        <v>116</v>
      </c>
      <c r="G64" s="423" t="s">
        <v>683</v>
      </c>
      <c r="H64" s="436" t="s">
        <v>173</v>
      </c>
      <c r="I64" s="440">
        <v>144</v>
      </c>
      <c r="J64" s="368"/>
      <c r="K64" s="395" t="str">
        <f t="shared" si="14"/>
        <v>Included</v>
      </c>
      <c r="L64" s="391">
        <f t="shared" si="15"/>
        <v>0</v>
      </c>
      <c r="M64" s="389">
        <f t="shared" si="2"/>
        <v>0</v>
      </c>
      <c r="N64" s="389">
        <f t="shared" si="3"/>
        <v>0</v>
      </c>
      <c r="P64" s="333"/>
      <c r="Q64" s="333"/>
      <c r="R64" s="333"/>
      <c r="S64" s="333"/>
    </row>
    <row r="65" spans="1:19" s="301" customFormat="1" ht="63">
      <c r="A65" s="421">
        <v>46</v>
      </c>
      <c r="B65" s="351" t="s">
        <v>187</v>
      </c>
      <c r="C65" s="352">
        <v>995413</v>
      </c>
      <c r="D65" s="358"/>
      <c r="E65" s="376">
        <v>0.18</v>
      </c>
      <c r="F65" s="373" t="s">
        <v>116</v>
      </c>
      <c r="G65" s="423" t="s">
        <v>188</v>
      </c>
      <c r="H65" s="436" t="s">
        <v>173</v>
      </c>
      <c r="I65" s="440">
        <v>156</v>
      </c>
      <c r="J65" s="368"/>
      <c r="K65" s="395" t="str">
        <f t="shared" si="14"/>
        <v>Included</v>
      </c>
      <c r="L65" s="391">
        <f t="shared" si="15"/>
        <v>0</v>
      </c>
      <c r="M65" s="389">
        <f t="shared" si="2"/>
        <v>0</v>
      </c>
      <c r="N65" s="389">
        <f t="shared" si="3"/>
        <v>0</v>
      </c>
      <c r="P65" s="333"/>
      <c r="Q65" s="333"/>
      <c r="R65" s="333"/>
      <c r="S65" s="333"/>
    </row>
    <row r="66" spans="1:19" s="301" customFormat="1" ht="62.25">
      <c r="A66" s="421">
        <v>47</v>
      </c>
      <c r="B66" s="351" t="s">
        <v>189</v>
      </c>
      <c r="C66" s="352">
        <v>995413</v>
      </c>
      <c r="D66" s="358"/>
      <c r="E66" s="376">
        <v>0.18</v>
      </c>
      <c r="F66" s="373" t="s">
        <v>116</v>
      </c>
      <c r="G66" s="423" t="s">
        <v>684</v>
      </c>
      <c r="H66" s="436" t="s">
        <v>190</v>
      </c>
      <c r="I66" s="440">
        <v>1490</v>
      </c>
      <c r="J66" s="368"/>
      <c r="K66" s="395" t="str">
        <f t="shared" si="14"/>
        <v>Included</v>
      </c>
      <c r="L66" s="391">
        <f t="shared" si="15"/>
        <v>0</v>
      </c>
      <c r="M66" s="389">
        <f t="shared" si="2"/>
        <v>0</v>
      </c>
      <c r="N66" s="389">
        <f t="shared" si="3"/>
        <v>0</v>
      </c>
      <c r="P66" s="333"/>
      <c r="Q66" s="333"/>
      <c r="R66" s="333"/>
      <c r="S66" s="333"/>
    </row>
    <row r="67" spans="1:19" s="301" customFormat="1" ht="110.25">
      <c r="A67" s="421">
        <v>48</v>
      </c>
      <c r="B67" s="351">
        <v>9.1679999999999993</v>
      </c>
      <c r="C67" s="352">
        <v>995413</v>
      </c>
      <c r="D67" s="358"/>
      <c r="E67" s="376">
        <v>0.18</v>
      </c>
      <c r="F67" s="373" t="s">
        <v>116</v>
      </c>
      <c r="G67" s="423" t="s">
        <v>191</v>
      </c>
      <c r="H67" s="436" t="s">
        <v>142</v>
      </c>
      <c r="I67" s="440">
        <v>90</v>
      </c>
      <c r="J67" s="368"/>
      <c r="K67" s="395" t="str">
        <f t="shared" si="14"/>
        <v>Included</v>
      </c>
      <c r="L67" s="391">
        <f t="shared" si="15"/>
        <v>0</v>
      </c>
      <c r="M67" s="389">
        <f t="shared" si="2"/>
        <v>0</v>
      </c>
      <c r="N67" s="389">
        <f t="shared" si="3"/>
        <v>0</v>
      </c>
      <c r="P67" s="333"/>
      <c r="Q67" s="333"/>
      <c r="R67" s="333"/>
      <c r="S67" s="333"/>
    </row>
    <row r="68" spans="1:19" s="301" customFormat="1" ht="78.75">
      <c r="A68" s="421">
        <v>49</v>
      </c>
      <c r="B68" s="351">
        <v>9.1690000000000005</v>
      </c>
      <c r="C68" s="352">
        <v>995413</v>
      </c>
      <c r="D68" s="358"/>
      <c r="E68" s="376">
        <v>0.18</v>
      </c>
      <c r="F68" s="373" t="s">
        <v>116</v>
      </c>
      <c r="G68" s="423" t="s">
        <v>685</v>
      </c>
      <c r="H68" s="436" t="s">
        <v>142</v>
      </c>
      <c r="I68" s="440">
        <v>160</v>
      </c>
      <c r="J68" s="368"/>
      <c r="K68" s="395" t="str">
        <f t="shared" si="14"/>
        <v>Included</v>
      </c>
      <c r="L68" s="391">
        <f t="shared" si="15"/>
        <v>0</v>
      </c>
      <c r="M68" s="389">
        <f t="shared" si="2"/>
        <v>0</v>
      </c>
      <c r="N68" s="389">
        <f t="shared" si="3"/>
        <v>0</v>
      </c>
      <c r="P68" s="333"/>
      <c r="Q68" s="333"/>
      <c r="R68" s="333"/>
      <c r="S68" s="333"/>
    </row>
    <row r="69" spans="1:19" s="301" customFormat="1" ht="63">
      <c r="A69" s="421">
        <v>50</v>
      </c>
      <c r="B69" s="351">
        <v>9.1709999999999994</v>
      </c>
      <c r="C69" s="352">
        <v>995413</v>
      </c>
      <c r="D69" s="358"/>
      <c r="E69" s="376">
        <v>0.18</v>
      </c>
      <c r="F69" s="373" t="s">
        <v>116</v>
      </c>
      <c r="G69" s="423" t="s">
        <v>192</v>
      </c>
      <c r="H69" s="436" t="s">
        <v>173</v>
      </c>
      <c r="I69" s="440">
        <v>400</v>
      </c>
      <c r="J69" s="368"/>
      <c r="K69" s="395" t="str">
        <f t="shared" si="14"/>
        <v>Included</v>
      </c>
      <c r="L69" s="391">
        <f t="shared" si="15"/>
        <v>0</v>
      </c>
      <c r="M69" s="389">
        <f t="shared" si="2"/>
        <v>0</v>
      </c>
      <c r="N69" s="389">
        <f t="shared" si="3"/>
        <v>0</v>
      </c>
      <c r="P69" s="333"/>
      <c r="Q69" s="333"/>
      <c r="R69" s="333"/>
      <c r="S69" s="333"/>
    </row>
    <row r="70" spans="1:19" s="301" customFormat="1" ht="47.25">
      <c r="A70" s="421">
        <v>51</v>
      </c>
      <c r="B70" s="351">
        <v>9.1720000000000006</v>
      </c>
      <c r="C70" s="352">
        <v>995413</v>
      </c>
      <c r="D70" s="358"/>
      <c r="E70" s="376">
        <v>0.18</v>
      </c>
      <c r="F70" s="373" t="s">
        <v>116</v>
      </c>
      <c r="G70" s="423" t="s">
        <v>193</v>
      </c>
      <c r="H70" s="436" t="s">
        <v>194</v>
      </c>
      <c r="I70" s="440">
        <v>60</v>
      </c>
      <c r="J70" s="368"/>
      <c r="K70" s="395" t="str">
        <f t="shared" si="14"/>
        <v>Included</v>
      </c>
      <c r="L70" s="391">
        <f t="shared" si="15"/>
        <v>0</v>
      </c>
      <c r="M70" s="389">
        <f t="shared" si="2"/>
        <v>0</v>
      </c>
      <c r="N70" s="389">
        <f t="shared" si="3"/>
        <v>0</v>
      </c>
      <c r="P70" s="333"/>
      <c r="Q70" s="333"/>
      <c r="R70" s="333"/>
      <c r="S70" s="333"/>
    </row>
    <row r="71" spans="1:19" s="301" customFormat="1" ht="110.25">
      <c r="A71" s="421">
        <v>52</v>
      </c>
      <c r="B71" s="351">
        <v>10.18</v>
      </c>
      <c r="C71" s="352">
        <v>995413</v>
      </c>
      <c r="D71" s="358"/>
      <c r="E71" s="376">
        <v>0.18</v>
      </c>
      <c r="F71" s="373" t="s">
        <v>116</v>
      </c>
      <c r="G71" s="423" t="s">
        <v>195</v>
      </c>
      <c r="H71" s="436" t="s">
        <v>173</v>
      </c>
      <c r="I71" s="440">
        <v>24</v>
      </c>
      <c r="J71" s="368"/>
      <c r="K71" s="395" t="str">
        <f t="shared" si="14"/>
        <v>Included</v>
      </c>
      <c r="L71" s="391">
        <f t="shared" si="15"/>
        <v>0</v>
      </c>
      <c r="M71" s="389">
        <f t="shared" si="2"/>
        <v>0</v>
      </c>
      <c r="N71" s="389">
        <f t="shared" si="3"/>
        <v>0</v>
      </c>
      <c r="P71" s="333"/>
      <c r="Q71" s="333"/>
      <c r="R71" s="333"/>
      <c r="S71" s="333"/>
    </row>
    <row r="72" spans="1:19" s="301" customFormat="1" ht="47.25">
      <c r="A72" s="421">
        <v>53</v>
      </c>
      <c r="B72" s="351" t="s">
        <v>196</v>
      </c>
      <c r="C72" s="352">
        <v>995413</v>
      </c>
      <c r="D72" s="358"/>
      <c r="E72" s="376">
        <v>0.18</v>
      </c>
      <c r="F72" s="373" t="s">
        <v>116</v>
      </c>
      <c r="G72" s="423" t="s">
        <v>197</v>
      </c>
      <c r="H72" s="436" t="s">
        <v>190</v>
      </c>
      <c r="I72" s="440">
        <v>1240</v>
      </c>
      <c r="J72" s="368"/>
      <c r="K72" s="395" t="str">
        <f t="shared" ref="K72" si="18">IF(J72=0, "Included", IF(ISERROR(I72*J72), J72, I72*J72))</f>
        <v>Included</v>
      </c>
      <c r="L72" s="391">
        <f t="shared" ref="L72" si="19">N72</f>
        <v>0</v>
      </c>
      <c r="M72" s="389">
        <f t="shared" si="2"/>
        <v>0</v>
      </c>
      <c r="N72" s="389">
        <f t="shared" si="3"/>
        <v>0</v>
      </c>
      <c r="P72" s="333"/>
      <c r="Q72" s="333"/>
      <c r="R72" s="333"/>
      <c r="S72" s="333"/>
    </row>
    <row r="73" spans="1:19" s="301" customFormat="1" ht="63">
      <c r="A73" s="421">
        <v>54</v>
      </c>
      <c r="B73" s="351" t="s">
        <v>198</v>
      </c>
      <c r="C73" s="352">
        <v>995413</v>
      </c>
      <c r="D73" s="358"/>
      <c r="E73" s="376">
        <v>0.18</v>
      </c>
      <c r="F73" s="373" t="s">
        <v>116</v>
      </c>
      <c r="G73" s="423" t="s">
        <v>199</v>
      </c>
      <c r="H73" s="436" t="s">
        <v>190</v>
      </c>
      <c r="I73" s="440">
        <v>525</v>
      </c>
      <c r="J73" s="368"/>
      <c r="K73" s="395" t="str">
        <f t="shared" ref="K73:K74" si="20">IF(J73=0, "Included", IF(ISERROR(I73*J73), J73, I73*J73))</f>
        <v>Included</v>
      </c>
      <c r="L73" s="391">
        <f t="shared" ref="L73:L74" si="21">N73</f>
        <v>0</v>
      </c>
      <c r="M73" s="389">
        <f t="shared" si="2"/>
        <v>0</v>
      </c>
      <c r="N73" s="389">
        <f t="shared" si="3"/>
        <v>0</v>
      </c>
      <c r="P73" s="333"/>
      <c r="Q73" s="333"/>
      <c r="R73" s="333"/>
      <c r="S73" s="333"/>
    </row>
    <row r="74" spans="1:19" s="301" customFormat="1" ht="141.75">
      <c r="A74" s="421">
        <v>55</v>
      </c>
      <c r="B74" s="351">
        <v>11.4</v>
      </c>
      <c r="C74" s="352">
        <v>995413</v>
      </c>
      <c r="D74" s="358"/>
      <c r="E74" s="376">
        <v>0.18</v>
      </c>
      <c r="F74" s="373" t="s">
        <v>116</v>
      </c>
      <c r="G74" s="423" t="s">
        <v>200</v>
      </c>
      <c r="H74" s="436" t="s">
        <v>142</v>
      </c>
      <c r="I74" s="440">
        <v>200</v>
      </c>
      <c r="J74" s="368"/>
      <c r="K74" s="395" t="str">
        <f t="shared" si="20"/>
        <v>Included</v>
      </c>
      <c r="L74" s="391">
        <f t="shared" si="21"/>
        <v>0</v>
      </c>
      <c r="M74" s="389">
        <f t="shared" ref="M74" si="22">IF(K74="Included",0,K74)</f>
        <v>0</v>
      </c>
      <c r="N74" s="389">
        <f t="shared" ref="N74" si="23">IF(E74="confirmed",(M74*D74),(M74*E74))</f>
        <v>0</v>
      </c>
      <c r="P74" s="333"/>
      <c r="Q74" s="333"/>
      <c r="R74" s="333"/>
      <c r="S74" s="333"/>
    </row>
    <row r="75" spans="1:19" s="301" customFormat="1" ht="110.25">
      <c r="A75" s="421">
        <v>56</v>
      </c>
      <c r="B75" s="351" t="s">
        <v>201</v>
      </c>
      <c r="C75" s="352">
        <v>995413</v>
      </c>
      <c r="D75" s="358"/>
      <c r="E75" s="376">
        <v>0.18</v>
      </c>
      <c r="F75" s="373" t="s">
        <v>116</v>
      </c>
      <c r="G75" s="423" t="s">
        <v>202</v>
      </c>
      <c r="H75" s="436" t="s">
        <v>132</v>
      </c>
      <c r="I75" s="440">
        <v>350</v>
      </c>
      <c r="J75" s="368"/>
      <c r="K75" s="395" t="str">
        <f t="shared" ref="K75" si="24">IF(J75=0, "Included", IF(ISERROR(I75*J75), J75, I75*J75))</f>
        <v>Included</v>
      </c>
      <c r="L75" s="391">
        <f t="shared" ref="L75" si="25">N75</f>
        <v>0</v>
      </c>
      <c r="M75" s="389">
        <f t="shared" ref="M75:M94" si="26">IF(K75="Included",0,K75)</f>
        <v>0</v>
      </c>
      <c r="N75" s="389">
        <f t="shared" ref="N75:N94" si="27">IF(E75="confirmed",(M75*D75),(M75*E75))</f>
        <v>0</v>
      </c>
      <c r="P75" s="333"/>
      <c r="Q75" s="333"/>
      <c r="R75" s="333"/>
      <c r="S75" s="333"/>
    </row>
    <row r="76" spans="1:19" s="301" customFormat="1" ht="173.25">
      <c r="A76" s="421">
        <v>57</v>
      </c>
      <c r="B76" s="351" t="s">
        <v>203</v>
      </c>
      <c r="C76" s="352">
        <v>995413</v>
      </c>
      <c r="D76" s="358"/>
      <c r="E76" s="376">
        <v>0.18</v>
      </c>
      <c r="F76" s="373" t="s">
        <v>116</v>
      </c>
      <c r="G76" s="423" t="s">
        <v>204</v>
      </c>
      <c r="H76" s="436" t="s">
        <v>142</v>
      </c>
      <c r="I76" s="440">
        <v>45</v>
      </c>
      <c r="J76" s="368"/>
      <c r="K76" s="395" t="str">
        <f t="shared" ref="K76:K93" si="28">IF(J76=0, "Included", IF(ISERROR(I76*J76), J76, I76*J76))</f>
        <v>Included</v>
      </c>
      <c r="L76" s="391">
        <f t="shared" ref="L76:L139" si="29">N76</f>
        <v>0</v>
      </c>
      <c r="M76" s="389">
        <f t="shared" si="26"/>
        <v>0</v>
      </c>
      <c r="N76" s="389">
        <f t="shared" si="27"/>
        <v>0</v>
      </c>
      <c r="P76" s="333"/>
      <c r="Q76" s="333"/>
      <c r="R76" s="333"/>
      <c r="S76" s="333"/>
    </row>
    <row r="77" spans="1:19" s="301" customFormat="1" ht="94.5">
      <c r="A77" s="421">
        <v>58</v>
      </c>
      <c r="B77" s="351" t="s">
        <v>205</v>
      </c>
      <c r="C77" s="352">
        <v>995413</v>
      </c>
      <c r="D77" s="358"/>
      <c r="E77" s="376">
        <v>0.18</v>
      </c>
      <c r="F77" s="373" t="s">
        <v>116</v>
      </c>
      <c r="G77" s="423" t="s">
        <v>686</v>
      </c>
      <c r="H77" s="436" t="s">
        <v>142</v>
      </c>
      <c r="I77" s="440">
        <v>51</v>
      </c>
      <c r="J77" s="368"/>
      <c r="K77" s="395" t="str">
        <f t="shared" si="28"/>
        <v>Included</v>
      </c>
      <c r="L77" s="391">
        <f t="shared" si="29"/>
        <v>0</v>
      </c>
      <c r="M77" s="389">
        <f t="shared" si="26"/>
        <v>0</v>
      </c>
      <c r="N77" s="389">
        <f t="shared" si="27"/>
        <v>0</v>
      </c>
      <c r="P77" s="333"/>
      <c r="Q77" s="333"/>
      <c r="R77" s="333"/>
      <c r="S77" s="333"/>
    </row>
    <row r="78" spans="1:19" s="301" customFormat="1" ht="173.25">
      <c r="A78" s="421">
        <v>59</v>
      </c>
      <c r="B78" s="351" t="s">
        <v>206</v>
      </c>
      <c r="C78" s="352">
        <v>995413</v>
      </c>
      <c r="D78" s="358"/>
      <c r="E78" s="376">
        <v>0.18</v>
      </c>
      <c r="F78" s="373" t="s">
        <v>116</v>
      </c>
      <c r="G78" s="423" t="s">
        <v>207</v>
      </c>
      <c r="H78" s="436" t="s">
        <v>142</v>
      </c>
      <c r="I78" s="440">
        <v>260</v>
      </c>
      <c r="J78" s="368"/>
      <c r="K78" s="395" t="str">
        <f t="shared" si="28"/>
        <v>Included</v>
      </c>
      <c r="L78" s="391">
        <f t="shared" si="29"/>
        <v>0</v>
      </c>
      <c r="M78" s="389">
        <f t="shared" si="26"/>
        <v>0</v>
      </c>
      <c r="N78" s="389">
        <f t="shared" si="27"/>
        <v>0</v>
      </c>
      <c r="P78" s="333"/>
      <c r="Q78" s="333"/>
      <c r="R78" s="333"/>
      <c r="S78" s="333"/>
    </row>
    <row r="79" spans="1:19" s="301" customFormat="1" ht="63">
      <c r="A79" s="421">
        <v>60</v>
      </c>
      <c r="B79" s="351" t="s">
        <v>208</v>
      </c>
      <c r="C79" s="352">
        <v>995413</v>
      </c>
      <c r="D79" s="358"/>
      <c r="E79" s="376">
        <v>0.18</v>
      </c>
      <c r="F79" s="373" t="s">
        <v>116</v>
      </c>
      <c r="G79" s="423" t="s">
        <v>687</v>
      </c>
      <c r="H79" s="436" t="s">
        <v>127</v>
      </c>
      <c r="I79" s="440">
        <v>82</v>
      </c>
      <c r="J79" s="368"/>
      <c r="K79" s="395" t="str">
        <f t="shared" si="28"/>
        <v>Included</v>
      </c>
      <c r="L79" s="391">
        <f t="shared" si="29"/>
        <v>0</v>
      </c>
      <c r="M79" s="389">
        <f t="shared" si="26"/>
        <v>0</v>
      </c>
      <c r="N79" s="389">
        <f t="shared" si="27"/>
        <v>0</v>
      </c>
      <c r="P79" s="333"/>
      <c r="Q79" s="333"/>
      <c r="R79" s="333"/>
      <c r="S79" s="333"/>
    </row>
    <row r="80" spans="1:19" s="301" customFormat="1" ht="94.5">
      <c r="A80" s="421">
        <v>61</v>
      </c>
      <c r="B80" s="351" t="s">
        <v>209</v>
      </c>
      <c r="C80" s="352">
        <v>995413</v>
      </c>
      <c r="D80" s="358"/>
      <c r="E80" s="376">
        <v>0.18</v>
      </c>
      <c r="F80" s="373" t="s">
        <v>116</v>
      </c>
      <c r="G80" s="423" t="s">
        <v>210</v>
      </c>
      <c r="H80" s="436" t="s">
        <v>173</v>
      </c>
      <c r="I80" s="440">
        <v>7</v>
      </c>
      <c r="J80" s="368"/>
      <c r="K80" s="395" t="str">
        <f t="shared" si="28"/>
        <v>Included</v>
      </c>
      <c r="L80" s="391">
        <f t="shared" si="29"/>
        <v>0</v>
      </c>
      <c r="M80" s="389">
        <f t="shared" si="26"/>
        <v>0</v>
      </c>
      <c r="N80" s="389">
        <f t="shared" si="27"/>
        <v>0</v>
      </c>
      <c r="P80" s="333"/>
      <c r="Q80" s="333"/>
      <c r="R80" s="333"/>
      <c r="S80" s="333"/>
    </row>
    <row r="81" spans="1:19" s="301" customFormat="1" ht="94.5">
      <c r="A81" s="421">
        <v>62</v>
      </c>
      <c r="B81" s="351" t="s">
        <v>211</v>
      </c>
      <c r="C81" s="352">
        <v>995413</v>
      </c>
      <c r="D81" s="358"/>
      <c r="E81" s="376">
        <v>0.18</v>
      </c>
      <c r="F81" s="373" t="s">
        <v>116</v>
      </c>
      <c r="G81" s="423" t="s">
        <v>212</v>
      </c>
      <c r="H81" s="436" t="s">
        <v>173</v>
      </c>
      <c r="I81" s="440">
        <v>7</v>
      </c>
      <c r="J81" s="368"/>
      <c r="K81" s="395" t="str">
        <f t="shared" si="28"/>
        <v>Included</v>
      </c>
      <c r="L81" s="391">
        <f t="shared" si="29"/>
        <v>0</v>
      </c>
      <c r="M81" s="389">
        <f t="shared" si="26"/>
        <v>0</v>
      </c>
      <c r="N81" s="389">
        <f t="shared" si="27"/>
        <v>0</v>
      </c>
      <c r="P81" s="333"/>
      <c r="Q81" s="333"/>
      <c r="R81" s="333"/>
      <c r="S81" s="333"/>
    </row>
    <row r="82" spans="1:19" s="301" customFormat="1" ht="94.5">
      <c r="A82" s="421">
        <v>63</v>
      </c>
      <c r="B82" s="351" t="s">
        <v>213</v>
      </c>
      <c r="C82" s="352">
        <v>995413</v>
      </c>
      <c r="D82" s="358"/>
      <c r="E82" s="376">
        <v>0.18</v>
      </c>
      <c r="F82" s="373" t="s">
        <v>116</v>
      </c>
      <c r="G82" s="423" t="s">
        <v>214</v>
      </c>
      <c r="H82" s="436" t="s">
        <v>173</v>
      </c>
      <c r="I82" s="440">
        <v>80</v>
      </c>
      <c r="J82" s="368"/>
      <c r="K82" s="395" t="str">
        <f t="shared" si="28"/>
        <v>Included</v>
      </c>
      <c r="L82" s="391">
        <f t="shared" si="29"/>
        <v>0</v>
      </c>
      <c r="M82" s="389">
        <f t="shared" si="26"/>
        <v>0</v>
      </c>
      <c r="N82" s="389">
        <f t="shared" si="27"/>
        <v>0</v>
      </c>
      <c r="P82" s="333"/>
      <c r="Q82" s="333"/>
      <c r="R82" s="333"/>
      <c r="S82" s="333"/>
    </row>
    <row r="83" spans="1:19" s="301" customFormat="1" ht="16.5">
      <c r="A83" s="421">
        <v>64</v>
      </c>
      <c r="B83" s="351" t="s">
        <v>215</v>
      </c>
      <c r="C83" s="352">
        <v>995413</v>
      </c>
      <c r="D83" s="358"/>
      <c r="E83" s="376">
        <v>0.18</v>
      </c>
      <c r="F83" s="373" t="s">
        <v>116</v>
      </c>
      <c r="G83" s="423" t="s">
        <v>216</v>
      </c>
      <c r="H83" s="436" t="s">
        <v>142</v>
      </c>
      <c r="I83" s="440">
        <v>1250</v>
      </c>
      <c r="J83" s="368"/>
      <c r="K83" s="395" t="str">
        <f t="shared" si="28"/>
        <v>Included</v>
      </c>
      <c r="L83" s="391">
        <f t="shared" si="29"/>
        <v>0</v>
      </c>
      <c r="M83" s="389">
        <f t="shared" si="26"/>
        <v>0</v>
      </c>
      <c r="N83" s="389">
        <f t="shared" si="27"/>
        <v>0</v>
      </c>
      <c r="P83" s="333"/>
      <c r="Q83" s="333"/>
      <c r="R83" s="333"/>
      <c r="S83" s="333"/>
    </row>
    <row r="84" spans="1:19" s="301" customFormat="1" ht="31.5">
      <c r="A84" s="421">
        <v>65</v>
      </c>
      <c r="B84" s="351" t="s">
        <v>217</v>
      </c>
      <c r="C84" s="352">
        <v>995413</v>
      </c>
      <c r="D84" s="358"/>
      <c r="E84" s="376">
        <v>0.18</v>
      </c>
      <c r="F84" s="373" t="s">
        <v>116</v>
      </c>
      <c r="G84" s="423" t="s">
        <v>218</v>
      </c>
      <c r="H84" s="436" t="s">
        <v>142</v>
      </c>
      <c r="I84" s="440">
        <v>850</v>
      </c>
      <c r="J84" s="368"/>
      <c r="K84" s="395" t="str">
        <f t="shared" si="28"/>
        <v>Included</v>
      </c>
      <c r="L84" s="391">
        <f t="shared" si="29"/>
        <v>0</v>
      </c>
      <c r="M84" s="389">
        <f t="shared" si="26"/>
        <v>0</v>
      </c>
      <c r="N84" s="389">
        <f t="shared" si="27"/>
        <v>0</v>
      </c>
      <c r="P84" s="333"/>
      <c r="Q84" s="333"/>
      <c r="R84" s="333"/>
      <c r="S84" s="333"/>
    </row>
    <row r="85" spans="1:19" s="301" customFormat="1" ht="31.5">
      <c r="A85" s="421">
        <v>66</v>
      </c>
      <c r="B85" s="351" t="s">
        <v>219</v>
      </c>
      <c r="C85" s="352">
        <v>995413</v>
      </c>
      <c r="D85" s="358"/>
      <c r="E85" s="376">
        <v>0.18</v>
      </c>
      <c r="F85" s="373" t="s">
        <v>116</v>
      </c>
      <c r="G85" s="423" t="s">
        <v>661</v>
      </c>
      <c r="H85" s="436" t="s">
        <v>142</v>
      </c>
      <c r="I85" s="440">
        <v>100</v>
      </c>
      <c r="J85" s="368"/>
      <c r="K85" s="395" t="str">
        <f t="shared" si="28"/>
        <v>Included</v>
      </c>
      <c r="L85" s="391">
        <f t="shared" si="29"/>
        <v>0</v>
      </c>
      <c r="M85" s="389">
        <f t="shared" si="26"/>
        <v>0</v>
      </c>
      <c r="N85" s="389">
        <f t="shared" si="27"/>
        <v>0</v>
      </c>
      <c r="P85" s="333"/>
      <c r="Q85" s="333"/>
      <c r="R85" s="333"/>
      <c r="S85" s="333"/>
    </row>
    <row r="86" spans="1:19" s="301" customFormat="1" ht="16.5">
      <c r="A86" s="421">
        <v>67</v>
      </c>
      <c r="B86" s="351" t="s">
        <v>220</v>
      </c>
      <c r="C86" s="352">
        <v>995413</v>
      </c>
      <c r="D86" s="358"/>
      <c r="E86" s="376">
        <v>0.18</v>
      </c>
      <c r="F86" s="373" t="s">
        <v>116</v>
      </c>
      <c r="G86" s="423" t="s">
        <v>221</v>
      </c>
      <c r="H86" s="436" t="s">
        <v>142</v>
      </c>
      <c r="I86" s="440">
        <v>1276</v>
      </c>
      <c r="J86" s="368"/>
      <c r="K86" s="395" t="str">
        <f t="shared" si="28"/>
        <v>Included</v>
      </c>
      <c r="L86" s="391">
        <f t="shared" si="29"/>
        <v>0</v>
      </c>
      <c r="M86" s="389">
        <f t="shared" si="26"/>
        <v>0</v>
      </c>
      <c r="N86" s="389">
        <f t="shared" si="27"/>
        <v>0</v>
      </c>
      <c r="P86" s="333"/>
      <c r="Q86" s="333"/>
      <c r="R86" s="333"/>
      <c r="S86" s="333"/>
    </row>
    <row r="87" spans="1:19" s="301" customFormat="1" ht="47.25">
      <c r="A87" s="421">
        <v>68</v>
      </c>
      <c r="B87" s="351">
        <v>13.11</v>
      </c>
      <c r="C87" s="352">
        <v>995413</v>
      </c>
      <c r="D87" s="358"/>
      <c r="E87" s="376">
        <v>0.18</v>
      </c>
      <c r="F87" s="373" t="s">
        <v>116</v>
      </c>
      <c r="G87" s="423" t="s">
        <v>222</v>
      </c>
      <c r="H87" s="436" t="s">
        <v>142</v>
      </c>
      <c r="I87" s="440">
        <v>1300</v>
      </c>
      <c r="J87" s="368"/>
      <c r="K87" s="395" t="str">
        <f t="shared" si="28"/>
        <v>Included</v>
      </c>
      <c r="L87" s="391">
        <f t="shared" si="29"/>
        <v>0</v>
      </c>
      <c r="M87" s="389">
        <f t="shared" si="26"/>
        <v>0</v>
      </c>
      <c r="N87" s="389">
        <f t="shared" si="27"/>
        <v>0</v>
      </c>
      <c r="P87" s="333"/>
      <c r="Q87" s="333"/>
      <c r="R87" s="333"/>
      <c r="S87" s="333"/>
    </row>
    <row r="88" spans="1:19" s="301" customFormat="1" ht="31.5">
      <c r="A88" s="421">
        <v>69</v>
      </c>
      <c r="B88" s="351" t="s">
        <v>223</v>
      </c>
      <c r="C88" s="352">
        <v>995413</v>
      </c>
      <c r="D88" s="358"/>
      <c r="E88" s="376">
        <v>0.18</v>
      </c>
      <c r="F88" s="373" t="s">
        <v>116</v>
      </c>
      <c r="G88" s="423" t="s">
        <v>688</v>
      </c>
      <c r="H88" s="436" t="s">
        <v>142</v>
      </c>
      <c r="I88" s="440">
        <v>16</v>
      </c>
      <c r="J88" s="368"/>
      <c r="K88" s="395" t="str">
        <f t="shared" si="28"/>
        <v>Included</v>
      </c>
      <c r="L88" s="391">
        <f t="shared" si="29"/>
        <v>0</v>
      </c>
      <c r="M88" s="389">
        <f t="shared" si="26"/>
        <v>0</v>
      </c>
      <c r="N88" s="389">
        <f t="shared" si="27"/>
        <v>0</v>
      </c>
      <c r="P88" s="333"/>
      <c r="Q88" s="333"/>
      <c r="R88" s="333"/>
      <c r="S88" s="333"/>
    </row>
    <row r="89" spans="1:19" s="301" customFormat="1" ht="31.5">
      <c r="A89" s="421">
        <v>70</v>
      </c>
      <c r="B89" s="351">
        <v>13.26</v>
      </c>
      <c r="C89" s="352">
        <v>995413</v>
      </c>
      <c r="D89" s="358"/>
      <c r="E89" s="376">
        <v>0.18</v>
      </c>
      <c r="F89" s="373" t="s">
        <v>116</v>
      </c>
      <c r="G89" s="423" t="s">
        <v>224</v>
      </c>
      <c r="H89" s="436" t="s">
        <v>142</v>
      </c>
      <c r="I89" s="440">
        <v>2100</v>
      </c>
      <c r="J89" s="368"/>
      <c r="K89" s="395" t="str">
        <f t="shared" si="28"/>
        <v>Included</v>
      </c>
      <c r="L89" s="391">
        <f t="shared" si="29"/>
        <v>0</v>
      </c>
      <c r="M89" s="389">
        <f t="shared" si="26"/>
        <v>0</v>
      </c>
      <c r="N89" s="389">
        <f t="shared" si="27"/>
        <v>0</v>
      </c>
      <c r="P89" s="333"/>
      <c r="Q89" s="333"/>
      <c r="R89" s="333"/>
      <c r="S89" s="333"/>
    </row>
    <row r="90" spans="1:19" s="301" customFormat="1" ht="31.5">
      <c r="A90" s="421">
        <v>71</v>
      </c>
      <c r="B90" s="351" t="s">
        <v>225</v>
      </c>
      <c r="C90" s="352">
        <v>995413</v>
      </c>
      <c r="D90" s="358"/>
      <c r="E90" s="376">
        <v>0.18</v>
      </c>
      <c r="F90" s="373" t="s">
        <v>116</v>
      </c>
      <c r="G90" s="423" t="s">
        <v>226</v>
      </c>
      <c r="H90" s="436" t="s">
        <v>142</v>
      </c>
      <c r="I90" s="440">
        <v>400</v>
      </c>
      <c r="J90" s="368"/>
      <c r="K90" s="395" t="str">
        <f t="shared" si="28"/>
        <v>Included</v>
      </c>
      <c r="L90" s="391">
        <f t="shared" si="29"/>
        <v>0</v>
      </c>
      <c r="M90" s="389">
        <f t="shared" si="26"/>
        <v>0</v>
      </c>
      <c r="N90" s="389">
        <f t="shared" si="27"/>
        <v>0</v>
      </c>
      <c r="P90" s="333"/>
      <c r="Q90" s="333"/>
      <c r="R90" s="333"/>
      <c r="S90" s="333"/>
    </row>
    <row r="91" spans="1:19" s="301" customFormat="1" ht="78.75">
      <c r="A91" s="421">
        <v>72</v>
      </c>
      <c r="B91" s="351" t="s">
        <v>228</v>
      </c>
      <c r="C91" s="352">
        <v>995413</v>
      </c>
      <c r="D91" s="358"/>
      <c r="E91" s="376">
        <v>0.18</v>
      </c>
      <c r="F91" s="373" t="s">
        <v>116</v>
      </c>
      <c r="G91" s="423" t="s">
        <v>229</v>
      </c>
      <c r="H91" s="436" t="s">
        <v>186</v>
      </c>
      <c r="I91" s="440">
        <v>350</v>
      </c>
      <c r="J91" s="368"/>
      <c r="K91" s="395" t="str">
        <f t="shared" si="28"/>
        <v>Included</v>
      </c>
      <c r="L91" s="391">
        <f t="shared" si="29"/>
        <v>0</v>
      </c>
      <c r="M91" s="389">
        <f t="shared" si="26"/>
        <v>0</v>
      </c>
      <c r="N91" s="389">
        <f t="shared" si="27"/>
        <v>0</v>
      </c>
      <c r="P91" s="333"/>
      <c r="Q91" s="333"/>
      <c r="R91" s="333"/>
      <c r="S91" s="333"/>
    </row>
    <row r="92" spans="1:19" s="301" customFormat="1" ht="47.25">
      <c r="A92" s="421">
        <v>73</v>
      </c>
      <c r="B92" s="424" t="s">
        <v>771</v>
      </c>
      <c r="C92" s="352">
        <v>995413</v>
      </c>
      <c r="D92" s="358"/>
      <c r="E92" s="376">
        <v>0.18</v>
      </c>
      <c r="F92" s="373" t="s">
        <v>116</v>
      </c>
      <c r="G92" s="423" t="s">
        <v>230</v>
      </c>
      <c r="H92" s="436" t="s">
        <v>142</v>
      </c>
      <c r="I92" s="440">
        <v>1300</v>
      </c>
      <c r="J92" s="368"/>
      <c r="K92" s="395" t="str">
        <f t="shared" si="28"/>
        <v>Included</v>
      </c>
      <c r="L92" s="391">
        <f t="shared" si="29"/>
        <v>0</v>
      </c>
      <c r="M92" s="389">
        <f t="shared" si="26"/>
        <v>0</v>
      </c>
      <c r="N92" s="389">
        <f t="shared" si="27"/>
        <v>0</v>
      </c>
      <c r="P92" s="333"/>
      <c r="Q92" s="333"/>
      <c r="R92" s="333"/>
      <c r="S92" s="333"/>
    </row>
    <row r="93" spans="1:19" s="301" customFormat="1" ht="78.75">
      <c r="A93" s="421">
        <v>74</v>
      </c>
      <c r="B93" s="351" t="s">
        <v>231</v>
      </c>
      <c r="C93" s="352">
        <v>995413</v>
      </c>
      <c r="D93" s="358"/>
      <c r="E93" s="376">
        <v>0.18</v>
      </c>
      <c r="F93" s="373" t="s">
        <v>116</v>
      </c>
      <c r="G93" s="423" t="s">
        <v>232</v>
      </c>
      <c r="H93" s="436" t="s">
        <v>142</v>
      </c>
      <c r="I93" s="440">
        <v>3376</v>
      </c>
      <c r="J93" s="368"/>
      <c r="K93" s="395" t="str">
        <f t="shared" si="28"/>
        <v>Included</v>
      </c>
      <c r="L93" s="391">
        <f t="shared" si="29"/>
        <v>0</v>
      </c>
      <c r="M93" s="389">
        <f t="shared" si="26"/>
        <v>0</v>
      </c>
      <c r="N93" s="389">
        <f t="shared" si="27"/>
        <v>0</v>
      </c>
      <c r="P93" s="333"/>
      <c r="Q93" s="333"/>
      <c r="R93" s="333"/>
      <c r="S93" s="333"/>
    </row>
    <row r="94" spans="1:19" s="301" customFormat="1" ht="63">
      <c r="A94" s="421">
        <v>75</v>
      </c>
      <c r="B94" s="351" t="s">
        <v>233</v>
      </c>
      <c r="C94" s="352">
        <v>995413</v>
      </c>
      <c r="D94" s="358"/>
      <c r="E94" s="376">
        <v>0.18</v>
      </c>
      <c r="F94" s="373" t="s">
        <v>116</v>
      </c>
      <c r="G94" s="423" t="s">
        <v>234</v>
      </c>
      <c r="H94" s="436" t="s">
        <v>132</v>
      </c>
      <c r="I94" s="440">
        <v>3376</v>
      </c>
      <c r="J94" s="368"/>
      <c r="K94" s="395" t="str">
        <f t="shared" ref="K94" si="30">IF(J94=0, "Included", IF(ISERROR(I94*J94), J94, I94*J94))</f>
        <v>Included</v>
      </c>
      <c r="L94" s="391">
        <f t="shared" si="29"/>
        <v>0</v>
      </c>
      <c r="M94" s="389">
        <f t="shared" si="26"/>
        <v>0</v>
      </c>
      <c r="N94" s="389">
        <f t="shared" si="27"/>
        <v>0</v>
      </c>
      <c r="O94" s="301" t="s">
        <v>227</v>
      </c>
      <c r="P94" s="333"/>
      <c r="Q94" s="333"/>
      <c r="R94" s="333"/>
      <c r="S94" s="333"/>
    </row>
    <row r="95" spans="1:19" s="301" customFormat="1" ht="47.25">
      <c r="A95" s="421">
        <v>76</v>
      </c>
      <c r="B95" s="351" t="s">
        <v>235</v>
      </c>
      <c r="C95" s="352">
        <v>995413</v>
      </c>
      <c r="D95" s="358"/>
      <c r="E95" s="376">
        <v>0.18</v>
      </c>
      <c r="F95" s="373" t="s">
        <v>116</v>
      </c>
      <c r="G95" s="423" t="s">
        <v>236</v>
      </c>
      <c r="H95" s="436" t="s">
        <v>142</v>
      </c>
      <c r="I95" s="440">
        <v>1350</v>
      </c>
      <c r="J95" s="368"/>
      <c r="K95" s="395" t="str">
        <f t="shared" ref="K95" si="31">IF(J95=0, "Included", IF(ISERROR(I95*J95), J95, I95*J95))</f>
        <v>Included</v>
      </c>
      <c r="L95" s="391">
        <f t="shared" si="29"/>
        <v>0</v>
      </c>
      <c r="M95" s="389">
        <f t="shared" ref="M95:M130" si="32">IF(K95="Included",0,K95)</f>
        <v>0</v>
      </c>
      <c r="N95" s="389">
        <f t="shared" ref="N95:N130" si="33">IF(E95="confirmed",(M95*D95),(M95*E95))</f>
        <v>0</v>
      </c>
      <c r="P95" s="333"/>
      <c r="Q95" s="333"/>
      <c r="R95" s="333"/>
      <c r="S95" s="333"/>
    </row>
    <row r="96" spans="1:19" s="301" customFormat="1" ht="409.5">
      <c r="A96" s="421">
        <v>77</v>
      </c>
      <c r="B96" s="351" t="s">
        <v>237</v>
      </c>
      <c r="C96" s="352">
        <v>995413</v>
      </c>
      <c r="D96" s="358"/>
      <c r="E96" s="376">
        <v>0.18</v>
      </c>
      <c r="F96" s="373" t="s">
        <v>116</v>
      </c>
      <c r="G96" s="423" t="s">
        <v>238</v>
      </c>
      <c r="H96" s="436"/>
      <c r="I96" s="440"/>
      <c r="J96" s="368"/>
      <c r="K96" s="395" t="str">
        <f t="shared" ref="K96:K159" si="34">IF(J96=0, "Included", IF(ISERROR(I96*J96), J96, I96*J96))</f>
        <v>Included</v>
      </c>
      <c r="L96" s="391">
        <f t="shared" si="29"/>
        <v>0</v>
      </c>
      <c r="M96" s="389">
        <f t="shared" si="32"/>
        <v>0</v>
      </c>
      <c r="N96" s="389">
        <f t="shared" si="33"/>
        <v>0</v>
      </c>
      <c r="P96" s="333"/>
      <c r="Q96" s="333"/>
      <c r="R96" s="333"/>
      <c r="S96" s="333"/>
    </row>
    <row r="97" spans="1:19" s="301" customFormat="1" ht="94.5">
      <c r="A97" s="421">
        <v>78</v>
      </c>
      <c r="B97" s="351" t="s">
        <v>239</v>
      </c>
      <c r="C97" s="352">
        <v>995413</v>
      </c>
      <c r="D97" s="358"/>
      <c r="E97" s="376">
        <v>0.18</v>
      </c>
      <c r="F97" s="373" t="s">
        <v>116</v>
      </c>
      <c r="G97" s="423" t="s">
        <v>240</v>
      </c>
      <c r="H97" s="436" t="s">
        <v>132</v>
      </c>
      <c r="I97" s="440">
        <v>75</v>
      </c>
      <c r="J97" s="368"/>
      <c r="K97" s="395" t="str">
        <f t="shared" si="34"/>
        <v>Included</v>
      </c>
      <c r="L97" s="391">
        <f t="shared" si="29"/>
        <v>0</v>
      </c>
      <c r="M97" s="389">
        <f t="shared" si="32"/>
        <v>0</v>
      </c>
      <c r="N97" s="389">
        <f t="shared" si="33"/>
        <v>0</v>
      </c>
      <c r="P97" s="333"/>
      <c r="Q97" s="333"/>
      <c r="R97" s="333"/>
      <c r="S97" s="333"/>
    </row>
    <row r="98" spans="1:19" s="301" customFormat="1" ht="47.25">
      <c r="A98" s="421">
        <v>79</v>
      </c>
      <c r="B98" s="351" t="s">
        <v>241</v>
      </c>
      <c r="C98" s="352">
        <v>995413</v>
      </c>
      <c r="D98" s="358"/>
      <c r="E98" s="376">
        <v>0.18</v>
      </c>
      <c r="F98" s="373" t="s">
        <v>116</v>
      </c>
      <c r="G98" s="423" t="s">
        <v>242</v>
      </c>
      <c r="H98" s="436" t="s">
        <v>132</v>
      </c>
      <c r="I98" s="440">
        <v>6</v>
      </c>
      <c r="J98" s="368"/>
      <c r="K98" s="395" t="str">
        <f t="shared" si="34"/>
        <v>Included</v>
      </c>
      <c r="L98" s="391">
        <f t="shared" si="29"/>
        <v>0</v>
      </c>
      <c r="M98" s="389">
        <f t="shared" si="32"/>
        <v>0</v>
      </c>
      <c r="N98" s="389">
        <f t="shared" si="33"/>
        <v>0</v>
      </c>
      <c r="P98" s="333"/>
      <c r="Q98" s="333"/>
      <c r="R98" s="333"/>
      <c r="S98" s="333"/>
    </row>
    <row r="99" spans="1:19" s="301" customFormat="1" ht="173.25">
      <c r="A99" s="421">
        <v>80</v>
      </c>
      <c r="B99" s="351">
        <v>22.5</v>
      </c>
      <c r="C99" s="352">
        <v>995413</v>
      </c>
      <c r="D99" s="358"/>
      <c r="E99" s="376">
        <v>0.18</v>
      </c>
      <c r="F99" s="373" t="s">
        <v>116</v>
      </c>
      <c r="G99" s="423" t="s">
        <v>243</v>
      </c>
      <c r="H99" s="436" t="s">
        <v>244</v>
      </c>
      <c r="I99" s="440">
        <v>106</v>
      </c>
      <c r="J99" s="368"/>
      <c r="K99" s="395" t="str">
        <f t="shared" si="34"/>
        <v>Included</v>
      </c>
      <c r="L99" s="391">
        <f t="shared" si="29"/>
        <v>0</v>
      </c>
      <c r="M99" s="389">
        <f t="shared" si="32"/>
        <v>0</v>
      </c>
      <c r="N99" s="389">
        <f t="shared" si="33"/>
        <v>0</v>
      </c>
      <c r="P99" s="333"/>
      <c r="Q99" s="333"/>
      <c r="R99" s="333"/>
      <c r="S99" s="333"/>
    </row>
    <row r="100" spans="1:19" s="301" customFormat="1" ht="267.75">
      <c r="A100" s="421">
        <v>81</v>
      </c>
      <c r="B100" s="351" t="s">
        <v>245</v>
      </c>
      <c r="C100" s="352">
        <v>995413</v>
      </c>
      <c r="D100" s="358"/>
      <c r="E100" s="376">
        <v>0.18</v>
      </c>
      <c r="F100" s="373" t="s">
        <v>116</v>
      </c>
      <c r="G100" s="423" t="s">
        <v>246</v>
      </c>
      <c r="H100" s="436" t="s">
        <v>244</v>
      </c>
      <c r="I100" s="440">
        <v>250</v>
      </c>
      <c r="J100" s="368"/>
      <c r="K100" s="395" t="str">
        <f t="shared" si="34"/>
        <v>Included</v>
      </c>
      <c r="L100" s="391">
        <f t="shared" si="29"/>
        <v>0</v>
      </c>
      <c r="M100" s="389">
        <f t="shared" si="32"/>
        <v>0</v>
      </c>
      <c r="N100" s="389">
        <f t="shared" si="33"/>
        <v>0</v>
      </c>
      <c r="P100" s="333"/>
      <c r="Q100" s="333"/>
      <c r="R100" s="333"/>
      <c r="S100" s="333"/>
    </row>
    <row r="101" spans="1:19" s="301" customFormat="1" ht="110.25">
      <c r="A101" s="421">
        <v>82</v>
      </c>
      <c r="B101" s="351">
        <v>17.809999999999999</v>
      </c>
      <c r="C101" s="352">
        <v>995413</v>
      </c>
      <c r="D101" s="358"/>
      <c r="E101" s="376">
        <v>0.18</v>
      </c>
      <c r="F101" s="373" t="s">
        <v>116</v>
      </c>
      <c r="G101" s="423" t="s">
        <v>247</v>
      </c>
      <c r="H101" s="436" t="s">
        <v>173</v>
      </c>
      <c r="I101" s="440">
        <v>12</v>
      </c>
      <c r="J101" s="368"/>
      <c r="K101" s="395" t="str">
        <f t="shared" si="34"/>
        <v>Included</v>
      </c>
      <c r="L101" s="391">
        <f t="shared" si="29"/>
        <v>0</v>
      </c>
      <c r="M101" s="389">
        <f t="shared" si="32"/>
        <v>0</v>
      </c>
      <c r="N101" s="389">
        <f t="shared" si="33"/>
        <v>0</v>
      </c>
      <c r="P101" s="333"/>
      <c r="Q101" s="333"/>
      <c r="R101" s="333"/>
      <c r="S101" s="333"/>
    </row>
    <row r="102" spans="1:19" s="301" customFormat="1" ht="94.5">
      <c r="A102" s="421">
        <v>83</v>
      </c>
      <c r="B102" s="351" t="s">
        <v>248</v>
      </c>
      <c r="C102" s="352">
        <v>995413</v>
      </c>
      <c r="D102" s="358"/>
      <c r="E102" s="376">
        <v>0.18</v>
      </c>
      <c r="F102" s="373" t="s">
        <v>116</v>
      </c>
      <c r="G102" s="423" t="s">
        <v>249</v>
      </c>
      <c r="H102" s="436" t="s">
        <v>173</v>
      </c>
      <c r="I102" s="440">
        <v>12</v>
      </c>
      <c r="J102" s="368"/>
      <c r="K102" s="395" t="str">
        <f t="shared" si="34"/>
        <v>Included</v>
      </c>
      <c r="L102" s="391">
        <f t="shared" si="29"/>
        <v>0</v>
      </c>
      <c r="M102" s="389">
        <f t="shared" si="32"/>
        <v>0</v>
      </c>
      <c r="N102" s="389">
        <f t="shared" si="33"/>
        <v>0</v>
      </c>
      <c r="P102" s="333"/>
      <c r="Q102" s="333"/>
      <c r="R102" s="333"/>
      <c r="S102" s="333"/>
    </row>
    <row r="103" spans="1:19" s="301" customFormat="1" ht="31.5">
      <c r="A103" s="421">
        <v>84</v>
      </c>
      <c r="B103" s="351">
        <v>17.22</v>
      </c>
      <c r="C103" s="352">
        <v>995413</v>
      </c>
      <c r="D103" s="358"/>
      <c r="E103" s="376">
        <v>0.18</v>
      </c>
      <c r="F103" s="373" t="s">
        <v>116</v>
      </c>
      <c r="G103" s="423" t="s">
        <v>250</v>
      </c>
      <c r="H103" s="436" t="s">
        <v>173</v>
      </c>
      <c r="I103" s="440">
        <v>12</v>
      </c>
      <c r="J103" s="368"/>
      <c r="K103" s="395" t="str">
        <f t="shared" si="34"/>
        <v>Included</v>
      </c>
      <c r="L103" s="391">
        <f t="shared" si="29"/>
        <v>0</v>
      </c>
      <c r="M103" s="389">
        <f t="shared" si="32"/>
        <v>0</v>
      </c>
      <c r="N103" s="389">
        <f t="shared" si="33"/>
        <v>0</v>
      </c>
      <c r="P103" s="333"/>
      <c r="Q103" s="333"/>
      <c r="R103" s="333"/>
      <c r="S103" s="333"/>
    </row>
    <row r="104" spans="1:19" s="301" customFormat="1" ht="47.25">
      <c r="A104" s="421">
        <v>85</v>
      </c>
      <c r="B104" s="351">
        <v>17.309999999999999</v>
      </c>
      <c r="C104" s="352">
        <v>995413</v>
      </c>
      <c r="D104" s="358"/>
      <c r="E104" s="376">
        <v>0.18</v>
      </c>
      <c r="F104" s="373" t="s">
        <v>116</v>
      </c>
      <c r="G104" s="423" t="s">
        <v>251</v>
      </c>
      <c r="H104" s="436" t="s">
        <v>173</v>
      </c>
      <c r="I104" s="440">
        <v>12</v>
      </c>
      <c r="J104" s="368"/>
      <c r="K104" s="395" t="str">
        <f t="shared" si="34"/>
        <v>Included</v>
      </c>
      <c r="L104" s="391">
        <f t="shared" si="29"/>
        <v>0</v>
      </c>
      <c r="M104" s="389">
        <f t="shared" si="32"/>
        <v>0</v>
      </c>
      <c r="N104" s="389">
        <f t="shared" si="33"/>
        <v>0</v>
      </c>
      <c r="P104" s="333"/>
      <c r="Q104" s="333"/>
      <c r="R104" s="333"/>
      <c r="S104" s="333"/>
    </row>
    <row r="105" spans="1:19" s="301" customFormat="1" ht="63">
      <c r="A105" s="421">
        <v>86</v>
      </c>
      <c r="B105" s="351">
        <v>17.329999999999998</v>
      </c>
      <c r="C105" s="352">
        <v>995413</v>
      </c>
      <c r="D105" s="358"/>
      <c r="E105" s="376">
        <v>0.18</v>
      </c>
      <c r="F105" s="373" t="s">
        <v>116</v>
      </c>
      <c r="G105" s="423" t="s">
        <v>252</v>
      </c>
      <c r="H105" s="436" t="s">
        <v>173</v>
      </c>
      <c r="I105" s="440">
        <v>12</v>
      </c>
      <c r="J105" s="368"/>
      <c r="K105" s="395" t="str">
        <f t="shared" si="34"/>
        <v>Included</v>
      </c>
      <c r="L105" s="391">
        <f t="shared" si="29"/>
        <v>0</v>
      </c>
      <c r="M105" s="389">
        <f t="shared" si="32"/>
        <v>0</v>
      </c>
      <c r="N105" s="389">
        <f t="shared" si="33"/>
        <v>0</v>
      </c>
      <c r="P105" s="333"/>
      <c r="Q105" s="333"/>
      <c r="R105" s="333"/>
      <c r="S105" s="333"/>
    </row>
    <row r="106" spans="1:19" s="301" customFormat="1" ht="31.5">
      <c r="A106" s="421">
        <v>87</v>
      </c>
      <c r="B106" s="351" t="s">
        <v>253</v>
      </c>
      <c r="C106" s="352">
        <v>995413</v>
      </c>
      <c r="D106" s="358"/>
      <c r="E106" s="376">
        <v>0.18</v>
      </c>
      <c r="F106" s="373" t="s">
        <v>116</v>
      </c>
      <c r="G106" s="423" t="s">
        <v>254</v>
      </c>
      <c r="H106" s="436" t="s">
        <v>173</v>
      </c>
      <c r="I106" s="440">
        <v>12</v>
      </c>
      <c r="J106" s="368"/>
      <c r="K106" s="395" t="str">
        <f t="shared" si="34"/>
        <v>Included</v>
      </c>
      <c r="L106" s="391">
        <f t="shared" si="29"/>
        <v>0</v>
      </c>
      <c r="M106" s="389">
        <f t="shared" si="32"/>
        <v>0</v>
      </c>
      <c r="N106" s="389">
        <f t="shared" si="33"/>
        <v>0</v>
      </c>
      <c r="P106" s="333"/>
      <c r="Q106" s="333"/>
      <c r="R106" s="333"/>
      <c r="S106" s="333"/>
    </row>
    <row r="107" spans="1:19" s="301" customFormat="1" ht="78.75">
      <c r="A107" s="421">
        <v>88</v>
      </c>
      <c r="B107" s="351" t="s">
        <v>255</v>
      </c>
      <c r="C107" s="352">
        <v>995413</v>
      </c>
      <c r="D107" s="358"/>
      <c r="E107" s="376">
        <v>0.18</v>
      </c>
      <c r="F107" s="373" t="s">
        <v>116</v>
      </c>
      <c r="G107" s="423" t="s">
        <v>256</v>
      </c>
      <c r="H107" s="436" t="s">
        <v>173</v>
      </c>
      <c r="I107" s="440">
        <v>6</v>
      </c>
      <c r="J107" s="368"/>
      <c r="K107" s="395" t="str">
        <f t="shared" si="34"/>
        <v>Included</v>
      </c>
      <c r="L107" s="391">
        <f t="shared" si="29"/>
        <v>0</v>
      </c>
      <c r="M107" s="389">
        <f t="shared" si="32"/>
        <v>0</v>
      </c>
      <c r="N107" s="389">
        <f t="shared" si="33"/>
        <v>0</v>
      </c>
      <c r="P107" s="333"/>
      <c r="Q107" s="333"/>
      <c r="R107" s="333"/>
      <c r="S107" s="333"/>
    </row>
    <row r="108" spans="1:19" s="301" customFormat="1" ht="31.5">
      <c r="A108" s="421">
        <v>89</v>
      </c>
      <c r="B108" s="351" t="s">
        <v>257</v>
      </c>
      <c r="C108" s="352">
        <v>995413</v>
      </c>
      <c r="D108" s="358"/>
      <c r="E108" s="376">
        <v>0.18</v>
      </c>
      <c r="F108" s="373" t="s">
        <v>116</v>
      </c>
      <c r="G108" s="423" t="s">
        <v>258</v>
      </c>
      <c r="H108" s="436" t="s">
        <v>173</v>
      </c>
      <c r="I108" s="440">
        <v>6</v>
      </c>
      <c r="J108" s="368"/>
      <c r="K108" s="395" t="str">
        <f t="shared" si="34"/>
        <v>Included</v>
      </c>
      <c r="L108" s="391">
        <f t="shared" si="29"/>
        <v>0</v>
      </c>
      <c r="M108" s="389">
        <f t="shared" si="32"/>
        <v>0</v>
      </c>
      <c r="N108" s="389">
        <f t="shared" si="33"/>
        <v>0</v>
      </c>
      <c r="P108" s="333"/>
      <c r="Q108" s="333"/>
      <c r="R108" s="333"/>
      <c r="S108" s="333"/>
    </row>
    <row r="109" spans="1:19" s="301" customFormat="1" ht="110.25">
      <c r="A109" s="421">
        <v>90</v>
      </c>
      <c r="B109" s="351">
        <v>18.7</v>
      </c>
      <c r="C109" s="352">
        <v>995413</v>
      </c>
      <c r="D109" s="358"/>
      <c r="E109" s="376">
        <v>0.18</v>
      </c>
      <c r="F109" s="373" t="s">
        <v>116</v>
      </c>
      <c r="G109" s="423" t="s">
        <v>662</v>
      </c>
      <c r="H109" s="436"/>
      <c r="I109" s="440"/>
      <c r="J109" s="368"/>
      <c r="K109" s="395" t="str">
        <f t="shared" si="34"/>
        <v>Included</v>
      </c>
      <c r="L109" s="391">
        <f t="shared" si="29"/>
        <v>0</v>
      </c>
      <c r="M109" s="389">
        <f t="shared" si="32"/>
        <v>0</v>
      </c>
      <c r="N109" s="389">
        <f t="shared" si="33"/>
        <v>0</v>
      </c>
      <c r="P109" s="333"/>
      <c r="Q109" s="333"/>
      <c r="R109" s="333"/>
      <c r="S109" s="333"/>
    </row>
    <row r="110" spans="1:19" s="301" customFormat="1" ht="16.5">
      <c r="A110" s="421">
        <v>91</v>
      </c>
      <c r="B110" s="351" t="s">
        <v>259</v>
      </c>
      <c r="C110" s="352">
        <v>995413</v>
      </c>
      <c r="D110" s="358"/>
      <c r="E110" s="376">
        <v>0.18</v>
      </c>
      <c r="F110" s="373" t="s">
        <v>116</v>
      </c>
      <c r="G110" s="423" t="s">
        <v>260</v>
      </c>
      <c r="H110" s="436" t="s">
        <v>127</v>
      </c>
      <c r="I110" s="440">
        <v>20</v>
      </c>
      <c r="J110" s="368"/>
      <c r="K110" s="395" t="str">
        <f t="shared" si="34"/>
        <v>Included</v>
      </c>
      <c r="L110" s="391">
        <f t="shared" si="29"/>
        <v>0</v>
      </c>
      <c r="M110" s="389">
        <f t="shared" si="32"/>
        <v>0</v>
      </c>
      <c r="N110" s="389">
        <f t="shared" si="33"/>
        <v>0</v>
      </c>
      <c r="P110" s="333"/>
      <c r="Q110" s="333"/>
      <c r="R110" s="333"/>
      <c r="S110" s="333"/>
    </row>
    <row r="111" spans="1:19" s="301" customFormat="1" ht="16.5">
      <c r="A111" s="421">
        <v>92</v>
      </c>
      <c r="B111" s="351" t="s">
        <v>261</v>
      </c>
      <c r="C111" s="352">
        <v>995413</v>
      </c>
      <c r="D111" s="358"/>
      <c r="E111" s="376">
        <v>0.18</v>
      </c>
      <c r="F111" s="373" t="s">
        <v>116</v>
      </c>
      <c r="G111" s="423" t="s">
        <v>262</v>
      </c>
      <c r="H111" s="436" t="s">
        <v>127</v>
      </c>
      <c r="I111" s="440">
        <v>25</v>
      </c>
      <c r="J111" s="368"/>
      <c r="K111" s="395" t="str">
        <f t="shared" si="34"/>
        <v>Included</v>
      </c>
      <c r="L111" s="391">
        <f t="shared" si="29"/>
        <v>0</v>
      </c>
      <c r="M111" s="389">
        <f t="shared" si="32"/>
        <v>0</v>
      </c>
      <c r="N111" s="389">
        <f t="shared" si="33"/>
        <v>0</v>
      </c>
      <c r="P111" s="333"/>
      <c r="Q111" s="333"/>
      <c r="R111" s="333"/>
      <c r="S111" s="333"/>
    </row>
    <row r="112" spans="1:19" s="301" customFormat="1" ht="16.5">
      <c r="A112" s="421">
        <v>93</v>
      </c>
      <c r="B112" s="351" t="s">
        <v>263</v>
      </c>
      <c r="C112" s="352">
        <v>995413</v>
      </c>
      <c r="D112" s="358"/>
      <c r="E112" s="376">
        <v>0.18</v>
      </c>
      <c r="F112" s="373" t="s">
        <v>116</v>
      </c>
      <c r="G112" s="423" t="s">
        <v>264</v>
      </c>
      <c r="H112" s="436" t="s">
        <v>127</v>
      </c>
      <c r="I112" s="440">
        <v>150</v>
      </c>
      <c r="J112" s="368"/>
      <c r="K112" s="395" t="str">
        <f t="shared" si="34"/>
        <v>Included</v>
      </c>
      <c r="L112" s="391">
        <f t="shared" si="29"/>
        <v>0</v>
      </c>
      <c r="M112" s="389">
        <f t="shared" si="32"/>
        <v>0</v>
      </c>
      <c r="N112" s="389">
        <f t="shared" si="33"/>
        <v>0</v>
      </c>
      <c r="P112" s="333"/>
      <c r="Q112" s="333"/>
      <c r="R112" s="333"/>
      <c r="S112" s="333"/>
    </row>
    <row r="113" spans="1:19" s="301" customFormat="1" ht="16.5">
      <c r="A113" s="421">
        <v>94</v>
      </c>
      <c r="B113" s="351" t="s">
        <v>265</v>
      </c>
      <c r="C113" s="352">
        <v>995413</v>
      </c>
      <c r="D113" s="358"/>
      <c r="E113" s="376">
        <v>0.18</v>
      </c>
      <c r="F113" s="373" t="s">
        <v>116</v>
      </c>
      <c r="G113" s="423" t="s">
        <v>266</v>
      </c>
      <c r="H113" s="436" t="s">
        <v>127</v>
      </c>
      <c r="I113" s="440">
        <v>40</v>
      </c>
      <c r="J113" s="368"/>
      <c r="K113" s="395" t="str">
        <f t="shared" si="34"/>
        <v>Included</v>
      </c>
      <c r="L113" s="391">
        <f t="shared" si="29"/>
        <v>0</v>
      </c>
      <c r="M113" s="389">
        <f t="shared" si="32"/>
        <v>0</v>
      </c>
      <c r="N113" s="389">
        <f t="shared" si="33"/>
        <v>0</v>
      </c>
      <c r="P113" s="333"/>
      <c r="Q113" s="333"/>
      <c r="R113" s="333"/>
      <c r="S113" s="333"/>
    </row>
    <row r="114" spans="1:19" s="301" customFormat="1" ht="16.5">
      <c r="A114" s="421">
        <v>95</v>
      </c>
      <c r="B114" s="351" t="s">
        <v>267</v>
      </c>
      <c r="C114" s="352">
        <v>995413</v>
      </c>
      <c r="D114" s="358"/>
      <c r="E114" s="376">
        <v>0.18</v>
      </c>
      <c r="F114" s="373" t="s">
        <v>116</v>
      </c>
      <c r="G114" s="423" t="s">
        <v>268</v>
      </c>
      <c r="H114" s="436" t="s">
        <v>127</v>
      </c>
      <c r="I114" s="440">
        <v>80</v>
      </c>
      <c r="J114" s="368"/>
      <c r="K114" s="395" t="str">
        <f t="shared" si="34"/>
        <v>Included</v>
      </c>
      <c r="L114" s="391">
        <f t="shared" si="29"/>
        <v>0</v>
      </c>
      <c r="M114" s="389">
        <f t="shared" si="32"/>
        <v>0</v>
      </c>
      <c r="N114" s="389">
        <f t="shared" si="33"/>
        <v>0</v>
      </c>
      <c r="P114" s="333"/>
      <c r="Q114" s="333"/>
      <c r="R114" s="333"/>
      <c r="S114" s="333"/>
    </row>
    <row r="115" spans="1:19" s="301" customFormat="1" ht="126">
      <c r="A115" s="421">
        <v>96</v>
      </c>
      <c r="B115" s="351">
        <v>18.8</v>
      </c>
      <c r="C115" s="352">
        <v>995413</v>
      </c>
      <c r="D115" s="358"/>
      <c r="E115" s="376">
        <v>0.18</v>
      </c>
      <c r="F115" s="373" t="s">
        <v>116</v>
      </c>
      <c r="G115" s="423" t="s">
        <v>269</v>
      </c>
      <c r="H115" s="436"/>
      <c r="I115" s="440"/>
      <c r="J115" s="368"/>
      <c r="K115" s="395" t="str">
        <f t="shared" si="34"/>
        <v>Included</v>
      </c>
      <c r="L115" s="391">
        <f t="shared" si="29"/>
        <v>0</v>
      </c>
      <c r="M115" s="389">
        <f t="shared" si="32"/>
        <v>0</v>
      </c>
      <c r="N115" s="389">
        <f t="shared" si="33"/>
        <v>0</v>
      </c>
      <c r="P115" s="333"/>
      <c r="Q115" s="333"/>
      <c r="R115" s="333"/>
      <c r="S115" s="333"/>
    </row>
    <row r="116" spans="1:19" s="301" customFormat="1" ht="16.5">
      <c r="A116" s="421">
        <v>97</v>
      </c>
      <c r="B116" s="351" t="s">
        <v>270</v>
      </c>
      <c r="C116" s="352">
        <v>995413</v>
      </c>
      <c r="D116" s="358"/>
      <c r="E116" s="376">
        <v>0.18</v>
      </c>
      <c r="F116" s="373" t="s">
        <v>116</v>
      </c>
      <c r="G116" s="423" t="s">
        <v>271</v>
      </c>
      <c r="H116" s="436" t="s">
        <v>127</v>
      </c>
      <c r="I116" s="440">
        <v>30</v>
      </c>
      <c r="J116" s="368"/>
      <c r="K116" s="395" t="str">
        <f t="shared" si="34"/>
        <v>Included</v>
      </c>
      <c r="L116" s="391">
        <f t="shared" si="29"/>
        <v>0</v>
      </c>
      <c r="M116" s="389">
        <f t="shared" si="32"/>
        <v>0</v>
      </c>
      <c r="N116" s="389">
        <f t="shared" si="33"/>
        <v>0</v>
      </c>
      <c r="P116" s="333"/>
      <c r="Q116" s="333"/>
      <c r="R116" s="333"/>
      <c r="S116" s="333"/>
    </row>
    <row r="117" spans="1:19" s="301" customFormat="1" ht="16.5">
      <c r="A117" s="421">
        <v>98</v>
      </c>
      <c r="B117" s="351" t="s">
        <v>272</v>
      </c>
      <c r="C117" s="352">
        <v>995413</v>
      </c>
      <c r="D117" s="358"/>
      <c r="E117" s="376">
        <v>0.18</v>
      </c>
      <c r="F117" s="373" t="s">
        <v>116</v>
      </c>
      <c r="G117" s="423" t="s">
        <v>273</v>
      </c>
      <c r="H117" s="436" t="s">
        <v>127</v>
      </c>
      <c r="I117" s="440">
        <v>200</v>
      </c>
      <c r="J117" s="368"/>
      <c r="K117" s="395" t="str">
        <f t="shared" si="34"/>
        <v>Included</v>
      </c>
      <c r="L117" s="391">
        <f t="shared" si="29"/>
        <v>0</v>
      </c>
      <c r="M117" s="389">
        <f t="shared" si="32"/>
        <v>0</v>
      </c>
      <c r="N117" s="389">
        <f t="shared" si="33"/>
        <v>0</v>
      </c>
      <c r="P117" s="333"/>
      <c r="Q117" s="333"/>
      <c r="R117" s="333"/>
      <c r="S117" s="333"/>
    </row>
    <row r="118" spans="1:19" s="301" customFormat="1" ht="94.5">
      <c r="A118" s="421">
        <v>99</v>
      </c>
      <c r="B118" s="351" t="s">
        <v>274</v>
      </c>
      <c r="C118" s="352">
        <v>995413</v>
      </c>
      <c r="D118" s="358"/>
      <c r="E118" s="376">
        <v>0.18</v>
      </c>
      <c r="F118" s="373" t="s">
        <v>116</v>
      </c>
      <c r="G118" s="423" t="s">
        <v>275</v>
      </c>
      <c r="H118" s="436" t="s">
        <v>127</v>
      </c>
      <c r="I118" s="440">
        <v>80</v>
      </c>
      <c r="J118" s="368"/>
      <c r="K118" s="395" t="str">
        <f t="shared" si="34"/>
        <v>Included</v>
      </c>
      <c r="L118" s="391">
        <f t="shared" si="29"/>
        <v>0</v>
      </c>
      <c r="M118" s="389">
        <f t="shared" si="32"/>
        <v>0</v>
      </c>
      <c r="N118" s="389">
        <f t="shared" si="33"/>
        <v>0</v>
      </c>
      <c r="P118" s="333"/>
      <c r="Q118" s="333"/>
      <c r="R118" s="333"/>
      <c r="S118" s="333"/>
    </row>
    <row r="119" spans="1:19" s="301" customFormat="1" ht="47.25">
      <c r="A119" s="421">
        <v>100</v>
      </c>
      <c r="B119" s="351" t="s">
        <v>276</v>
      </c>
      <c r="C119" s="352">
        <v>995413</v>
      </c>
      <c r="D119" s="358"/>
      <c r="E119" s="376">
        <v>0.18</v>
      </c>
      <c r="F119" s="373" t="s">
        <v>116</v>
      </c>
      <c r="G119" s="423" t="s">
        <v>277</v>
      </c>
      <c r="H119" s="436" t="s">
        <v>173</v>
      </c>
      <c r="I119" s="440">
        <v>2</v>
      </c>
      <c r="J119" s="368"/>
      <c r="K119" s="395" t="str">
        <f t="shared" si="34"/>
        <v>Included</v>
      </c>
      <c r="L119" s="391">
        <f t="shared" si="29"/>
        <v>0</v>
      </c>
      <c r="M119" s="389">
        <f t="shared" si="32"/>
        <v>0</v>
      </c>
      <c r="N119" s="389">
        <f t="shared" si="33"/>
        <v>0</v>
      </c>
      <c r="P119" s="333"/>
      <c r="Q119" s="333"/>
      <c r="R119" s="333"/>
      <c r="S119" s="333"/>
    </row>
    <row r="120" spans="1:19" s="301" customFormat="1" ht="31.5">
      <c r="A120" s="421">
        <v>101</v>
      </c>
      <c r="B120" s="351" t="s">
        <v>278</v>
      </c>
      <c r="C120" s="352">
        <v>995413</v>
      </c>
      <c r="D120" s="358"/>
      <c r="E120" s="376">
        <v>0.18</v>
      </c>
      <c r="F120" s="373" t="s">
        <v>116</v>
      </c>
      <c r="G120" s="423" t="s">
        <v>279</v>
      </c>
      <c r="H120" s="436" t="s">
        <v>173</v>
      </c>
      <c r="I120" s="440">
        <v>24</v>
      </c>
      <c r="J120" s="368"/>
      <c r="K120" s="395" t="str">
        <f t="shared" si="34"/>
        <v>Included</v>
      </c>
      <c r="L120" s="391">
        <f t="shared" si="29"/>
        <v>0</v>
      </c>
      <c r="M120" s="389">
        <f t="shared" si="32"/>
        <v>0</v>
      </c>
      <c r="N120" s="389">
        <f t="shared" si="33"/>
        <v>0</v>
      </c>
      <c r="P120" s="333"/>
      <c r="Q120" s="333"/>
      <c r="R120" s="333"/>
      <c r="S120" s="333"/>
    </row>
    <row r="121" spans="1:19" s="301" customFormat="1" ht="31.5">
      <c r="A121" s="421">
        <v>102</v>
      </c>
      <c r="B121" s="351">
        <v>18.170000000000002</v>
      </c>
      <c r="C121" s="352">
        <v>995413</v>
      </c>
      <c r="D121" s="358"/>
      <c r="E121" s="376">
        <v>0.18</v>
      </c>
      <c r="F121" s="373" t="s">
        <v>116</v>
      </c>
      <c r="G121" s="423" t="s">
        <v>280</v>
      </c>
      <c r="H121" s="436"/>
      <c r="I121" s="440"/>
      <c r="J121" s="368"/>
      <c r="K121" s="395" t="str">
        <f t="shared" si="34"/>
        <v>Included</v>
      </c>
      <c r="L121" s="391">
        <f t="shared" si="29"/>
        <v>0</v>
      </c>
      <c r="M121" s="389">
        <f t="shared" si="32"/>
        <v>0</v>
      </c>
      <c r="N121" s="389">
        <f t="shared" si="33"/>
        <v>0</v>
      </c>
      <c r="P121" s="333"/>
      <c r="Q121" s="333"/>
      <c r="R121" s="333"/>
      <c r="S121" s="333"/>
    </row>
    <row r="122" spans="1:19" s="301" customFormat="1" ht="16.5">
      <c r="A122" s="421">
        <v>103</v>
      </c>
      <c r="B122" s="351" t="s">
        <v>281</v>
      </c>
      <c r="C122" s="352">
        <v>995413</v>
      </c>
      <c r="D122" s="358"/>
      <c r="E122" s="376">
        <v>0.18</v>
      </c>
      <c r="F122" s="373" t="s">
        <v>116</v>
      </c>
      <c r="G122" s="423" t="s">
        <v>282</v>
      </c>
      <c r="H122" s="436" t="s">
        <v>173</v>
      </c>
      <c r="I122" s="440">
        <v>15</v>
      </c>
      <c r="J122" s="368"/>
      <c r="K122" s="395" t="str">
        <f t="shared" si="34"/>
        <v>Included</v>
      </c>
      <c r="L122" s="391">
        <f t="shared" si="29"/>
        <v>0</v>
      </c>
      <c r="M122" s="389">
        <f t="shared" si="32"/>
        <v>0</v>
      </c>
      <c r="N122" s="389">
        <f t="shared" si="33"/>
        <v>0</v>
      </c>
      <c r="P122" s="333"/>
      <c r="Q122" s="333"/>
      <c r="R122" s="333"/>
      <c r="S122" s="333"/>
    </row>
    <row r="123" spans="1:19" s="301" customFormat="1" ht="16.5">
      <c r="A123" s="421">
        <v>104</v>
      </c>
      <c r="B123" s="351" t="s">
        <v>283</v>
      </c>
      <c r="C123" s="352">
        <v>995413</v>
      </c>
      <c r="D123" s="358"/>
      <c r="E123" s="376">
        <v>0.18</v>
      </c>
      <c r="F123" s="373" t="s">
        <v>116</v>
      </c>
      <c r="G123" s="423" t="s">
        <v>284</v>
      </c>
      <c r="H123" s="436" t="s">
        <v>173</v>
      </c>
      <c r="I123" s="440">
        <v>3</v>
      </c>
      <c r="J123" s="368"/>
      <c r="K123" s="395" t="str">
        <f t="shared" si="34"/>
        <v>Included</v>
      </c>
      <c r="L123" s="391">
        <f t="shared" si="29"/>
        <v>0</v>
      </c>
      <c r="M123" s="389">
        <f t="shared" si="32"/>
        <v>0</v>
      </c>
      <c r="N123" s="389">
        <f t="shared" si="33"/>
        <v>0</v>
      </c>
      <c r="P123" s="333"/>
      <c r="Q123" s="333"/>
      <c r="R123" s="333"/>
      <c r="S123" s="333"/>
    </row>
    <row r="124" spans="1:19" s="301" customFormat="1" ht="63">
      <c r="A124" s="421">
        <v>105</v>
      </c>
      <c r="B124" s="351">
        <v>18.48</v>
      </c>
      <c r="C124" s="352">
        <v>995413</v>
      </c>
      <c r="D124" s="358"/>
      <c r="E124" s="376">
        <v>0.18</v>
      </c>
      <c r="F124" s="373" t="s">
        <v>116</v>
      </c>
      <c r="G124" s="423" t="s">
        <v>285</v>
      </c>
      <c r="H124" s="436" t="s">
        <v>286</v>
      </c>
      <c r="I124" s="440">
        <v>4000</v>
      </c>
      <c r="J124" s="368"/>
      <c r="K124" s="395" t="str">
        <f t="shared" si="34"/>
        <v>Included</v>
      </c>
      <c r="L124" s="391">
        <f t="shared" si="29"/>
        <v>0</v>
      </c>
      <c r="M124" s="389">
        <f t="shared" si="32"/>
        <v>0</v>
      </c>
      <c r="N124" s="389">
        <f t="shared" si="33"/>
        <v>0</v>
      </c>
      <c r="P124" s="333"/>
      <c r="Q124" s="333"/>
      <c r="R124" s="333"/>
      <c r="S124" s="333"/>
    </row>
    <row r="125" spans="1:19" s="301" customFormat="1" ht="47.25">
      <c r="A125" s="421">
        <v>106</v>
      </c>
      <c r="B125" s="351" t="s">
        <v>287</v>
      </c>
      <c r="C125" s="352">
        <v>995413</v>
      </c>
      <c r="D125" s="358"/>
      <c r="E125" s="376">
        <v>0.18</v>
      </c>
      <c r="F125" s="373" t="s">
        <v>116</v>
      </c>
      <c r="G125" s="423" t="s">
        <v>288</v>
      </c>
      <c r="H125" s="436" t="s">
        <v>173</v>
      </c>
      <c r="I125" s="440">
        <v>14</v>
      </c>
      <c r="J125" s="368"/>
      <c r="K125" s="395" t="str">
        <f t="shared" si="34"/>
        <v>Included</v>
      </c>
      <c r="L125" s="391">
        <f t="shared" si="29"/>
        <v>0</v>
      </c>
      <c r="M125" s="389">
        <f t="shared" si="32"/>
        <v>0</v>
      </c>
      <c r="N125" s="389">
        <f t="shared" si="33"/>
        <v>0</v>
      </c>
      <c r="P125" s="333"/>
      <c r="Q125" s="333"/>
      <c r="R125" s="333"/>
      <c r="S125" s="333"/>
    </row>
    <row r="126" spans="1:19" s="301" customFormat="1" ht="31.5">
      <c r="A126" s="421">
        <v>107</v>
      </c>
      <c r="B126" s="351" t="s">
        <v>289</v>
      </c>
      <c r="C126" s="352">
        <v>995413</v>
      </c>
      <c r="D126" s="358"/>
      <c r="E126" s="376">
        <v>0.18</v>
      </c>
      <c r="F126" s="373" t="s">
        <v>116</v>
      </c>
      <c r="G126" s="423" t="s">
        <v>290</v>
      </c>
      <c r="H126" s="436" t="s">
        <v>173</v>
      </c>
      <c r="I126" s="440">
        <v>48</v>
      </c>
      <c r="J126" s="368"/>
      <c r="K126" s="395" t="str">
        <f t="shared" si="34"/>
        <v>Included</v>
      </c>
      <c r="L126" s="391">
        <f t="shared" si="29"/>
        <v>0</v>
      </c>
      <c r="M126" s="389">
        <f t="shared" si="32"/>
        <v>0</v>
      </c>
      <c r="N126" s="389">
        <f t="shared" si="33"/>
        <v>0</v>
      </c>
      <c r="P126" s="333"/>
      <c r="Q126" s="333"/>
      <c r="R126" s="333"/>
      <c r="S126" s="333"/>
    </row>
    <row r="127" spans="1:19" s="301" customFormat="1" ht="31.5">
      <c r="A127" s="421">
        <v>108</v>
      </c>
      <c r="B127" s="351" t="s">
        <v>291</v>
      </c>
      <c r="C127" s="352">
        <v>995413</v>
      </c>
      <c r="D127" s="358"/>
      <c r="E127" s="376">
        <v>0.18</v>
      </c>
      <c r="F127" s="373" t="s">
        <v>116</v>
      </c>
      <c r="G127" s="423" t="s">
        <v>292</v>
      </c>
      <c r="H127" s="436" t="s">
        <v>173</v>
      </c>
      <c r="I127" s="440">
        <v>18</v>
      </c>
      <c r="J127" s="368"/>
      <c r="K127" s="395" t="str">
        <f t="shared" si="34"/>
        <v>Included</v>
      </c>
      <c r="L127" s="391">
        <f t="shared" si="29"/>
        <v>0</v>
      </c>
      <c r="M127" s="389">
        <f t="shared" si="32"/>
        <v>0</v>
      </c>
      <c r="N127" s="389">
        <f t="shared" si="33"/>
        <v>0</v>
      </c>
      <c r="P127" s="333"/>
      <c r="Q127" s="333"/>
      <c r="R127" s="333"/>
      <c r="S127" s="333"/>
    </row>
    <row r="128" spans="1:19" s="301" customFormat="1" ht="47.25">
      <c r="A128" s="421">
        <v>109</v>
      </c>
      <c r="B128" s="351" t="s">
        <v>293</v>
      </c>
      <c r="C128" s="352">
        <v>995413</v>
      </c>
      <c r="D128" s="358"/>
      <c r="E128" s="376">
        <v>0.18</v>
      </c>
      <c r="F128" s="373" t="s">
        <v>116</v>
      </c>
      <c r="G128" s="423" t="s">
        <v>294</v>
      </c>
      <c r="H128" s="436" t="s">
        <v>173</v>
      </c>
      <c r="I128" s="440">
        <v>12</v>
      </c>
      <c r="J128" s="368"/>
      <c r="K128" s="395" t="str">
        <f t="shared" si="34"/>
        <v>Included</v>
      </c>
      <c r="L128" s="391">
        <f t="shared" si="29"/>
        <v>0</v>
      </c>
      <c r="M128" s="389">
        <f t="shared" si="32"/>
        <v>0</v>
      </c>
      <c r="N128" s="389">
        <f t="shared" si="33"/>
        <v>0</v>
      </c>
      <c r="P128" s="333"/>
      <c r="Q128" s="333"/>
      <c r="R128" s="333"/>
      <c r="S128" s="333"/>
    </row>
    <row r="129" spans="1:19" s="301" customFormat="1" ht="31.5">
      <c r="A129" s="421">
        <v>110</v>
      </c>
      <c r="B129" s="351" t="s">
        <v>295</v>
      </c>
      <c r="C129" s="352">
        <v>995413</v>
      </c>
      <c r="D129" s="358"/>
      <c r="E129" s="376">
        <v>0.18</v>
      </c>
      <c r="F129" s="373" t="s">
        <v>116</v>
      </c>
      <c r="G129" s="423" t="s">
        <v>296</v>
      </c>
      <c r="H129" s="436" t="s">
        <v>173</v>
      </c>
      <c r="I129" s="440">
        <v>12</v>
      </c>
      <c r="J129" s="368"/>
      <c r="K129" s="395" t="str">
        <f t="shared" si="34"/>
        <v>Included</v>
      </c>
      <c r="L129" s="391">
        <f t="shared" si="29"/>
        <v>0</v>
      </c>
      <c r="M129" s="389">
        <f t="shared" si="32"/>
        <v>0</v>
      </c>
      <c r="N129" s="389">
        <f t="shared" si="33"/>
        <v>0</v>
      </c>
      <c r="P129" s="333"/>
      <c r="Q129" s="333"/>
      <c r="R129" s="333"/>
      <c r="S129" s="333"/>
    </row>
    <row r="130" spans="1:19" s="301" customFormat="1" ht="16.5">
      <c r="A130" s="421">
        <v>111</v>
      </c>
      <c r="B130" s="351" t="s">
        <v>297</v>
      </c>
      <c r="C130" s="352">
        <v>995413</v>
      </c>
      <c r="D130" s="358"/>
      <c r="E130" s="376">
        <v>0.18</v>
      </c>
      <c r="F130" s="373" t="s">
        <v>116</v>
      </c>
      <c r="G130" s="423" t="s">
        <v>298</v>
      </c>
      <c r="H130" s="436" t="s">
        <v>173</v>
      </c>
      <c r="I130" s="440">
        <v>12</v>
      </c>
      <c r="J130" s="368"/>
      <c r="K130" s="395" t="str">
        <f t="shared" si="34"/>
        <v>Included</v>
      </c>
      <c r="L130" s="391">
        <f t="shared" si="29"/>
        <v>0</v>
      </c>
      <c r="M130" s="389">
        <f t="shared" si="32"/>
        <v>0</v>
      </c>
      <c r="N130" s="389">
        <f t="shared" si="33"/>
        <v>0</v>
      </c>
      <c r="P130" s="333"/>
      <c r="Q130" s="333"/>
      <c r="R130" s="333"/>
      <c r="S130" s="333"/>
    </row>
    <row r="131" spans="1:19" s="301" customFormat="1" ht="173.25">
      <c r="A131" s="421">
        <v>112</v>
      </c>
      <c r="B131" s="351" t="s">
        <v>299</v>
      </c>
      <c r="C131" s="352">
        <v>995413</v>
      </c>
      <c r="D131" s="358"/>
      <c r="E131" s="376">
        <v>0.18</v>
      </c>
      <c r="F131" s="373" t="s">
        <v>116</v>
      </c>
      <c r="G131" s="423" t="s">
        <v>300</v>
      </c>
      <c r="H131" s="436" t="s">
        <v>173</v>
      </c>
      <c r="I131" s="440">
        <v>5</v>
      </c>
      <c r="J131" s="368"/>
      <c r="K131" s="395" t="str">
        <f t="shared" si="34"/>
        <v>Included</v>
      </c>
      <c r="L131" s="391">
        <f t="shared" si="29"/>
        <v>0</v>
      </c>
      <c r="M131" s="389">
        <f t="shared" ref="M131:M138" si="35">IF(K131="Included",0,K131)</f>
        <v>0</v>
      </c>
      <c r="N131" s="389">
        <f t="shared" ref="N131:N138" si="36">IF(E131="confirmed",(M131*D131),(M131*E131))</f>
        <v>0</v>
      </c>
      <c r="P131" s="333"/>
      <c r="Q131" s="333"/>
      <c r="R131" s="333"/>
      <c r="S131" s="333"/>
    </row>
    <row r="132" spans="1:19" s="301" customFormat="1" ht="283.5">
      <c r="A132" s="421">
        <v>113</v>
      </c>
      <c r="B132" s="351" t="s">
        <v>301</v>
      </c>
      <c r="C132" s="352">
        <v>995413</v>
      </c>
      <c r="D132" s="358"/>
      <c r="E132" s="376">
        <v>0.18</v>
      </c>
      <c r="F132" s="373" t="s">
        <v>116</v>
      </c>
      <c r="G132" s="423" t="s">
        <v>302</v>
      </c>
      <c r="H132" s="436" t="s">
        <v>173</v>
      </c>
      <c r="I132" s="440">
        <v>12</v>
      </c>
      <c r="J132" s="368"/>
      <c r="K132" s="395" t="str">
        <f t="shared" si="34"/>
        <v>Included</v>
      </c>
      <c r="L132" s="391">
        <f t="shared" si="29"/>
        <v>0</v>
      </c>
      <c r="M132" s="389">
        <f t="shared" si="35"/>
        <v>0</v>
      </c>
      <c r="N132" s="389">
        <f t="shared" si="36"/>
        <v>0</v>
      </c>
      <c r="P132" s="333"/>
      <c r="Q132" s="333"/>
      <c r="R132" s="333"/>
      <c r="S132" s="333"/>
    </row>
    <row r="133" spans="1:19" s="301" customFormat="1" ht="110.25">
      <c r="A133" s="421">
        <v>114</v>
      </c>
      <c r="B133" s="351" t="s">
        <v>303</v>
      </c>
      <c r="C133" s="352">
        <v>995413</v>
      </c>
      <c r="D133" s="358"/>
      <c r="E133" s="376">
        <v>0.18</v>
      </c>
      <c r="F133" s="373" t="s">
        <v>116</v>
      </c>
      <c r="G133" s="423" t="s">
        <v>304</v>
      </c>
      <c r="H133" s="436" t="s">
        <v>173</v>
      </c>
      <c r="I133" s="440">
        <v>6</v>
      </c>
      <c r="J133" s="368"/>
      <c r="K133" s="395" t="str">
        <f t="shared" si="34"/>
        <v>Included</v>
      </c>
      <c r="L133" s="391">
        <f t="shared" si="29"/>
        <v>0</v>
      </c>
      <c r="M133" s="389">
        <f t="shared" si="35"/>
        <v>0</v>
      </c>
      <c r="N133" s="389">
        <f t="shared" si="36"/>
        <v>0</v>
      </c>
      <c r="P133" s="333"/>
      <c r="Q133" s="333"/>
      <c r="R133" s="333"/>
      <c r="S133" s="333"/>
    </row>
    <row r="134" spans="1:19" s="301" customFormat="1" ht="47.25">
      <c r="A134" s="421">
        <v>115</v>
      </c>
      <c r="B134" s="351" t="s">
        <v>305</v>
      </c>
      <c r="C134" s="352">
        <v>995413</v>
      </c>
      <c r="D134" s="358"/>
      <c r="E134" s="376">
        <v>0.18</v>
      </c>
      <c r="F134" s="373" t="s">
        <v>116</v>
      </c>
      <c r="G134" s="423" t="s">
        <v>306</v>
      </c>
      <c r="H134" s="436" t="s">
        <v>173</v>
      </c>
      <c r="I134" s="440">
        <v>17</v>
      </c>
      <c r="J134" s="368"/>
      <c r="K134" s="395" t="str">
        <f t="shared" si="34"/>
        <v>Included</v>
      </c>
      <c r="L134" s="391">
        <f t="shared" si="29"/>
        <v>0</v>
      </c>
      <c r="M134" s="389">
        <f t="shared" si="35"/>
        <v>0</v>
      </c>
      <c r="N134" s="389">
        <f t="shared" si="36"/>
        <v>0</v>
      </c>
      <c r="P134" s="333"/>
      <c r="Q134" s="333"/>
      <c r="R134" s="333"/>
      <c r="S134" s="333"/>
    </row>
    <row r="135" spans="1:19" s="301" customFormat="1" ht="47.25">
      <c r="A135" s="421">
        <v>116</v>
      </c>
      <c r="B135" s="351" t="s">
        <v>307</v>
      </c>
      <c r="C135" s="352">
        <v>995413</v>
      </c>
      <c r="D135" s="358"/>
      <c r="E135" s="376">
        <v>0.18</v>
      </c>
      <c r="F135" s="373" t="s">
        <v>116</v>
      </c>
      <c r="G135" s="423" t="s">
        <v>308</v>
      </c>
      <c r="H135" s="436" t="s">
        <v>127</v>
      </c>
      <c r="I135" s="440">
        <v>6</v>
      </c>
      <c r="J135" s="368"/>
      <c r="K135" s="395" t="str">
        <f t="shared" si="34"/>
        <v>Included</v>
      </c>
      <c r="L135" s="391">
        <f t="shared" si="29"/>
        <v>0</v>
      </c>
      <c r="M135" s="389">
        <f t="shared" si="35"/>
        <v>0</v>
      </c>
      <c r="N135" s="389">
        <f t="shared" si="36"/>
        <v>0</v>
      </c>
      <c r="P135" s="333"/>
      <c r="Q135" s="333"/>
      <c r="R135" s="333"/>
      <c r="S135" s="333"/>
    </row>
    <row r="136" spans="1:19" s="301" customFormat="1" ht="63">
      <c r="A136" s="421">
        <v>117</v>
      </c>
      <c r="B136" s="351" t="s">
        <v>309</v>
      </c>
      <c r="C136" s="352">
        <v>995413</v>
      </c>
      <c r="D136" s="358"/>
      <c r="E136" s="376">
        <v>0.18</v>
      </c>
      <c r="F136" s="373" t="s">
        <v>116</v>
      </c>
      <c r="G136" s="423" t="s">
        <v>689</v>
      </c>
      <c r="H136" s="436" t="s">
        <v>173</v>
      </c>
      <c r="I136" s="440">
        <v>2</v>
      </c>
      <c r="J136" s="368"/>
      <c r="K136" s="395" t="str">
        <f t="shared" si="34"/>
        <v>Included</v>
      </c>
      <c r="L136" s="391">
        <f t="shared" si="29"/>
        <v>0</v>
      </c>
      <c r="M136" s="389">
        <f t="shared" si="35"/>
        <v>0</v>
      </c>
      <c r="N136" s="389">
        <f t="shared" si="36"/>
        <v>0</v>
      </c>
      <c r="P136" s="333"/>
      <c r="Q136" s="333"/>
      <c r="R136" s="333"/>
      <c r="S136" s="333"/>
    </row>
    <row r="137" spans="1:19" s="301" customFormat="1" ht="315">
      <c r="A137" s="421">
        <v>118</v>
      </c>
      <c r="B137" s="351" t="s">
        <v>310</v>
      </c>
      <c r="C137" s="352">
        <v>995413</v>
      </c>
      <c r="D137" s="358"/>
      <c r="E137" s="376">
        <v>0.18</v>
      </c>
      <c r="F137" s="373" t="s">
        <v>116</v>
      </c>
      <c r="G137" s="423" t="s">
        <v>311</v>
      </c>
      <c r="H137" s="436" t="s">
        <v>312</v>
      </c>
      <c r="I137" s="440">
        <v>280</v>
      </c>
      <c r="J137" s="368"/>
      <c r="K137" s="395" t="str">
        <f t="shared" si="34"/>
        <v>Included</v>
      </c>
      <c r="L137" s="391">
        <f t="shared" si="29"/>
        <v>0</v>
      </c>
      <c r="M137" s="389">
        <f t="shared" si="35"/>
        <v>0</v>
      </c>
      <c r="N137" s="389">
        <f t="shared" si="36"/>
        <v>0</v>
      </c>
      <c r="P137" s="333"/>
      <c r="Q137" s="333"/>
      <c r="R137" s="333"/>
      <c r="S137" s="333"/>
    </row>
    <row r="138" spans="1:19" s="301" customFormat="1" ht="220.5">
      <c r="A138" s="421">
        <v>119</v>
      </c>
      <c r="B138" s="351">
        <v>26.87</v>
      </c>
      <c r="C138" s="352">
        <v>995413</v>
      </c>
      <c r="D138" s="358"/>
      <c r="E138" s="376">
        <v>0.18</v>
      </c>
      <c r="F138" s="373" t="s">
        <v>116</v>
      </c>
      <c r="G138" s="423" t="s">
        <v>663</v>
      </c>
      <c r="H138" s="436"/>
      <c r="I138" s="440"/>
      <c r="J138" s="368"/>
      <c r="K138" s="395" t="str">
        <f t="shared" si="34"/>
        <v>Included</v>
      </c>
      <c r="L138" s="391">
        <f t="shared" si="29"/>
        <v>0</v>
      </c>
      <c r="M138" s="389">
        <f t="shared" si="35"/>
        <v>0</v>
      </c>
      <c r="N138" s="389">
        <f t="shared" si="36"/>
        <v>0</v>
      </c>
      <c r="P138" s="333"/>
      <c r="Q138" s="333"/>
      <c r="R138" s="333"/>
      <c r="S138" s="333"/>
    </row>
    <row r="139" spans="1:19" s="301" customFormat="1" ht="16.5">
      <c r="A139" s="421">
        <v>120</v>
      </c>
      <c r="B139" s="351" t="s">
        <v>313</v>
      </c>
      <c r="C139" s="352">
        <v>995413</v>
      </c>
      <c r="D139" s="358"/>
      <c r="E139" s="376">
        <v>0.18</v>
      </c>
      <c r="F139" s="373" t="s">
        <v>116</v>
      </c>
      <c r="G139" s="423" t="s">
        <v>314</v>
      </c>
      <c r="H139" s="436" t="s">
        <v>132</v>
      </c>
      <c r="I139" s="440">
        <v>20</v>
      </c>
      <c r="J139" s="368"/>
      <c r="K139" s="395" t="str">
        <f t="shared" si="34"/>
        <v>Included</v>
      </c>
      <c r="L139" s="391">
        <f t="shared" si="29"/>
        <v>0</v>
      </c>
      <c r="M139" s="389">
        <f t="shared" ref="M139" si="37">IF(K139="Included",0,K139)</f>
        <v>0</v>
      </c>
      <c r="N139" s="389">
        <f t="shared" ref="N139" si="38">IF(E139="confirmed",(M139*D139),(M139*E139))</f>
        <v>0</v>
      </c>
      <c r="P139" s="333"/>
      <c r="Q139" s="333"/>
      <c r="R139" s="333"/>
      <c r="S139" s="333"/>
    </row>
    <row r="140" spans="1:19" s="301" customFormat="1" ht="16.5">
      <c r="A140" s="421">
        <v>121</v>
      </c>
      <c r="B140" s="351" t="s">
        <v>315</v>
      </c>
      <c r="C140" s="352">
        <v>995413</v>
      </c>
      <c r="D140" s="358"/>
      <c r="E140" s="376">
        <v>0.18</v>
      </c>
      <c r="F140" s="373" t="s">
        <v>116</v>
      </c>
      <c r="G140" s="423" t="s">
        <v>664</v>
      </c>
      <c r="H140" s="436" t="s">
        <v>132</v>
      </c>
      <c r="I140" s="440">
        <v>71</v>
      </c>
      <c r="J140" s="368"/>
      <c r="K140" s="395" t="str">
        <f t="shared" si="34"/>
        <v>Included</v>
      </c>
      <c r="L140" s="391">
        <f t="shared" ref="L140:L166" si="39">N140</f>
        <v>0</v>
      </c>
      <c r="M140" s="389">
        <f t="shared" ref="M140:M141" si="40">IF(K140="Included",0,K140)</f>
        <v>0</v>
      </c>
      <c r="N140" s="389">
        <f t="shared" ref="N140:N141" si="41">IF(E140="confirmed",(M140*D140),(M140*E140))</f>
        <v>0</v>
      </c>
      <c r="P140" s="333"/>
      <c r="Q140" s="333"/>
      <c r="R140" s="333"/>
      <c r="S140" s="333"/>
    </row>
    <row r="141" spans="1:19" s="301" customFormat="1" ht="16.5">
      <c r="A141" s="421"/>
      <c r="B141" s="351"/>
      <c r="C141" s="352"/>
      <c r="D141" s="358"/>
      <c r="E141" s="376"/>
      <c r="F141" s="373"/>
      <c r="G141" s="423" t="s">
        <v>690</v>
      </c>
      <c r="H141" s="436"/>
      <c r="I141" s="440"/>
      <c r="J141" s="368"/>
      <c r="K141" s="395" t="str">
        <f t="shared" si="34"/>
        <v>Included</v>
      </c>
      <c r="L141" s="391">
        <f t="shared" si="39"/>
        <v>0</v>
      </c>
      <c r="M141" s="389">
        <f t="shared" si="40"/>
        <v>0</v>
      </c>
      <c r="N141" s="389">
        <f t="shared" si="41"/>
        <v>0</v>
      </c>
      <c r="P141" s="333"/>
      <c r="Q141" s="333"/>
      <c r="R141" s="333"/>
      <c r="S141" s="333"/>
    </row>
    <row r="142" spans="1:19" s="301" customFormat="1" ht="16.5">
      <c r="A142" s="421"/>
      <c r="B142" s="351"/>
      <c r="C142" s="352"/>
      <c r="D142" s="358"/>
      <c r="E142" s="376"/>
      <c r="F142" s="373"/>
      <c r="G142" s="423" t="s">
        <v>316</v>
      </c>
      <c r="H142" s="436"/>
      <c r="I142" s="440"/>
      <c r="J142" s="368"/>
      <c r="K142" s="395" t="str">
        <f t="shared" si="34"/>
        <v>Included</v>
      </c>
      <c r="L142" s="391">
        <f t="shared" si="39"/>
        <v>0</v>
      </c>
      <c r="M142" s="389">
        <f t="shared" ref="M142:M146" si="42">IF(K142="Included",0,K142)</f>
        <v>0</v>
      </c>
      <c r="N142" s="389">
        <f t="shared" ref="N142:N146" si="43">IF(E142="confirmed",(M142*D142),(M142*E142))</f>
        <v>0</v>
      </c>
      <c r="P142" s="333"/>
      <c r="Q142" s="333"/>
      <c r="R142" s="333"/>
      <c r="S142" s="333"/>
    </row>
    <row r="143" spans="1:19" s="301" customFormat="1" ht="141.75">
      <c r="A143" s="421">
        <v>122</v>
      </c>
      <c r="B143" s="351" t="s">
        <v>317</v>
      </c>
      <c r="C143" s="352">
        <v>995413</v>
      </c>
      <c r="D143" s="358"/>
      <c r="E143" s="376">
        <v>0.18</v>
      </c>
      <c r="F143" s="373" t="s">
        <v>116</v>
      </c>
      <c r="G143" s="423" t="s">
        <v>318</v>
      </c>
      <c r="H143" s="436" t="s">
        <v>319</v>
      </c>
      <c r="I143" s="440">
        <v>900</v>
      </c>
      <c r="J143" s="368"/>
      <c r="K143" s="395" t="str">
        <f t="shared" si="34"/>
        <v>Included</v>
      </c>
      <c r="L143" s="391">
        <f t="shared" si="39"/>
        <v>0</v>
      </c>
      <c r="M143" s="389">
        <f t="shared" si="42"/>
        <v>0</v>
      </c>
      <c r="N143" s="389">
        <f t="shared" si="43"/>
        <v>0</v>
      </c>
      <c r="P143" s="333"/>
      <c r="Q143" s="333"/>
      <c r="R143" s="333"/>
      <c r="S143" s="333"/>
    </row>
    <row r="144" spans="1:19" s="301" customFormat="1" ht="189">
      <c r="A144" s="421">
        <v>123</v>
      </c>
      <c r="B144" s="351" t="s">
        <v>320</v>
      </c>
      <c r="C144" s="352">
        <v>995413</v>
      </c>
      <c r="D144" s="358"/>
      <c r="E144" s="376">
        <v>0.18</v>
      </c>
      <c r="F144" s="373" t="s">
        <v>116</v>
      </c>
      <c r="G144" s="423" t="s">
        <v>321</v>
      </c>
      <c r="H144" s="436" t="s">
        <v>319</v>
      </c>
      <c r="I144" s="440">
        <v>220</v>
      </c>
      <c r="J144" s="368"/>
      <c r="K144" s="395" t="str">
        <f t="shared" si="34"/>
        <v>Included</v>
      </c>
      <c r="L144" s="391">
        <f t="shared" si="39"/>
        <v>0</v>
      </c>
      <c r="M144" s="389">
        <f t="shared" si="42"/>
        <v>0</v>
      </c>
      <c r="N144" s="389">
        <f t="shared" si="43"/>
        <v>0</v>
      </c>
      <c r="P144" s="333"/>
      <c r="Q144" s="333"/>
      <c r="R144" s="333"/>
      <c r="S144" s="333"/>
    </row>
    <row r="145" spans="1:19" s="301" customFormat="1" ht="63">
      <c r="A145" s="421">
        <v>124</v>
      </c>
      <c r="B145" s="351" t="s">
        <v>322</v>
      </c>
      <c r="C145" s="352">
        <v>995413</v>
      </c>
      <c r="D145" s="358"/>
      <c r="E145" s="376">
        <v>0.18</v>
      </c>
      <c r="F145" s="373" t="s">
        <v>116</v>
      </c>
      <c r="G145" s="423" t="s">
        <v>323</v>
      </c>
      <c r="H145" s="436" t="s">
        <v>319</v>
      </c>
      <c r="I145" s="440">
        <v>100</v>
      </c>
      <c r="J145" s="368"/>
      <c r="K145" s="395" t="str">
        <f t="shared" si="34"/>
        <v>Included</v>
      </c>
      <c r="L145" s="391">
        <f t="shared" si="39"/>
        <v>0</v>
      </c>
      <c r="M145" s="389">
        <f t="shared" si="42"/>
        <v>0</v>
      </c>
      <c r="N145" s="389">
        <f t="shared" si="43"/>
        <v>0</v>
      </c>
      <c r="P145" s="333"/>
      <c r="Q145" s="333"/>
      <c r="R145" s="333"/>
      <c r="S145" s="333"/>
    </row>
    <row r="146" spans="1:19" s="301" customFormat="1" ht="63">
      <c r="A146" s="421">
        <v>125</v>
      </c>
      <c r="B146" s="351" t="s">
        <v>324</v>
      </c>
      <c r="C146" s="352">
        <v>995413</v>
      </c>
      <c r="D146" s="358"/>
      <c r="E146" s="376">
        <v>0.18</v>
      </c>
      <c r="F146" s="373" t="s">
        <v>116</v>
      </c>
      <c r="G146" s="423" t="s">
        <v>325</v>
      </c>
      <c r="H146" s="436" t="s">
        <v>173</v>
      </c>
      <c r="I146" s="440">
        <v>12</v>
      </c>
      <c r="J146" s="368"/>
      <c r="K146" s="395" t="str">
        <f t="shared" si="34"/>
        <v>Included</v>
      </c>
      <c r="L146" s="391">
        <f t="shared" si="39"/>
        <v>0</v>
      </c>
      <c r="M146" s="389">
        <f t="shared" si="42"/>
        <v>0</v>
      </c>
      <c r="N146" s="389">
        <f t="shared" si="43"/>
        <v>0</v>
      </c>
      <c r="P146" s="333"/>
      <c r="Q146" s="333"/>
      <c r="R146" s="333"/>
      <c r="S146" s="333"/>
    </row>
    <row r="147" spans="1:19" s="301" customFormat="1" ht="16.5">
      <c r="A147" s="421">
        <v>126</v>
      </c>
      <c r="B147" s="351" t="s">
        <v>326</v>
      </c>
      <c r="C147" s="352">
        <v>995413</v>
      </c>
      <c r="D147" s="358"/>
      <c r="E147" s="376">
        <v>0.18</v>
      </c>
      <c r="F147" s="373" t="s">
        <v>116</v>
      </c>
      <c r="G147" s="423" t="s">
        <v>327</v>
      </c>
      <c r="H147" s="436" t="s">
        <v>173</v>
      </c>
      <c r="I147" s="440">
        <v>22</v>
      </c>
      <c r="J147" s="368"/>
      <c r="K147" s="395" t="str">
        <f t="shared" si="34"/>
        <v>Included</v>
      </c>
      <c r="L147" s="391">
        <f t="shared" si="39"/>
        <v>0</v>
      </c>
      <c r="M147" s="389">
        <f t="shared" ref="M147" si="44">IF(K147="Included",0,K147)</f>
        <v>0</v>
      </c>
      <c r="N147" s="389">
        <f t="shared" ref="N147" si="45">IF(E147="confirmed",(M147*D147),(M147*E147))</f>
        <v>0</v>
      </c>
      <c r="P147" s="333"/>
      <c r="Q147" s="333"/>
      <c r="R147" s="333"/>
      <c r="S147" s="333"/>
    </row>
    <row r="148" spans="1:19" s="301" customFormat="1" ht="16.5">
      <c r="A148" s="421">
        <v>127</v>
      </c>
      <c r="B148" s="351" t="s">
        <v>328</v>
      </c>
      <c r="C148" s="352">
        <v>995413</v>
      </c>
      <c r="D148" s="358"/>
      <c r="E148" s="376">
        <v>0.18</v>
      </c>
      <c r="F148" s="373" t="s">
        <v>116</v>
      </c>
      <c r="G148" s="423" t="s">
        <v>329</v>
      </c>
      <c r="H148" s="436" t="s">
        <v>173</v>
      </c>
      <c r="I148" s="440">
        <v>43</v>
      </c>
      <c r="J148" s="368"/>
      <c r="K148" s="395" t="str">
        <f t="shared" si="34"/>
        <v>Included</v>
      </c>
      <c r="L148" s="391">
        <f t="shared" si="39"/>
        <v>0</v>
      </c>
      <c r="M148" s="389">
        <f t="shared" ref="M148:M159" si="46">IF(K148="Included",0,K148)</f>
        <v>0</v>
      </c>
      <c r="N148" s="389">
        <f t="shared" ref="N148:N159" si="47">IF(E148="confirmed",(M148*D148),(M148*E148))</f>
        <v>0</v>
      </c>
      <c r="P148" s="333"/>
      <c r="Q148" s="333"/>
      <c r="R148" s="333"/>
      <c r="S148" s="333"/>
    </row>
    <row r="149" spans="1:19" s="301" customFormat="1" ht="31.5">
      <c r="A149" s="421">
        <v>128</v>
      </c>
      <c r="B149" s="351" t="s">
        <v>330</v>
      </c>
      <c r="C149" s="352">
        <v>995413</v>
      </c>
      <c r="D149" s="358"/>
      <c r="E149" s="376">
        <v>0.18</v>
      </c>
      <c r="F149" s="373" t="s">
        <v>116</v>
      </c>
      <c r="G149" s="423" t="s">
        <v>331</v>
      </c>
      <c r="H149" s="436" t="s">
        <v>173</v>
      </c>
      <c r="I149" s="440">
        <v>30</v>
      </c>
      <c r="J149" s="368"/>
      <c r="K149" s="395" t="str">
        <f t="shared" si="34"/>
        <v>Included</v>
      </c>
      <c r="L149" s="391">
        <f t="shared" si="39"/>
        <v>0</v>
      </c>
      <c r="M149" s="389">
        <f t="shared" si="46"/>
        <v>0</v>
      </c>
      <c r="N149" s="389">
        <f t="shared" si="47"/>
        <v>0</v>
      </c>
      <c r="P149" s="333"/>
      <c r="Q149" s="333"/>
      <c r="R149" s="333"/>
      <c r="S149" s="333"/>
    </row>
    <row r="150" spans="1:19" s="301" customFormat="1" ht="47.25">
      <c r="A150" s="421">
        <v>129</v>
      </c>
      <c r="B150" s="351" t="s">
        <v>332</v>
      </c>
      <c r="C150" s="352">
        <v>995413</v>
      </c>
      <c r="D150" s="358"/>
      <c r="E150" s="376">
        <v>0.18</v>
      </c>
      <c r="F150" s="373" t="s">
        <v>116</v>
      </c>
      <c r="G150" s="423" t="s">
        <v>333</v>
      </c>
      <c r="H150" s="436" t="s">
        <v>142</v>
      </c>
      <c r="I150" s="440">
        <v>65</v>
      </c>
      <c r="J150" s="368"/>
      <c r="K150" s="395" t="str">
        <f t="shared" si="34"/>
        <v>Included</v>
      </c>
      <c r="L150" s="391">
        <f t="shared" si="39"/>
        <v>0</v>
      </c>
      <c r="M150" s="389">
        <f t="shared" si="46"/>
        <v>0</v>
      </c>
      <c r="N150" s="389">
        <f t="shared" si="47"/>
        <v>0</v>
      </c>
      <c r="P150" s="333"/>
      <c r="Q150" s="333"/>
      <c r="R150" s="333"/>
      <c r="S150" s="333"/>
    </row>
    <row r="151" spans="1:19" s="301" customFormat="1" ht="31.5">
      <c r="A151" s="421">
        <v>130</v>
      </c>
      <c r="B151" s="351" t="s">
        <v>334</v>
      </c>
      <c r="C151" s="352">
        <v>995413</v>
      </c>
      <c r="D151" s="358"/>
      <c r="E151" s="376">
        <v>0.18</v>
      </c>
      <c r="F151" s="373" t="s">
        <v>116</v>
      </c>
      <c r="G151" s="423" t="s">
        <v>335</v>
      </c>
      <c r="H151" s="436" t="s">
        <v>173</v>
      </c>
      <c r="I151" s="440">
        <v>12</v>
      </c>
      <c r="J151" s="368"/>
      <c r="K151" s="395" t="str">
        <f t="shared" si="34"/>
        <v>Included</v>
      </c>
      <c r="L151" s="391">
        <f t="shared" si="39"/>
        <v>0</v>
      </c>
      <c r="M151" s="389">
        <f t="shared" si="46"/>
        <v>0</v>
      </c>
      <c r="N151" s="389">
        <f t="shared" si="47"/>
        <v>0</v>
      </c>
      <c r="P151" s="333"/>
      <c r="Q151" s="333"/>
      <c r="R151" s="333"/>
      <c r="S151" s="333"/>
    </row>
    <row r="152" spans="1:19" s="301" customFormat="1" ht="31.5">
      <c r="A152" s="421">
        <v>131</v>
      </c>
      <c r="B152" s="351" t="s">
        <v>336</v>
      </c>
      <c r="C152" s="352">
        <v>995413</v>
      </c>
      <c r="D152" s="358"/>
      <c r="E152" s="376">
        <v>0.18</v>
      </c>
      <c r="F152" s="373" t="s">
        <v>116</v>
      </c>
      <c r="G152" s="423" t="s">
        <v>337</v>
      </c>
      <c r="H152" s="436" t="s">
        <v>173</v>
      </c>
      <c r="I152" s="440">
        <v>12</v>
      </c>
      <c r="J152" s="368"/>
      <c r="K152" s="395" t="str">
        <f t="shared" si="34"/>
        <v>Included</v>
      </c>
      <c r="L152" s="391">
        <f t="shared" si="39"/>
        <v>0</v>
      </c>
      <c r="M152" s="389">
        <f t="shared" si="46"/>
        <v>0</v>
      </c>
      <c r="N152" s="389">
        <f t="shared" si="47"/>
        <v>0</v>
      </c>
      <c r="P152" s="333"/>
      <c r="Q152" s="333"/>
      <c r="R152" s="333"/>
      <c r="S152" s="333"/>
    </row>
    <row r="153" spans="1:19" s="301" customFormat="1" ht="78.75">
      <c r="A153" s="421">
        <v>132</v>
      </c>
      <c r="B153" s="351" t="s">
        <v>338</v>
      </c>
      <c r="C153" s="352">
        <v>995413</v>
      </c>
      <c r="D153" s="358"/>
      <c r="E153" s="376">
        <v>0.18</v>
      </c>
      <c r="F153" s="373" t="s">
        <v>116</v>
      </c>
      <c r="G153" s="423" t="s">
        <v>339</v>
      </c>
      <c r="H153" s="436" t="s">
        <v>127</v>
      </c>
      <c r="I153" s="440">
        <v>130</v>
      </c>
      <c r="J153" s="368"/>
      <c r="K153" s="395" t="str">
        <f t="shared" si="34"/>
        <v>Included</v>
      </c>
      <c r="L153" s="391">
        <f t="shared" si="39"/>
        <v>0</v>
      </c>
      <c r="M153" s="389">
        <f t="shared" si="46"/>
        <v>0</v>
      </c>
      <c r="N153" s="389">
        <f t="shared" si="47"/>
        <v>0</v>
      </c>
      <c r="P153" s="333"/>
      <c r="Q153" s="333"/>
      <c r="R153" s="333"/>
      <c r="S153" s="333"/>
    </row>
    <row r="154" spans="1:19" s="301" customFormat="1" ht="78.75">
      <c r="A154" s="421">
        <v>133</v>
      </c>
      <c r="B154" s="351" t="s">
        <v>340</v>
      </c>
      <c r="C154" s="352">
        <v>995413</v>
      </c>
      <c r="D154" s="358"/>
      <c r="E154" s="376">
        <v>0.18</v>
      </c>
      <c r="F154" s="373" t="s">
        <v>116</v>
      </c>
      <c r="G154" s="423" t="s">
        <v>341</v>
      </c>
      <c r="H154" s="436" t="s">
        <v>127</v>
      </c>
      <c r="I154" s="440">
        <v>200</v>
      </c>
      <c r="J154" s="368"/>
      <c r="K154" s="395" t="str">
        <f t="shared" si="34"/>
        <v>Included</v>
      </c>
      <c r="L154" s="391">
        <f t="shared" si="39"/>
        <v>0</v>
      </c>
      <c r="M154" s="389">
        <f t="shared" si="46"/>
        <v>0</v>
      </c>
      <c r="N154" s="389">
        <f t="shared" si="47"/>
        <v>0</v>
      </c>
      <c r="P154" s="333"/>
      <c r="Q154" s="333"/>
      <c r="R154" s="333"/>
      <c r="S154" s="333"/>
    </row>
    <row r="155" spans="1:19" s="301" customFormat="1" ht="63">
      <c r="A155" s="421">
        <v>134</v>
      </c>
      <c r="B155" s="351" t="s">
        <v>342</v>
      </c>
      <c r="C155" s="352">
        <v>995413</v>
      </c>
      <c r="D155" s="358"/>
      <c r="E155" s="376">
        <v>0.18</v>
      </c>
      <c r="F155" s="373" t="s">
        <v>116</v>
      </c>
      <c r="G155" s="423" t="s">
        <v>343</v>
      </c>
      <c r="H155" s="436" t="s">
        <v>344</v>
      </c>
      <c r="I155" s="440">
        <v>12</v>
      </c>
      <c r="J155" s="368"/>
      <c r="K155" s="395" t="str">
        <f t="shared" si="34"/>
        <v>Included</v>
      </c>
      <c r="L155" s="391">
        <f t="shared" si="39"/>
        <v>0</v>
      </c>
      <c r="M155" s="389">
        <f t="shared" si="46"/>
        <v>0</v>
      </c>
      <c r="N155" s="389">
        <f t="shared" si="47"/>
        <v>0</v>
      </c>
      <c r="P155" s="333"/>
      <c r="Q155" s="333"/>
      <c r="R155" s="333"/>
      <c r="S155" s="333"/>
    </row>
    <row r="156" spans="1:19" s="301" customFormat="1" ht="141.75">
      <c r="A156" s="421">
        <v>135</v>
      </c>
      <c r="B156" s="351" t="s">
        <v>345</v>
      </c>
      <c r="C156" s="352">
        <v>995413</v>
      </c>
      <c r="D156" s="358"/>
      <c r="E156" s="376">
        <v>0.18</v>
      </c>
      <c r="F156" s="373" t="s">
        <v>116</v>
      </c>
      <c r="G156" s="423" t="s">
        <v>346</v>
      </c>
      <c r="H156" s="436" t="s">
        <v>347</v>
      </c>
      <c r="I156" s="440">
        <v>40</v>
      </c>
      <c r="J156" s="368"/>
      <c r="K156" s="395" t="str">
        <f t="shared" si="34"/>
        <v>Included</v>
      </c>
      <c r="L156" s="391">
        <f t="shared" si="39"/>
        <v>0</v>
      </c>
      <c r="M156" s="389">
        <f t="shared" si="46"/>
        <v>0</v>
      </c>
      <c r="N156" s="389">
        <f t="shared" si="47"/>
        <v>0</v>
      </c>
      <c r="P156" s="333"/>
      <c r="Q156" s="333"/>
      <c r="R156" s="333"/>
      <c r="S156" s="333"/>
    </row>
    <row r="157" spans="1:19" s="301" customFormat="1" ht="78.75">
      <c r="A157" s="421">
        <v>136</v>
      </c>
      <c r="B157" s="351" t="s">
        <v>348</v>
      </c>
      <c r="C157" s="352">
        <v>995413</v>
      </c>
      <c r="D157" s="358"/>
      <c r="E157" s="376">
        <v>0.18</v>
      </c>
      <c r="F157" s="373" t="s">
        <v>116</v>
      </c>
      <c r="G157" s="423" t="s">
        <v>349</v>
      </c>
      <c r="H157" s="436" t="s">
        <v>127</v>
      </c>
      <c r="I157" s="440">
        <v>12</v>
      </c>
      <c r="J157" s="368"/>
      <c r="K157" s="395" t="str">
        <f t="shared" si="34"/>
        <v>Included</v>
      </c>
      <c r="L157" s="391">
        <f t="shared" si="39"/>
        <v>0</v>
      </c>
      <c r="M157" s="389">
        <f t="shared" si="46"/>
        <v>0</v>
      </c>
      <c r="N157" s="389">
        <f t="shared" si="47"/>
        <v>0</v>
      </c>
      <c r="P157" s="333"/>
      <c r="Q157" s="333"/>
      <c r="R157" s="333"/>
      <c r="S157" s="333"/>
    </row>
    <row r="158" spans="1:19" s="301" customFormat="1" ht="31.5">
      <c r="A158" s="421">
        <v>137</v>
      </c>
      <c r="B158" s="351" t="s">
        <v>350</v>
      </c>
      <c r="C158" s="352">
        <v>995413</v>
      </c>
      <c r="D158" s="358"/>
      <c r="E158" s="376">
        <v>0.18</v>
      </c>
      <c r="F158" s="373" t="s">
        <v>116</v>
      </c>
      <c r="G158" s="423" t="s">
        <v>351</v>
      </c>
      <c r="H158" s="436" t="s">
        <v>173</v>
      </c>
      <c r="I158" s="440">
        <v>12</v>
      </c>
      <c r="J158" s="368"/>
      <c r="K158" s="395" t="str">
        <f t="shared" si="34"/>
        <v>Included</v>
      </c>
      <c r="L158" s="391">
        <f t="shared" si="39"/>
        <v>0</v>
      </c>
      <c r="M158" s="389">
        <f t="shared" si="46"/>
        <v>0</v>
      </c>
      <c r="N158" s="389">
        <f t="shared" si="47"/>
        <v>0</v>
      </c>
      <c r="P158" s="333"/>
      <c r="Q158" s="333"/>
      <c r="R158" s="333"/>
      <c r="S158" s="333"/>
    </row>
    <row r="159" spans="1:19" s="301" customFormat="1" ht="31.5">
      <c r="A159" s="421">
        <v>138</v>
      </c>
      <c r="B159" s="351" t="s">
        <v>352</v>
      </c>
      <c r="C159" s="352">
        <v>995413</v>
      </c>
      <c r="D159" s="358"/>
      <c r="E159" s="376">
        <v>0.18</v>
      </c>
      <c r="F159" s="373" t="s">
        <v>116</v>
      </c>
      <c r="G159" s="423" t="s">
        <v>353</v>
      </c>
      <c r="H159" s="436" t="s">
        <v>142</v>
      </c>
      <c r="I159" s="440">
        <v>130</v>
      </c>
      <c r="J159" s="368"/>
      <c r="K159" s="395" t="str">
        <f t="shared" si="34"/>
        <v>Included</v>
      </c>
      <c r="L159" s="391">
        <f t="shared" si="39"/>
        <v>0</v>
      </c>
      <c r="M159" s="389">
        <f t="shared" si="46"/>
        <v>0</v>
      </c>
      <c r="N159" s="389">
        <f t="shared" si="47"/>
        <v>0</v>
      </c>
      <c r="P159" s="333"/>
      <c r="Q159" s="333"/>
      <c r="R159" s="333"/>
      <c r="S159" s="333"/>
    </row>
    <row r="160" spans="1:19" s="301" customFormat="1" ht="16.5">
      <c r="A160" s="421"/>
      <c r="B160" s="351"/>
      <c r="C160" s="352"/>
      <c r="D160" s="358"/>
      <c r="E160" s="376"/>
      <c r="F160" s="373"/>
      <c r="G160" s="423" t="s">
        <v>691</v>
      </c>
      <c r="H160" s="436"/>
      <c r="I160" s="440"/>
      <c r="J160" s="368"/>
      <c r="K160" s="395" t="str">
        <f t="shared" ref="K160:K209" si="48">IF(J160=0, "Included", IF(ISERROR(I160*J160), J160, I160*J160))</f>
        <v>Included</v>
      </c>
      <c r="L160" s="391">
        <f t="shared" si="39"/>
        <v>0</v>
      </c>
      <c r="M160" s="389">
        <f t="shared" ref="M160:M209" si="49">IF(K160="Included",0,K160)</f>
        <v>0</v>
      </c>
      <c r="N160" s="389">
        <f t="shared" ref="N160:N209" si="50">IF(E160="confirmed",(M160*D160),(M160*E160))</f>
        <v>0</v>
      </c>
      <c r="P160" s="333"/>
      <c r="Q160" s="333"/>
      <c r="R160" s="333"/>
      <c r="S160" s="333"/>
    </row>
    <row r="161" spans="1:19" s="301" customFormat="1" ht="63">
      <c r="A161" s="421">
        <v>1</v>
      </c>
      <c r="B161" s="351" t="s">
        <v>692</v>
      </c>
      <c r="C161" s="352">
        <v>995413</v>
      </c>
      <c r="D161" s="358"/>
      <c r="E161" s="376">
        <v>0.18</v>
      </c>
      <c r="F161" s="373" t="s">
        <v>116</v>
      </c>
      <c r="G161" s="423" t="s">
        <v>726</v>
      </c>
      <c r="H161" s="436" t="s">
        <v>749</v>
      </c>
      <c r="I161" s="440">
        <v>300</v>
      </c>
      <c r="J161" s="368"/>
      <c r="K161" s="395" t="str">
        <f t="shared" si="48"/>
        <v>Included</v>
      </c>
      <c r="L161" s="391">
        <f t="shared" si="39"/>
        <v>0</v>
      </c>
      <c r="M161" s="389">
        <f t="shared" si="49"/>
        <v>0</v>
      </c>
      <c r="N161" s="389">
        <f t="shared" si="50"/>
        <v>0</v>
      </c>
      <c r="P161" s="333"/>
      <c r="Q161" s="333"/>
      <c r="R161" s="333"/>
      <c r="S161" s="333"/>
    </row>
    <row r="162" spans="1:19" s="301" customFormat="1" ht="63">
      <c r="A162" s="421">
        <v>2</v>
      </c>
      <c r="B162" s="351" t="s">
        <v>693</v>
      </c>
      <c r="C162" s="352">
        <v>995413</v>
      </c>
      <c r="D162" s="358"/>
      <c r="E162" s="376">
        <v>0.18</v>
      </c>
      <c r="F162" s="373" t="s">
        <v>116</v>
      </c>
      <c r="G162" s="423" t="s">
        <v>727</v>
      </c>
      <c r="H162" s="436" t="s">
        <v>749</v>
      </c>
      <c r="I162" s="440">
        <v>300</v>
      </c>
      <c r="J162" s="368"/>
      <c r="K162" s="395" t="str">
        <f t="shared" si="48"/>
        <v>Included</v>
      </c>
      <c r="L162" s="391">
        <f t="shared" si="39"/>
        <v>0</v>
      </c>
      <c r="M162" s="389">
        <f t="shared" si="49"/>
        <v>0</v>
      </c>
      <c r="N162" s="389">
        <f t="shared" si="50"/>
        <v>0</v>
      </c>
      <c r="P162" s="333"/>
      <c r="Q162" s="333"/>
      <c r="R162" s="333"/>
      <c r="S162" s="333"/>
    </row>
    <row r="163" spans="1:19" s="301" customFormat="1" ht="47.25">
      <c r="A163" s="421">
        <v>3</v>
      </c>
      <c r="B163" s="351" t="s">
        <v>694</v>
      </c>
      <c r="C163" s="352">
        <v>995413</v>
      </c>
      <c r="D163" s="358"/>
      <c r="E163" s="376">
        <v>0.18</v>
      </c>
      <c r="F163" s="373" t="s">
        <v>116</v>
      </c>
      <c r="G163" s="423" t="s">
        <v>714</v>
      </c>
      <c r="H163" s="436" t="s">
        <v>749</v>
      </c>
      <c r="I163" s="440">
        <v>200</v>
      </c>
      <c r="J163" s="368"/>
      <c r="K163" s="395" t="str">
        <f t="shared" si="48"/>
        <v>Included</v>
      </c>
      <c r="L163" s="391">
        <f t="shared" si="39"/>
        <v>0</v>
      </c>
      <c r="M163" s="389">
        <f t="shared" si="49"/>
        <v>0</v>
      </c>
      <c r="N163" s="389">
        <f t="shared" si="50"/>
        <v>0</v>
      </c>
      <c r="P163" s="333"/>
      <c r="Q163" s="333"/>
      <c r="R163" s="333"/>
      <c r="S163" s="333"/>
    </row>
    <row r="164" spans="1:19" s="301" customFormat="1" ht="63">
      <c r="A164" s="421">
        <v>4</v>
      </c>
      <c r="B164" s="351">
        <v>1.19</v>
      </c>
      <c r="C164" s="352">
        <v>995413</v>
      </c>
      <c r="D164" s="358"/>
      <c r="E164" s="376">
        <v>0.18</v>
      </c>
      <c r="F164" s="373" t="s">
        <v>116</v>
      </c>
      <c r="G164" s="423" t="s">
        <v>715</v>
      </c>
      <c r="H164" s="436" t="s">
        <v>749</v>
      </c>
      <c r="I164" s="440">
        <v>200</v>
      </c>
      <c r="J164" s="368"/>
      <c r="K164" s="395" t="str">
        <f t="shared" si="48"/>
        <v>Included</v>
      </c>
      <c r="L164" s="391">
        <f t="shared" si="39"/>
        <v>0</v>
      </c>
      <c r="M164" s="389">
        <f t="shared" si="49"/>
        <v>0</v>
      </c>
      <c r="N164" s="389">
        <f t="shared" si="50"/>
        <v>0</v>
      </c>
      <c r="P164" s="333"/>
      <c r="Q164" s="333"/>
      <c r="R164" s="333"/>
      <c r="S164" s="333"/>
    </row>
    <row r="165" spans="1:19" s="301" customFormat="1" ht="63">
      <c r="A165" s="421">
        <v>5</v>
      </c>
      <c r="B165" s="351" t="s">
        <v>695</v>
      </c>
      <c r="C165" s="352">
        <v>995413</v>
      </c>
      <c r="D165" s="358"/>
      <c r="E165" s="376">
        <v>0.18</v>
      </c>
      <c r="F165" s="373" t="s">
        <v>116</v>
      </c>
      <c r="G165" s="423" t="s">
        <v>728</v>
      </c>
      <c r="H165" s="436" t="s">
        <v>749</v>
      </c>
      <c r="I165" s="440">
        <v>500</v>
      </c>
      <c r="J165" s="368"/>
      <c r="K165" s="395" t="str">
        <f t="shared" si="48"/>
        <v>Included</v>
      </c>
      <c r="L165" s="391">
        <f t="shared" si="39"/>
        <v>0</v>
      </c>
      <c r="M165" s="389">
        <f t="shared" si="49"/>
        <v>0</v>
      </c>
      <c r="N165" s="389">
        <f t="shared" si="50"/>
        <v>0</v>
      </c>
      <c r="P165" s="333"/>
      <c r="Q165" s="333"/>
      <c r="R165" s="333"/>
      <c r="S165" s="333"/>
    </row>
    <row r="166" spans="1:19" s="301" customFormat="1" ht="63">
      <c r="A166" s="421">
        <v>6</v>
      </c>
      <c r="B166" s="351" t="s">
        <v>696</v>
      </c>
      <c r="C166" s="352">
        <v>995413</v>
      </c>
      <c r="D166" s="358"/>
      <c r="E166" s="376">
        <v>0.18</v>
      </c>
      <c r="F166" s="373" t="s">
        <v>116</v>
      </c>
      <c r="G166" s="423" t="s">
        <v>729</v>
      </c>
      <c r="H166" s="436" t="s">
        <v>749</v>
      </c>
      <c r="I166" s="440">
        <v>700</v>
      </c>
      <c r="J166" s="368"/>
      <c r="K166" s="395" t="str">
        <f t="shared" si="48"/>
        <v>Included</v>
      </c>
      <c r="L166" s="391">
        <f t="shared" si="39"/>
        <v>0</v>
      </c>
      <c r="M166" s="389">
        <f t="shared" si="49"/>
        <v>0</v>
      </c>
      <c r="N166" s="389">
        <f t="shared" si="50"/>
        <v>0</v>
      </c>
      <c r="P166" s="333"/>
      <c r="Q166" s="333"/>
      <c r="R166" s="333"/>
      <c r="S166" s="333"/>
    </row>
    <row r="167" spans="1:19" s="301" customFormat="1" ht="63">
      <c r="A167" s="421">
        <v>7</v>
      </c>
      <c r="B167" s="351" t="s">
        <v>697</v>
      </c>
      <c r="C167" s="352">
        <v>995413</v>
      </c>
      <c r="D167" s="358"/>
      <c r="E167" s="376">
        <v>0.18</v>
      </c>
      <c r="F167" s="373" t="s">
        <v>116</v>
      </c>
      <c r="G167" s="423" t="s">
        <v>730</v>
      </c>
      <c r="H167" s="436" t="s">
        <v>749</v>
      </c>
      <c r="I167" s="440">
        <v>400</v>
      </c>
      <c r="J167" s="368"/>
      <c r="K167" s="395" t="str">
        <f t="shared" si="48"/>
        <v>Included</v>
      </c>
      <c r="L167" s="391">
        <f t="shared" ref="L167:L209" si="51">N167</f>
        <v>0</v>
      </c>
      <c r="M167" s="389">
        <f t="shared" si="49"/>
        <v>0</v>
      </c>
      <c r="N167" s="389">
        <f t="shared" si="50"/>
        <v>0</v>
      </c>
      <c r="P167" s="333"/>
      <c r="Q167" s="333"/>
      <c r="R167" s="333"/>
      <c r="S167" s="333"/>
    </row>
    <row r="168" spans="1:19" s="301" customFormat="1" ht="63">
      <c r="A168" s="421">
        <v>8</v>
      </c>
      <c r="B168" s="351" t="s">
        <v>698</v>
      </c>
      <c r="C168" s="352">
        <v>995413</v>
      </c>
      <c r="D168" s="358"/>
      <c r="E168" s="376">
        <v>0.18</v>
      </c>
      <c r="F168" s="373" t="s">
        <v>116</v>
      </c>
      <c r="G168" s="423" t="s">
        <v>731</v>
      </c>
      <c r="H168" s="436" t="s">
        <v>749</v>
      </c>
      <c r="I168" s="440">
        <v>500</v>
      </c>
      <c r="J168" s="368"/>
      <c r="K168" s="395" t="str">
        <f t="shared" si="48"/>
        <v>Included</v>
      </c>
      <c r="L168" s="391">
        <f t="shared" si="51"/>
        <v>0</v>
      </c>
      <c r="M168" s="389">
        <f t="shared" si="49"/>
        <v>0</v>
      </c>
      <c r="N168" s="389">
        <f t="shared" si="50"/>
        <v>0</v>
      </c>
      <c r="P168" s="333"/>
      <c r="Q168" s="333"/>
      <c r="R168" s="333"/>
      <c r="S168" s="333"/>
    </row>
    <row r="169" spans="1:19" s="301" customFormat="1" ht="94.5">
      <c r="A169" s="421">
        <v>9</v>
      </c>
      <c r="B169" s="351" t="s">
        <v>699</v>
      </c>
      <c r="C169" s="352">
        <v>995413</v>
      </c>
      <c r="D169" s="358"/>
      <c r="E169" s="376">
        <v>0.18</v>
      </c>
      <c r="F169" s="373" t="s">
        <v>116</v>
      </c>
      <c r="G169" s="423" t="s">
        <v>732</v>
      </c>
      <c r="H169" s="436" t="s">
        <v>750</v>
      </c>
      <c r="I169" s="440">
        <v>115</v>
      </c>
      <c r="J169" s="368"/>
      <c r="K169" s="395" t="str">
        <f t="shared" si="48"/>
        <v>Included</v>
      </c>
      <c r="L169" s="391">
        <f t="shared" si="51"/>
        <v>0</v>
      </c>
      <c r="M169" s="389">
        <f t="shared" si="49"/>
        <v>0</v>
      </c>
      <c r="N169" s="389">
        <f t="shared" si="50"/>
        <v>0</v>
      </c>
      <c r="P169" s="333"/>
      <c r="Q169" s="333"/>
      <c r="R169" s="333"/>
      <c r="S169" s="333"/>
    </row>
    <row r="170" spans="1:19" s="301" customFormat="1" ht="94.5">
      <c r="A170" s="421">
        <v>10</v>
      </c>
      <c r="B170" s="351" t="s">
        <v>700</v>
      </c>
      <c r="C170" s="352">
        <v>995413</v>
      </c>
      <c r="D170" s="358"/>
      <c r="E170" s="376">
        <v>0.18</v>
      </c>
      <c r="F170" s="373" t="s">
        <v>116</v>
      </c>
      <c r="G170" s="423" t="s">
        <v>733</v>
      </c>
      <c r="H170" s="436" t="s">
        <v>750</v>
      </c>
      <c r="I170" s="440">
        <v>45</v>
      </c>
      <c r="J170" s="368"/>
      <c r="K170" s="395" t="str">
        <f t="shared" si="48"/>
        <v>Included</v>
      </c>
      <c r="L170" s="391">
        <f t="shared" si="51"/>
        <v>0</v>
      </c>
      <c r="M170" s="389">
        <f t="shared" si="49"/>
        <v>0</v>
      </c>
      <c r="N170" s="389">
        <f t="shared" si="50"/>
        <v>0</v>
      </c>
      <c r="P170" s="333"/>
      <c r="Q170" s="333"/>
      <c r="R170" s="333"/>
      <c r="S170" s="333"/>
    </row>
    <row r="171" spans="1:19" s="301" customFormat="1" ht="78.75">
      <c r="A171" s="421">
        <v>11</v>
      </c>
      <c r="B171" s="351">
        <v>1.1100000000000001</v>
      </c>
      <c r="C171" s="352">
        <v>995413</v>
      </c>
      <c r="D171" s="358"/>
      <c r="E171" s="376">
        <v>0.18</v>
      </c>
      <c r="F171" s="373" t="s">
        <v>116</v>
      </c>
      <c r="G171" s="423" t="s">
        <v>716</v>
      </c>
      <c r="H171" s="436" t="s">
        <v>750</v>
      </c>
      <c r="I171" s="440">
        <v>30</v>
      </c>
      <c r="J171" s="368"/>
      <c r="K171" s="395" t="str">
        <f t="shared" si="48"/>
        <v>Included</v>
      </c>
      <c r="L171" s="391">
        <f t="shared" si="51"/>
        <v>0</v>
      </c>
      <c r="M171" s="389">
        <f t="shared" si="49"/>
        <v>0</v>
      </c>
      <c r="N171" s="389">
        <f t="shared" si="50"/>
        <v>0</v>
      </c>
      <c r="P171" s="333"/>
      <c r="Q171" s="333"/>
      <c r="R171" s="333"/>
      <c r="S171" s="333"/>
    </row>
    <row r="172" spans="1:19" s="301" customFormat="1" ht="63">
      <c r="A172" s="421">
        <v>12</v>
      </c>
      <c r="B172" s="351" t="s">
        <v>701</v>
      </c>
      <c r="C172" s="352">
        <v>995413</v>
      </c>
      <c r="D172" s="358"/>
      <c r="E172" s="376">
        <v>0.18</v>
      </c>
      <c r="F172" s="373" t="s">
        <v>116</v>
      </c>
      <c r="G172" s="423" t="s">
        <v>734</v>
      </c>
      <c r="H172" s="436" t="s">
        <v>344</v>
      </c>
      <c r="I172" s="440">
        <v>40</v>
      </c>
      <c r="J172" s="368"/>
      <c r="K172" s="395" t="str">
        <f t="shared" si="48"/>
        <v>Included</v>
      </c>
      <c r="L172" s="391">
        <f t="shared" si="51"/>
        <v>0</v>
      </c>
      <c r="M172" s="389">
        <f t="shared" si="49"/>
        <v>0</v>
      </c>
      <c r="N172" s="389">
        <f t="shared" si="50"/>
        <v>0</v>
      </c>
      <c r="P172" s="333"/>
      <c r="Q172" s="333"/>
      <c r="R172" s="333"/>
      <c r="S172" s="333"/>
    </row>
    <row r="173" spans="1:19" s="301" customFormat="1" ht="47.25">
      <c r="A173" s="421">
        <v>13</v>
      </c>
      <c r="B173" s="351" t="s">
        <v>702</v>
      </c>
      <c r="C173" s="352">
        <v>995413</v>
      </c>
      <c r="D173" s="358"/>
      <c r="E173" s="376">
        <v>0.18</v>
      </c>
      <c r="F173" s="373" t="s">
        <v>116</v>
      </c>
      <c r="G173" s="423" t="s">
        <v>735</v>
      </c>
      <c r="H173" s="436" t="s">
        <v>344</v>
      </c>
      <c r="I173" s="440">
        <v>30</v>
      </c>
      <c r="J173" s="368"/>
      <c r="K173" s="395" t="str">
        <f t="shared" si="48"/>
        <v>Included</v>
      </c>
      <c r="L173" s="391">
        <f t="shared" si="51"/>
        <v>0</v>
      </c>
      <c r="M173" s="389">
        <f t="shared" si="49"/>
        <v>0</v>
      </c>
      <c r="N173" s="389">
        <f t="shared" si="50"/>
        <v>0</v>
      </c>
      <c r="P173" s="333"/>
      <c r="Q173" s="333"/>
      <c r="R173" s="333"/>
      <c r="S173" s="333"/>
    </row>
    <row r="174" spans="1:19" s="301" customFormat="1" ht="47.25">
      <c r="A174" s="421">
        <v>14</v>
      </c>
      <c r="B174" s="351" t="s">
        <v>703</v>
      </c>
      <c r="C174" s="352">
        <v>995413</v>
      </c>
      <c r="D174" s="358"/>
      <c r="E174" s="376">
        <v>0.18</v>
      </c>
      <c r="F174" s="373" t="s">
        <v>116</v>
      </c>
      <c r="G174" s="423" t="s">
        <v>736</v>
      </c>
      <c r="H174" s="436" t="s">
        <v>344</v>
      </c>
      <c r="I174" s="440">
        <v>35</v>
      </c>
      <c r="J174" s="368"/>
      <c r="K174" s="395" t="str">
        <f t="shared" si="48"/>
        <v>Included</v>
      </c>
      <c r="L174" s="391">
        <f t="shared" si="51"/>
        <v>0</v>
      </c>
      <c r="M174" s="389">
        <f t="shared" si="49"/>
        <v>0</v>
      </c>
      <c r="N174" s="389">
        <f t="shared" si="50"/>
        <v>0</v>
      </c>
      <c r="P174" s="333"/>
      <c r="Q174" s="333"/>
      <c r="R174" s="333"/>
      <c r="S174" s="333"/>
    </row>
    <row r="175" spans="1:19" s="301" customFormat="1" ht="47.25">
      <c r="A175" s="421">
        <v>15</v>
      </c>
      <c r="B175" s="351" t="s">
        <v>704</v>
      </c>
      <c r="C175" s="352">
        <v>995413</v>
      </c>
      <c r="D175" s="358"/>
      <c r="E175" s="376">
        <v>0.18</v>
      </c>
      <c r="F175" s="373" t="s">
        <v>116</v>
      </c>
      <c r="G175" s="423" t="s">
        <v>737</v>
      </c>
      <c r="H175" s="436" t="s">
        <v>344</v>
      </c>
      <c r="I175" s="440">
        <v>20</v>
      </c>
      <c r="J175" s="368"/>
      <c r="K175" s="395" t="str">
        <f t="shared" si="48"/>
        <v>Included</v>
      </c>
      <c r="L175" s="391">
        <f t="shared" si="51"/>
        <v>0</v>
      </c>
      <c r="M175" s="389">
        <f t="shared" si="49"/>
        <v>0</v>
      </c>
      <c r="N175" s="389">
        <f t="shared" si="50"/>
        <v>0</v>
      </c>
      <c r="P175" s="333"/>
      <c r="Q175" s="333"/>
      <c r="R175" s="333"/>
      <c r="S175" s="333"/>
    </row>
    <row r="176" spans="1:19" s="301" customFormat="1" ht="63">
      <c r="A176" s="421">
        <v>16</v>
      </c>
      <c r="B176" s="351" t="s">
        <v>705</v>
      </c>
      <c r="C176" s="352">
        <v>995413</v>
      </c>
      <c r="D176" s="358"/>
      <c r="E176" s="376">
        <v>0.18</v>
      </c>
      <c r="F176" s="373" t="s">
        <v>116</v>
      </c>
      <c r="G176" s="423" t="s">
        <v>738</v>
      </c>
      <c r="H176" s="436" t="s">
        <v>344</v>
      </c>
      <c r="I176" s="440">
        <v>50</v>
      </c>
      <c r="J176" s="368"/>
      <c r="K176" s="395" t="str">
        <f t="shared" si="48"/>
        <v>Included</v>
      </c>
      <c r="L176" s="391">
        <f t="shared" si="51"/>
        <v>0</v>
      </c>
      <c r="M176" s="389">
        <f t="shared" si="49"/>
        <v>0</v>
      </c>
      <c r="N176" s="389">
        <f t="shared" si="50"/>
        <v>0</v>
      </c>
      <c r="P176" s="333"/>
      <c r="Q176" s="333"/>
      <c r="R176" s="333"/>
      <c r="S176" s="333"/>
    </row>
    <row r="177" spans="1:19" s="301" customFormat="1" ht="47.25">
      <c r="A177" s="421">
        <v>17</v>
      </c>
      <c r="B177" s="351" t="s">
        <v>706</v>
      </c>
      <c r="C177" s="352">
        <v>995413</v>
      </c>
      <c r="D177" s="358"/>
      <c r="E177" s="376">
        <v>0.18</v>
      </c>
      <c r="F177" s="373" t="s">
        <v>116</v>
      </c>
      <c r="G177" s="423" t="s">
        <v>739</v>
      </c>
      <c r="H177" s="436" t="s">
        <v>344</v>
      </c>
      <c r="I177" s="440">
        <v>20</v>
      </c>
      <c r="J177" s="368"/>
      <c r="K177" s="395" t="str">
        <f t="shared" si="48"/>
        <v>Included</v>
      </c>
      <c r="L177" s="391">
        <f t="shared" si="51"/>
        <v>0</v>
      </c>
      <c r="M177" s="389">
        <f t="shared" si="49"/>
        <v>0</v>
      </c>
      <c r="N177" s="389">
        <f t="shared" si="50"/>
        <v>0</v>
      </c>
      <c r="P177" s="333"/>
      <c r="Q177" s="333"/>
      <c r="R177" s="333"/>
      <c r="S177" s="333"/>
    </row>
    <row r="178" spans="1:19" s="301" customFormat="1" ht="47.25">
      <c r="A178" s="421">
        <v>18</v>
      </c>
      <c r="B178" s="351" t="s">
        <v>707</v>
      </c>
      <c r="C178" s="352">
        <v>995413</v>
      </c>
      <c r="D178" s="358"/>
      <c r="E178" s="376">
        <v>0.18</v>
      </c>
      <c r="F178" s="373" t="s">
        <v>116</v>
      </c>
      <c r="G178" s="423" t="s">
        <v>740</v>
      </c>
      <c r="H178" s="436" t="s">
        <v>344</v>
      </c>
      <c r="I178" s="440">
        <v>50</v>
      </c>
      <c r="J178" s="368"/>
      <c r="K178" s="395" t="str">
        <f t="shared" si="48"/>
        <v>Included</v>
      </c>
      <c r="L178" s="391">
        <f t="shared" si="51"/>
        <v>0</v>
      </c>
      <c r="M178" s="389">
        <f t="shared" si="49"/>
        <v>0</v>
      </c>
      <c r="N178" s="389">
        <f t="shared" si="50"/>
        <v>0</v>
      </c>
      <c r="P178" s="333"/>
      <c r="Q178" s="333"/>
      <c r="R178" s="333"/>
      <c r="S178" s="333"/>
    </row>
    <row r="179" spans="1:19" s="301" customFormat="1" ht="47.25">
      <c r="A179" s="421">
        <v>19</v>
      </c>
      <c r="B179" s="351" t="s">
        <v>708</v>
      </c>
      <c r="C179" s="352">
        <v>995413</v>
      </c>
      <c r="D179" s="358"/>
      <c r="E179" s="376">
        <v>0.18</v>
      </c>
      <c r="F179" s="373" t="s">
        <v>116</v>
      </c>
      <c r="G179" s="423" t="s">
        <v>741</v>
      </c>
      <c r="H179" s="436" t="s">
        <v>344</v>
      </c>
      <c r="I179" s="440">
        <v>20</v>
      </c>
      <c r="J179" s="368"/>
      <c r="K179" s="395" t="str">
        <f t="shared" si="48"/>
        <v>Included</v>
      </c>
      <c r="L179" s="391">
        <f t="shared" si="51"/>
        <v>0</v>
      </c>
      <c r="M179" s="389">
        <f t="shared" si="49"/>
        <v>0</v>
      </c>
      <c r="N179" s="389">
        <f t="shared" si="50"/>
        <v>0</v>
      </c>
      <c r="P179" s="333"/>
      <c r="Q179" s="333"/>
      <c r="R179" s="333"/>
      <c r="S179" s="333"/>
    </row>
    <row r="180" spans="1:19" s="301" customFormat="1" ht="47.25">
      <c r="A180" s="421">
        <v>20</v>
      </c>
      <c r="B180" s="351" t="s">
        <v>709</v>
      </c>
      <c r="C180" s="352">
        <v>995413</v>
      </c>
      <c r="D180" s="358"/>
      <c r="E180" s="376">
        <v>0.18</v>
      </c>
      <c r="F180" s="373" t="s">
        <v>116</v>
      </c>
      <c r="G180" s="423" t="s">
        <v>742</v>
      </c>
      <c r="H180" s="436" t="s">
        <v>344</v>
      </c>
      <c r="I180" s="440">
        <v>18</v>
      </c>
      <c r="J180" s="368"/>
      <c r="K180" s="395" t="str">
        <f t="shared" si="48"/>
        <v>Included</v>
      </c>
      <c r="L180" s="391">
        <f t="shared" si="51"/>
        <v>0</v>
      </c>
      <c r="M180" s="389">
        <f t="shared" si="49"/>
        <v>0</v>
      </c>
      <c r="N180" s="389">
        <f t="shared" si="50"/>
        <v>0</v>
      </c>
      <c r="P180" s="333"/>
      <c r="Q180" s="333"/>
      <c r="R180" s="333"/>
      <c r="S180" s="333"/>
    </row>
    <row r="181" spans="1:19" s="301" customFormat="1" ht="47.25">
      <c r="A181" s="421">
        <v>21</v>
      </c>
      <c r="B181" s="351" t="s">
        <v>710</v>
      </c>
      <c r="C181" s="352">
        <v>995413</v>
      </c>
      <c r="D181" s="358"/>
      <c r="E181" s="376">
        <v>0.18</v>
      </c>
      <c r="F181" s="373" t="s">
        <v>116</v>
      </c>
      <c r="G181" s="423" t="s">
        <v>743</v>
      </c>
      <c r="H181" s="436" t="s">
        <v>344</v>
      </c>
      <c r="I181" s="440">
        <v>18</v>
      </c>
      <c r="J181" s="368"/>
      <c r="K181" s="395" t="str">
        <f t="shared" si="48"/>
        <v>Included</v>
      </c>
      <c r="L181" s="391">
        <f t="shared" si="51"/>
        <v>0</v>
      </c>
      <c r="M181" s="389">
        <f t="shared" si="49"/>
        <v>0</v>
      </c>
      <c r="N181" s="389">
        <f t="shared" si="50"/>
        <v>0</v>
      </c>
      <c r="P181" s="333"/>
      <c r="Q181" s="333"/>
      <c r="R181" s="333"/>
      <c r="S181" s="333"/>
    </row>
    <row r="182" spans="1:19" s="301" customFormat="1" ht="47.25">
      <c r="A182" s="421">
        <v>22</v>
      </c>
      <c r="B182" s="351" t="s">
        <v>711</v>
      </c>
      <c r="C182" s="352">
        <v>995413</v>
      </c>
      <c r="D182" s="358"/>
      <c r="E182" s="376">
        <v>0.18</v>
      </c>
      <c r="F182" s="373" t="s">
        <v>116</v>
      </c>
      <c r="G182" s="423" t="s">
        <v>744</v>
      </c>
      <c r="H182" s="436" t="s">
        <v>344</v>
      </c>
      <c r="I182" s="440">
        <v>6</v>
      </c>
      <c r="J182" s="368"/>
      <c r="K182" s="395" t="str">
        <f t="shared" si="48"/>
        <v>Included</v>
      </c>
      <c r="L182" s="391">
        <f t="shared" si="51"/>
        <v>0</v>
      </c>
      <c r="M182" s="389">
        <f t="shared" si="49"/>
        <v>0</v>
      </c>
      <c r="N182" s="389">
        <f t="shared" si="50"/>
        <v>0</v>
      </c>
      <c r="P182" s="333"/>
      <c r="Q182" s="333"/>
      <c r="R182" s="333"/>
      <c r="S182" s="333"/>
    </row>
    <row r="183" spans="1:19" s="301" customFormat="1" ht="31.5">
      <c r="A183" s="421">
        <v>23</v>
      </c>
      <c r="B183" s="351">
        <v>1.38</v>
      </c>
      <c r="C183" s="352">
        <v>995413</v>
      </c>
      <c r="D183" s="358"/>
      <c r="E183" s="376">
        <v>0.18</v>
      </c>
      <c r="F183" s="373" t="s">
        <v>116</v>
      </c>
      <c r="G183" s="423" t="s">
        <v>717</v>
      </c>
      <c r="H183" s="436" t="s">
        <v>344</v>
      </c>
      <c r="I183" s="440">
        <v>6</v>
      </c>
      <c r="J183" s="368"/>
      <c r="K183" s="395" t="str">
        <f t="shared" si="48"/>
        <v>Included</v>
      </c>
      <c r="L183" s="391">
        <f t="shared" si="51"/>
        <v>0</v>
      </c>
      <c r="M183" s="389">
        <f t="shared" si="49"/>
        <v>0</v>
      </c>
      <c r="N183" s="389">
        <f t="shared" si="50"/>
        <v>0</v>
      </c>
      <c r="P183" s="333"/>
      <c r="Q183" s="333"/>
      <c r="R183" s="333"/>
      <c r="S183" s="333"/>
    </row>
    <row r="184" spans="1:19" s="301" customFormat="1" ht="63">
      <c r="A184" s="421">
        <v>24</v>
      </c>
      <c r="B184" s="351">
        <v>5.2</v>
      </c>
      <c r="C184" s="352">
        <v>995413</v>
      </c>
      <c r="D184" s="358"/>
      <c r="E184" s="376">
        <v>0.18</v>
      </c>
      <c r="F184" s="373" t="s">
        <v>116</v>
      </c>
      <c r="G184" s="423" t="s">
        <v>718</v>
      </c>
      <c r="H184" s="436" t="s">
        <v>344</v>
      </c>
      <c r="I184" s="440">
        <v>4</v>
      </c>
      <c r="J184" s="368"/>
      <c r="K184" s="395" t="str">
        <f t="shared" si="48"/>
        <v>Included</v>
      </c>
      <c r="L184" s="391">
        <f t="shared" si="51"/>
        <v>0</v>
      </c>
      <c r="M184" s="389">
        <f t="shared" si="49"/>
        <v>0</v>
      </c>
      <c r="N184" s="389">
        <f t="shared" si="50"/>
        <v>0</v>
      </c>
      <c r="P184" s="333"/>
      <c r="Q184" s="333"/>
      <c r="R184" s="333"/>
      <c r="S184" s="333"/>
    </row>
    <row r="185" spans="1:19" s="301" customFormat="1" ht="31.5">
      <c r="A185" s="421">
        <v>25</v>
      </c>
      <c r="B185" s="351">
        <v>5.15</v>
      </c>
      <c r="C185" s="352">
        <v>995413</v>
      </c>
      <c r="D185" s="358"/>
      <c r="E185" s="376">
        <v>0.18</v>
      </c>
      <c r="F185" s="373" t="s">
        <v>116</v>
      </c>
      <c r="G185" s="423" t="s">
        <v>719</v>
      </c>
      <c r="H185" s="436" t="s">
        <v>749</v>
      </c>
      <c r="I185" s="440">
        <v>100</v>
      </c>
      <c r="J185" s="368"/>
      <c r="K185" s="395" t="str">
        <f t="shared" si="48"/>
        <v>Included</v>
      </c>
      <c r="L185" s="391">
        <f t="shared" si="51"/>
        <v>0</v>
      </c>
      <c r="M185" s="389">
        <f t="shared" si="49"/>
        <v>0</v>
      </c>
      <c r="N185" s="389">
        <f t="shared" si="50"/>
        <v>0</v>
      </c>
      <c r="P185" s="333"/>
      <c r="Q185" s="333"/>
      <c r="R185" s="333"/>
      <c r="S185" s="333"/>
    </row>
    <row r="186" spans="1:19" s="301" customFormat="1" ht="63">
      <c r="A186" s="421">
        <v>26</v>
      </c>
      <c r="B186" s="351">
        <v>1.57</v>
      </c>
      <c r="C186" s="352">
        <v>995413</v>
      </c>
      <c r="D186" s="358"/>
      <c r="E186" s="376">
        <v>0.18</v>
      </c>
      <c r="F186" s="373" t="s">
        <v>116</v>
      </c>
      <c r="G186" s="423" t="s">
        <v>720</v>
      </c>
      <c r="H186" s="436" t="s">
        <v>344</v>
      </c>
      <c r="I186" s="440">
        <v>24</v>
      </c>
      <c r="J186" s="368"/>
      <c r="K186" s="395" t="str">
        <f t="shared" si="48"/>
        <v>Included</v>
      </c>
      <c r="L186" s="391">
        <f t="shared" si="51"/>
        <v>0</v>
      </c>
      <c r="M186" s="389">
        <f t="shared" si="49"/>
        <v>0</v>
      </c>
      <c r="N186" s="389">
        <f t="shared" si="50"/>
        <v>0</v>
      </c>
      <c r="P186" s="333"/>
      <c r="Q186" s="333"/>
      <c r="R186" s="333"/>
      <c r="S186" s="333"/>
    </row>
    <row r="187" spans="1:19" s="301" customFormat="1" ht="31.5">
      <c r="A187" s="421">
        <v>27</v>
      </c>
      <c r="B187" s="351">
        <v>1.33</v>
      </c>
      <c r="C187" s="352">
        <v>995413</v>
      </c>
      <c r="D187" s="358"/>
      <c r="E187" s="376">
        <v>0.18</v>
      </c>
      <c r="F187" s="373" t="s">
        <v>116</v>
      </c>
      <c r="G187" s="423" t="s">
        <v>721</v>
      </c>
      <c r="H187" s="436" t="s">
        <v>344</v>
      </c>
      <c r="I187" s="440">
        <v>15</v>
      </c>
      <c r="J187" s="368"/>
      <c r="K187" s="395" t="str">
        <f t="shared" si="48"/>
        <v>Included</v>
      </c>
      <c r="L187" s="391">
        <f t="shared" si="51"/>
        <v>0</v>
      </c>
      <c r="M187" s="389">
        <f t="shared" si="49"/>
        <v>0</v>
      </c>
      <c r="N187" s="389">
        <f t="shared" si="50"/>
        <v>0</v>
      </c>
      <c r="P187" s="333"/>
      <c r="Q187" s="333"/>
      <c r="R187" s="333"/>
      <c r="S187" s="333"/>
    </row>
    <row r="188" spans="1:19" s="301" customFormat="1" ht="31.5">
      <c r="A188" s="421">
        <v>28</v>
      </c>
      <c r="B188" s="351">
        <v>1.26</v>
      </c>
      <c r="C188" s="352">
        <v>995413</v>
      </c>
      <c r="D188" s="358"/>
      <c r="E188" s="376">
        <v>0.18</v>
      </c>
      <c r="F188" s="373" t="s">
        <v>116</v>
      </c>
      <c r="G188" s="423" t="s">
        <v>722</v>
      </c>
      <c r="H188" s="436" t="s">
        <v>344</v>
      </c>
      <c r="I188" s="440">
        <v>15</v>
      </c>
      <c r="J188" s="368"/>
      <c r="K188" s="395" t="str">
        <f t="shared" si="48"/>
        <v>Included</v>
      </c>
      <c r="L188" s="391">
        <f t="shared" si="51"/>
        <v>0</v>
      </c>
      <c r="M188" s="389">
        <f t="shared" si="49"/>
        <v>0</v>
      </c>
      <c r="N188" s="389">
        <f t="shared" si="50"/>
        <v>0</v>
      </c>
      <c r="P188" s="333"/>
      <c r="Q188" s="333"/>
      <c r="R188" s="333"/>
      <c r="S188" s="333"/>
    </row>
    <row r="189" spans="1:19" s="301" customFormat="1" ht="47.25">
      <c r="A189" s="421">
        <v>29</v>
      </c>
      <c r="B189" s="351" t="s">
        <v>745</v>
      </c>
      <c r="C189" s="352">
        <v>995413</v>
      </c>
      <c r="D189" s="358"/>
      <c r="E189" s="376">
        <v>0.18</v>
      </c>
      <c r="F189" s="373" t="s">
        <v>116</v>
      </c>
      <c r="G189" s="423" t="s">
        <v>723</v>
      </c>
      <c r="H189" s="436" t="s">
        <v>749</v>
      </c>
      <c r="I189" s="440">
        <v>100</v>
      </c>
      <c r="J189" s="368"/>
      <c r="K189" s="395" t="str">
        <f t="shared" si="48"/>
        <v>Included</v>
      </c>
      <c r="L189" s="391">
        <f t="shared" si="51"/>
        <v>0</v>
      </c>
      <c r="M189" s="389">
        <f t="shared" si="49"/>
        <v>0</v>
      </c>
      <c r="N189" s="389">
        <f t="shared" si="50"/>
        <v>0</v>
      </c>
      <c r="P189" s="333"/>
      <c r="Q189" s="333"/>
      <c r="R189" s="333"/>
      <c r="S189" s="333"/>
    </row>
    <row r="190" spans="1:19" s="301" customFormat="1" ht="63">
      <c r="A190" s="421">
        <v>30</v>
      </c>
      <c r="B190" s="351" t="s">
        <v>712</v>
      </c>
      <c r="C190" s="352">
        <v>995413</v>
      </c>
      <c r="D190" s="358"/>
      <c r="E190" s="376">
        <v>0.18</v>
      </c>
      <c r="F190" s="373" t="s">
        <v>116</v>
      </c>
      <c r="G190" s="423" t="s">
        <v>724</v>
      </c>
      <c r="H190" s="436" t="s">
        <v>173</v>
      </c>
      <c r="I190" s="440">
        <v>50</v>
      </c>
      <c r="J190" s="368"/>
      <c r="K190" s="395" t="str">
        <f t="shared" si="48"/>
        <v>Included</v>
      </c>
      <c r="L190" s="391">
        <f t="shared" si="51"/>
        <v>0</v>
      </c>
      <c r="M190" s="389">
        <f t="shared" si="49"/>
        <v>0</v>
      </c>
      <c r="N190" s="389">
        <f t="shared" si="50"/>
        <v>0</v>
      </c>
      <c r="P190" s="333"/>
      <c r="Q190" s="333"/>
      <c r="R190" s="333"/>
      <c r="S190" s="333"/>
    </row>
    <row r="191" spans="1:19" s="301" customFormat="1" ht="63">
      <c r="A191" s="421">
        <v>31</v>
      </c>
      <c r="B191" s="351" t="s">
        <v>713</v>
      </c>
      <c r="C191" s="352">
        <v>995413</v>
      </c>
      <c r="D191" s="358"/>
      <c r="E191" s="376">
        <v>0.18</v>
      </c>
      <c r="F191" s="373" t="s">
        <v>116</v>
      </c>
      <c r="G191" s="423" t="s">
        <v>725</v>
      </c>
      <c r="H191" s="436" t="s">
        <v>173</v>
      </c>
      <c r="I191" s="440">
        <v>25</v>
      </c>
      <c r="J191" s="368"/>
      <c r="K191" s="395" t="str">
        <f t="shared" si="48"/>
        <v>Included</v>
      </c>
      <c r="L191" s="391">
        <f t="shared" si="51"/>
        <v>0</v>
      </c>
      <c r="M191" s="389">
        <f t="shared" si="49"/>
        <v>0</v>
      </c>
      <c r="N191" s="389">
        <f t="shared" si="50"/>
        <v>0</v>
      </c>
      <c r="P191" s="333"/>
      <c r="Q191" s="333"/>
      <c r="R191" s="333"/>
      <c r="S191" s="333"/>
    </row>
    <row r="192" spans="1:19" s="301" customFormat="1" ht="173.25">
      <c r="A192" s="421">
        <v>32</v>
      </c>
      <c r="B192" s="351">
        <v>19.100000000000001</v>
      </c>
      <c r="C192" s="352">
        <v>995413</v>
      </c>
      <c r="D192" s="358"/>
      <c r="E192" s="376">
        <v>0.18</v>
      </c>
      <c r="F192" s="373" t="s">
        <v>116</v>
      </c>
      <c r="G192" s="423" t="s">
        <v>746</v>
      </c>
      <c r="H192" s="436" t="s">
        <v>173</v>
      </c>
      <c r="I192" s="440">
        <v>24</v>
      </c>
      <c r="J192" s="368"/>
      <c r="K192" s="395" t="str">
        <f t="shared" si="48"/>
        <v>Included</v>
      </c>
      <c r="L192" s="391">
        <f t="shared" si="51"/>
        <v>0</v>
      </c>
      <c r="M192" s="389">
        <f t="shared" si="49"/>
        <v>0</v>
      </c>
      <c r="N192" s="389">
        <f t="shared" si="50"/>
        <v>0</v>
      </c>
      <c r="P192" s="333"/>
      <c r="Q192" s="333"/>
      <c r="R192" s="333"/>
      <c r="S192" s="333"/>
    </row>
    <row r="193" spans="1:19" s="301" customFormat="1" ht="16.5">
      <c r="A193" s="421"/>
      <c r="B193" s="351"/>
      <c r="C193" s="352"/>
      <c r="D193" s="358"/>
      <c r="E193" s="376"/>
      <c r="F193" s="373"/>
      <c r="G193" s="423" t="s">
        <v>747</v>
      </c>
      <c r="H193" s="436"/>
      <c r="I193" s="440"/>
      <c r="J193" s="368"/>
      <c r="K193" s="395" t="str">
        <f t="shared" si="48"/>
        <v>Included</v>
      </c>
      <c r="L193" s="391">
        <f t="shared" si="51"/>
        <v>0</v>
      </c>
      <c r="M193" s="389">
        <f t="shared" si="49"/>
        <v>0</v>
      </c>
      <c r="N193" s="389">
        <f t="shared" si="50"/>
        <v>0</v>
      </c>
      <c r="P193" s="333"/>
      <c r="Q193" s="333"/>
      <c r="R193" s="333"/>
      <c r="S193" s="333"/>
    </row>
    <row r="194" spans="1:19" s="301" customFormat="1" ht="409.5">
      <c r="A194" s="421">
        <v>1</v>
      </c>
      <c r="B194" s="351" t="s">
        <v>317</v>
      </c>
      <c r="C194" s="352">
        <v>995413</v>
      </c>
      <c r="D194" s="358"/>
      <c r="E194" s="376">
        <v>0.18</v>
      </c>
      <c r="F194" s="373" t="s">
        <v>116</v>
      </c>
      <c r="G194" s="423" t="s">
        <v>748</v>
      </c>
      <c r="H194" s="436" t="s">
        <v>766</v>
      </c>
      <c r="I194" s="440">
        <v>2</v>
      </c>
      <c r="J194" s="368"/>
      <c r="K194" s="395" t="str">
        <f t="shared" si="48"/>
        <v>Included</v>
      </c>
      <c r="L194" s="391">
        <f t="shared" si="51"/>
        <v>0</v>
      </c>
      <c r="M194" s="389">
        <f t="shared" si="49"/>
        <v>0</v>
      </c>
      <c r="N194" s="389">
        <f t="shared" si="50"/>
        <v>0</v>
      </c>
      <c r="P194" s="333"/>
      <c r="Q194" s="333"/>
      <c r="R194" s="333"/>
      <c r="S194" s="333"/>
    </row>
    <row r="195" spans="1:19" s="301" customFormat="1" ht="204.75">
      <c r="A195" s="421">
        <v>2</v>
      </c>
      <c r="B195" s="351" t="s">
        <v>320</v>
      </c>
      <c r="C195" s="352">
        <v>995413</v>
      </c>
      <c r="D195" s="358"/>
      <c r="E195" s="376">
        <v>0.18</v>
      </c>
      <c r="F195" s="373" t="s">
        <v>116</v>
      </c>
      <c r="G195" s="423" t="s">
        <v>751</v>
      </c>
      <c r="H195" s="436" t="s">
        <v>766</v>
      </c>
      <c r="I195" s="440">
        <v>6</v>
      </c>
      <c r="J195" s="368"/>
      <c r="K195" s="395" t="str">
        <f t="shared" si="48"/>
        <v>Included</v>
      </c>
      <c r="L195" s="391">
        <f t="shared" si="51"/>
        <v>0</v>
      </c>
      <c r="M195" s="389">
        <f t="shared" si="49"/>
        <v>0</v>
      </c>
      <c r="N195" s="389">
        <f t="shared" si="50"/>
        <v>0</v>
      </c>
      <c r="P195" s="333"/>
      <c r="Q195" s="333"/>
      <c r="R195" s="333"/>
      <c r="S195" s="333"/>
    </row>
    <row r="196" spans="1:19" s="301" customFormat="1" ht="48.75">
      <c r="A196" s="421">
        <v>3</v>
      </c>
      <c r="B196" s="351" t="s">
        <v>322</v>
      </c>
      <c r="C196" s="352">
        <v>995413</v>
      </c>
      <c r="D196" s="358"/>
      <c r="E196" s="376">
        <v>0.18</v>
      </c>
      <c r="F196" s="373" t="s">
        <v>116</v>
      </c>
      <c r="G196" s="423" t="s">
        <v>752</v>
      </c>
      <c r="H196" s="436" t="s">
        <v>749</v>
      </c>
      <c r="I196" s="440">
        <v>150</v>
      </c>
      <c r="J196" s="368"/>
      <c r="K196" s="395" t="str">
        <f t="shared" si="48"/>
        <v>Included</v>
      </c>
      <c r="L196" s="391">
        <f t="shared" si="51"/>
        <v>0</v>
      </c>
      <c r="M196" s="389">
        <f t="shared" si="49"/>
        <v>0</v>
      </c>
      <c r="N196" s="389">
        <f t="shared" si="50"/>
        <v>0</v>
      </c>
      <c r="P196" s="333"/>
      <c r="Q196" s="333"/>
      <c r="R196" s="333"/>
      <c r="S196" s="333"/>
    </row>
    <row r="197" spans="1:19" s="301" customFormat="1" ht="48.75">
      <c r="A197" s="421">
        <v>4</v>
      </c>
      <c r="B197" s="351" t="s">
        <v>324</v>
      </c>
      <c r="C197" s="352">
        <v>995413</v>
      </c>
      <c r="D197" s="358"/>
      <c r="E197" s="376">
        <v>0.18</v>
      </c>
      <c r="F197" s="373" t="s">
        <v>116</v>
      </c>
      <c r="G197" s="423" t="s">
        <v>753</v>
      </c>
      <c r="H197" s="436" t="s">
        <v>749</v>
      </c>
      <c r="I197" s="440">
        <v>150</v>
      </c>
      <c r="J197" s="368"/>
      <c r="K197" s="395" t="str">
        <f t="shared" si="48"/>
        <v>Included</v>
      </c>
      <c r="L197" s="391">
        <f t="shared" si="51"/>
        <v>0</v>
      </c>
      <c r="M197" s="389">
        <f t="shared" si="49"/>
        <v>0</v>
      </c>
      <c r="N197" s="389">
        <f t="shared" si="50"/>
        <v>0</v>
      </c>
      <c r="P197" s="333"/>
      <c r="Q197" s="333"/>
      <c r="R197" s="333"/>
      <c r="S197" s="333"/>
    </row>
    <row r="198" spans="1:19" s="301" customFormat="1" ht="33">
      <c r="A198" s="421">
        <v>5</v>
      </c>
      <c r="B198" s="351" t="s">
        <v>326</v>
      </c>
      <c r="C198" s="352">
        <v>995413</v>
      </c>
      <c r="D198" s="358"/>
      <c r="E198" s="376">
        <v>0.18</v>
      </c>
      <c r="F198" s="373" t="s">
        <v>116</v>
      </c>
      <c r="G198" s="423" t="s">
        <v>754</v>
      </c>
      <c r="H198" s="436" t="s">
        <v>749</v>
      </c>
      <c r="I198" s="440">
        <v>350</v>
      </c>
      <c r="J198" s="368"/>
      <c r="K198" s="395" t="str">
        <f t="shared" si="48"/>
        <v>Included</v>
      </c>
      <c r="L198" s="391">
        <f t="shared" si="51"/>
        <v>0</v>
      </c>
      <c r="M198" s="389">
        <f t="shared" si="49"/>
        <v>0</v>
      </c>
      <c r="N198" s="389">
        <f t="shared" si="50"/>
        <v>0</v>
      </c>
      <c r="P198" s="333"/>
      <c r="Q198" s="333"/>
      <c r="R198" s="333"/>
      <c r="S198" s="333"/>
    </row>
    <row r="199" spans="1:19" s="301" customFormat="1" ht="47.25">
      <c r="A199" s="421">
        <v>6</v>
      </c>
      <c r="B199" s="351" t="s">
        <v>328</v>
      </c>
      <c r="C199" s="352">
        <v>995413</v>
      </c>
      <c r="D199" s="358"/>
      <c r="E199" s="376">
        <v>0.18</v>
      </c>
      <c r="F199" s="373" t="s">
        <v>116</v>
      </c>
      <c r="G199" s="423" t="s">
        <v>755</v>
      </c>
      <c r="H199" s="436" t="s">
        <v>344</v>
      </c>
      <c r="I199" s="440">
        <v>12</v>
      </c>
      <c r="J199" s="368"/>
      <c r="K199" s="395" t="str">
        <f t="shared" si="48"/>
        <v>Included</v>
      </c>
      <c r="L199" s="391">
        <f t="shared" si="51"/>
        <v>0</v>
      </c>
      <c r="M199" s="389">
        <f t="shared" si="49"/>
        <v>0</v>
      </c>
      <c r="N199" s="389">
        <f t="shared" si="50"/>
        <v>0</v>
      </c>
      <c r="P199" s="333"/>
      <c r="Q199" s="333"/>
      <c r="R199" s="333"/>
      <c r="S199" s="333"/>
    </row>
    <row r="200" spans="1:19" s="301" customFormat="1" ht="47.25">
      <c r="A200" s="421">
        <v>7</v>
      </c>
      <c r="B200" s="351" t="s">
        <v>330</v>
      </c>
      <c r="C200" s="352">
        <v>995413</v>
      </c>
      <c r="D200" s="358"/>
      <c r="E200" s="376">
        <v>0.18</v>
      </c>
      <c r="F200" s="373" t="s">
        <v>116</v>
      </c>
      <c r="G200" s="423" t="s">
        <v>756</v>
      </c>
      <c r="H200" s="436" t="s">
        <v>344</v>
      </c>
      <c r="I200" s="440">
        <v>6</v>
      </c>
      <c r="J200" s="368"/>
      <c r="K200" s="395" t="str">
        <f t="shared" si="48"/>
        <v>Included</v>
      </c>
      <c r="L200" s="391">
        <f t="shared" si="51"/>
        <v>0</v>
      </c>
      <c r="M200" s="389">
        <f t="shared" si="49"/>
        <v>0</v>
      </c>
      <c r="N200" s="389">
        <f t="shared" si="50"/>
        <v>0</v>
      </c>
      <c r="P200" s="333"/>
      <c r="Q200" s="333"/>
      <c r="R200" s="333"/>
      <c r="S200" s="333"/>
    </row>
    <row r="201" spans="1:19" s="301" customFormat="1" ht="47.25">
      <c r="A201" s="421">
        <v>8</v>
      </c>
      <c r="B201" s="351" t="s">
        <v>332</v>
      </c>
      <c r="C201" s="352">
        <v>995413</v>
      </c>
      <c r="D201" s="358"/>
      <c r="E201" s="376">
        <v>0.18</v>
      </c>
      <c r="F201" s="373" t="s">
        <v>116</v>
      </c>
      <c r="G201" s="423" t="s">
        <v>757</v>
      </c>
      <c r="H201" s="436" t="s">
        <v>344</v>
      </c>
      <c r="I201" s="440">
        <v>12</v>
      </c>
      <c r="J201" s="368"/>
      <c r="K201" s="395" t="str">
        <f t="shared" si="48"/>
        <v>Included</v>
      </c>
      <c r="L201" s="391">
        <f t="shared" si="51"/>
        <v>0</v>
      </c>
      <c r="M201" s="389">
        <f t="shared" si="49"/>
        <v>0</v>
      </c>
      <c r="N201" s="389">
        <f t="shared" si="50"/>
        <v>0</v>
      </c>
      <c r="P201" s="333"/>
      <c r="Q201" s="333"/>
      <c r="R201" s="333"/>
      <c r="S201" s="333"/>
    </row>
    <row r="202" spans="1:19" s="301" customFormat="1" ht="31.5">
      <c r="A202" s="421">
        <v>9</v>
      </c>
      <c r="B202" s="351" t="s">
        <v>334</v>
      </c>
      <c r="C202" s="352">
        <v>995413</v>
      </c>
      <c r="D202" s="358"/>
      <c r="E202" s="376">
        <v>0.18</v>
      </c>
      <c r="F202" s="373" t="s">
        <v>116</v>
      </c>
      <c r="G202" s="423" t="s">
        <v>758</v>
      </c>
      <c r="H202" s="436" t="s">
        <v>344</v>
      </c>
      <c r="I202" s="440">
        <v>40</v>
      </c>
      <c r="J202" s="368"/>
      <c r="K202" s="395" t="str">
        <f t="shared" si="48"/>
        <v>Included</v>
      </c>
      <c r="L202" s="391">
        <f t="shared" si="51"/>
        <v>0</v>
      </c>
      <c r="M202" s="389">
        <f t="shared" si="49"/>
        <v>0</v>
      </c>
      <c r="N202" s="389">
        <f t="shared" si="50"/>
        <v>0</v>
      </c>
      <c r="P202" s="333"/>
      <c r="Q202" s="333"/>
      <c r="R202" s="333"/>
      <c r="S202" s="333"/>
    </row>
    <row r="203" spans="1:19" s="301" customFormat="1" ht="47.25">
      <c r="A203" s="421">
        <v>10</v>
      </c>
      <c r="B203" s="351" t="s">
        <v>336</v>
      </c>
      <c r="C203" s="352">
        <v>995413</v>
      </c>
      <c r="D203" s="358"/>
      <c r="E203" s="376">
        <v>0.18</v>
      </c>
      <c r="F203" s="373" t="s">
        <v>116</v>
      </c>
      <c r="G203" s="423" t="s">
        <v>759</v>
      </c>
      <c r="H203" s="436" t="s">
        <v>344</v>
      </c>
      <c r="I203" s="440">
        <v>30</v>
      </c>
      <c r="J203" s="368"/>
      <c r="K203" s="395" t="str">
        <f t="shared" si="48"/>
        <v>Included</v>
      </c>
      <c r="L203" s="391">
        <f t="shared" si="51"/>
        <v>0</v>
      </c>
      <c r="M203" s="389">
        <f t="shared" si="49"/>
        <v>0</v>
      </c>
      <c r="N203" s="389">
        <f t="shared" si="50"/>
        <v>0</v>
      </c>
      <c r="P203" s="333"/>
      <c r="Q203" s="333"/>
      <c r="R203" s="333"/>
      <c r="S203" s="333"/>
    </row>
    <row r="204" spans="1:19" s="301" customFormat="1" ht="31.5">
      <c r="A204" s="421">
        <v>11</v>
      </c>
      <c r="B204" s="351" t="s">
        <v>338</v>
      </c>
      <c r="C204" s="352">
        <v>995413</v>
      </c>
      <c r="D204" s="358"/>
      <c r="E204" s="376">
        <v>0.18</v>
      </c>
      <c r="F204" s="373" t="s">
        <v>116</v>
      </c>
      <c r="G204" s="423" t="s">
        <v>760</v>
      </c>
      <c r="H204" s="436" t="s">
        <v>344</v>
      </c>
      <c r="I204" s="440">
        <v>18</v>
      </c>
      <c r="J204" s="368"/>
      <c r="K204" s="395" t="str">
        <f t="shared" si="48"/>
        <v>Included</v>
      </c>
      <c r="L204" s="391">
        <f t="shared" si="51"/>
        <v>0</v>
      </c>
      <c r="M204" s="389">
        <f t="shared" si="49"/>
        <v>0</v>
      </c>
      <c r="N204" s="389">
        <f t="shared" si="50"/>
        <v>0</v>
      </c>
      <c r="P204" s="333"/>
      <c r="Q204" s="333"/>
      <c r="R204" s="333"/>
      <c r="S204" s="333"/>
    </row>
    <row r="205" spans="1:19" s="301" customFormat="1" ht="31.5">
      <c r="A205" s="421">
        <v>12</v>
      </c>
      <c r="B205" s="351" t="s">
        <v>340</v>
      </c>
      <c r="C205" s="352">
        <v>995413</v>
      </c>
      <c r="D205" s="358"/>
      <c r="E205" s="376">
        <v>0.18</v>
      </c>
      <c r="F205" s="373" t="s">
        <v>116</v>
      </c>
      <c r="G205" s="423" t="s">
        <v>761</v>
      </c>
      <c r="H205" s="436" t="s">
        <v>344</v>
      </c>
      <c r="I205" s="440">
        <v>30</v>
      </c>
      <c r="J205" s="368"/>
      <c r="K205" s="395" t="str">
        <f t="shared" si="48"/>
        <v>Included</v>
      </c>
      <c r="L205" s="391">
        <f t="shared" si="51"/>
        <v>0</v>
      </c>
      <c r="M205" s="389">
        <f t="shared" si="49"/>
        <v>0</v>
      </c>
      <c r="N205" s="389">
        <f t="shared" si="50"/>
        <v>0</v>
      </c>
      <c r="P205" s="333"/>
      <c r="Q205" s="333"/>
      <c r="R205" s="333"/>
      <c r="S205" s="333"/>
    </row>
    <row r="206" spans="1:19" s="301" customFormat="1" ht="31.5">
      <c r="A206" s="421">
        <v>13</v>
      </c>
      <c r="B206" s="351" t="s">
        <v>342</v>
      </c>
      <c r="C206" s="352">
        <v>995413</v>
      </c>
      <c r="D206" s="358"/>
      <c r="E206" s="376">
        <v>0.18</v>
      </c>
      <c r="F206" s="373" t="s">
        <v>116</v>
      </c>
      <c r="G206" s="423" t="s">
        <v>762</v>
      </c>
      <c r="H206" s="436" t="s">
        <v>344</v>
      </c>
      <c r="I206" s="440">
        <v>18</v>
      </c>
      <c r="J206" s="368"/>
      <c r="K206" s="395" t="str">
        <f t="shared" si="48"/>
        <v>Included</v>
      </c>
      <c r="L206" s="391">
        <f t="shared" si="51"/>
        <v>0</v>
      </c>
      <c r="M206" s="389">
        <f t="shared" si="49"/>
        <v>0</v>
      </c>
      <c r="N206" s="389">
        <f t="shared" si="50"/>
        <v>0</v>
      </c>
      <c r="P206" s="333"/>
      <c r="Q206" s="333"/>
      <c r="R206" s="333"/>
      <c r="S206" s="333"/>
    </row>
    <row r="207" spans="1:19" s="301" customFormat="1" ht="31.5">
      <c r="A207" s="421">
        <v>14</v>
      </c>
      <c r="B207" s="351" t="s">
        <v>345</v>
      </c>
      <c r="C207" s="352">
        <v>995413</v>
      </c>
      <c r="D207" s="358"/>
      <c r="E207" s="376">
        <v>0.18</v>
      </c>
      <c r="F207" s="373" t="s">
        <v>116</v>
      </c>
      <c r="G207" s="423" t="s">
        <v>763</v>
      </c>
      <c r="H207" s="436" t="s">
        <v>344</v>
      </c>
      <c r="I207" s="440">
        <v>10</v>
      </c>
      <c r="J207" s="368"/>
      <c r="K207" s="395" t="str">
        <f t="shared" si="48"/>
        <v>Included</v>
      </c>
      <c r="L207" s="391">
        <f t="shared" si="51"/>
        <v>0</v>
      </c>
      <c r="M207" s="389">
        <f t="shared" si="49"/>
        <v>0</v>
      </c>
      <c r="N207" s="389">
        <f t="shared" si="50"/>
        <v>0</v>
      </c>
      <c r="P207" s="333"/>
      <c r="Q207" s="333"/>
      <c r="R207" s="333"/>
      <c r="S207" s="333"/>
    </row>
    <row r="208" spans="1:19" s="301" customFormat="1" ht="16.5">
      <c r="A208" s="421">
        <v>15</v>
      </c>
      <c r="B208" s="351" t="s">
        <v>348</v>
      </c>
      <c r="C208" s="352">
        <v>995413</v>
      </c>
      <c r="D208" s="358"/>
      <c r="E208" s="376">
        <v>0.18</v>
      </c>
      <c r="F208" s="373" t="s">
        <v>116</v>
      </c>
      <c r="G208" s="423" t="s">
        <v>764</v>
      </c>
      <c r="H208" s="436" t="s">
        <v>173</v>
      </c>
      <c r="I208" s="440">
        <v>1</v>
      </c>
      <c r="J208" s="368"/>
      <c r="K208" s="395" t="str">
        <f t="shared" si="48"/>
        <v>Included</v>
      </c>
      <c r="L208" s="391">
        <f t="shared" si="51"/>
        <v>0</v>
      </c>
      <c r="M208" s="389">
        <f t="shared" si="49"/>
        <v>0</v>
      </c>
      <c r="N208" s="389">
        <f t="shared" si="50"/>
        <v>0</v>
      </c>
      <c r="P208" s="333"/>
      <c r="Q208" s="333"/>
      <c r="R208" s="333"/>
      <c r="S208" s="333"/>
    </row>
    <row r="209" spans="1:19" s="301" customFormat="1" ht="31.5">
      <c r="A209" s="421">
        <v>16</v>
      </c>
      <c r="B209" s="351" t="s">
        <v>350</v>
      </c>
      <c r="C209" s="352">
        <v>995413</v>
      </c>
      <c r="D209" s="358"/>
      <c r="E209" s="376">
        <v>0.18</v>
      </c>
      <c r="F209" s="373" t="s">
        <v>116</v>
      </c>
      <c r="G209" s="423" t="s">
        <v>765</v>
      </c>
      <c r="H209" s="436" t="s">
        <v>173</v>
      </c>
      <c r="I209" s="440">
        <v>6</v>
      </c>
      <c r="J209" s="368"/>
      <c r="K209" s="395" t="str">
        <f t="shared" si="48"/>
        <v>Included</v>
      </c>
      <c r="L209" s="391">
        <f t="shared" si="51"/>
        <v>0</v>
      </c>
      <c r="M209" s="389">
        <f t="shared" si="49"/>
        <v>0</v>
      </c>
      <c r="N209" s="389">
        <f t="shared" si="50"/>
        <v>0</v>
      </c>
      <c r="P209" s="333"/>
      <c r="Q209" s="333"/>
      <c r="R209" s="333"/>
      <c r="S209" s="333"/>
    </row>
    <row r="210" spans="1:19" ht="31.5" customHeight="1">
      <c r="B210" s="352"/>
      <c r="C210" s="358"/>
      <c r="D210" s="376"/>
      <c r="E210" s="373"/>
      <c r="F210" s="374"/>
      <c r="G210" s="386" t="s">
        <v>354</v>
      </c>
      <c r="H210" s="362"/>
      <c r="I210" s="366"/>
      <c r="J210" s="358"/>
      <c r="K210" s="396">
        <f>SUM(K18:K209)</f>
        <v>0</v>
      </c>
      <c r="L210" s="392"/>
      <c r="M210" s="389"/>
      <c r="N210" s="389"/>
    </row>
    <row r="211" spans="1:19" ht="16.5">
      <c r="A211" s="353"/>
      <c r="B211" s="353"/>
      <c r="C211" s="359"/>
      <c r="D211" s="353"/>
      <c r="E211" s="353"/>
      <c r="F211" s="375"/>
      <c r="G211" s="387" t="s">
        <v>355</v>
      </c>
      <c r="H211" s="363"/>
      <c r="I211" s="361"/>
      <c r="J211" s="361"/>
      <c r="K211" s="397"/>
      <c r="L211" s="393">
        <f>SUM(L18:L210)</f>
        <v>0</v>
      </c>
      <c r="M211" s="389"/>
      <c r="N211" s="389"/>
    </row>
    <row r="212" spans="1:19" ht="16.5">
      <c r="A212" s="354"/>
      <c r="B212" s="354"/>
      <c r="C212" s="354"/>
      <c r="D212" s="384"/>
      <c r="E212" s="354"/>
      <c r="F212" s="354"/>
      <c r="G212" s="388" t="s">
        <v>356</v>
      </c>
      <c r="H212" s="364"/>
      <c r="I212" s="367"/>
      <c r="J212" s="367"/>
      <c r="K212" s="396">
        <f>K210+L211</f>
        <v>0</v>
      </c>
      <c r="L212" s="441" t="s">
        <v>7</v>
      </c>
      <c r="M212" s="389"/>
      <c r="N212" s="389"/>
    </row>
    <row r="218" spans="1:19">
      <c r="L218" s="372"/>
    </row>
    <row r="219" spans="1:19">
      <c r="J219" s="370"/>
      <c r="L219" s="372"/>
    </row>
    <row r="220" spans="1:19">
      <c r="J220" s="370"/>
      <c r="L220" s="372"/>
    </row>
    <row r="221" spans="1:19">
      <c r="J221" s="370"/>
      <c r="L221" s="372"/>
    </row>
    <row r="222" spans="1:19">
      <c r="J222" s="370"/>
      <c r="L222" s="372"/>
    </row>
    <row r="223" spans="1:19">
      <c r="L223" s="372"/>
    </row>
  </sheetData>
  <sheetProtection algorithmName="SHA-512" hashValue="D+hFE9zFjbZEAIua/IYHUNc1ygjSfr5q1j7WVeLclntHouIa2xeu49uvZGGyh1uYtqGjOEsEIx6PPHWyABEaig==" saltValue="SXm6xf9OxIa+aIZI8AvsbQ==" spinCount="100000" sheet="1" formatColumns="0" formatRows="0" selectLockedCells="1"/>
  <customSheetViews>
    <customSheetView guid="{75D87FDD-0292-4E5A-8E8F-63018B009393}" scale="70" showPageBreaks="1" printArea="1" hiddenColumns="1" state="hidden" view="pageBreakPreview" topLeftCell="A10">
      <selection activeCell="I19" sqref="I19:I22"/>
      <colBreaks count="1" manualBreakCount="1">
        <brk id="11" max="392" man="1"/>
      </colBreaks>
      <pageMargins left="0" right="0" top="0" bottom="0" header="0" footer="0"/>
      <printOptions horizontalCentered="1"/>
      <pageSetup paperSize="9" scale="51" orientation="portrait" r:id="rId1"/>
      <headerFooter alignWithMargins="0">
        <oddFooter>&amp;R&amp;"Book Antiqua,Bold"&amp;10Schedule-3/ Page &amp;P of &amp;N</oddFooter>
      </headerFooter>
    </customSheetView>
    <customSheetView guid="{B48B8B4C-A880-453D-8729-90D004BEF0DB}" scale="70" showPageBreaks="1" printArea="1" hiddenColumns="1" state="hidden" view="pageBreakPreview" topLeftCell="A10">
      <selection activeCell="I19" sqref="I19:I22"/>
      <colBreaks count="1" manualBreakCount="1">
        <brk id="11" max="392" man="1"/>
      </colBreaks>
      <pageMargins left="0" right="0" top="0" bottom="0" header="0" footer="0"/>
      <printOptions horizontalCentered="1"/>
      <pageSetup paperSize="9" scale="51" orientation="portrait" r:id="rId2"/>
      <headerFooter alignWithMargins="0">
        <oddFooter>&amp;R&amp;"Book Antiqua,Bold"&amp;10Schedule-3/ Page &amp;P of &amp;N</oddFooter>
      </headerFooter>
    </customSheetView>
  </customSheetViews>
  <mergeCells count="11">
    <mergeCell ref="AG13:AH13"/>
    <mergeCell ref="AJ13:AK13"/>
    <mergeCell ref="J14:K14"/>
    <mergeCell ref="D10:F10"/>
    <mergeCell ref="D11:F11"/>
    <mergeCell ref="A13:K13"/>
    <mergeCell ref="A3:K3"/>
    <mergeCell ref="A4:K4"/>
    <mergeCell ref="A7:I7"/>
    <mergeCell ref="D8:F8"/>
    <mergeCell ref="D9:F9"/>
  </mergeCells>
  <conditionalFormatting sqref="D18:D209 F18:F209">
    <cfRule type="expression" dxfId="3" priority="1" stopIfTrue="1">
      <formula>C18&gt;0</formula>
    </cfRule>
  </conditionalFormatting>
  <conditionalFormatting sqref="J18:J210 C210 E210">
    <cfRule type="expression" dxfId="2" priority="1436" stopIfTrue="1">
      <formula>B18&gt;0</formula>
    </cfRule>
  </conditionalFormatting>
  <dataValidations count="4">
    <dataValidation operator="greaterThan" allowBlank="1" showInputMessage="1" showErrorMessage="1" error="Enter only Numeric Value greater than zero or leave the cell blank !" sqref="D15:D17 F15:F17" xr:uid="{00000000-0002-0000-0700-000000000000}"/>
    <dataValidation operator="greaterThan" allowBlank="1" showInputMessage="1" showErrorMessage="1" sqref="C210 D18:D209" xr:uid="{00000000-0002-0000-0700-000001000000}"/>
    <dataValidation type="list" operator="greaterThan" allowBlank="1" showInputMessage="1" showErrorMessage="1" error="Enter only Numeric Value greater than zero or leave the cell blank !" sqref="E210 F18:F209" xr:uid="{00000000-0002-0000-0700-000002000000}">
      <formula1>"confirmed,0%,5%,12%,18%,28%"</formula1>
    </dataValidation>
    <dataValidation type="decimal" operator="greaterThan" allowBlank="1" showInputMessage="1" showErrorMessage="1" error="Enter only Numeric Value greater than zero or leave the cell blank !" sqref="J210" xr:uid="{00000000-0002-0000-0700-000003000000}">
      <formula1>0</formula1>
    </dataValidation>
  </dataValidations>
  <printOptions horizontalCentered="1"/>
  <pageMargins left="0.24" right="0.23" top="0.49" bottom="0.46" header="0.54" footer="0.28000000000000003"/>
  <pageSetup paperSize="9" scale="65" fitToHeight="0" orientation="landscape" r:id="rId3"/>
  <headerFooter alignWithMargins="0">
    <oddFooter>&amp;R&amp;"Book Antiqua,Bold"&amp;10Schedule-3/ Page &amp;P of &amp;N</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33"/>
  </sheetPr>
  <dimension ref="A1:X69"/>
  <sheetViews>
    <sheetView view="pageBreakPreview" zoomScaleNormal="100" zoomScaleSheetLayoutView="100" workbookViewId="0">
      <selection activeCell="D7" sqref="D7:D11"/>
    </sheetView>
  </sheetViews>
  <sheetFormatPr defaultColWidth="10" defaultRowHeight="16.5"/>
  <cols>
    <col min="1" max="1" width="10.375" style="28" customWidth="1"/>
    <col min="2" max="2" width="40.875" style="28" customWidth="1"/>
    <col min="3" max="3" width="17.5" style="28" customWidth="1"/>
    <col min="4" max="4" width="20.5" style="28" customWidth="1"/>
    <col min="5" max="5" width="20" style="28" customWidth="1"/>
    <col min="6" max="6" width="10" style="109" customWidth="1"/>
    <col min="7" max="7" width="29.875" style="109" customWidth="1"/>
    <col min="8" max="8" width="10" style="109" customWidth="1"/>
    <col min="9" max="9" width="12.25" style="109" hidden="1" customWidth="1"/>
    <col min="10" max="10" width="12.625" style="109" hidden="1" customWidth="1"/>
    <col min="11" max="11" width="15" style="109" hidden="1" customWidth="1"/>
    <col min="12" max="13" width="10" style="109" hidden="1" customWidth="1"/>
    <col min="14" max="14" width="18.625" style="109" hidden="1" customWidth="1"/>
    <col min="15" max="15" width="16" style="109" hidden="1" customWidth="1"/>
    <col min="16" max="16" width="10" style="109" hidden="1" customWidth="1"/>
    <col min="17" max="17" width="10" style="109" customWidth="1"/>
    <col min="18" max="18" width="10" style="25" customWidth="1"/>
    <col min="19" max="24" width="10" style="109" customWidth="1"/>
    <col min="25" max="16384" width="10" style="25"/>
  </cols>
  <sheetData>
    <row r="1" spans="1:15" ht="18" customHeight="1">
      <c r="A1" s="44" t="str">
        <f>Cover!B3</f>
        <v>SR-II/C&amp;M/WC-4433/2025</v>
      </c>
      <c r="B1" s="45"/>
      <c r="C1" s="46"/>
      <c r="D1" s="46"/>
      <c r="E1" s="4" t="s">
        <v>357</v>
      </c>
    </row>
    <row r="2" spans="1:15" ht="8.1" customHeight="1">
      <c r="A2" s="2"/>
      <c r="B2" s="5"/>
      <c r="C2" s="3"/>
      <c r="D2" s="3"/>
      <c r="E2" s="1"/>
      <c r="F2" s="133"/>
    </row>
    <row r="3" spans="1:15" ht="15.75">
      <c r="A3" s="491" t="str">
        <f>Cover!$B$2</f>
        <v>Construction of 6nos. B-type quarters at Kalivanthapattu SS in SR-II</v>
      </c>
      <c r="B3" s="491"/>
      <c r="C3" s="491"/>
      <c r="D3" s="491"/>
      <c r="E3" s="491"/>
    </row>
    <row r="4" spans="1:15" ht="21.95" customHeight="1">
      <c r="A4" s="495" t="s">
        <v>358</v>
      </c>
      <c r="B4" s="495"/>
      <c r="C4" s="495"/>
      <c r="D4" s="495"/>
      <c r="E4" s="495"/>
    </row>
    <row r="5" spans="1:15" ht="12" customHeight="1">
      <c r="A5" s="31"/>
      <c r="B5" s="26"/>
      <c r="C5" s="26"/>
      <c r="D5" s="26"/>
      <c r="E5" s="26"/>
    </row>
    <row r="6" spans="1:15" ht="18" customHeight="1">
      <c r="A6" s="20" t="e">
        <f>#REF!</f>
        <v>#REF!</v>
      </c>
      <c r="D6" s="47" t="s">
        <v>83</v>
      </c>
    </row>
    <row r="7" spans="1:15" ht="18" customHeight="1">
      <c r="A7" s="130" t="e">
        <f>#REF!</f>
        <v>#REF!</v>
      </c>
      <c r="D7" s="308" t="s">
        <v>85</v>
      </c>
    </row>
    <row r="8" spans="1:15" ht="18" customHeight="1">
      <c r="A8" s="29" t="s">
        <v>359</v>
      </c>
      <c r="B8" s="494">
        <f>'Names of Bidder'!D9</f>
        <v>0</v>
      </c>
      <c r="C8" s="494"/>
      <c r="D8" s="308" t="s">
        <v>88</v>
      </c>
    </row>
    <row r="9" spans="1:15" ht="18" customHeight="1">
      <c r="A9" s="29" t="s">
        <v>360</v>
      </c>
      <c r="B9" s="494">
        <f>'Names of Bidder'!D10</f>
        <v>0</v>
      </c>
      <c r="C9" s="494"/>
      <c r="D9" s="308" t="s">
        <v>90</v>
      </c>
    </row>
    <row r="10" spans="1:15" ht="18" customHeight="1">
      <c r="A10" s="30"/>
      <c r="B10" s="494">
        <f>'Names of Bidder'!D11</f>
        <v>0</v>
      </c>
      <c r="C10" s="494"/>
      <c r="D10" s="308" t="s">
        <v>91</v>
      </c>
    </row>
    <row r="11" spans="1:15" ht="18" customHeight="1">
      <c r="A11" s="30"/>
      <c r="B11" s="494">
        <f>'Names of Bidder'!D12</f>
        <v>0</v>
      </c>
      <c r="C11" s="494"/>
      <c r="D11" s="308" t="s">
        <v>93</v>
      </c>
    </row>
    <row r="12" spans="1:15" ht="8.1" customHeight="1"/>
    <row r="13" spans="1:15" ht="21.95" customHeight="1">
      <c r="A13" s="49" t="s">
        <v>361</v>
      </c>
      <c r="B13" s="503" t="s">
        <v>362</v>
      </c>
      <c r="C13" s="504"/>
      <c r="D13" s="492" t="s">
        <v>363</v>
      </c>
      <c r="E13" s="493"/>
      <c r="I13" s="500" t="s">
        <v>364</v>
      </c>
      <c r="J13" s="500"/>
      <c r="K13" s="500"/>
      <c r="M13" s="500" t="s">
        <v>365</v>
      </c>
      <c r="N13" s="500"/>
      <c r="O13" s="500"/>
    </row>
    <row r="14" spans="1:15" ht="18" customHeight="1">
      <c r="A14" s="334" t="s">
        <v>366</v>
      </c>
      <c r="B14" s="496" t="s">
        <v>367</v>
      </c>
      <c r="C14" s="496"/>
      <c r="D14" s="335"/>
      <c r="E14" s="336"/>
      <c r="I14" s="150" t="s">
        <v>368</v>
      </c>
      <c r="K14" s="150" t="e">
        <f>ROUND(#REF!*#REF!,0)</f>
        <v>#REF!</v>
      </c>
      <c r="M14" s="150" t="s">
        <v>368</v>
      </c>
      <c r="O14" s="150" t="e">
        <f>ROUND(#REF!*#REF!,0)</f>
        <v>#REF!</v>
      </c>
    </row>
    <row r="15" spans="1:15" ht="75.75" customHeight="1">
      <c r="A15" s="328"/>
      <c r="B15" s="501" t="s">
        <v>369</v>
      </c>
      <c r="C15" s="502"/>
      <c r="D15" s="505">
        <f>'Sch-1 '!L211</f>
        <v>0</v>
      </c>
      <c r="E15" s="506"/>
      <c r="G15" s="229"/>
    </row>
    <row r="16" spans="1:15" hidden="1">
      <c r="A16" s="328">
        <v>2</v>
      </c>
      <c r="B16" s="496" t="s">
        <v>370</v>
      </c>
      <c r="C16" s="496"/>
      <c r="D16" s="337"/>
      <c r="E16" s="337"/>
      <c r="G16" s="229"/>
    </row>
    <row r="17" spans="1:7" hidden="1">
      <c r="A17" s="328"/>
      <c r="B17" s="497" t="s">
        <v>371</v>
      </c>
      <c r="C17" s="497"/>
      <c r="D17" s="498"/>
      <c r="E17" s="499"/>
      <c r="G17" s="229"/>
    </row>
    <row r="18" spans="1:7" ht="18" customHeight="1">
      <c r="B18" s="34"/>
      <c r="C18" s="34"/>
      <c r="D18" s="35"/>
      <c r="E18" s="35"/>
    </row>
    <row r="19" spans="1:7" ht="30" customHeight="1">
      <c r="A19" s="22" t="s">
        <v>372</v>
      </c>
      <c r="B19" s="65"/>
      <c r="C19" s="23" t="s">
        <v>373</v>
      </c>
      <c r="D19" s="63"/>
      <c r="F19" s="151"/>
    </row>
    <row r="20" spans="1:7" ht="30" customHeight="1">
      <c r="A20" s="22" t="s">
        <v>374</v>
      </c>
      <c r="B20" s="62"/>
      <c r="C20" s="23" t="s">
        <v>375</v>
      </c>
      <c r="D20" s="63"/>
      <c r="F20" s="151"/>
    </row>
    <row r="21" spans="1:7" ht="30" customHeight="1">
      <c r="A21" s="135"/>
      <c r="B21" s="134"/>
      <c r="C21" s="23"/>
      <c r="D21" s="109"/>
      <c r="E21" s="109"/>
      <c r="F21" s="151"/>
    </row>
    <row r="22" spans="1:7" ht="33" customHeight="1">
      <c r="A22" s="135"/>
      <c r="B22" s="134"/>
      <c r="C22" s="133"/>
      <c r="D22" s="136"/>
      <c r="E22" s="137"/>
      <c r="F22" s="151"/>
    </row>
    <row r="23" spans="1:7" ht="21.95" customHeight="1">
      <c r="A23" s="138"/>
      <c r="B23" s="138"/>
      <c r="C23" s="138"/>
      <c r="D23" s="138"/>
      <c r="E23" s="139"/>
    </row>
    <row r="24" spans="1:7" ht="21.95" customHeight="1">
      <c r="A24" s="138"/>
      <c r="B24" s="138"/>
      <c r="C24" s="138"/>
      <c r="D24" s="138"/>
      <c r="E24" s="139"/>
    </row>
    <row r="25" spans="1:7" ht="21.95" customHeight="1">
      <c r="A25" s="138"/>
      <c r="B25" s="138"/>
      <c r="C25" s="138"/>
      <c r="D25" s="138"/>
      <c r="E25" s="139"/>
    </row>
    <row r="26" spans="1:7" ht="21.95" customHeight="1">
      <c r="A26" s="138"/>
      <c r="B26" s="138"/>
      <c r="C26" s="138"/>
      <c r="D26" s="138"/>
      <c r="E26" s="139"/>
    </row>
    <row r="27" spans="1:7" ht="21.95" customHeight="1">
      <c r="A27" s="138"/>
      <c r="B27" s="138"/>
      <c r="C27" s="138"/>
      <c r="D27" s="138"/>
      <c r="E27" s="139"/>
    </row>
    <row r="28" spans="1:7" ht="21.95" customHeight="1">
      <c r="A28" s="138"/>
      <c r="B28" s="138"/>
      <c r="C28" s="138"/>
      <c r="D28" s="138"/>
      <c r="E28" s="139"/>
    </row>
    <row r="29" spans="1:7" ht="24.95" customHeight="1">
      <c r="A29" s="137"/>
      <c r="B29" s="137"/>
      <c r="C29" s="137"/>
      <c r="D29" s="137"/>
      <c r="E29" s="137"/>
    </row>
    <row r="30" spans="1:7" ht="24.95" customHeight="1">
      <c r="A30" s="137"/>
      <c r="B30" s="137"/>
      <c r="C30" s="137"/>
      <c r="D30" s="137"/>
      <c r="E30" s="137"/>
    </row>
    <row r="31" spans="1:7" ht="24.95" customHeight="1">
      <c r="A31" s="137"/>
      <c r="B31" s="137"/>
      <c r="C31" s="137"/>
      <c r="D31" s="137"/>
      <c r="E31" s="137"/>
    </row>
    <row r="32" spans="1:7" ht="24.95" customHeight="1">
      <c r="A32" s="137"/>
      <c r="B32" s="137"/>
      <c r="C32" s="137"/>
      <c r="D32" s="137"/>
      <c r="E32" s="137"/>
    </row>
    <row r="33" spans="1:5" ht="24.95" customHeight="1">
      <c r="A33" s="137"/>
      <c r="B33" s="137"/>
      <c r="C33" s="137"/>
      <c r="D33" s="137"/>
      <c r="E33" s="137"/>
    </row>
    <row r="34" spans="1:5" ht="24.95" customHeight="1">
      <c r="A34" s="137"/>
      <c r="B34" s="137"/>
      <c r="C34" s="137"/>
      <c r="D34" s="137"/>
      <c r="E34" s="137"/>
    </row>
    <row r="35" spans="1:5" ht="24.95" customHeight="1">
      <c r="A35" s="137"/>
      <c r="B35" s="137"/>
      <c r="C35" s="137"/>
      <c r="D35" s="137"/>
      <c r="E35" s="137"/>
    </row>
    <row r="36" spans="1:5" ht="24.95" customHeight="1">
      <c r="A36" s="137"/>
      <c r="B36" s="137"/>
      <c r="C36" s="137"/>
      <c r="D36" s="137"/>
      <c r="E36" s="137"/>
    </row>
    <row r="37" spans="1:5" ht="24.95" customHeight="1">
      <c r="A37" s="137"/>
      <c r="B37" s="137"/>
      <c r="C37" s="137"/>
      <c r="D37" s="137"/>
      <c r="E37" s="137"/>
    </row>
    <row r="38" spans="1:5" ht="24.95" customHeight="1">
      <c r="A38" s="137"/>
      <c r="B38" s="137"/>
      <c r="C38" s="137"/>
      <c r="D38" s="137"/>
      <c r="E38" s="137"/>
    </row>
    <row r="39" spans="1:5" ht="24.95" customHeight="1">
      <c r="A39" s="137"/>
      <c r="B39" s="137"/>
      <c r="C39" s="137"/>
      <c r="D39" s="137"/>
      <c r="E39" s="137"/>
    </row>
    <row r="40" spans="1:5" ht="24.95" customHeight="1">
      <c r="A40" s="137"/>
      <c r="B40" s="137"/>
      <c r="C40" s="137"/>
      <c r="D40" s="137"/>
      <c r="E40" s="137"/>
    </row>
    <row r="41" spans="1:5" ht="24.95" customHeight="1">
      <c r="A41" s="137"/>
      <c r="B41" s="137"/>
      <c r="C41" s="137"/>
      <c r="D41" s="137"/>
      <c r="E41" s="137"/>
    </row>
    <row r="42" spans="1:5" ht="24.95" customHeight="1">
      <c r="A42" s="137"/>
      <c r="B42" s="137"/>
      <c r="C42" s="137"/>
      <c r="D42" s="137"/>
      <c r="E42" s="137"/>
    </row>
    <row r="43" spans="1:5" ht="24.95" customHeight="1">
      <c r="A43" s="137"/>
      <c r="B43" s="137"/>
      <c r="C43" s="137"/>
      <c r="D43" s="137"/>
      <c r="E43" s="137"/>
    </row>
    <row r="44" spans="1:5" ht="24.95" customHeight="1">
      <c r="A44" s="137"/>
      <c r="B44" s="137"/>
      <c r="C44" s="137"/>
      <c r="D44" s="137"/>
      <c r="E44" s="137"/>
    </row>
    <row r="45" spans="1:5" ht="24.95" customHeight="1">
      <c r="A45" s="137"/>
      <c r="B45" s="137"/>
      <c r="C45" s="137"/>
      <c r="D45" s="137"/>
      <c r="E45" s="137"/>
    </row>
    <row r="46" spans="1:5" ht="24.95" customHeight="1">
      <c r="A46" s="137"/>
      <c r="B46" s="137"/>
      <c r="C46" s="137"/>
      <c r="D46" s="137"/>
      <c r="E46" s="137"/>
    </row>
    <row r="47" spans="1:5" ht="24.95" customHeight="1">
      <c r="A47" s="137"/>
      <c r="B47" s="137"/>
      <c r="C47" s="137"/>
      <c r="D47" s="137"/>
      <c r="E47" s="137"/>
    </row>
    <row r="48" spans="1:5" ht="24.95" customHeight="1">
      <c r="A48" s="137"/>
      <c r="B48" s="137"/>
      <c r="C48" s="137"/>
      <c r="D48" s="137"/>
      <c r="E48" s="137"/>
    </row>
    <row r="49" spans="1:5" ht="24.95" customHeight="1">
      <c r="A49" s="137"/>
      <c r="B49" s="137"/>
      <c r="C49" s="137"/>
      <c r="D49" s="137"/>
      <c r="E49" s="137"/>
    </row>
    <row r="50" spans="1:5" ht="24.95" customHeight="1">
      <c r="A50" s="137"/>
      <c r="B50" s="137"/>
      <c r="C50" s="137"/>
      <c r="D50" s="137"/>
      <c r="E50" s="137"/>
    </row>
    <row r="51" spans="1:5" ht="24.95" customHeight="1">
      <c r="A51" s="137"/>
      <c r="B51" s="137"/>
      <c r="C51" s="137"/>
      <c r="D51" s="137"/>
      <c r="E51" s="137"/>
    </row>
    <row r="52" spans="1:5">
      <c r="A52" s="137"/>
      <c r="B52" s="137"/>
      <c r="C52" s="137"/>
      <c r="D52" s="137"/>
      <c r="E52" s="137"/>
    </row>
    <row r="53" spans="1:5">
      <c r="A53" s="137"/>
      <c r="B53" s="137"/>
      <c r="C53" s="137"/>
      <c r="D53" s="137"/>
      <c r="E53" s="137"/>
    </row>
    <row r="54" spans="1:5">
      <c r="A54" s="137"/>
      <c r="B54" s="137"/>
      <c r="C54" s="137"/>
      <c r="D54" s="137"/>
      <c r="E54" s="137"/>
    </row>
    <row r="55" spans="1:5">
      <c r="A55" s="137"/>
      <c r="B55" s="137"/>
      <c r="C55" s="137"/>
      <c r="D55" s="137"/>
      <c r="E55" s="137"/>
    </row>
    <row r="56" spans="1:5">
      <c r="A56" s="137"/>
      <c r="B56" s="137"/>
      <c r="C56" s="137"/>
      <c r="D56" s="137"/>
      <c r="E56" s="137"/>
    </row>
    <row r="57" spans="1:5">
      <c r="A57" s="137"/>
      <c r="B57" s="137"/>
      <c r="C57" s="137"/>
      <c r="D57" s="137"/>
      <c r="E57" s="137"/>
    </row>
    <row r="58" spans="1:5">
      <c r="A58" s="137"/>
      <c r="B58" s="137"/>
      <c r="C58" s="137"/>
      <c r="D58" s="137"/>
      <c r="E58" s="137"/>
    </row>
    <row r="59" spans="1:5">
      <c r="A59" s="137"/>
      <c r="B59" s="137"/>
      <c r="C59" s="137"/>
      <c r="D59" s="137"/>
      <c r="E59" s="137"/>
    </row>
    <row r="60" spans="1:5">
      <c r="A60" s="137"/>
      <c r="B60" s="137"/>
      <c r="C60" s="137"/>
      <c r="D60" s="137"/>
      <c r="E60" s="137"/>
    </row>
    <row r="61" spans="1:5">
      <c r="A61" s="137"/>
      <c r="B61" s="137"/>
      <c r="C61" s="137"/>
      <c r="D61" s="137"/>
      <c r="E61" s="137"/>
    </row>
    <row r="62" spans="1:5">
      <c r="A62" s="137"/>
      <c r="B62" s="137"/>
      <c r="C62" s="137"/>
      <c r="D62" s="137"/>
      <c r="E62" s="137"/>
    </row>
    <row r="63" spans="1:5">
      <c r="A63" s="137"/>
      <c r="B63" s="137"/>
      <c r="C63" s="137"/>
      <c r="D63" s="137"/>
      <c r="E63" s="137"/>
    </row>
    <row r="64" spans="1:5">
      <c r="A64" s="137"/>
      <c r="B64" s="137"/>
      <c r="C64" s="137"/>
      <c r="D64" s="137"/>
      <c r="E64" s="137"/>
    </row>
    <row r="65" spans="1:5">
      <c r="A65" s="137"/>
      <c r="B65" s="137"/>
      <c r="C65" s="137"/>
      <c r="D65" s="137"/>
      <c r="E65" s="137"/>
    </row>
    <row r="66" spans="1:5">
      <c r="A66" s="137"/>
      <c r="B66" s="137"/>
      <c r="C66" s="137"/>
      <c r="D66" s="137"/>
      <c r="E66" s="137"/>
    </row>
    <row r="67" spans="1:5">
      <c r="A67" s="137"/>
      <c r="B67" s="137"/>
      <c r="C67" s="137"/>
      <c r="D67" s="137"/>
      <c r="E67" s="137"/>
    </row>
    <row r="68" spans="1:5">
      <c r="A68" s="137"/>
      <c r="B68" s="137"/>
      <c r="C68" s="137"/>
      <c r="D68" s="137"/>
      <c r="E68" s="137"/>
    </row>
    <row r="69" spans="1:5">
      <c r="A69" s="137"/>
      <c r="B69" s="137"/>
      <c r="C69" s="137"/>
      <c r="D69" s="137"/>
      <c r="E69" s="137"/>
    </row>
  </sheetData>
  <sheetProtection algorithmName="SHA-512" hashValue="26+Nfz7M6VFN5dlwvGYjkfDa8GSea1dv8n/bs0B++2sVSc5Nqt2bDxeNYi4SK5yeby2i04TuaSxUnh+gg0j+CQ==" saltValue="DJWhDEpDFYKi2x6oVzgA2g==" spinCount="100000" sheet="1" formatColumns="0" formatRows="0" selectLockedCells="1"/>
  <dataConsolidate/>
  <customSheetViews>
    <customSheetView guid="{75D87FDD-0292-4E5A-8E8F-63018B009393}" showPageBreaks="1" printArea="1" hiddenRows="1" hiddenColumns="1" view="pageBreakPreview" topLeftCell="A4">
      <selection activeCell="D15" sqref="D15:E15"/>
      <pageMargins left="0" right="0" top="0" bottom="0" header="0" footer="0"/>
      <printOptions horizontalCentered="1"/>
      <pageSetup paperSize="9" scale="90" fitToHeight="0" orientation="portrait" r:id="rId1"/>
      <headerFooter alignWithMargins="0">
        <oddFooter>&amp;R&amp;"Book Antiqua,Bold"&amp;10Schedule-5/ Page &amp;P of &amp;N</oddFooter>
      </headerFooter>
    </customSheetView>
    <customSheetView guid="{7F1A5DE7-1043-4C11-AB2C-CC6BC6A0F482}" showPageBreaks="1" printArea="1" hiddenColumns="1" view="pageBreakPreview" topLeftCell="A10">
      <selection activeCell="D18" sqref="D18:E18"/>
      <pageMargins left="0" right="0" top="0" bottom="0" header="0" footer="0"/>
      <printOptions horizontalCentered="1"/>
      <pageSetup paperSize="9" scale="90" fitToHeight="0" orientation="portrait" r:id="rId2"/>
      <headerFooter alignWithMargins="0">
        <oddFooter>&amp;R&amp;"Book Antiqua,Bold"&amp;10Schedule-5/ Page &amp;P of &amp;N</oddFooter>
      </headerFooter>
    </customSheetView>
    <customSheetView guid="{17F5C48B-526E-48D2-9F97-823D578F9893}" showPageBreaks="1" printArea="1" hiddenColumns="1" view="pageBreakPreview" topLeftCell="A4">
      <selection activeCell="B15" sqref="B15:C15"/>
      <pageMargins left="0" right="0" top="0" bottom="0" header="0" footer="0"/>
      <printOptions horizontalCentered="1"/>
      <pageSetup paperSize="9" scale="90" fitToHeight="0" orientation="portrait" r:id="rId3"/>
      <headerFooter alignWithMargins="0">
        <oddFooter>&amp;R&amp;"Book Antiqua,Bold"&amp;10Schedule-5/ Page &amp;P of &amp;N</oddFooter>
      </headerFooter>
    </customSheetView>
    <customSheetView guid="{B835C05C-B615-4DCB-982D-4519616B3CD8}" hiddenColumns="1" topLeftCell="A22">
      <selection activeCell="C26" sqref="C26"/>
      <pageMargins left="0" right="0" top="0" bottom="0" header="0" footer="0"/>
      <printOptions horizontalCentered="1"/>
      <pageSetup paperSize="9" scale="90" fitToHeight="0" orientation="portrait" r:id="rId4"/>
      <headerFooter alignWithMargins="0">
        <oddFooter>&amp;R&amp;"Book Antiqua,Bold"&amp;10Schedule-5/ Page &amp;P of &amp;N</oddFooter>
      </headerFooter>
    </customSheetView>
    <customSheetView guid="{E97134B6-5E8D-4951-8DA0-73D065532361}" hiddenColumns="1">
      <selection activeCell="C21" sqref="C21"/>
      <pageMargins left="0" right="0" top="0" bottom="0" header="0" footer="0"/>
      <printOptions horizontalCentered="1"/>
      <pageSetup paperSize="9" scale="90" fitToHeight="0" orientation="portrait" r:id="rId5"/>
      <headerFooter alignWithMargins="0">
        <oddFooter>&amp;R&amp;"Book Antiqua,Bold"&amp;10Schedule-5/ Page &amp;P of &amp;N</oddFooter>
      </headerFooter>
    </customSheetView>
    <customSheetView guid="{EE46BCD1-F715-4FA9-A5FC-1B125AD601E0}" hiddenColumns="1" topLeftCell="A4">
      <selection activeCell="C16" sqref="C16"/>
      <pageMargins left="0" right="0" top="0" bottom="0" header="0" footer="0"/>
      <printOptions horizontalCentered="1"/>
      <pageSetup paperSize="9" scale="90" fitToHeight="0" orientation="portrait" r:id="rId6"/>
      <headerFooter alignWithMargins="0">
        <oddFooter>&amp;R&amp;"Book Antiqua,Bold"&amp;10Schedule-5/ Page &amp;P of &amp;N</oddFooter>
      </headerFooter>
    </customSheetView>
    <customSheetView guid="{4AA1107B-A795-4744-B566-827168772C7A}" hiddenColumns="1" topLeftCell="A22">
      <selection activeCell="C26" sqref="C26"/>
      <pageMargins left="0" right="0" top="0" bottom="0" header="0" footer="0"/>
      <printOptions horizontalCentered="1"/>
      <pageSetup paperSize="9" scale="90" fitToHeight="0" orientation="portrait" r:id="rId7"/>
      <headerFooter alignWithMargins="0">
        <oddFooter>&amp;R&amp;"Book Antiqua,Bold"&amp;10Schedule-5/ Page &amp;P of &amp;N</oddFooter>
      </headerFooter>
    </customSheetView>
    <customSheetView guid="{B23AD343-29DA-4CE0-BD10-47BF44F3782F}" hiddenColumns="1" topLeftCell="A22">
      <selection activeCell="D31" sqref="D31:E32"/>
      <pageMargins left="0" right="0" top="0" bottom="0" header="0" footer="0"/>
      <printOptions horizontalCentered="1"/>
      <pageSetup paperSize="9" scale="90" fitToHeight="0" orientation="portrait" r:id="rId8"/>
      <headerFooter alignWithMargins="0">
        <oddFooter>&amp;R&amp;"Book Antiqua,Bold"&amp;10Schedule-5/ Page &amp;P of &amp;N</oddFooter>
      </headerFooter>
    </customSheetView>
    <customSheetView guid="{ECE9294F-C910-4036-88BC-B1F2176FB06B}" hiddenColumns="1">
      <selection activeCell="D15" sqref="D15:E16"/>
      <pageMargins left="0" right="0" top="0" bottom="0" header="0" footer="0"/>
      <printOptions horizontalCentered="1"/>
      <pageSetup paperSize="9" scale="90" fitToHeight="0" orientation="portrait" r:id="rId9"/>
      <headerFooter alignWithMargins="0">
        <oddFooter>&amp;R&amp;"Book Antiqua,Bold"&amp;10Schedule-5/ Page &amp;P of &amp;N</oddFooter>
      </headerFooter>
    </customSheetView>
    <customSheetView guid="{4F65FF32-EC61-4022-A399-2986D7B6B8B3}" scale="90" hiddenColumns="1" showRuler="0">
      <selection activeCell="D15" sqref="D15:E16"/>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01ACF2E1-8E61-4459-ABC1-B6C183DEED61}" scale="90" showRuler="0">
      <selection activeCell="D34" sqref="D34:E34"/>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14D7F02E-BCCA-4517-ABC7-537FF4AEB67A}" scale="90" hiddenColumns="1">
      <selection activeCell="D36" sqref="D36:E38"/>
      <pageMargins left="0" right="0" top="0" bottom="0" header="0" footer="0"/>
      <printOptions horizontalCentered="1"/>
      <pageSetup paperSize="9" scale="90" fitToHeight="0" orientation="portrait" r:id="rId12"/>
      <headerFooter alignWithMargins="0">
        <oddFooter>&amp;R&amp;"Book Antiqua,Bold"&amp;10Schedule-5/ Page &amp;P of &amp;N</oddFooter>
      </headerFooter>
    </customSheetView>
    <customSheetView guid="{27A45B7A-04F2-4516-B80B-5ED0825D4ED3}" hiddenColumns="1">
      <selection activeCell="C35" sqref="C35"/>
      <pageMargins left="0" right="0" top="0" bottom="0" header="0" footer="0"/>
      <printOptions horizontalCentered="1"/>
      <pageSetup paperSize="9" scale="90" fitToHeight="0" orientation="portrait" r:id="rId13"/>
      <headerFooter alignWithMargins="0">
        <oddFooter>&amp;R&amp;"Book Antiqua,Bold"&amp;10Schedule-5/ Page &amp;P of &amp;N</oddFooter>
      </headerFooter>
    </customSheetView>
    <customSheetView guid="{E9F4E142-7D26-464D-BECA-4F3806DB1FE1}" hiddenColumns="1" topLeftCell="A22">
      <selection activeCell="D31" sqref="D31:E32"/>
      <pageMargins left="0" right="0" top="0" bottom="0" header="0" footer="0"/>
      <printOptions horizontalCentered="1"/>
      <pageSetup paperSize="9" scale="90" fitToHeight="0" orientation="portrait" r:id="rId14"/>
      <headerFooter alignWithMargins="0">
        <oddFooter>&amp;R&amp;"Book Antiqua,Bold"&amp;10Schedule-5/ Page &amp;P of &amp;N</oddFooter>
      </headerFooter>
    </customSheetView>
    <customSheetView guid="{A7DBDDEF-9245-44C6-9EBF-032DB6E1C0A2}" hiddenColumns="1" topLeftCell="A22">
      <selection activeCell="C26" sqref="C26"/>
      <pageMargins left="0" right="0" top="0" bottom="0" header="0" footer="0"/>
      <printOptions horizontalCentered="1"/>
      <pageSetup paperSize="9" scale="90" fitToHeight="0" orientation="portrait" r:id="rId15"/>
      <headerFooter alignWithMargins="0">
        <oddFooter>&amp;R&amp;"Book Antiqua,Bold"&amp;10Schedule-5/ Page &amp;P of &amp;N</oddFooter>
      </headerFooter>
    </customSheetView>
    <customSheetView guid="{7487ED9F-BBED-4B2A-9631-22F1A430946B}" hiddenColumns="1">
      <selection activeCell="C26" sqref="C26"/>
      <pageMargins left="0" right="0" top="0" bottom="0" header="0" footer="0"/>
      <printOptions horizontalCentered="1"/>
      <pageSetup paperSize="9" scale="90" fitToHeight="0" orientation="portrait" r:id="rId16"/>
      <headerFooter alignWithMargins="0">
        <oddFooter>&amp;R&amp;"Book Antiqua,Bold"&amp;10Schedule-5/ Page &amp;P of &amp;N</oddFooter>
      </headerFooter>
    </customSheetView>
    <customSheetView guid="{B3CE7B10-A914-4559-A6DA-AED8C22AFD6D}" hiddenColumns="1" topLeftCell="A16">
      <selection activeCell="D23" sqref="D23:E26"/>
      <pageMargins left="0" right="0" top="0" bottom="0" header="0" footer="0"/>
      <printOptions horizontalCentered="1"/>
      <pageSetup paperSize="9" scale="90" fitToHeight="0" orientation="portrait" r:id="rId17"/>
      <headerFooter alignWithMargins="0">
        <oddFooter>&amp;R&amp;"Book Antiqua,Bold"&amp;10Schedule-5/ Page &amp;P of &amp;N</oddFooter>
      </headerFooter>
    </customSheetView>
    <customSheetView guid="{D53177B2-31EC-4222-B97A-A37DCFD9E45B}" hiddenColumns="1">
      <selection activeCell="C21" sqref="C21"/>
      <pageMargins left="0" right="0" top="0" bottom="0" header="0" footer="0"/>
      <printOptions horizontalCentered="1"/>
      <pageSetup paperSize="9" scale="90" fitToHeight="0" orientation="portrait" r:id="rId18"/>
      <headerFooter alignWithMargins="0">
        <oddFooter>&amp;R&amp;"Book Antiqua,Bold"&amp;10Schedule-5/ Page &amp;P of &amp;N</oddFooter>
      </headerFooter>
    </customSheetView>
    <customSheetView guid="{223BC0FC-814D-40F0-9795-CE82A16FF3A5}" hiddenColumns="1" topLeftCell="A7">
      <selection activeCell="C21" sqref="C21"/>
      <pageMargins left="0" right="0" top="0" bottom="0" header="0" footer="0"/>
      <printOptions horizontalCentered="1"/>
      <pageSetup paperSize="9" scale="90" fitToHeight="0" orientation="portrait" r:id="rId19"/>
      <headerFooter alignWithMargins="0">
        <oddFooter>&amp;R&amp;"Book Antiqua,Bold"&amp;10Schedule-5/ Page &amp;P of &amp;N</oddFooter>
      </headerFooter>
    </customSheetView>
    <customSheetView guid="{E81F0721-C35D-4189-B675-E46A21339863}" hiddenColumns="1" topLeftCell="A22">
      <selection activeCell="C26" sqref="C26"/>
      <pageMargins left="0" right="0" top="0" bottom="0" header="0" footer="0"/>
      <printOptions horizontalCentered="1"/>
      <pageSetup paperSize="9" scale="90" fitToHeight="0" orientation="portrait" r:id="rId20"/>
      <headerFooter alignWithMargins="0">
        <oddFooter>&amp;R&amp;"Book Antiqua,Bold"&amp;10Schedule-5/ Page &amp;P of &amp;N</oddFooter>
      </headerFooter>
    </customSheetView>
    <customSheetView guid="{D0757F9E-DF41-4B40-A5E5-F4F8FDD8D61D}" showPageBreaks="1" printArea="1" hiddenColumns="1" view="pageBreakPreview" topLeftCell="A7">
      <selection activeCell="D18" sqref="D18:E18"/>
      <pageMargins left="0" right="0" top="0" bottom="0" header="0" footer="0"/>
      <printOptions horizontalCentered="1"/>
      <pageSetup paperSize="9" scale="90" fitToHeight="0" orientation="portrait" r:id="rId21"/>
      <headerFooter alignWithMargins="0">
        <oddFooter>&amp;R&amp;"Book Antiqua,Bold"&amp;10Schedule-5/ Page &amp;P of &amp;N</oddFooter>
      </headerFooter>
    </customSheetView>
    <customSheetView guid="{7043F04C-1FA3-449D-BEB8-4AC08DF68A5A}" showPageBreaks="1" printArea="1" hiddenColumns="1" view="pageBreakPreview" topLeftCell="A7">
      <selection activeCell="D14" sqref="D14"/>
      <pageMargins left="0" right="0" top="0" bottom="0" header="0" footer="0"/>
      <printOptions horizontalCentered="1"/>
      <pageSetup paperSize="9" scale="90" fitToHeight="0" orientation="portrait" r:id="rId22"/>
      <headerFooter alignWithMargins="0">
        <oddFooter>&amp;R&amp;"Book Antiqua,Bold"&amp;10Schedule-5/ Page &amp;P of &amp;N</oddFooter>
      </headerFooter>
    </customSheetView>
    <customSheetView guid="{B48B8B4C-A880-453D-8729-90D004BEF0DB}" showPageBreaks="1" printArea="1" hiddenRows="1" hiddenColumns="1" view="pageBreakPreview" topLeftCell="A4">
      <selection activeCell="D15" sqref="D15:E15"/>
      <pageMargins left="0" right="0" top="0" bottom="0" header="0" footer="0"/>
      <printOptions horizontalCentered="1"/>
      <pageSetup paperSize="9" scale="90" fitToHeight="0" orientation="portrait" r:id="rId23"/>
      <headerFooter alignWithMargins="0">
        <oddFooter>&amp;R&amp;"Book Antiqua,Bold"&amp;10Schedule-5/ Page &amp;P of &amp;N</oddFooter>
      </headerFooter>
    </customSheetView>
  </customSheetViews>
  <mergeCells count="16">
    <mergeCell ref="B16:C16"/>
    <mergeCell ref="B17:C17"/>
    <mergeCell ref="D17:E17"/>
    <mergeCell ref="M13:O13"/>
    <mergeCell ref="I13:K13"/>
    <mergeCell ref="B15:C15"/>
    <mergeCell ref="B14:C14"/>
    <mergeCell ref="B13:C13"/>
    <mergeCell ref="D15:E15"/>
    <mergeCell ref="A3:E3"/>
    <mergeCell ref="D13:E13"/>
    <mergeCell ref="B8:C8"/>
    <mergeCell ref="B10:C10"/>
    <mergeCell ref="A4:E4"/>
    <mergeCell ref="B11:C11"/>
    <mergeCell ref="B9:C9"/>
  </mergeCells>
  <phoneticPr fontId="3" type="noConversion"/>
  <dataValidations xWindow="1008" yWindow="507" count="1">
    <dataValidation allowBlank="1" showInputMessage="1" showErrorMessage="1" prompt="You may write remarks regarding Excise Duty here." sqref="D15:D17" xr:uid="{00000000-0002-0000-0B00-000000000000}"/>
  </dataValidations>
  <printOptions horizontalCentered="1"/>
  <pageMargins left="0.31" right="0.25" top="0.52" bottom="0.67" header="0.23" footer="0.24"/>
  <pageSetup paperSize="9" scale="90" fitToHeight="0" orientation="portrait" r:id="rId24"/>
  <headerFooter alignWithMargins="0">
    <oddFooter>&amp;R&amp;"Book Antiqua,Bold"&amp;10Schedule-5/ Page &amp;P of &amp;N</oddFooter>
  </headerFooter>
  <drawing r:id="rId2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indexed="13"/>
  </sheetPr>
  <dimension ref="A1:F31"/>
  <sheetViews>
    <sheetView view="pageBreakPreview" zoomScaleNormal="100" zoomScaleSheetLayoutView="100" workbookViewId="0">
      <selection activeCell="D27" sqref="D27:D28"/>
    </sheetView>
  </sheetViews>
  <sheetFormatPr defaultColWidth="10" defaultRowHeight="16.5"/>
  <cols>
    <col min="1" max="1" width="10.625" style="28" customWidth="1"/>
    <col min="2" max="2" width="27.5" style="28" customWidth="1"/>
    <col min="3" max="3" width="21" style="28" customWidth="1"/>
    <col min="4" max="4" width="38.125" style="28" customWidth="1"/>
    <col min="5" max="16384" width="10" style="25"/>
  </cols>
  <sheetData>
    <row r="1" spans="1:6" ht="18" customHeight="1">
      <c r="A1" s="53" t="str">
        <f>Cover!B3</f>
        <v>SR-II/C&amp;M/WC-4433/2025</v>
      </c>
      <c r="B1" s="54"/>
      <c r="C1" s="55"/>
      <c r="D1" s="56" t="s">
        <v>376</v>
      </c>
    </row>
    <row r="2" spans="1:6" ht="18" customHeight="1">
      <c r="A2" s="48"/>
      <c r="B2" s="57"/>
      <c r="C2" s="21"/>
      <c r="D2" s="21"/>
    </row>
    <row r="3" spans="1:6" ht="36" customHeight="1">
      <c r="A3" s="491" t="str">
        <f>Cover!$B$2</f>
        <v>Construction of 6nos. B-type quarters at Kalivanthapattu SS in SR-II</v>
      </c>
      <c r="B3" s="491"/>
      <c r="C3" s="491"/>
      <c r="D3" s="491"/>
      <c r="E3" s="37"/>
      <c r="F3" s="37"/>
    </row>
    <row r="4" spans="1:6" ht="21.95" customHeight="1">
      <c r="A4" s="495" t="s">
        <v>377</v>
      </c>
      <c r="B4" s="495"/>
      <c r="C4" s="495"/>
      <c r="D4" s="495"/>
    </row>
    <row r="5" spans="1:6" ht="18" customHeight="1">
      <c r="A5" s="27"/>
    </row>
    <row r="6" spans="1:6" ht="18" customHeight="1">
      <c r="A6" s="20" t="e">
        <f>#REF!</f>
        <v>#REF!</v>
      </c>
      <c r="D6" s="47" t="s">
        <v>83</v>
      </c>
    </row>
    <row r="7" spans="1:6" ht="25.5" customHeight="1">
      <c r="A7" s="507" t="e">
        <f>#REF!</f>
        <v>#REF!</v>
      </c>
      <c r="B7" s="507"/>
      <c r="C7" s="507"/>
      <c r="D7" s="308" t="s">
        <v>85</v>
      </c>
    </row>
    <row r="8" spans="1:6" ht="18" customHeight="1">
      <c r="A8" s="29" t="s">
        <v>359</v>
      </c>
      <c r="B8" s="494">
        <f>'Names of Bidder'!D9</f>
        <v>0</v>
      </c>
      <c r="C8" s="494"/>
      <c r="D8" s="308" t="s">
        <v>88</v>
      </c>
    </row>
    <row r="9" spans="1:6" ht="18" customHeight="1">
      <c r="A9" s="29" t="s">
        <v>360</v>
      </c>
      <c r="B9" s="494">
        <f>'Names of Bidder'!D10</f>
        <v>0</v>
      </c>
      <c r="C9" s="494"/>
      <c r="D9" s="308" t="s">
        <v>90</v>
      </c>
    </row>
    <row r="10" spans="1:6" ht="18" customHeight="1">
      <c r="A10" s="30"/>
      <c r="B10" s="494">
        <f>'Names of Bidder'!D11</f>
        <v>0</v>
      </c>
      <c r="C10" s="494"/>
      <c r="D10" s="308" t="s">
        <v>91</v>
      </c>
    </row>
    <row r="11" spans="1:6" ht="18" customHeight="1">
      <c r="A11" s="30"/>
      <c r="B11" s="494">
        <f>'Names of Bidder'!D12</f>
        <v>0</v>
      </c>
      <c r="C11" s="494"/>
      <c r="D11" s="308" t="s">
        <v>93</v>
      </c>
    </row>
    <row r="12" spans="1:6" ht="18" customHeight="1">
      <c r="A12" s="38"/>
      <c r="B12" s="38"/>
      <c r="C12" s="38"/>
      <c r="D12" s="47"/>
    </row>
    <row r="13" spans="1:6" ht="21.95" customHeight="1">
      <c r="A13" s="39" t="s">
        <v>361</v>
      </c>
      <c r="B13" s="492" t="s">
        <v>104</v>
      </c>
      <c r="C13" s="493"/>
      <c r="D13" s="40" t="s">
        <v>363</v>
      </c>
    </row>
    <row r="14" spans="1:6" ht="21.95" hidden="1" customHeight="1">
      <c r="A14" s="32" t="s">
        <v>366</v>
      </c>
      <c r="B14" s="513" t="s">
        <v>378</v>
      </c>
      <c r="C14" s="513"/>
      <c r="D14" s="516" t="e">
        <f>#REF!</f>
        <v>#REF!</v>
      </c>
    </row>
    <row r="15" spans="1:6" ht="35.1" hidden="1" customHeight="1">
      <c r="A15" s="41"/>
      <c r="B15" s="512" t="s">
        <v>379</v>
      </c>
      <c r="C15" s="510"/>
      <c r="D15" s="517"/>
    </row>
    <row r="16" spans="1:6" ht="21.95" hidden="1" customHeight="1">
      <c r="A16" s="32" t="s">
        <v>380</v>
      </c>
      <c r="B16" s="513" t="s">
        <v>381</v>
      </c>
      <c r="C16" s="513"/>
      <c r="D16" s="516" t="e">
        <f>#REF!</f>
        <v>#REF!</v>
      </c>
    </row>
    <row r="17" spans="1:6" ht="35.1" hidden="1" customHeight="1">
      <c r="A17" s="41"/>
      <c r="B17" s="512" t="s">
        <v>382</v>
      </c>
      <c r="C17" s="510"/>
      <c r="D17" s="517"/>
    </row>
    <row r="18" spans="1:6" ht="15.75">
      <c r="A18" s="32" t="s">
        <v>366</v>
      </c>
      <c r="B18" s="513" t="s">
        <v>383</v>
      </c>
      <c r="C18" s="513"/>
      <c r="D18" s="516">
        <f>'Sch-1 '!K210</f>
        <v>0</v>
      </c>
    </row>
    <row r="19" spans="1:6">
      <c r="A19" s="41"/>
      <c r="B19" s="512" t="s">
        <v>384</v>
      </c>
      <c r="C19" s="510"/>
      <c r="D19" s="517"/>
    </row>
    <row r="20" spans="1:6" ht="23.25" customHeight="1">
      <c r="A20" s="32" t="s">
        <v>380</v>
      </c>
      <c r="B20" s="513" t="s">
        <v>385</v>
      </c>
      <c r="C20" s="513"/>
      <c r="D20" s="516">
        <f>'Sch-2'!D15:E15+'Sch-2'!D17:E17</f>
        <v>0</v>
      </c>
    </row>
    <row r="21" spans="1:6" ht="15.75" customHeight="1">
      <c r="A21" s="41"/>
      <c r="B21" s="512" t="s">
        <v>386</v>
      </c>
      <c r="C21" s="510"/>
      <c r="D21" s="517"/>
    </row>
    <row r="22" spans="1:6" ht="15.75" hidden="1">
      <c r="A22" s="32" t="s">
        <v>387</v>
      </c>
      <c r="B22" s="513" t="s">
        <v>388</v>
      </c>
      <c r="C22" s="513"/>
      <c r="D22" s="140" t="e">
        <f>#REF!</f>
        <v>#REF!</v>
      </c>
    </row>
    <row r="23" spans="1:6" hidden="1">
      <c r="A23" s="41"/>
      <c r="B23" s="509" t="s">
        <v>389</v>
      </c>
      <c r="C23" s="510"/>
      <c r="D23" s="33"/>
    </row>
    <row r="24" spans="1:6" ht="28.5" customHeight="1">
      <c r="A24" s="508"/>
      <c r="B24" s="511" t="s">
        <v>390</v>
      </c>
      <c r="C24" s="511"/>
      <c r="D24" s="514">
        <f>D18+D20</f>
        <v>0</v>
      </c>
    </row>
    <row r="25" spans="1:6" ht="15.75">
      <c r="A25" s="508"/>
      <c r="B25" s="511"/>
      <c r="C25" s="511"/>
      <c r="D25" s="515"/>
    </row>
    <row r="26" spans="1:6" ht="18.75" customHeight="1">
      <c r="A26" s="50"/>
      <c r="B26" s="51"/>
      <c r="C26" s="51"/>
      <c r="D26" s="52"/>
    </row>
    <row r="27" spans="1:6" ht="27.95" customHeight="1">
      <c r="A27" s="59" t="s">
        <v>391</v>
      </c>
      <c r="B27" s="66"/>
      <c r="C27" s="60" t="s">
        <v>373</v>
      </c>
      <c r="D27" s="64"/>
      <c r="F27" s="61"/>
    </row>
    <row r="28" spans="1:6" ht="27.95" customHeight="1">
      <c r="A28" s="59" t="s">
        <v>392</v>
      </c>
      <c r="B28" s="66"/>
      <c r="C28" s="60" t="s">
        <v>375</v>
      </c>
      <c r="D28" s="64"/>
      <c r="F28" s="48"/>
    </row>
    <row r="29" spans="1:6" ht="27.95" customHeight="1">
      <c r="A29" s="58"/>
      <c r="B29" s="57"/>
      <c r="C29" s="60"/>
      <c r="F29" s="48"/>
    </row>
    <row r="30" spans="1:6" ht="30" customHeight="1">
      <c r="A30" s="58"/>
      <c r="B30" s="57"/>
      <c r="C30" s="60"/>
      <c r="D30" s="58"/>
      <c r="F30" s="61"/>
    </row>
    <row r="31" spans="1:6" ht="30" customHeight="1">
      <c r="A31" s="36"/>
      <c r="B31" s="36"/>
      <c r="C31" s="42"/>
      <c r="E31" s="43"/>
    </row>
  </sheetData>
  <sheetProtection algorithmName="SHA-512" hashValue="VuhofRPltDd04MH+JvZiCzzzCZaUScXw5zIocPOJtlPSuayEF/h4MnjpAQW9IoAcqaeroWxDT2dw0M03KNX/ng==" saltValue="o7U2EsQO/tq57HAgYwq9mQ==" spinCount="100000" sheet="1" formatColumns="0" formatRows="0" selectLockedCells="1"/>
  <customSheetViews>
    <customSheetView guid="{75D87FDD-0292-4E5A-8E8F-63018B009393}" showPageBreaks="1" printArea="1" hiddenRows="1" view="pageBreakPreview" topLeftCell="A4">
      <selection activeCell="I20" sqref="I20"/>
      <pageMargins left="0" right="0" top="0" bottom="0" header="0" footer="0"/>
      <printOptions horizontalCentered="1"/>
      <pageSetup paperSize="9" fitToHeight="0" orientation="portrait" r:id="rId1"/>
      <headerFooter alignWithMargins="0">
        <oddFooter>&amp;R&amp;"Book Antiqua,Bold"&amp;10Schedule-6/ Page &amp;P of &amp;N</oddFooter>
      </headerFooter>
    </customSheetView>
    <customSheetView guid="{7F1A5DE7-1043-4C11-AB2C-CC6BC6A0F482}" showPageBreaks="1" printArea="1" view="pageBreakPreview" topLeftCell="A22">
      <selection activeCell="D22" sqref="D22"/>
      <pageMargins left="0" right="0" top="0" bottom="0" header="0" footer="0"/>
      <printOptions horizontalCentered="1"/>
      <pageSetup paperSize="9" fitToHeight="0" orientation="portrait" r:id="rId2"/>
      <headerFooter alignWithMargins="0">
        <oddFooter>&amp;R&amp;"Book Antiqua,Bold"&amp;10Schedule-6/ Page &amp;P of &amp;N</oddFooter>
      </headerFooter>
    </customSheetView>
    <customSheetView guid="{17F5C48B-526E-48D2-9F97-823D578F9893}" showPageBreaks="1" printArea="1" view="pageBreakPreview" topLeftCell="A16">
      <selection activeCell="D19" sqref="D19"/>
      <pageMargins left="0" right="0" top="0" bottom="0" header="0" footer="0"/>
      <printOptions horizontalCentered="1"/>
      <pageSetup paperSize="9" fitToHeight="0" orientation="portrait" r:id="rId3"/>
      <headerFooter alignWithMargins="0">
        <oddFooter>&amp;R&amp;"Book Antiqua,Bold"&amp;10Schedule-6/ Page &amp;P of &amp;N</oddFooter>
      </headerFooter>
    </customSheetView>
    <customSheetView guid="{B835C05C-B615-4DCB-982D-4519616B3CD8}" showPageBreaks="1" printArea="1" view="pageBreakPreview" topLeftCell="A17">
      <selection activeCell="D9" sqref="D9"/>
      <pageMargins left="0" right="0" top="0" bottom="0" header="0" footer="0"/>
      <printOptions horizontalCentered="1"/>
      <pageSetup paperSize="9" fitToHeight="0" orientation="portrait" r:id="rId4"/>
      <headerFooter alignWithMargins="0">
        <oddFooter>&amp;R&amp;"Book Antiqua,Bold"&amp;10Schedule-6/ Page &amp;P of &amp;N</oddFooter>
      </headerFooter>
    </customSheetView>
    <customSheetView guid="{E97134B6-5E8D-4951-8DA0-73D065532361}" showPageBreaks="1" printArea="1" view="pageBreakPreview" topLeftCell="A7">
      <selection activeCell="D9" sqref="D9"/>
      <pageMargins left="0" right="0" top="0" bottom="0" header="0" footer="0"/>
      <printOptions horizontalCentered="1"/>
      <pageSetup paperSize="9" fitToHeight="0" orientation="portrait" r:id="rId5"/>
      <headerFooter alignWithMargins="0">
        <oddFooter>&amp;R&amp;"Book Antiqua,Bold"&amp;10Schedule-6/ Page &amp;P of &amp;N</oddFooter>
      </headerFooter>
    </customSheetView>
    <customSheetView guid="{EE46BCD1-F715-4FA9-A5FC-1B125AD601E0}" showPageBreaks="1" printArea="1" view="pageBreakPreview">
      <selection activeCell="D9" sqref="D9"/>
      <pageMargins left="0" right="0" top="0" bottom="0" header="0" footer="0"/>
      <printOptions horizontalCentered="1"/>
      <pageSetup paperSize="9" fitToHeight="0" orientation="portrait" r:id="rId6"/>
      <headerFooter alignWithMargins="0">
        <oddFooter>&amp;R&amp;"Book Antiqua,Bold"&amp;10Schedule-6/ Page &amp;P of &amp;N</oddFooter>
      </headerFooter>
    </customSheetView>
    <customSheetView guid="{4AA1107B-A795-4744-B566-827168772C7A}" showPageBreaks="1" printArea="1" view="pageBreakPreview" topLeftCell="A4">
      <selection activeCell="D22" sqref="D22"/>
      <pageMargins left="0" right="0" top="0" bottom="0" header="0" footer="0"/>
      <printOptions horizontalCentered="1"/>
      <pageSetup paperSize="9" fitToHeight="0" orientation="portrait" r:id="rId7"/>
      <headerFooter alignWithMargins="0">
        <oddFooter>&amp;R&amp;"Book Antiqua,Bold"&amp;10Schedule-6/ Page &amp;P of &amp;N</oddFooter>
      </headerFooter>
    </customSheetView>
    <customSheetView guid="{B23AD343-29DA-4CE0-BD10-47BF44F3782F}" topLeftCell="A7">
      <selection activeCell="G8" sqref="G8"/>
      <pageMargins left="0" right="0" top="0" bottom="0" header="0" footer="0"/>
      <printOptions horizontalCentered="1"/>
      <pageSetup paperSize="9" fitToHeight="0" orientation="portrait" r:id="rId8"/>
      <headerFooter alignWithMargins="0">
        <oddFooter>&amp;R&amp;"Book Antiqua,Bold"&amp;10Schedule-6/ Page &amp;P of &amp;N</oddFooter>
      </headerFooter>
    </customSheetView>
    <customSheetView guid="{ECE9294F-C910-4036-88BC-B1F2176FB06B}">
      <selection activeCell="D18" sqref="D18"/>
      <pageMargins left="0" right="0" top="0" bottom="0" header="0" footer="0"/>
      <printOptions horizontalCentered="1"/>
      <pageSetup paperSize="9" fitToHeight="0" orientation="portrait" r:id="rId9"/>
      <headerFooter alignWithMargins="0">
        <oddFooter>&amp;R&amp;"Book Antiqua,Bold"&amp;10Schedule-6/ Page &amp;P of &amp;N</oddFooter>
      </headerFooter>
    </customSheetView>
    <customSheetView guid="{4F65FF32-EC61-4022-A399-2986D7B6B8B3}" showRuler="0">
      <pageMargins left="0" right="0" top="0" bottom="0" header="0" footer="0"/>
      <printOptions horizontalCentered="1"/>
      <pageSetup paperSize="9" fitToHeight="0" orientation="portrait" r:id="rId10"/>
      <headerFooter alignWithMargins="0">
        <oddFooter>&amp;R&amp;"Book Antiqua,Bold"&amp;10Schedule-6/ Page &amp;P of &amp;N</oddFooter>
      </headerFooter>
    </customSheetView>
    <customSheetView guid="{01ACF2E1-8E61-4459-ABC1-B6C183DEED61}" showRuler="0">
      <pageMargins left="0" right="0" top="0" bottom="0" header="0" footer="0"/>
      <printOptions horizontalCentered="1"/>
      <pageSetup paperSize="9" fitToHeight="0" orientation="portrait" r:id="rId11"/>
      <headerFooter alignWithMargins="0">
        <oddFooter>&amp;R&amp;"Book Antiqua,Bold"&amp;10Schedule-6/ Page &amp;P of &amp;N</oddFooter>
      </headerFooter>
    </customSheetView>
    <customSheetView guid="{14D7F02E-BCCA-4517-ABC7-537FF4AEB67A}">
      <selection activeCell="A4" sqref="A4:D4"/>
      <pageMargins left="0" right="0" top="0" bottom="0" header="0" footer="0"/>
      <printOptions horizontalCentered="1"/>
      <pageSetup paperSize="9" fitToHeight="0" orientation="portrait" r:id="rId12"/>
      <headerFooter alignWithMargins="0">
        <oddFooter>&amp;R&amp;"Book Antiqua,Bold"&amp;10Schedule-6/ Page &amp;P of &amp;N</oddFooter>
      </headerFooter>
    </customSheetView>
    <customSheetView guid="{27A45B7A-04F2-4516-B80B-5ED0825D4ED3}">
      <selection activeCell="A4" sqref="A4:D4"/>
      <pageMargins left="0" right="0" top="0" bottom="0" header="0" footer="0"/>
      <printOptions horizontalCentered="1"/>
      <pageSetup paperSize="9" fitToHeight="0" orientation="portrait" r:id="rId13"/>
      <headerFooter alignWithMargins="0">
        <oddFooter>&amp;R&amp;"Book Antiqua,Bold"&amp;10Schedule-6/ Page &amp;P of &amp;N</oddFooter>
      </headerFooter>
    </customSheetView>
    <customSheetView guid="{E9F4E142-7D26-464D-BECA-4F3806DB1FE1}" topLeftCell="A7">
      <selection activeCell="G8" sqref="G8"/>
      <pageMargins left="0" right="0" top="0" bottom="0" header="0" footer="0"/>
      <printOptions horizontalCentered="1"/>
      <pageSetup paperSize="9" fitToHeight="0" orientation="portrait" r:id="rId14"/>
      <headerFooter alignWithMargins="0">
        <oddFooter>&amp;R&amp;"Book Antiqua,Bold"&amp;10Schedule-6/ Page &amp;P of &amp;N</oddFooter>
      </headerFooter>
    </customSheetView>
    <customSheetView guid="{A7DBDDEF-9245-44C6-9EBF-032DB6E1C0A2}" showPageBreaks="1" printArea="1" view="pageBreakPreview">
      <selection activeCell="D22" sqref="D22"/>
      <pageMargins left="0" right="0" top="0" bottom="0" header="0" footer="0"/>
      <printOptions horizontalCentered="1"/>
      <pageSetup paperSize="9" fitToHeight="0" orientation="portrait" r:id="rId15"/>
      <headerFooter alignWithMargins="0">
        <oddFooter>&amp;R&amp;"Book Antiqua,Bold"&amp;10Schedule-6/ Page &amp;P of &amp;N</oddFooter>
      </headerFooter>
    </customSheetView>
    <customSheetView guid="{7487ED9F-BBED-4B2A-9631-22F1A430946B}" showPageBreaks="1" printArea="1" view="pageBreakPreview" topLeftCell="A4">
      <selection activeCell="D22" sqref="D22"/>
      <pageMargins left="0" right="0" top="0" bottom="0" header="0" footer="0"/>
      <printOptions horizontalCentered="1"/>
      <pageSetup paperSize="9" fitToHeight="0" orientation="portrait" r:id="rId16"/>
      <headerFooter alignWithMargins="0">
        <oddFooter>&amp;R&amp;"Book Antiqua,Bold"&amp;10Schedule-6/ Page &amp;P of &amp;N</oddFooter>
      </headerFooter>
    </customSheetView>
    <customSheetView guid="{B3CE7B10-A914-4559-A6DA-AED8C22AFD6D}" showPageBreaks="1" printArea="1" view="pageBreakPreview" topLeftCell="A22">
      <selection activeCell="D9" sqref="D9"/>
      <pageMargins left="0" right="0" top="0" bottom="0" header="0" footer="0"/>
      <printOptions horizontalCentered="1"/>
      <pageSetup paperSize="9" fitToHeight="0" orientation="portrait" r:id="rId17"/>
      <headerFooter alignWithMargins="0">
        <oddFooter>&amp;R&amp;"Book Antiqua,Bold"&amp;10Schedule-6/ Page &amp;P of &amp;N</oddFooter>
      </headerFooter>
    </customSheetView>
    <customSheetView guid="{D53177B2-31EC-4222-B97A-A37DCFD9E45B}" showPageBreaks="1" printArea="1" view="pageBreakPreview" topLeftCell="A7">
      <selection activeCell="D9" sqref="D9"/>
      <pageMargins left="0" right="0" top="0" bottom="0" header="0" footer="0"/>
      <printOptions horizontalCentered="1"/>
      <pageSetup paperSize="9" fitToHeight="0" orientation="portrait" r:id="rId18"/>
      <headerFooter alignWithMargins="0">
        <oddFooter>&amp;R&amp;"Book Antiqua,Bold"&amp;10Schedule-6/ Page &amp;P of &amp;N</oddFooter>
      </headerFooter>
    </customSheetView>
    <customSheetView guid="{223BC0FC-814D-40F0-9795-CE82A16FF3A5}" showPageBreaks="1" printArea="1" view="pageBreakPreview" topLeftCell="A13">
      <selection activeCell="D9" sqref="D9"/>
      <pageMargins left="0" right="0" top="0" bottom="0" header="0" footer="0"/>
      <printOptions horizontalCentered="1"/>
      <pageSetup paperSize="9" fitToHeight="0" orientation="portrait" r:id="rId19"/>
      <headerFooter alignWithMargins="0">
        <oddFooter>&amp;R&amp;"Book Antiqua,Bold"&amp;10Schedule-6/ Page &amp;P of &amp;N</oddFooter>
      </headerFooter>
    </customSheetView>
    <customSheetView guid="{E81F0721-C35D-4189-B675-E46A21339863}" showPageBreaks="1" printArea="1" view="pageBreakPreview" topLeftCell="A17">
      <selection activeCell="D9" sqref="D9"/>
      <pageMargins left="0" right="0" top="0" bottom="0" header="0" footer="0"/>
      <printOptions horizontalCentered="1"/>
      <pageSetup paperSize="9" fitToHeight="0" orientation="portrait" r:id="rId20"/>
      <headerFooter alignWithMargins="0">
        <oddFooter>&amp;R&amp;"Book Antiqua,Bold"&amp;10Schedule-6/ Page &amp;P of &amp;N</oddFooter>
      </headerFooter>
    </customSheetView>
    <customSheetView guid="{D0757F9E-DF41-4B40-A5E5-F4F8FDD8D61D}" showPageBreaks="1" printArea="1" view="pageBreakPreview" topLeftCell="A4">
      <selection activeCell="D22" sqref="D22"/>
      <pageMargins left="0" right="0" top="0" bottom="0" header="0" footer="0"/>
      <printOptions horizontalCentered="1"/>
      <pageSetup paperSize="9" fitToHeight="0" orientation="portrait" r:id="rId21"/>
      <headerFooter alignWithMargins="0">
        <oddFooter>&amp;R&amp;"Book Antiqua,Bold"&amp;10Schedule-6/ Page &amp;P of &amp;N</oddFooter>
      </headerFooter>
    </customSheetView>
    <customSheetView guid="{7043F04C-1FA3-449D-BEB8-4AC08DF68A5A}" showPageBreaks="1" printArea="1" hiddenRows="1" view="pageBreakPreview" topLeftCell="A11">
      <selection activeCell="B26" sqref="B26"/>
      <pageMargins left="0" right="0" top="0" bottom="0" header="0" footer="0"/>
      <printOptions horizontalCentered="1"/>
      <pageSetup paperSize="9" fitToHeight="0" orientation="portrait" r:id="rId22"/>
      <headerFooter alignWithMargins="0">
        <oddFooter>&amp;R&amp;"Book Antiqua,Bold"&amp;10Schedule-6/ Page &amp;P of &amp;N</oddFooter>
      </headerFooter>
    </customSheetView>
    <customSheetView guid="{B48B8B4C-A880-453D-8729-90D004BEF0DB}" showPageBreaks="1" printArea="1" hiddenRows="1" view="pageBreakPreview" topLeftCell="A4">
      <selection activeCell="I20" sqref="I20"/>
      <pageMargins left="0" right="0" top="0" bottom="0" header="0" footer="0"/>
      <printOptions horizontalCentered="1"/>
      <pageSetup paperSize="9" fitToHeight="0" orientation="portrait" r:id="rId23"/>
      <headerFooter alignWithMargins="0">
        <oddFooter>&amp;R&amp;"Book Antiqua,Bold"&amp;10Schedule-6/ Page &amp;P of &amp;N</oddFooter>
      </headerFooter>
    </customSheetView>
  </customSheetViews>
  <mergeCells count="25">
    <mergeCell ref="D24:D25"/>
    <mergeCell ref="B14:C14"/>
    <mergeCell ref="B15:C15"/>
    <mergeCell ref="B11:C11"/>
    <mergeCell ref="B17:C17"/>
    <mergeCell ref="B22:C22"/>
    <mergeCell ref="B19:C19"/>
    <mergeCell ref="B20:C20"/>
    <mergeCell ref="B16:C16"/>
    <mergeCell ref="D14:D15"/>
    <mergeCell ref="D16:D17"/>
    <mergeCell ref="D20:D21"/>
    <mergeCell ref="D18:D19"/>
    <mergeCell ref="A24:A25"/>
    <mergeCell ref="B23:C23"/>
    <mergeCell ref="B24:C25"/>
    <mergeCell ref="B21:C21"/>
    <mergeCell ref="B18:C18"/>
    <mergeCell ref="A3:D3"/>
    <mergeCell ref="A4:D4"/>
    <mergeCell ref="B13:C13"/>
    <mergeCell ref="B8:C8"/>
    <mergeCell ref="B9:C9"/>
    <mergeCell ref="A7:C7"/>
    <mergeCell ref="B10:C10"/>
  </mergeCells>
  <phoneticPr fontId="3" type="noConversion"/>
  <printOptions horizontalCentered="1"/>
  <pageMargins left="0.5" right="0.38" top="0.56999999999999995" bottom="0.48" header="0.38" footer="0.24"/>
  <pageSetup paperSize="9" scale="98" fitToHeight="0" orientation="portrait" r:id="rId24"/>
  <headerFooter alignWithMargins="0">
    <oddFooter>&amp;R&amp;"Book Antiqua,Bold"&amp;10Schedule-6/ Page &amp;P of &amp;N</oddFooter>
  </headerFooter>
  <drawing r:id="rId2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indexed="35"/>
  </sheetPr>
  <dimension ref="A1:F21"/>
  <sheetViews>
    <sheetView zoomScaleNormal="100" zoomScaleSheetLayoutView="100" workbookViewId="0">
      <selection activeCell="C8" sqref="C8"/>
    </sheetView>
  </sheetViews>
  <sheetFormatPr defaultRowHeight="16.5"/>
  <cols>
    <col min="1" max="1" width="9" style="226"/>
    <col min="2" max="2" width="26.875" style="227" customWidth="1"/>
    <col min="3" max="3" width="22.875" style="227" customWidth="1"/>
    <col min="4" max="5" width="15.625" style="227" customWidth="1"/>
    <col min="6" max="16384" width="9" style="160"/>
  </cols>
  <sheetData>
    <row r="1" spans="1:6">
      <c r="A1" s="214"/>
      <c r="B1" s="215"/>
      <c r="C1" s="215"/>
      <c r="D1" s="215"/>
      <c r="E1" s="215"/>
    </row>
    <row r="2" spans="1:6" ht="21.95" customHeight="1">
      <c r="A2" s="518" t="s">
        <v>393</v>
      </c>
      <c r="B2" s="518"/>
      <c r="C2" s="518"/>
      <c r="D2" s="518"/>
      <c r="E2" s="160"/>
    </row>
    <row r="3" spans="1:6">
      <c r="A3" s="214"/>
      <c r="B3" s="215"/>
      <c r="C3" s="215"/>
      <c r="D3" s="215"/>
      <c r="E3" s="215"/>
    </row>
    <row r="4" spans="1:6" ht="30">
      <c r="A4" s="216" t="s">
        <v>394</v>
      </c>
      <c r="B4" s="217" t="s">
        <v>395</v>
      </c>
      <c r="C4" s="216" t="s">
        <v>396</v>
      </c>
      <c r="D4" s="216" t="s">
        <v>397</v>
      </c>
      <c r="E4" s="216" t="s">
        <v>398</v>
      </c>
    </row>
    <row r="5" spans="1:6" ht="18" customHeight="1">
      <c r="A5" s="218" t="s">
        <v>399</v>
      </c>
      <c r="B5" s="218" t="s">
        <v>400</v>
      </c>
      <c r="C5" s="218" t="s">
        <v>401</v>
      </c>
      <c r="D5" s="218" t="s">
        <v>402</v>
      </c>
      <c r="E5" s="218" t="s">
        <v>403</v>
      </c>
    </row>
    <row r="6" spans="1:6" ht="45" customHeight="1">
      <c r="A6" s="219">
        <v>1</v>
      </c>
      <c r="B6" s="220"/>
      <c r="C6" s="221"/>
      <c r="D6" s="222"/>
      <c r="E6" s="223">
        <f t="shared" ref="E6:E15" si="0">C6*D6</f>
        <v>0</v>
      </c>
    </row>
    <row r="7" spans="1:6" ht="45" customHeight="1">
      <c r="A7" s="219">
        <v>2</v>
      </c>
      <c r="B7" s="220"/>
      <c r="C7" s="221"/>
      <c r="D7" s="222"/>
      <c r="E7" s="223">
        <f t="shared" si="0"/>
        <v>0</v>
      </c>
    </row>
    <row r="8" spans="1:6" ht="45" customHeight="1">
      <c r="A8" s="219">
        <v>3</v>
      </c>
      <c r="B8" s="220"/>
      <c r="C8" s="221"/>
      <c r="D8" s="222"/>
      <c r="E8" s="223">
        <f t="shared" si="0"/>
        <v>0</v>
      </c>
    </row>
    <row r="9" spans="1:6" ht="45" customHeight="1">
      <c r="A9" s="219">
        <v>4</v>
      </c>
      <c r="B9" s="220"/>
      <c r="C9" s="221"/>
      <c r="D9" s="222"/>
      <c r="E9" s="223">
        <f t="shared" si="0"/>
        <v>0</v>
      </c>
    </row>
    <row r="10" spans="1:6" ht="45" customHeight="1">
      <c r="A10" s="219">
        <v>5</v>
      </c>
      <c r="B10" s="220"/>
      <c r="C10" s="221"/>
      <c r="D10" s="222"/>
      <c r="E10" s="223">
        <f t="shared" si="0"/>
        <v>0</v>
      </c>
    </row>
    <row r="11" spans="1:6" ht="45" customHeight="1">
      <c r="A11" s="219">
        <v>6</v>
      </c>
      <c r="B11" s="220"/>
      <c r="C11" s="221"/>
      <c r="D11" s="222"/>
      <c r="E11" s="223">
        <f t="shared" si="0"/>
        <v>0</v>
      </c>
    </row>
    <row r="12" spans="1:6" ht="45" customHeight="1">
      <c r="A12" s="219">
        <v>7</v>
      </c>
      <c r="B12" s="220"/>
      <c r="C12" s="221"/>
      <c r="D12" s="222"/>
      <c r="E12" s="223">
        <f t="shared" si="0"/>
        <v>0</v>
      </c>
    </row>
    <row r="13" spans="1:6" ht="45" customHeight="1">
      <c r="A13" s="219">
        <v>8</v>
      </c>
      <c r="B13" s="220"/>
      <c r="C13" s="221"/>
      <c r="D13" s="222"/>
      <c r="E13" s="223">
        <f t="shared" si="0"/>
        <v>0</v>
      </c>
    </row>
    <row r="14" spans="1:6" ht="45" customHeight="1">
      <c r="A14" s="219">
        <v>9</v>
      </c>
      <c r="B14" s="220"/>
      <c r="C14" s="221"/>
      <c r="D14" s="222"/>
      <c r="E14" s="223">
        <f t="shared" si="0"/>
        <v>0</v>
      </c>
    </row>
    <row r="15" spans="1:6" ht="45" customHeight="1">
      <c r="A15" s="219">
        <v>10</v>
      </c>
      <c r="B15" s="220"/>
      <c r="C15" s="221"/>
      <c r="D15" s="222"/>
      <c r="E15" s="223">
        <f t="shared" si="0"/>
        <v>0</v>
      </c>
    </row>
    <row r="16" spans="1:6" ht="45" customHeight="1">
      <c r="A16" s="224"/>
      <c r="B16" s="225" t="s">
        <v>404</v>
      </c>
      <c r="C16" s="225"/>
      <c r="D16" s="225"/>
      <c r="E16" s="225">
        <f>SUM(E6:E15)</f>
        <v>0</v>
      </c>
      <c r="F16" s="149"/>
    </row>
    <row r="17" ht="30" customHeight="1"/>
    <row r="18" ht="30" customHeight="1"/>
    <row r="19" ht="30" customHeight="1"/>
    <row r="20" ht="30" customHeight="1"/>
    <row r="21" ht="30" customHeight="1"/>
  </sheetData>
  <sheetProtection sheet="1" formatColumns="0" formatRows="0" selectLockedCells="1"/>
  <customSheetViews>
    <customSheetView guid="{75D87FDD-0292-4E5A-8E8F-63018B009393}" state="hidden">
      <selection activeCell="C8" sqref="C8"/>
      <pageMargins left="0" right="0" top="0" bottom="0" header="0" footer="0"/>
      <pageSetup orientation="portrait" r:id="rId1"/>
      <headerFooter alignWithMargins="0"/>
    </customSheetView>
    <customSheetView guid="{7F1A5DE7-1043-4C11-AB2C-CC6BC6A0F482}" state="hidden">
      <selection activeCell="C8" sqref="C8"/>
      <pageMargins left="0" right="0" top="0" bottom="0" header="0" footer="0"/>
      <pageSetup orientation="portrait" r:id="rId2"/>
      <headerFooter alignWithMargins="0"/>
    </customSheetView>
    <customSheetView guid="{17F5C48B-526E-48D2-9F97-823D578F9893}" state="hidden">
      <selection activeCell="C8" sqref="C8"/>
      <pageMargins left="0" right="0" top="0" bottom="0" header="0" footer="0"/>
      <pageSetup orientation="portrait" r:id="rId3"/>
      <headerFooter alignWithMargins="0"/>
    </customSheetView>
    <customSheetView guid="{B835C05C-B615-4DCB-982D-4519616B3CD8}" state="hidden">
      <selection activeCell="C8" sqref="C8"/>
      <pageMargins left="0" right="0" top="0" bottom="0" header="0" footer="0"/>
      <pageSetup orientation="portrait" r:id="rId4"/>
      <headerFooter alignWithMargins="0"/>
    </customSheetView>
    <customSheetView guid="{E97134B6-5E8D-4951-8DA0-73D065532361}" state="hidden">
      <selection activeCell="C8" sqref="C8"/>
      <pageMargins left="0" right="0" top="0" bottom="0" header="0" footer="0"/>
      <pageSetup orientation="portrait" r:id="rId5"/>
      <headerFooter alignWithMargins="0"/>
    </customSheetView>
    <customSheetView guid="{EE46BCD1-F715-4FA9-A5FC-1B125AD601E0}">
      <selection activeCell="B6" sqref="B6:D15"/>
      <pageMargins left="0" right="0" top="0" bottom="0" header="0" footer="0"/>
      <pageSetup orientation="portrait" r:id="rId6"/>
      <headerFooter alignWithMargins="0"/>
    </customSheetView>
    <customSheetView guid="{4AA1107B-A795-4744-B566-827168772C7A}">
      <selection activeCell="B6" sqref="B6:D15"/>
      <pageMargins left="0" right="0" top="0" bottom="0" header="0" footer="0"/>
      <pageSetup orientation="portrait" r:id="rId7"/>
      <headerFooter alignWithMargins="0"/>
    </customSheetView>
    <customSheetView guid="{B23AD343-29DA-4CE0-BD10-47BF44F3782F}">
      <selection activeCell="G8" sqref="G8"/>
      <pageMargins left="0" right="0" top="0" bottom="0" header="0" footer="0"/>
      <pageSetup orientation="portrait" r:id="rId8"/>
      <headerFooter alignWithMargins="0"/>
    </customSheetView>
    <customSheetView guid="{ECE9294F-C910-4036-88BC-B1F2176FB06B}">
      <selection activeCell="B9" sqref="B9"/>
      <pageMargins left="0" right="0" top="0" bottom="0" header="0" footer="0"/>
      <pageSetup orientation="portrait" r:id="rId9"/>
      <headerFooter alignWithMargins="0"/>
    </customSheetView>
    <customSheetView guid="{27A45B7A-04F2-4516-B80B-5ED0825D4ED3}" scale="70">
      <selection activeCell="C6" sqref="C6:D6"/>
      <pageMargins left="0" right="0" top="0" bottom="0" header="0" footer="0"/>
      <pageSetup orientation="portrait" r:id="rId10"/>
      <headerFooter alignWithMargins="0"/>
    </customSheetView>
    <customSheetView guid="{E9F4E142-7D26-464D-BECA-4F3806DB1FE1}">
      <selection activeCell="G8" sqref="G8"/>
      <pageMargins left="0" right="0" top="0" bottom="0" header="0" footer="0"/>
      <pageSetup orientation="portrait" r:id="rId11"/>
      <headerFooter alignWithMargins="0"/>
    </customSheetView>
    <customSheetView guid="{A7DBDDEF-9245-44C6-9EBF-032DB6E1C0A2}" topLeftCell="A9">
      <selection activeCell="B6" sqref="B6:D15"/>
      <pageMargins left="0" right="0" top="0" bottom="0" header="0" footer="0"/>
      <pageSetup orientation="portrait" r:id="rId12"/>
      <headerFooter alignWithMargins="0"/>
    </customSheetView>
    <customSheetView guid="{7487ED9F-BBED-4B2A-9631-22F1A430946B}">
      <selection activeCell="B6" sqref="B6:D15"/>
      <pageMargins left="0" right="0" top="0" bottom="0" header="0" footer="0"/>
      <pageSetup orientation="portrait" r:id="rId13"/>
      <headerFooter alignWithMargins="0"/>
    </customSheetView>
    <customSheetView guid="{B3CE7B10-A914-4559-A6DA-AED8C22AFD6D}" state="hidden">
      <selection activeCell="C8" sqref="C8"/>
      <pageMargins left="0" right="0" top="0" bottom="0" header="0" footer="0"/>
      <pageSetup orientation="portrait" r:id="rId14"/>
      <headerFooter alignWithMargins="0"/>
    </customSheetView>
    <customSheetView guid="{D53177B2-31EC-4222-B97A-A37DCFD9E45B}" state="hidden">
      <selection activeCell="C8" sqref="C8"/>
      <pageMargins left="0" right="0" top="0" bottom="0" header="0" footer="0"/>
      <pageSetup orientation="portrait" r:id="rId15"/>
      <headerFooter alignWithMargins="0"/>
    </customSheetView>
    <customSheetView guid="{223BC0FC-814D-40F0-9795-CE82A16FF3A5}" state="hidden">
      <selection activeCell="C8" sqref="C8"/>
      <pageMargins left="0" right="0" top="0" bottom="0" header="0" footer="0"/>
      <pageSetup orientation="portrait" r:id="rId16"/>
      <headerFooter alignWithMargins="0"/>
    </customSheetView>
    <customSheetView guid="{E81F0721-C35D-4189-B675-E46A21339863}" state="hidden">
      <selection activeCell="C8" sqref="C8"/>
      <pageMargins left="0" right="0" top="0" bottom="0" header="0" footer="0"/>
      <pageSetup orientation="portrait" r:id="rId17"/>
      <headerFooter alignWithMargins="0"/>
    </customSheetView>
    <customSheetView guid="{D0757F9E-DF41-4B40-A5E5-F4F8FDD8D61D}" state="hidden">
      <selection activeCell="C8" sqref="C8"/>
      <pageMargins left="0" right="0" top="0" bottom="0" header="0" footer="0"/>
      <pageSetup orientation="portrait" r:id="rId18"/>
      <headerFooter alignWithMargins="0"/>
    </customSheetView>
    <customSheetView guid="{7043F04C-1FA3-449D-BEB8-4AC08DF68A5A}" state="hidden">
      <selection activeCell="C8" sqref="C8"/>
      <pageMargins left="0" right="0" top="0" bottom="0" header="0" footer="0"/>
      <pageSetup orientation="portrait" r:id="rId19"/>
      <headerFooter alignWithMargins="0"/>
    </customSheetView>
    <customSheetView guid="{B48B8B4C-A880-453D-8729-90D004BEF0DB}" state="hidden">
      <selection activeCell="C8" sqref="C8"/>
      <pageMargins left="0" right="0" top="0" bottom="0" header="0" footer="0"/>
      <pageSetup orientation="portrait" r:id="rId20"/>
      <headerFooter alignWithMargins="0"/>
    </customSheetView>
  </customSheetViews>
  <mergeCells count="1">
    <mergeCell ref="A2:D2"/>
  </mergeCells>
  <phoneticPr fontId="27" type="noConversion"/>
  <pageMargins left="0.75" right="0.75" top="0.65" bottom="1" header="0.5" footer="0.5"/>
  <pageSetup orientation="portrait" r:id="rId21"/>
  <headerFooter alignWithMargins="0"/>
  <drawing r:id="rId2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tabColor indexed="47"/>
  </sheetPr>
  <dimension ref="A1:F21"/>
  <sheetViews>
    <sheetView zoomScaleNormal="100" workbookViewId="0">
      <selection activeCell="B6" sqref="B6"/>
    </sheetView>
  </sheetViews>
  <sheetFormatPr defaultRowHeight="16.5"/>
  <cols>
    <col min="1" max="1" width="9" style="226"/>
    <col min="2" max="2" width="26.875" style="227" customWidth="1"/>
    <col min="3" max="3" width="22.875" style="227" customWidth="1"/>
    <col min="4" max="5" width="15.625" style="227" customWidth="1"/>
    <col min="6" max="16384" width="9" style="160"/>
  </cols>
  <sheetData>
    <row r="1" spans="1:6">
      <c r="A1" s="214"/>
      <c r="B1" s="215"/>
      <c r="C1" s="215"/>
      <c r="D1" s="215"/>
      <c r="E1" s="215"/>
    </row>
    <row r="2" spans="1:6" ht="21.95" customHeight="1">
      <c r="A2" s="518" t="s">
        <v>405</v>
      </c>
      <c r="B2" s="518"/>
      <c r="C2" s="518"/>
      <c r="D2" s="519"/>
      <c r="E2"/>
    </row>
    <row r="3" spans="1:6">
      <c r="A3" s="214"/>
      <c r="B3" s="215"/>
      <c r="C3" s="215"/>
      <c r="D3" s="215"/>
      <c r="E3" s="215"/>
    </row>
    <row r="4" spans="1:6" ht="36" customHeight="1">
      <c r="A4" s="216" t="s">
        <v>394</v>
      </c>
      <c r="B4" s="217" t="s">
        <v>395</v>
      </c>
      <c r="C4" s="216" t="s">
        <v>406</v>
      </c>
      <c r="D4" s="216" t="s">
        <v>407</v>
      </c>
      <c r="E4" s="216" t="s">
        <v>408</v>
      </c>
    </row>
    <row r="5" spans="1:6" ht="18" customHeight="1">
      <c r="A5" s="218" t="s">
        <v>399</v>
      </c>
      <c r="B5" s="218" t="s">
        <v>400</v>
      </c>
      <c r="C5" s="218" t="s">
        <v>401</v>
      </c>
      <c r="D5" s="218" t="s">
        <v>402</v>
      </c>
      <c r="E5" s="218" t="s">
        <v>403</v>
      </c>
    </row>
    <row r="6" spans="1:6" ht="45" customHeight="1">
      <c r="A6" s="219">
        <v>1</v>
      </c>
      <c r="B6" s="220"/>
      <c r="C6" s="221"/>
      <c r="D6" s="222"/>
      <c r="E6" s="223">
        <f>C6*D6</f>
        <v>0</v>
      </c>
    </row>
    <row r="7" spans="1:6" ht="45" customHeight="1">
      <c r="A7" s="219">
        <v>2</v>
      </c>
      <c r="B7" s="220"/>
      <c r="C7" s="221"/>
      <c r="D7" s="222"/>
      <c r="E7" s="223">
        <f t="shared" ref="E7:E15" si="0">C7*D7</f>
        <v>0</v>
      </c>
    </row>
    <row r="8" spans="1:6" ht="45" customHeight="1">
      <c r="A8" s="219">
        <v>3</v>
      </c>
      <c r="B8" s="220"/>
      <c r="C8" s="221"/>
      <c r="D8" s="222"/>
      <c r="E8" s="223">
        <f t="shared" si="0"/>
        <v>0</v>
      </c>
    </row>
    <row r="9" spans="1:6" ht="45" customHeight="1">
      <c r="A9" s="219">
        <v>4</v>
      </c>
      <c r="B9" s="220"/>
      <c r="C9" s="221"/>
      <c r="D9" s="222"/>
      <c r="E9" s="223">
        <f t="shared" si="0"/>
        <v>0</v>
      </c>
    </row>
    <row r="10" spans="1:6" ht="45" customHeight="1">
      <c r="A10" s="219">
        <v>5</v>
      </c>
      <c r="B10" s="220"/>
      <c r="C10" s="221"/>
      <c r="D10" s="222"/>
      <c r="E10" s="223">
        <f t="shared" si="0"/>
        <v>0</v>
      </c>
    </row>
    <row r="11" spans="1:6" ht="45" customHeight="1">
      <c r="A11" s="219">
        <v>6</v>
      </c>
      <c r="B11" s="220"/>
      <c r="C11" s="221"/>
      <c r="D11" s="222"/>
      <c r="E11" s="223">
        <f t="shared" si="0"/>
        <v>0</v>
      </c>
    </row>
    <row r="12" spans="1:6" ht="45" customHeight="1">
      <c r="A12" s="219">
        <v>7</v>
      </c>
      <c r="B12" s="220"/>
      <c r="C12" s="221"/>
      <c r="D12" s="222"/>
      <c r="E12" s="223">
        <f t="shared" si="0"/>
        <v>0</v>
      </c>
    </row>
    <row r="13" spans="1:6" ht="45" customHeight="1">
      <c r="A13" s="219">
        <v>8</v>
      </c>
      <c r="B13" s="220"/>
      <c r="C13" s="221"/>
      <c r="D13" s="222"/>
      <c r="E13" s="223">
        <f t="shared" si="0"/>
        <v>0</v>
      </c>
    </row>
    <row r="14" spans="1:6" ht="45" customHeight="1">
      <c r="A14" s="219">
        <v>9</v>
      </c>
      <c r="B14" s="220"/>
      <c r="C14" s="221"/>
      <c r="D14" s="222"/>
      <c r="E14" s="223">
        <f t="shared" si="0"/>
        <v>0</v>
      </c>
    </row>
    <row r="15" spans="1:6" ht="45" customHeight="1">
      <c r="A15" s="219">
        <v>10</v>
      </c>
      <c r="B15" s="220"/>
      <c r="C15" s="221"/>
      <c r="D15" s="222"/>
      <c r="E15" s="223">
        <f t="shared" si="0"/>
        <v>0</v>
      </c>
    </row>
    <row r="16" spans="1:6" ht="45" customHeight="1">
      <c r="A16" s="224"/>
      <c r="B16" s="225" t="s">
        <v>404</v>
      </c>
      <c r="C16" s="225"/>
      <c r="D16" s="225"/>
      <c r="E16" s="225">
        <f>SUM(E6:E15)</f>
        <v>0</v>
      </c>
      <c r="F16" s="149"/>
    </row>
    <row r="17" ht="30" customHeight="1"/>
    <row r="18" ht="30" customHeight="1"/>
    <row r="19" ht="30" customHeight="1"/>
    <row r="20" ht="30" customHeight="1"/>
    <row r="21" ht="30" customHeight="1"/>
  </sheetData>
  <sheetProtection sheet="1" formatColumns="0" formatRows="0" selectLockedCells="1"/>
  <customSheetViews>
    <customSheetView guid="{75D87FDD-0292-4E5A-8E8F-63018B009393}" state="hidden">
      <selection activeCell="B6" sqref="B6"/>
      <pageMargins left="0" right="0" top="0" bottom="0" header="0" footer="0"/>
      <pageSetup orientation="portrait" r:id="rId1"/>
      <headerFooter alignWithMargins="0"/>
    </customSheetView>
    <customSheetView guid="{7F1A5DE7-1043-4C11-AB2C-CC6BC6A0F482}" state="hidden">
      <selection activeCell="B6" sqref="B6"/>
      <pageMargins left="0" right="0" top="0" bottom="0" header="0" footer="0"/>
      <pageSetup orientation="portrait" r:id="rId2"/>
      <headerFooter alignWithMargins="0"/>
    </customSheetView>
    <customSheetView guid="{17F5C48B-526E-48D2-9F97-823D578F9893}" state="hidden">
      <selection activeCell="B6" sqref="B6"/>
      <pageMargins left="0" right="0" top="0" bottom="0" header="0" footer="0"/>
      <pageSetup orientation="portrait" r:id="rId3"/>
      <headerFooter alignWithMargins="0"/>
    </customSheetView>
    <customSheetView guid="{B835C05C-B615-4DCB-982D-4519616B3CD8}" state="hidden">
      <selection activeCell="B6" sqref="B6"/>
      <pageMargins left="0" right="0" top="0" bottom="0" header="0" footer="0"/>
      <pageSetup orientation="portrait" r:id="rId4"/>
      <headerFooter alignWithMargins="0"/>
    </customSheetView>
    <customSheetView guid="{E97134B6-5E8D-4951-8DA0-73D065532361}" state="hidden">
      <selection activeCell="B6" sqref="B6"/>
      <pageMargins left="0" right="0" top="0" bottom="0" header="0" footer="0"/>
      <pageSetup orientation="portrait" r:id="rId5"/>
      <headerFooter alignWithMargins="0"/>
    </customSheetView>
    <customSheetView guid="{EE46BCD1-F715-4FA9-A5FC-1B125AD601E0}">
      <selection activeCell="G8" sqref="G8"/>
      <pageMargins left="0" right="0" top="0" bottom="0" header="0" footer="0"/>
      <pageSetup orientation="portrait" r:id="rId6"/>
      <headerFooter alignWithMargins="0"/>
    </customSheetView>
    <customSheetView guid="{4AA1107B-A795-4744-B566-827168772C7A}" topLeftCell="A10">
      <selection activeCell="G8" sqref="G8"/>
      <pageMargins left="0" right="0" top="0" bottom="0" header="0" footer="0"/>
      <pageSetup orientation="portrait" r:id="rId7"/>
      <headerFooter alignWithMargins="0"/>
    </customSheetView>
    <customSheetView guid="{B23AD343-29DA-4CE0-BD10-47BF44F3782F}">
      <selection activeCell="G8" sqref="G8"/>
      <pageMargins left="0" right="0" top="0" bottom="0" header="0" footer="0"/>
      <pageSetup orientation="portrait" r:id="rId8"/>
      <headerFooter alignWithMargins="0"/>
    </customSheetView>
    <customSheetView guid="{ECE9294F-C910-4036-88BC-B1F2176FB06B}">
      <selection activeCell="B11" sqref="B11"/>
      <pageMargins left="0" right="0" top="0" bottom="0" header="0" footer="0"/>
      <pageSetup orientation="portrait" r:id="rId9"/>
      <headerFooter alignWithMargins="0"/>
    </customSheetView>
    <customSheetView guid="{27A45B7A-04F2-4516-B80B-5ED0825D4ED3}" scale="70">
      <selection activeCell="C6" sqref="C6:D6"/>
      <pageMargins left="0" right="0" top="0" bottom="0" header="0" footer="0"/>
      <pageSetup orientation="portrait" r:id="rId10"/>
      <headerFooter alignWithMargins="0"/>
    </customSheetView>
    <customSheetView guid="{E9F4E142-7D26-464D-BECA-4F3806DB1FE1}">
      <selection activeCell="G8" sqref="G8"/>
      <pageMargins left="0" right="0" top="0" bottom="0" header="0" footer="0"/>
      <pageSetup orientation="portrait" r:id="rId11"/>
      <headerFooter alignWithMargins="0"/>
    </customSheetView>
    <customSheetView guid="{A7DBDDEF-9245-44C6-9EBF-032DB6E1C0A2}" topLeftCell="A10">
      <selection activeCell="G8" sqref="G8"/>
      <pageMargins left="0" right="0" top="0" bottom="0" header="0" footer="0"/>
      <pageSetup orientation="portrait" r:id="rId12"/>
      <headerFooter alignWithMargins="0"/>
    </customSheetView>
    <customSheetView guid="{7487ED9F-BBED-4B2A-9631-22F1A430946B}" topLeftCell="A10">
      <selection activeCell="G8" sqref="G8"/>
      <pageMargins left="0" right="0" top="0" bottom="0" header="0" footer="0"/>
      <pageSetup orientation="portrait" r:id="rId13"/>
      <headerFooter alignWithMargins="0"/>
    </customSheetView>
    <customSheetView guid="{B3CE7B10-A914-4559-A6DA-AED8C22AFD6D}" state="hidden">
      <selection activeCell="B6" sqref="B6"/>
      <pageMargins left="0" right="0" top="0" bottom="0" header="0" footer="0"/>
      <pageSetup orientation="portrait" r:id="rId14"/>
      <headerFooter alignWithMargins="0"/>
    </customSheetView>
    <customSheetView guid="{D53177B2-31EC-4222-B97A-A37DCFD9E45B}" state="hidden">
      <selection activeCell="B6" sqref="B6"/>
      <pageMargins left="0" right="0" top="0" bottom="0" header="0" footer="0"/>
      <pageSetup orientation="portrait" r:id="rId15"/>
      <headerFooter alignWithMargins="0"/>
    </customSheetView>
    <customSheetView guid="{223BC0FC-814D-40F0-9795-CE82A16FF3A5}" state="hidden">
      <selection activeCell="B6" sqref="B6"/>
      <pageMargins left="0" right="0" top="0" bottom="0" header="0" footer="0"/>
      <pageSetup orientation="portrait" r:id="rId16"/>
      <headerFooter alignWithMargins="0"/>
    </customSheetView>
    <customSheetView guid="{E81F0721-C35D-4189-B675-E46A21339863}" state="hidden">
      <selection activeCell="B6" sqref="B6"/>
      <pageMargins left="0" right="0" top="0" bottom="0" header="0" footer="0"/>
      <pageSetup orientation="portrait" r:id="rId17"/>
      <headerFooter alignWithMargins="0"/>
    </customSheetView>
    <customSheetView guid="{D0757F9E-DF41-4B40-A5E5-F4F8FDD8D61D}" state="hidden">
      <selection activeCell="B6" sqref="B6"/>
      <pageMargins left="0" right="0" top="0" bottom="0" header="0" footer="0"/>
      <pageSetup orientation="portrait" r:id="rId18"/>
      <headerFooter alignWithMargins="0"/>
    </customSheetView>
    <customSheetView guid="{7043F04C-1FA3-449D-BEB8-4AC08DF68A5A}" state="hidden">
      <selection activeCell="B6" sqref="B6"/>
      <pageMargins left="0" right="0" top="0" bottom="0" header="0" footer="0"/>
      <pageSetup orientation="portrait" r:id="rId19"/>
      <headerFooter alignWithMargins="0"/>
    </customSheetView>
    <customSheetView guid="{B48B8B4C-A880-453D-8729-90D004BEF0DB}" state="hidden">
      <selection activeCell="B6" sqref="B6"/>
      <pageMargins left="0" right="0" top="0" bottom="0" header="0" footer="0"/>
      <pageSetup orientation="portrait" r:id="rId20"/>
      <headerFooter alignWithMargins="0"/>
    </customSheetView>
  </customSheetViews>
  <mergeCells count="1">
    <mergeCell ref="A2:D2"/>
  </mergeCells>
  <phoneticPr fontId="27" type="noConversion"/>
  <pageMargins left="0.75" right="0.75" top="0.65" bottom="1" header="0.5" footer="0.5"/>
  <pageSetup orientation="portrait" r:id="rId21"/>
  <headerFooter alignWithMargins="0"/>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Basic</vt:lpstr>
      <vt:lpstr>Cover</vt:lpstr>
      <vt:lpstr>Instructions</vt:lpstr>
      <vt:lpstr>Names of Bidder</vt:lpstr>
      <vt:lpstr>Sch-1 </vt:lpstr>
      <vt:lpstr>Sch-2</vt:lpstr>
      <vt:lpstr>Sch-3</vt:lpstr>
      <vt:lpstr>Octroi</vt:lpstr>
      <vt:lpstr>Entry Tax</vt:lpstr>
      <vt:lpstr>Other Taxes &amp; Duties</vt:lpstr>
      <vt:lpstr>Bid Form </vt:lpstr>
      <vt:lpstr>Q &amp; C (2)</vt:lpstr>
      <vt:lpstr>Q &amp; C</vt:lpstr>
      <vt:lpstr>N to W</vt:lpstr>
      <vt:lpstr>Sheet1</vt:lpstr>
      <vt:lpstr>Sheet3</vt:lpstr>
      <vt:lpstr>'Bid Form '!Print_Area</vt:lpstr>
      <vt:lpstr>'Entry Tax'!Print_Area</vt:lpstr>
      <vt:lpstr>Instructions!Print_Area</vt:lpstr>
      <vt:lpstr>'Names of Bidder'!Print_Area</vt:lpstr>
      <vt:lpstr>Octroi!Print_Area</vt:lpstr>
      <vt:lpstr>'Other Taxes &amp; Duties'!Print_Area</vt:lpstr>
      <vt:lpstr>'Q &amp; C'!Print_Area</vt:lpstr>
      <vt:lpstr>'Q &amp; C (2)'!Print_Area</vt:lpstr>
      <vt:lpstr>'Sch-1 '!Print_Area</vt:lpstr>
      <vt:lpstr>'Sch-2'!Print_Area</vt:lpstr>
      <vt:lpstr>'Sch-3'!Print_Area</vt:lpstr>
      <vt:lpstr>'Sch-1 '!Print_Titles</vt:lpstr>
      <vt:lpstr>'Sch-2'!Print_Titles</vt:lpstr>
      <vt:lpstr>'Sch-3'!Print_Titles</vt:lpstr>
    </vt:vector>
  </TitlesOfParts>
  <Manager/>
  <Company>POWERGRID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PGCIL</dc:creator>
  <cp:keywords/>
  <dc:description/>
  <cp:lastModifiedBy>Shilpa P K {शिल्पा पी.के.}</cp:lastModifiedBy>
  <cp:revision/>
  <dcterms:created xsi:type="dcterms:W3CDTF">2001-07-26T10:23:15Z</dcterms:created>
  <dcterms:modified xsi:type="dcterms:W3CDTF">2025-08-01T09:05:58Z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30f7a04-6a83-4344-ab32-77c336beebec_Enabled">
    <vt:lpwstr>true</vt:lpwstr>
  </property>
  <property fmtid="{D5CDD505-2E9C-101B-9397-08002B2CF9AE}" pid="3" name="MSIP_Label_530f7a04-6a83-4344-ab32-77c336beebec_SetDate">
    <vt:lpwstr>2025-06-24T03:51:36Z</vt:lpwstr>
  </property>
  <property fmtid="{D5CDD505-2E9C-101B-9397-08002B2CF9AE}" pid="4" name="MSIP_Label_530f7a04-6a83-4344-ab32-77c336beebec_Method">
    <vt:lpwstr>Privileged</vt:lpwstr>
  </property>
  <property fmtid="{D5CDD505-2E9C-101B-9397-08002B2CF9AE}" pid="5" name="MSIP_Label_530f7a04-6a83-4344-ab32-77c336beebec_Name">
    <vt:lpwstr>Public-IT</vt:lpwstr>
  </property>
  <property fmtid="{D5CDD505-2E9C-101B-9397-08002B2CF9AE}" pid="6" name="MSIP_Label_530f7a04-6a83-4344-ab32-77c336beebec_SiteId">
    <vt:lpwstr>7048075c-52c2-4a40-8e7c-5c5a5573c87f</vt:lpwstr>
  </property>
  <property fmtid="{D5CDD505-2E9C-101B-9397-08002B2CF9AE}" pid="7" name="MSIP_Label_530f7a04-6a83-4344-ab32-77c336beebec_ActionId">
    <vt:lpwstr>7c23cd90-5f3c-42b9-bec9-e1a89a2386d8</vt:lpwstr>
  </property>
  <property fmtid="{D5CDD505-2E9C-101B-9397-08002B2CF9AE}" pid="8" name="MSIP_Label_530f7a04-6a83-4344-ab32-77c336beebec_ContentBits">
    <vt:lpwstr>0</vt:lpwstr>
  </property>
  <property fmtid="{D5CDD505-2E9C-101B-9397-08002B2CF9AE}" pid="9" name="MSIP_Label_530f7a04-6a83-4344-ab32-77c336beebec_Tag">
    <vt:lpwstr>10, 0, 1, 1</vt:lpwstr>
  </property>
</Properties>
</file>