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hidePivotFieldList="1" defaultThemeVersion="124226"/>
  <mc:AlternateContent xmlns:mc="http://schemas.openxmlformats.org/markup-compatibility/2006">
    <mc:Choice Requires="x15">
      <x15ac:absPath xmlns:x15ac="http://schemas.microsoft.com/office/spreadsheetml/2010/11/ac" url="C:\Users\60001732\OneDrive - Power Grid Corporation of India Limited\01. Current Projcts\15. SS-137\3. Bidding Document\Vol-III\"/>
    </mc:Choice>
  </mc:AlternateContent>
  <xr:revisionPtr revIDLastSave="0" documentId="13_ncr:1_{BA605108-28B4-430B-BF49-1C59788F49AA}" xr6:coauthVersionLast="47" xr6:coauthVersionMax="47" xr10:uidLastSave="{00000000-0000-0000-0000-000000000000}"/>
  <workbookProtection workbookAlgorithmName="SHA-512" workbookHashValue="z6erFVF+LXFc2xve3PIOhfben2X4XIziMXrFIOeg5i/WdhxAtshUaRAX0HHLnJIO5DgDfwZXoN+QO7e1NNv65Q==" workbookSaltValue="28R/9kpJ0T/uiII6hn7EMQ==" workbookSpinCount="100000" lockStructure="1"/>
  <bookViews>
    <workbookView xWindow="-120" yWindow="-120" windowWidth="29040" windowHeight="15720" tabRatio="699" firstSheet="1" activeTab="3"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'Sch-2'!$G$20:$J$330</definedName>
    <definedName name="_xlnm._FilterDatabase" localSheetId="7" hidden="1">'Sch-2 Dis'!$A$15:$F$56</definedName>
    <definedName name="_xlnm._FilterDatabase" localSheetId="8" hidden="1">'Sch-3 '!$A$19:$BB$336</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'Sch-1'!$A$1:$N$339</definedName>
    <definedName name="_xlnm.Print_Area" localSheetId="5">'Sch-1 dis'!$A$1:$G$84</definedName>
    <definedName name="_xlnm.Print_Area" localSheetId="6">'Sch-2'!$A$1:$J$339</definedName>
    <definedName name="_xlnm.Print_Area" localSheetId="7">'Sch-2 Dis'!$A$1:$F$62</definedName>
    <definedName name="_xlnm.Print_Area" localSheetId="8">'Sch-3 '!$A$1:$Q$344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'Sch-1'!$A$1:$O$340</definedName>
    <definedName name="Z_01ACF2E1_8E61_4459_ABC1_B6C183DEED61_.wvu.PrintArea" localSheetId="5" hidden="1">'Sch-1 dis'!$A$1:$G$84</definedName>
    <definedName name="Z_01ACF2E1_8E61_4459_ABC1_B6C183DEED61_.wvu.PrintArea" localSheetId="6" hidden="1">'Sch-2'!$A$1:$J$329</definedName>
    <definedName name="Z_01ACF2E1_8E61_4459_ABC1_B6C183DEED61_.wvu.PrintArea" localSheetId="7" hidden="1">'Sch-2 Dis'!$A$1:$F$55</definedName>
    <definedName name="Z_01ACF2E1_8E61_4459_ABC1_B6C183DEED61_.wvu.PrintArea" localSheetId="8" hidden="1">'Sch-3 '!$A$1:$P$337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'Sch-1'!$A$21:$AZ$21</definedName>
    <definedName name="Z_023E95C7_CD0A_46A1_945E_64751E02EBFE_.wvu.FilterData" localSheetId="5" hidden="1">'Sch-1 dis'!$A$16:$B$21</definedName>
    <definedName name="Z_023E95C7_CD0A_46A1_945E_64751E02EBFE_.wvu.FilterData" localSheetId="6" hidden="1">'Sch-2'!$G$20:$J$330</definedName>
    <definedName name="Z_023E95C7_CD0A_46A1_945E_64751E02EBFE_.wvu.FilterData" localSheetId="7" hidden="1">'Sch-2 Dis'!$A$15:$F$56</definedName>
    <definedName name="Z_023E95C7_CD0A_46A1_945E_64751E02EBFE_.wvu.FilterData" localSheetId="8" hidden="1">'Sch-3 '!$A$19:$BB$336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'Sch-1'!$A$1:$O$339</definedName>
    <definedName name="Z_023E95C7_CD0A_46A1_945E_64751E02EBFE_.wvu.PrintArea" localSheetId="5" hidden="1">'Sch-1 dis'!$A$1:$G$84</definedName>
    <definedName name="Z_023E95C7_CD0A_46A1_945E_64751E02EBFE_.wvu.PrintArea" localSheetId="6" hidden="1">'Sch-2'!$A$1:$J$339</definedName>
    <definedName name="Z_023E95C7_CD0A_46A1_945E_64751E02EBFE_.wvu.PrintArea" localSheetId="7" hidden="1">'Sch-2 Dis'!$A$1:$F$62</definedName>
    <definedName name="Z_023E95C7_CD0A_46A1_945E_64751E02EBFE_.wvu.PrintArea" localSheetId="8" hidden="1">'Sch-3 '!$A$1:$Q$344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'Sch-1'!$18:$19,'Sch-1'!$332:$332</definedName>
    <definedName name="Z_023E95C7_CD0A_46A1_945E_64751E02EBFE_.wvu.Rows" localSheetId="6" hidden="1">'Sch-2'!$18:$19</definedName>
    <definedName name="Z_023E95C7_CD0A_46A1_945E_64751E02EBFE_.wvu.Rows" localSheetId="8" hidden="1">'Sch-3 '!#REF!,'Sch-3 '!$339:$339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'Sch-1'!$A$18:$O$334</definedName>
    <definedName name="Z_14D7F02E_BCCA_4517_ABC7_537FF4AEB67A_.wvu.FilterData" localSheetId="5" hidden="1">'Sch-1 dis'!$A$17:$G$79</definedName>
    <definedName name="Z_14D7F02E_BCCA_4517_ABC7_537FF4AEB67A_.wvu.FilterData" localSheetId="8" hidden="1">'Sch-3 '!$A$16:$P$338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'Sch-1'!$A$1:$O$340</definedName>
    <definedName name="Z_14D7F02E_BCCA_4517_ABC7_537FF4AEB67A_.wvu.PrintArea" localSheetId="5" hidden="1">'Sch-1 dis'!$A$1:$G$84</definedName>
    <definedName name="Z_14D7F02E_BCCA_4517_ABC7_537FF4AEB67A_.wvu.PrintArea" localSheetId="6" hidden="1">'Sch-2'!$A$1:$J$338</definedName>
    <definedName name="Z_14D7F02E_BCCA_4517_ABC7_537FF4AEB67A_.wvu.PrintArea" localSheetId="7" hidden="1">'Sch-2 Dis'!$A$1:$F$62</definedName>
    <definedName name="Z_14D7F02E_BCCA_4517_ABC7_537FF4AEB67A_.wvu.PrintArea" localSheetId="8" hidden="1">'Sch-3 '!$A$1:$P$345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'Sch-1'!$A$21:$AY$328</definedName>
    <definedName name="Z_1E0C44A1_9358_4FBD_8C2C_4DB661DA1476_.wvu.FilterData" localSheetId="5" hidden="1">'Sch-1 dis'!$A$16:$B$21</definedName>
    <definedName name="Z_1E0C44A1_9358_4FBD_8C2C_4DB661DA1476_.wvu.FilterData" localSheetId="6" hidden="1">'Sch-2'!$G$20:$J$330</definedName>
    <definedName name="Z_1E0C44A1_9358_4FBD_8C2C_4DB661DA1476_.wvu.FilterData" localSheetId="7" hidden="1">'Sch-2 Dis'!$A$15:$F$56</definedName>
    <definedName name="Z_1E0C44A1_9358_4FBD_8C2C_4DB661DA1476_.wvu.FilterData" localSheetId="8" hidden="1">'Sch-3 '!$A$19:$BB$336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'Sch-1'!$A$1:$O$339</definedName>
    <definedName name="Z_1E0C44A1_9358_4FBD_8C2C_4DB661DA1476_.wvu.PrintArea" localSheetId="5" hidden="1">'Sch-1 dis'!$A$1:$G$84</definedName>
    <definedName name="Z_1E0C44A1_9358_4FBD_8C2C_4DB661DA1476_.wvu.PrintArea" localSheetId="6" hidden="1">'Sch-2'!$A$1:$J$339</definedName>
    <definedName name="Z_1E0C44A1_9358_4FBD_8C2C_4DB661DA1476_.wvu.PrintArea" localSheetId="7" hidden="1">'Sch-2 Dis'!$A$1:$F$62</definedName>
    <definedName name="Z_1E0C44A1_9358_4FBD_8C2C_4DB661DA1476_.wvu.PrintArea" localSheetId="8" hidden="1">'Sch-3 '!$A$1:$Q$344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'Sch-1'!$A$18:$O$328</definedName>
    <definedName name="Z_223BC0FC_814D_40F0_9795_CE82A16FF3A5_.wvu.FilterData" localSheetId="5" hidden="1">'Sch-1 dis'!$A$16:$B$21</definedName>
    <definedName name="Z_223BC0FC_814D_40F0_9795_CE82A16FF3A5_.wvu.FilterData" localSheetId="6" hidden="1">'Sch-2'!$G$20:$J$330</definedName>
    <definedName name="Z_223BC0FC_814D_40F0_9795_CE82A16FF3A5_.wvu.FilterData" localSheetId="7" hidden="1">'Sch-2 Dis'!$A$15:$F$56</definedName>
    <definedName name="Z_223BC0FC_814D_40F0_9795_CE82A16FF3A5_.wvu.FilterData" localSheetId="8" hidden="1">'Sch-3 '!$A$18:$P$338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'Sch-1'!$A$1:$O$339</definedName>
    <definedName name="Z_223BC0FC_814D_40F0_9795_CE82A16FF3A5_.wvu.PrintArea" localSheetId="5" hidden="1">'Sch-1 dis'!$A$1:$G$84</definedName>
    <definedName name="Z_223BC0FC_814D_40F0_9795_CE82A16FF3A5_.wvu.PrintArea" localSheetId="6" hidden="1">'Sch-2'!$A$1:$J$337</definedName>
    <definedName name="Z_223BC0FC_814D_40F0_9795_CE82A16FF3A5_.wvu.PrintArea" localSheetId="7" hidden="1">'Sch-2 Dis'!$A$1:$F$62</definedName>
    <definedName name="Z_223BC0FC_814D_40F0_9795_CE82A16FF3A5_.wvu.PrintArea" localSheetId="8" hidden="1">'Sch-3 '!$A$1:$P$344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'Sch-1'!$A$18:$O$328</definedName>
    <definedName name="Z_27A45B7A_04F2_4516_B80B_5ED0825D4ED3_.wvu.FilterData" localSheetId="5" hidden="1">'Sch-1 dis'!$A$16:$B$21</definedName>
    <definedName name="Z_27A45B7A_04F2_4516_B80B_5ED0825D4ED3_.wvu.FilterData" localSheetId="6" hidden="1">'Sch-2'!$G$20:$J$330</definedName>
    <definedName name="Z_27A45B7A_04F2_4516_B80B_5ED0825D4ED3_.wvu.FilterData" localSheetId="7" hidden="1">'Sch-2 Dis'!$A$15:$F$56</definedName>
    <definedName name="Z_27A45B7A_04F2_4516_B80B_5ED0825D4ED3_.wvu.FilterData" localSheetId="8" hidden="1">'Sch-3 '!$A$18:$P$338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'Sch-1'!$A$1:$O$340</definedName>
    <definedName name="Z_27A45B7A_04F2_4516_B80B_5ED0825D4ED3_.wvu.PrintArea" localSheetId="5" hidden="1">'Sch-1 dis'!$A$1:$G$84</definedName>
    <definedName name="Z_27A45B7A_04F2_4516_B80B_5ED0825D4ED3_.wvu.PrintArea" localSheetId="6" hidden="1">'Sch-2'!$A$1:$J$338</definedName>
    <definedName name="Z_27A45B7A_04F2_4516_B80B_5ED0825D4ED3_.wvu.PrintArea" localSheetId="7" hidden="1">'Sch-2 Dis'!$A$1:$F$62</definedName>
    <definedName name="Z_27A45B7A_04F2_4516_B80B_5ED0825D4ED3_.wvu.PrintArea" localSheetId="8" hidden="1">'Sch-3 '!$A$1:$P$345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'Sch-1'!$A$21:$AY$328</definedName>
    <definedName name="Z_498493C3_769C_4143_9114_C68CD1D40B11_.wvu.FilterData" localSheetId="5" hidden="1">'Sch-1 dis'!$A$16:$B$21</definedName>
    <definedName name="Z_498493C3_769C_4143_9114_C68CD1D40B11_.wvu.FilterData" localSheetId="6" hidden="1">'Sch-2'!$G$20:$J$330</definedName>
    <definedName name="Z_498493C3_769C_4143_9114_C68CD1D40B11_.wvu.FilterData" localSheetId="7" hidden="1">'Sch-2 Dis'!$A$15:$F$56</definedName>
    <definedName name="Z_498493C3_769C_4143_9114_C68CD1D40B11_.wvu.FilterData" localSheetId="8" hidden="1">'Sch-3 '!$A$19:$BB$336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'Sch-1'!$A$1:$O$339</definedName>
    <definedName name="Z_498493C3_769C_4143_9114_C68CD1D40B11_.wvu.PrintArea" localSheetId="5" hidden="1">'Sch-1 dis'!$A$1:$G$84</definedName>
    <definedName name="Z_498493C3_769C_4143_9114_C68CD1D40B11_.wvu.PrintArea" localSheetId="6" hidden="1">'Sch-2'!$A$1:$J$339</definedName>
    <definedName name="Z_498493C3_769C_4143_9114_C68CD1D40B11_.wvu.PrintArea" localSheetId="7" hidden="1">'Sch-2 Dis'!$A$1:$F$62</definedName>
    <definedName name="Z_498493C3_769C_4143_9114_C68CD1D40B11_.wvu.PrintArea" localSheetId="8" hidden="1">'Sch-3 '!$A$1:$Q$344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'Sch-1'!$A$18:$O$328</definedName>
    <definedName name="Z_4AA1107B_A795_4744_B566_827168772C7A_.wvu.FilterData" localSheetId="5" hidden="1">'Sch-1 dis'!$A$16:$B$21</definedName>
    <definedName name="Z_4AA1107B_A795_4744_B566_827168772C7A_.wvu.FilterData" localSheetId="6" hidden="1">'Sch-2'!$G$20:$J$330</definedName>
    <definedName name="Z_4AA1107B_A795_4744_B566_827168772C7A_.wvu.FilterData" localSheetId="7" hidden="1">'Sch-2 Dis'!$A$15:$F$56</definedName>
    <definedName name="Z_4AA1107B_A795_4744_B566_827168772C7A_.wvu.FilterData" localSheetId="8" hidden="1">'Sch-3 '!$A$18:$P$338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'Sch-1'!$A$1:$O$339</definedName>
    <definedName name="Z_4AA1107B_A795_4744_B566_827168772C7A_.wvu.PrintArea" localSheetId="5" hidden="1">'Sch-1 dis'!$A$1:$G$84</definedName>
    <definedName name="Z_4AA1107B_A795_4744_B566_827168772C7A_.wvu.PrintArea" localSheetId="6" hidden="1">'Sch-2'!$A$1:$J$337</definedName>
    <definedName name="Z_4AA1107B_A795_4744_B566_827168772C7A_.wvu.PrintArea" localSheetId="7" hidden="1">'Sch-2 Dis'!$A$1:$F$62</definedName>
    <definedName name="Z_4AA1107B_A795_4744_B566_827168772C7A_.wvu.PrintArea" localSheetId="8" hidden="1">'Sch-3 '!$A$1:$P$344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'Sch-1'!$A$1:$O$340</definedName>
    <definedName name="Z_4F65FF32_EC61_4022_A399_2986D7B6B8B3_.wvu.PrintArea" localSheetId="5" hidden="1">'Sch-1 dis'!$A$1:$G$84</definedName>
    <definedName name="Z_4F65FF32_EC61_4022_A399_2986D7B6B8B3_.wvu.PrintArea" localSheetId="6" hidden="1">'Sch-2'!$A$1:$J$329</definedName>
    <definedName name="Z_4F65FF32_EC61_4022_A399_2986D7B6B8B3_.wvu.PrintArea" localSheetId="7" hidden="1">'Sch-2 Dis'!$A$1:$F$55</definedName>
    <definedName name="Z_4F65FF32_EC61_4022_A399_2986D7B6B8B3_.wvu.PrintArea" localSheetId="8" hidden="1">'Sch-3 '!$A$1:$P$337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'Sch-1'!$365:$431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'Sch-1'!$A$18:$O$328</definedName>
    <definedName name="Z_7487ED9F_BBED_4B2A_9631_22F1A430946B_.wvu.FilterData" localSheetId="5" hidden="1">'Sch-1 dis'!$A$16:$B$21</definedName>
    <definedName name="Z_7487ED9F_BBED_4B2A_9631_22F1A430946B_.wvu.FilterData" localSheetId="6" hidden="1">'Sch-2'!$G$20:$J$330</definedName>
    <definedName name="Z_7487ED9F_BBED_4B2A_9631_22F1A430946B_.wvu.FilterData" localSheetId="7" hidden="1">'Sch-2 Dis'!$A$15:$F$56</definedName>
    <definedName name="Z_7487ED9F_BBED_4B2A_9631_22F1A430946B_.wvu.FilterData" localSheetId="8" hidden="1">'Sch-3 '!$A$18:$P$338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'Sch-1'!$A$1:$O$339</definedName>
    <definedName name="Z_7487ED9F_BBED_4B2A_9631_22F1A430946B_.wvu.PrintArea" localSheetId="5" hidden="1">'Sch-1 dis'!$A$1:$G$84</definedName>
    <definedName name="Z_7487ED9F_BBED_4B2A_9631_22F1A430946B_.wvu.PrintArea" localSheetId="6" hidden="1">'Sch-2'!$A$1:$J$337</definedName>
    <definedName name="Z_7487ED9F_BBED_4B2A_9631_22F1A430946B_.wvu.PrintArea" localSheetId="7" hidden="1">'Sch-2 Dis'!$A$1:$F$62</definedName>
    <definedName name="Z_7487ED9F_BBED_4B2A_9631_22F1A430946B_.wvu.PrintArea" localSheetId="8" hidden="1">'Sch-3 '!$A$1:$P$344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'Sch-1'!$A$21:$AZ$21</definedName>
    <definedName name="Z_8909CFDD_4F29_4C72_886E_908773EE94A2_.wvu.FilterData" localSheetId="5" hidden="1">'Sch-1 dis'!$A$16:$B$21</definedName>
    <definedName name="Z_8909CFDD_4F29_4C72_886E_908773EE94A2_.wvu.FilterData" localSheetId="6" hidden="1">'Sch-2'!$G$20:$J$330</definedName>
    <definedName name="Z_8909CFDD_4F29_4C72_886E_908773EE94A2_.wvu.FilterData" localSheetId="7" hidden="1">'Sch-2 Dis'!$A$15:$F$56</definedName>
    <definedName name="Z_8909CFDD_4F29_4C72_886E_908773EE94A2_.wvu.FilterData" localSheetId="8" hidden="1">'Sch-3 '!$A$19:$BB$336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'Sch-1'!$A$1:$O$339</definedName>
    <definedName name="Z_8909CFDD_4F29_4C72_886E_908773EE94A2_.wvu.PrintArea" localSheetId="5" hidden="1">'Sch-1 dis'!$A$1:$G$84</definedName>
    <definedName name="Z_8909CFDD_4F29_4C72_886E_908773EE94A2_.wvu.PrintArea" localSheetId="6" hidden="1">'Sch-2'!$A$1:$J$339</definedName>
    <definedName name="Z_8909CFDD_4F29_4C72_886E_908773EE94A2_.wvu.PrintArea" localSheetId="7" hidden="1">'Sch-2 Dis'!$A$1:$F$62</definedName>
    <definedName name="Z_8909CFDD_4F29_4C72_886E_908773EE94A2_.wvu.PrintArea" localSheetId="8" hidden="1">'Sch-3 '!$A$1:$Q$344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'Sch-2'!$18:$19</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'Sch-2'!$G$20:$J$330</definedName>
    <definedName name="Z_987A3FAC_920D_4C0C_8129_D8F4AFD7E477_.wvu.FilterData" localSheetId="7" hidden="1">'Sch-2 Dis'!$A$15:$F$56</definedName>
    <definedName name="Z_987A3FAC_920D_4C0C_8129_D8F4AFD7E477_.wvu.FilterData" localSheetId="8" hidden="1">'Sch-3 '!$A$19:$BB$336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'Sch-1'!$A$1:$N$339</definedName>
    <definedName name="Z_987A3FAC_920D_4C0C_8129_D8F4AFD7E477_.wvu.PrintArea" localSheetId="5" hidden="1">'Sch-1 dis'!$A$1:$G$84</definedName>
    <definedName name="Z_987A3FAC_920D_4C0C_8129_D8F4AFD7E477_.wvu.PrintArea" localSheetId="6" hidden="1">'Sch-2'!$A$1:$J$339</definedName>
    <definedName name="Z_987A3FAC_920D_4C0C_8129_D8F4AFD7E477_.wvu.PrintArea" localSheetId="7" hidden="1">'Sch-2 Dis'!$A$1:$F$62</definedName>
    <definedName name="Z_987A3FAC_920D_4C0C_8129_D8F4AFD7E477_.wvu.PrintArea" localSheetId="8" hidden="1">'Sch-3 '!$A$1:$Q$344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'Sch-2'!$18:$19</definedName>
    <definedName name="Z_987A3FAC_920D_4C0C_8129_D8F4AFD7E477_.wvu.Rows" localSheetId="8" hidden="1">'Sch-3 '!#REF!,'Sch-3 '!$339:$339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'Sch-1'!$A$21:$AY$328</definedName>
    <definedName name="Z_A34CC49F_E309_4C23_B4F6_1E3B307C10D1_.wvu.FilterData" localSheetId="5" hidden="1">'Sch-1 dis'!$A$16:$B$21</definedName>
    <definedName name="Z_A34CC49F_E309_4C23_B4F6_1E3B307C10D1_.wvu.FilterData" localSheetId="6" hidden="1">'Sch-2'!$G$20:$J$330</definedName>
    <definedName name="Z_A34CC49F_E309_4C23_B4F6_1E3B307C10D1_.wvu.FilterData" localSheetId="7" hidden="1">'Sch-2 Dis'!$A$15:$F$56</definedName>
    <definedName name="Z_A34CC49F_E309_4C23_B4F6_1E3B307C10D1_.wvu.FilterData" localSheetId="8" hidden="1">'Sch-3 '!$A$19:$BB$336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'Sch-1'!$A$1:$O$339</definedName>
    <definedName name="Z_A34CC49F_E309_4C23_B4F6_1E3B307C10D1_.wvu.PrintArea" localSheetId="5" hidden="1">'Sch-1 dis'!$A$1:$G$84</definedName>
    <definedName name="Z_A34CC49F_E309_4C23_B4F6_1E3B307C10D1_.wvu.PrintArea" localSheetId="6" hidden="1">'Sch-2'!$A$1:$J$339</definedName>
    <definedName name="Z_A34CC49F_E309_4C23_B4F6_1E3B307C10D1_.wvu.PrintArea" localSheetId="7" hidden="1">'Sch-2 Dis'!$A$1:$F$62</definedName>
    <definedName name="Z_A34CC49F_E309_4C23_B4F6_1E3B307C10D1_.wvu.PrintArea" localSheetId="8" hidden="1">'Sch-3 '!$A$1:$Q$344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'Sch-1'!$A$21:$AY$328</definedName>
    <definedName name="Z_A41EE4DE_0D82_4A56_8210_F78316511D11_.wvu.FilterData" localSheetId="5" hidden="1">'Sch-1 dis'!$A$16:$B$21</definedName>
    <definedName name="Z_A41EE4DE_0D82_4A56_8210_F78316511D11_.wvu.FilterData" localSheetId="6" hidden="1">'Sch-2'!$G$20:$J$330</definedName>
    <definedName name="Z_A41EE4DE_0D82_4A56_8210_F78316511D11_.wvu.FilterData" localSheetId="7" hidden="1">'Sch-2 Dis'!$A$15:$F$56</definedName>
    <definedName name="Z_A41EE4DE_0D82_4A56_8210_F78316511D11_.wvu.FilterData" localSheetId="8" hidden="1">'Sch-3 '!$A$19:$BB$336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'Sch-1'!$A$1:$O$339</definedName>
    <definedName name="Z_A41EE4DE_0D82_4A56_8210_F78316511D11_.wvu.PrintArea" localSheetId="5" hidden="1">'Sch-1 dis'!$A$1:$G$84</definedName>
    <definedName name="Z_A41EE4DE_0D82_4A56_8210_F78316511D11_.wvu.PrintArea" localSheetId="6" hidden="1">'Sch-2'!$A$1:$J$339</definedName>
    <definedName name="Z_A41EE4DE_0D82_4A56_8210_F78316511D11_.wvu.PrintArea" localSheetId="7" hidden="1">'Sch-2 Dis'!$A$1:$F$62</definedName>
    <definedName name="Z_A41EE4DE_0D82_4A56_8210_F78316511D11_.wvu.PrintArea" localSheetId="8" hidden="1">'Sch-3 '!$A$1:$Q$344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'Sch-1'!$A$18:$O$328</definedName>
    <definedName name="Z_A7DBDDEF_9245_44C6_9EBF_032DB6E1C0A2_.wvu.FilterData" localSheetId="5" hidden="1">'Sch-1 dis'!$A$16:$B$21</definedName>
    <definedName name="Z_A7DBDDEF_9245_44C6_9EBF_032DB6E1C0A2_.wvu.FilterData" localSheetId="6" hidden="1">'Sch-2'!$G$20:$J$330</definedName>
    <definedName name="Z_A7DBDDEF_9245_44C6_9EBF_032DB6E1C0A2_.wvu.FilterData" localSheetId="7" hidden="1">'Sch-2 Dis'!$A$15:$F$56</definedName>
    <definedName name="Z_A7DBDDEF_9245_44C6_9EBF_032DB6E1C0A2_.wvu.FilterData" localSheetId="8" hidden="1">'Sch-3 '!$A$18:$P$338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'Sch-1'!$A$1:$O$339</definedName>
    <definedName name="Z_A7DBDDEF_9245_44C6_9EBF_032DB6E1C0A2_.wvu.PrintArea" localSheetId="5" hidden="1">'Sch-1 dis'!$A$1:$G$84</definedName>
    <definedName name="Z_A7DBDDEF_9245_44C6_9EBF_032DB6E1C0A2_.wvu.PrintArea" localSheetId="6" hidden="1">'Sch-2'!$A$1:$J$337</definedName>
    <definedName name="Z_A7DBDDEF_9245_44C6_9EBF_032DB6E1C0A2_.wvu.PrintArea" localSheetId="7" hidden="1">'Sch-2 Dis'!$A$1:$F$62</definedName>
    <definedName name="Z_A7DBDDEF_9245_44C6_9EBF_032DB6E1C0A2_.wvu.PrintArea" localSheetId="8" hidden="1">'Sch-3 '!$A$1:$P$344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'Sch-1'!$A$18:$O$328</definedName>
    <definedName name="Z_B23AD343_29DA_4CE0_BD10_47BF44F3782F_.wvu.FilterData" localSheetId="5" hidden="1">'Sch-1 dis'!$A$16:$B$21</definedName>
    <definedName name="Z_B23AD343_29DA_4CE0_BD10_47BF44F3782F_.wvu.FilterData" localSheetId="6" hidden="1">'Sch-2'!$G$20:$J$330</definedName>
    <definedName name="Z_B23AD343_29DA_4CE0_BD10_47BF44F3782F_.wvu.FilterData" localSheetId="7" hidden="1">'Sch-2 Dis'!$A$15:$F$56</definedName>
    <definedName name="Z_B23AD343_29DA_4CE0_BD10_47BF44F3782F_.wvu.FilterData" localSheetId="8" hidden="1">'Sch-3 '!$A$18:$P$338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'Sch-1'!$A$1:$O$339</definedName>
    <definedName name="Z_B23AD343_29DA_4CE0_BD10_47BF44F3782F_.wvu.PrintArea" localSheetId="5" hidden="1">'Sch-1 dis'!$A$1:$G$84</definedName>
    <definedName name="Z_B23AD343_29DA_4CE0_BD10_47BF44F3782F_.wvu.PrintArea" localSheetId="6" hidden="1">'Sch-2'!$A$1:$J$337</definedName>
    <definedName name="Z_B23AD343_29DA_4CE0_BD10_47BF44F3782F_.wvu.PrintArea" localSheetId="7" hidden="1">'Sch-2 Dis'!$A$1:$F$62</definedName>
    <definedName name="Z_B23AD343_29DA_4CE0_BD10_47BF44F3782F_.wvu.PrintArea" localSheetId="8" hidden="1">'Sch-3 '!$A$1:$P$344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'Sch-1'!$A$18:$O$328</definedName>
    <definedName name="Z_B3CE7B10_A914_4559_A6DA_AED8C22AFD6D_.wvu.FilterData" localSheetId="5" hidden="1">'Sch-1 dis'!$A$16:$B$21</definedName>
    <definedName name="Z_B3CE7B10_A914_4559_A6DA_AED8C22AFD6D_.wvu.FilterData" localSheetId="6" hidden="1">'Sch-2'!$G$20:$J$330</definedName>
    <definedName name="Z_B3CE7B10_A914_4559_A6DA_AED8C22AFD6D_.wvu.FilterData" localSheetId="7" hidden="1">'Sch-2 Dis'!$A$15:$F$56</definedName>
    <definedName name="Z_B3CE7B10_A914_4559_A6DA_AED8C22AFD6D_.wvu.FilterData" localSheetId="8" hidden="1">'Sch-3 '!$A$18:$P$338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'Sch-1'!$A$1:$O$339</definedName>
    <definedName name="Z_B3CE7B10_A914_4559_A6DA_AED8C22AFD6D_.wvu.PrintArea" localSheetId="5" hidden="1">'Sch-1 dis'!$A$1:$G$84</definedName>
    <definedName name="Z_B3CE7B10_A914_4559_A6DA_AED8C22AFD6D_.wvu.PrintArea" localSheetId="6" hidden="1">'Sch-2'!$A$1:$J$337</definedName>
    <definedName name="Z_B3CE7B10_A914_4559_A6DA_AED8C22AFD6D_.wvu.PrintArea" localSheetId="7" hidden="1">'Sch-2 Dis'!$A$1:$F$62</definedName>
    <definedName name="Z_B3CE7B10_A914_4559_A6DA_AED8C22AFD6D_.wvu.PrintArea" localSheetId="8" hidden="1">'Sch-3 '!$A$1:$P$344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'Sch-2'!$G$20:$J$330</definedName>
    <definedName name="Z_B79CB868_E256_4BC8_93B8_32C16DA3E61B_.wvu.FilterData" localSheetId="7" hidden="1">'Sch-2 Dis'!$A$15:$F$56</definedName>
    <definedName name="Z_B79CB868_E256_4BC8_93B8_32C16DA3E61B_.wvu.FilterData" localSheetId="8" hidden="1">'Sch-3 '!$A$19:$BB$336</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'Sch-1'!$A$1:$N$339</definedName>
    <definedName name="Z_B79CB868_E256_4BC8_93B8_32C16DA3E61B_.wvu.PrintArea" localSheetId="5" hidden="1">'Sch-1 dis'!$A$1:$G$84</definedName>
    <definedName name="Z_B79CB868_E256_4BC8_93B8_32C16DA3E61B_.wvu.PrintArea" localSheetId="6" hidden="1">'Sch-2'!$A$1:$J$339</definedName>
    <definedName name="Z_B79CB868_E256_4BC8_93B8_32C16DA3E61B_.wvu.PrintArea" localSheetId="7" hidden="1">'Sch-2 Dis'!$A$1:$F$62</definedName>
    <definedName name="Z_B79CB868_E256_4BC8_93B8_32C16DA3E61B_.wvu.PrintArea" localSheetId="8" hidden="1">'Sch-3 '!$A$1:$Q$344</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'Sch-2'!$18:$19</definedName>
    <definedName name="Z_B79CB868_E256_4BC8_93B8_32C16DA3E61B_.wvu.Rows" localSheetId="8" hidden="1">'Sch-3 '!#REF!,'Sch-3 '!$339:$339</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'Sch-1'!$A$21:$AZ$331</definedName>
    <definedName name="Z_B835C05C_B615_4DCB_982D_4519616B3CD8_.wvu.FilterData" localSheetId="5" hidden="1">'Sch-1 dis'!$A$16:$B$21</definedName>
    <definedName name="Z_B835C05C_B615_4DCB_982D_4519616B3CD8_.wvu.FilterData" localSheetId="6" hidden="1">'Sch-2'!$G$20:$J$330</definedName>
    <definedName name="Z_B835C05C_B615_4DCB_982D_4519616B3CD8_.wvu.FilterData" localSheetId="7" hidden="1">'Sch-2 Dis'!$A$15:$F$56</definedName>
    <definedName name="Z_B835C05C_B615_4DCB_982D_4519616B3CD8_.wvu.FilterData" localSheetId="8" hidden="1">'Sch-3 '!$A$19:$BB$338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'Sch-1'!$A$1:$O$339</definedName>
    <definedName name="Z_B835C05C_B615_4DCB_982D_4519616B3CD8_.wvu.PrintArea" localSheetId="5" hidden="1">'Sch-1 dis'!$A$1:$G$84</definedName>
    <definedName name="Z_B835C05C_B615_4DCB_982D_4519616B3CD8_.wvu.PrintArea" localSheetId="6" hidden="1">'Sch-2'!$A$1:$J$337</definedName>
    <definedName name="Z_B835C05C_B615_4DCB_982D_4519616B3CD8_.wvu.PrintArea" localSheetId="7" hidden="1">'Sch-2 Dis'!$A$1:$F$62</definedName>
    <definedName name="Z_B835C05C_B615_4DCB_982D_4519616B3CD8_.wvu.PrintArea" localSheetId="8" hidden="1">'Sch-3 '!$A$1:$P$344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'Sch-1'!$A$21:$AZ$21</definedName>
    <definedName name="Z_BB6473B7_092C_417E_97E7_ED0705AE17A0_.wvu.FilterData" localSheetId="5" hidden="1">'Sch-1 dis'!$A$16:$B$21</definedName>
    <definedName name="Z_BB6473B7_092C_417E_97E7_ED0705AE17A0_.wvu.FilterData" localSheetId="6" hidden="1">'Sch-2'!$G$20:$J$330</definedName>
    <definedName name="Z_BB6473B7_092C_417E_97E7_ED0705AE17A0_.wvu.FilterData" localSheetId="7" hidden="1">'Sch-2 Dis'!$A$15:$F$56</definedName>
    <definedName name="Z_BB6473B7_092C_417E_97E7_ED0705AE17A0_.wvu.FilterData" localSheetId="8" hidden="1">'Sch-3 '!$A$19:$BB$336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'Sch-1'!$A$1:$O$339</definedName>
    <definedName name="Z_BB6473B7_092C_417E_97E7_ED0705AE17A0_.wvu.PrintArea" localSheetId="5" hidden="1">'Sch-1 dis'!$A$1:$G$84</definedName>
    <definedName name="Z_BB6473B7_092C_417E_97E7_ED0705AE17A0_.wvu.PrintArea" localSheetId="6" hidden="1">'Sch-2'!$A$1:$J$339</definedName>
    <definedName name="Z_BB6473B7_092C_417E_97E7_ED0705AE17A0_.wvu.PrintArea" localSheetId="7" hidden="1">'Sch-2 Dis'!$A$1:$F$62</definedName>
    <definedName name="Z_BB6473B7_092C_417E_97E7_ED0705AE17A0_.wvu.PrintArea" localSheetId="8" hidden="1">'Sch-3 '!$A$1:$Q$344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'Sch-1'!$18:$19,'Sch-1'!$332:$332</definedName>
    <definedName name="Z_BB6473B7_092C_417E_97E7_ED0705AE17A0_.wvu.Rows" localSheetId="6" hidden="1">'Sch-2'!$18:$19</definedName>
    <definedName name="Z_BB6473B7_092C_417E_97E7_ED0705AE17A0_.wvu.Rows" localSheetId="8" hidden="1">'Sch-3 '!#REF!,'Sch-3 '!$339:$339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'Sch-1'!$A$21:$AZ$331</definedName>
    <definedName name="Z_C431BC99_7569_44AB_83F6_AB73BDED3783_.wvu.FilterData" localSheetId="5" hidden="1">'Sch-1 dis'!$A$16:$B$21</definedName>
    <definedName name="Z_C431BC99_7569_44AB_83F6_AB73BDED3783_.wvu.FilterData" localSheetId="6" hidden="1">'Sch-2'!$G$20:$J$330</definedName>
    <definedName name="Z_C431BC99_7569_44AB_83F6_AB73BDED3783_.wvu.FilterData" localSheetId="7" hidden="1">'Sch-2 Dis'!$A$15:$F$56</definedName>
    <definedName name="Z_C431BC99_7569_44AB_83F6_AB73BDED3783_.wvu.FilterData" localSheetId="8" hidden="1">'Sch-3 '!$A$19:$BB$338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'Sch-1'!$A$1:$O$339</definedName>
    <definedName name="Z_C431BC99_7569_44AB_83F6_AB73BDED3783_.wvu.PrintArea" localSheetId="5" hidden="1">'Sch-1 dis'!$A$1:$G$84</definedName>
    <definedName name="Z_C431BC99_7569_44AB_83F6_AB73BDED3783_.wvu.PrintArea" localSheetId="6" hidden="1">'Sch-2'!$A$1:$J$337</definedName>
    <definedName name="Z_C431BC99_7569_44AB_83F6_AB73BDED3783_.wvu.PrintArea" localSheetId="7" hidden="1">'Sch-2 Dis'!$A$1:$F$62</definedName>
    <definedName name="Z_C431BC99_7569_44AB_83F6_AB73BDED3783_.wvu.PrintArea" localSheetId="8" hidden="1">'Sch-3 '!$A$1:$P$344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'Sch-1'!$A$21:$AY$332</definedName>
    <definedName name="Z_CB55CDDD_15EC_4265_9148_3411BBB26D54_.wvu.FilterData" localSheetId="5" hidden="1">'Sch-1 dis'!$A$16:$B$21</definedName>
    <definedName name="Z_CB55CDDD_15EC_4265_9148_3411BBB26D54_.wvu.FilterData" localSheetId="6" hidden="1">'Sch-2'!$G$20:$J$330</definedName>
    <definedName name="Z_CB55CDDD_15EC_4265_9148_3411BBB26D54_.wvu.FilterData" localSheetId="7" hidden="1">'Sch-2 Dis'!$A$15:$F$56</definedName>
    <definedName name="Z_CB55CDDD_15EC_4265_9148_3411BBB26D54_.wvu.FilterData" localSheetId="8" hidden="1">'Sch-3 '!$A$19:$BB$336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'Sch-1'!$A$1:$N$339</definedName>
    <definedName name="Z_CB55CDDD_15EC_4265_9148_3411BBB26D54_.wvu.PrintArea" localSheetId="5" hidden="1">'Sch-1 dis'!$A$1:$G$84</definedName>
    <definedName name="Z_CB55CDDD_15EC_4265_9148_3411BBB26D54_.wvu.PrintArea" localSheetId="6" hidden="1">'Sch-2'!$A$1:$J$339</definedName>
    <definedName name="Z_CB55CDDD_15EC_4265_9148_3411BBB26D54_.wvu.PrintArea" localSheetId="7" hidden="1">'Sch-2 Dis'!$A$1:$F$62</definedName>
    <definedName name="Z_CB55CDDD_15EC_4265_9148_3411BBB26D54_.wvu.PrintArea" localSheetId="8" hidden="1">'Sch-3 '!$A$1:$Q$344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'Sch-2'!$18:$19</definedName>
    <definedName name="Z_CB55CDDD_15EC_4265_9148_3411BBB26D54_.wvu.Rows" localSheetId="8" hidden="1">'Sch-3 '!#REF!,'Sch-3 '!$339:$339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'Sch-1'!$A$18:$O$328</definedName>
    <definedName name="Z_D0757F9E_DF41_4B40_A5E5_F4F8FDD8D61D_.wvu.FilterData" localSheetId="5" hidden="1">'Sch-1 dis'!$A$16:$B$21</definedName>
    <definedName name="Z_D0757F9E_DF41_4B40_A5E5_F4F8FDD8D61D_.wvu.FilterData" localSheetId="6" hidden="1">'Sch-2'!$G$20:$J$330</definedName>
    <definedName name="Z_D0757F9E_DF41_4B40_A5E5_F4F8FDD8D61D_.wvu.FilterData" localSheetId="7" hidden="1">'Sch-2 Dis'!$A$15:$F$56</definedName>
    <definedName name="Z_D0757F9E_DF41_4B40_A5E5_F4F8FDD8D61D_.wvu.FilterData" localSheetId="8" hidden="1">'Sch-3 '!$A$18:$P$338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'Sch-1'!$A$1:$O$339</definedName>
    <definedName name="Z_D0757F9E_DF41_4B40_A5E5_F4F8FDD8D61D_.wvu.PrintArea" localSheetId="5" hidden="1">'Sch-1 dis'!$A$1:$G$84</definedName>
    <definedName name="Z_D0757F9E_DF41_4B40_A5E5_F4F8FDD8D61D_.wvu.PrintArea" localSheetId="6" hidden="1">'Sch-2'!$A$1:$J$337</definedName>
    <definedName name="Z_D0757F9E_DF41_4B40_A5E5_F4F8FDD8D61D_.wvu.PrintArea" localSheetId="7" hidden="1">'Sch-2 Dis'!$A$1:$F$62</definedName>
    <definedName name="Z_D0757F9E_DF41_4B40_A5E5_F4F8FDD8D61D_.wvu.PrintArea" localSheetId="8" hidden="1">'Sch-3 '!$A$1:$P$344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'Sch-1'!$A$18:$O$328</definedName>
    <definedName name="Z_D53177B2_31EC_4222_B97A_A37DCFD9E45B_.wvu.FilterData" localSheetId="5" hidden="1">'Sch-1 dis'!$A$16:$B$21</definedName>
    <definedName name="Z_D53177B2_31EC_4222_B97A_A37DCFD9E45B_.wvu.FilterData" localSheetId="6" hidden="1">'Sch-2'!$G$20:$J$330</definedName>
    <definedName name="Z_D53177B2_31EC_4222_B97A_A37DCFD9E45B_.wvu.FilterData" localSheetId="7" hidden="1">'Sch-2 Dis'!$A$15:$F$56</definedName>
    <definedName name="Z_D53177B2_31EC_4222_B97A_A37DCFD9E45B_.wvu.FilterData" localSheetId="8" hidden="1">'Sch-3 '!$A$18:$P$338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'Sch-1'!$A$1:$O$339</definedName>
    <definedName name="Z_D53177B2_31EC_4222_B97A_A37DCFD9E45B_.wvu.PrintArea" localSheetId="5" hidden="1">'Sch-1 dis'!$A$1:$G$84</definedName>
    <definedName name="Z_D53177B2_31EC_4222_B97A_A37DCFD9E45B_.wvu.PrintArea" localSheetId="6" hidden="1">'Sch-2'!$A$1:$J$337</definedName>
    <definedName name="Z_D53177B2_31EC_4222_B97A_A37DCFD9E45B_.wvu.PrintArea" localSheetId="7" hidden="1">'Sch-2 Dis'!$A$1:$F$62</definedName>
    <definedName name="Z_D53177B2_31EC_4222_B97A_A37DCFD9E45B_.wvu.PrintArea" localSheetId="8" hidden="1">'Sch-3 '!$A$1:$P$344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'Sch-2'!$G$20:$J$330</definedName>
    <definedName name="Z_D5F8AD2D_F014_4A7B_9CE7_589273BD9F11_.wvu.FilterData" localSheetId="7" hidden="1">'Sch-2 Dis'!$A$15:$F$56</definedName>
    <definedName name="Z_D5F8AD2D_F014_4A7B_9CE7_589273BD9F11_.wvu.FilterData" localSheetId="8" hidden="1">'Sch-3 '!$A$19:$BB$336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'Sch-1'!$A$1:$N$339</definedName>
    <definedName name="Z_D5F8AD2D_F014_4A7B_9CE7_589273BD9F11_.wvu.PrintArea" localSheetId="5" hidden="1">'Sch-1 dis'!$A$1:$G$84</definedName>
    <definedName name="Z_D5F8AD2D_F014_4A7B_9CE7_589273BD9F11_.wvu.PrintArea" localSheetId="6" hidden="1">'Sch-2'!$A$1:$J$339</definedName>
    <definedName name="Z_D5F8AD2D_F014_4A7B_9CE7_589273BD9F11_.wvu.PrintArea" localSheetId="7" hidden="1">'Sch-2 Dis'!$A$1:$F$62</definedName>
    <definedName name="Z_D5F8AD2D_F014_4A7B_9CE7_589273BD9F11_.wvu.PrintArea" localSheetId="8" hidden="1">'Sch-3 '!$A$1:$Q$344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'Sch-2'!$18:$19</definedName>
    <definedName name="Z_D5F8AD2D_F014_4A7B_9CE7_589273BD9F11_.wvu.Rows" localSheetId="8" hidden="1">'Sch-3 '!#REF!,'Sch-3 '!$339:$339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'Sch-1'!$A$18:$O$328</definedName>
    <definedName name="Z_E97134B6_5E8D_4951_8DA0_73D065532361_.wvu.FilterData" localSheetId="5" hidden="1">'Sch-1 dis'!$A$16:$B$21</definedName>
    <definedName name="Z_E97134B6_5E8D_4951_8DA0_73D065532361_.wvu.FilterData" localSheetId="6" hidden="1">'Sch-2'!$G$20:$J$330</definedName>
    <definedName name="Z_E97134B6_5E8D_4951_8DA0_73D065532361_.wvu.FilterData" localSheetId="7" hidden="1">'Sch-2 Dis'!$A$15:$F$56</definedName>
    <definedName name="Z_E97134B6_5E8D_4951_8DA0_73D065532361_.wvu.FilterData" localSheetId="8" hidden="1">'Sch-3 '!$A$18:$P$338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'Sch-1'!$A$1:$O$339</definedName>
    <definedName name="Z_E97134B6_5E8D_4951_8DA0_73D065532361_.wvu.PrintArea" localSheetId="5" hidden="1">'Sch-1 dis'!$A$1:$G$84</definedName>
    <definedName name="Z_E97134B6_5E8D_4951_8DA0_73D065532361_.wvu.PrintArea" localSheetId="6" hidden="1">'Sch-2'!$A$1:$J$337</definedName>
    <definedName name="Z_E97134B6_5E8D_4951_8DA0_73D065532361_.wvu.PrintArea" localSheetId="7" hidden="1">'Sch-2 Dis'!$A$1:$F$62</definedName>
    <definedName name="Z_E97134B6_5E8D_4951_8DA0_73D065532361_.wvu.PrintArea" localSheetId="8" hidden="1">'Sch-3 '!$A$1:$P$344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'Sch-1'!$A$18:$O$328</definedName>
    <definedName name="Z_E9F4E142_7D26_464D_BECA_4F3806DB1FE1_.wvu.FilterData" localSheetId="5" hidden="1">'Sch-1 dis'!$A$16:$B$21</definedName>
    <definedName name="Z_E9F4E142_7D26_464D_BECA_4F3806DB1FE1_.wvu.FilterData" localSheetId="6" hidden="1">'Sch-2'!$G$20:$J$330</definedName>
    <definedName name="Z_E9F4E142_7D26_464D_BECA_4F3806DB1FE1_.wvu.FilterData" localSheetId="7" hidden="1">'Sch-2 Dis'!$A$15:$F$56</definedName>
    <definedName name="Z_E9F4E142_7D26_464D_BECA_4F3806DB1FE1_.wvu.FilterData" localSheetId="8" hidden="1">'Sch-3 '!$A$18:$P$338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'Sch-1'!$A$1:$O$339</definedName>
    <definedName name="Z_E9F4E142_7D26_464D_BECA_4F3806DB1FE1_.wvu.PrintArea" localSheetId="5" hidden="1">'Sch-1 dis'!$A$1:$G$84</definedName>
    <definedName name="Z_E9F4E142_7D26_464D_BECA_4F3806DB1FE1_.wvu.PrintArea" localSheetId="6" hidden="1">'Sch-2'!$A$1:$J$337</definedName>
    <definedName name="Z_E9F4E142_7D26_464D_BECA_4F3806DB1FE1_.wvu.PrintArea" localSheetId="7" hidden="1">'Sch-2 Dis'!$A$1:$F$62</definedName>
    <definedName name="Z_E9F4E142_7D26_464D_BECA_4F3806DB1FE1_.wvu.PrintArea" localSheetId="8" hidden="1">'Sch-3 '!$A$1:$P$344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'Sch-1'!$A$18:$O$328</definedName>
    <definedName name="Z_ECE9294F_C910_4036_88BC_B1F2176FB06B_.wvu.FilterData" localSheetId="5" hidden="1">'Sch-1 dis'!$A$16:$B$21</definedName>
    <definedName name="Z_ECE9294F_C910_4036_88BC_B1F2176FB06B_.wvu.FilterData" localSheetId="6" hidden="1">'Sch-2'!$G$20:$J$330</definedName>
    <definedName name="Z_ECE9294F_C910_4036_88BC_B1F2176FB06B_.wvu.FilterData" localSheetId="7" hidden="1">'Sch-2 Dis'!$A$15:$F$56</definedName>
    <definedName name="Z_ECE9294F_C910_4036_88BC_B1F2176FB06B_.wvu.FilterData" localSheetId="8" hidden="1">'Sch-3 '!$A$18:$P$338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'Sch-1'!$A$1:$O$339</definedName>
    <definedName name="Z_ECE9294F_C910_4036_88BC_B1F2176FB06B_.wvu.PrintArea" localSheetId="5" hidden="1">'Sch-1 dis'!$A$1:$G$84</definedName>
    <definedName name="Z_ECE9294F_C910_4036_88BC_B1F2176FB06B_.wvu.PrintArea" localSheetId="6" hidden="1">'Sch-2'!$A$1:$J$337</definedName>
    <definedName name="Z_ECE9294F_C910_4036_88BC_B1F2176FB06B_.wvu.PrintArea" localSheetId="7" hidden="1">'Sch-2 Dis'!$A$1:$F$62</definedName>
    <definedName name="Z_ECE9294F_C910_4036_88BC_B1F2176FB06B_.wvu.PrintArea" localSheetId="8" hidden="1">'Sch-3 '!$A$1:$P$344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'Sch-1'!$A$18:$O$328</definedName>
    <definedName name="Z_EE46BCD1_F715_4FA9_A5FC_1B125AD601E0_.wvu.FilterData" localSheetId="5" hidden="1">'Sch-1 dis'!$A$16:$B$21</definedName>
    <definedName name="Z_EE46BCD1_F715_4FA9_A5FC_1B125AD601E0_.wvu.FilterData" localSheetId="6" hidden="1">'Sch-2'!$G$20:$J$330</definedName>
    <definedName name="Z_EE46BCD1_F715_4FA9_A5FC_1B125AD601E0_.wvu.FilterData" localSheetId="7" hidden="1">'Sch-2 Dis'!$A$15:$F$56</definedName>
    <definedName name="Z_EE46BCD1_F715_4FA9_A5FC_1B125AD601E0_.wvu.FilterData" localSheetId="8" hidden="1">'Sch-3 '!$A$18:$P$338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'Sch-1'!$A$1:$O$339</definedName>
    <definedName name="Z_EE46BCD1_F715_4FA9_A5FC_1B125AD601E0_.wvu.PrintArea" localSheetId="5" hidden="1">'Sch-1 dis'!$A$1:$G$84</definedName>
    <definedName name="Z_EE46BCD1_F715_4FA9_A5FC_1B125AD601E0_.wvu.PrintArea" localSheetId="6" hidden="1">'Sch-2'!$A$1:$J$337</definedName>
    <definedName name="Z_EE46BCD1_F715_4FA9_A5FC_1B125AD601E0_.wvu.PrintArea" localSheetId="7" hidden="1">'Sch-2 Dis'!$A$1:$F$62</definedName>
    <definedName name="Z_EE46BCD1_F715_4FA9_A5FC_1B125AD601E0_.wvu.PrintArea" localSheetId="8" hidden="1">'Sch-3 '!$A$1:$P$344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86" i="9" l="1"/>
  <c r="R186" i="9" s="1"/>
  <c r="S186" i="9" s="1"/>
  <c r="Q186" i="9" s="1"/>
  <c r="P185" i="9"/>
  <c r="R185" i="9" s="1"/>
  <c r="S185" i="9" s="1"/>
  <c r="Q185" i="9" s="1"/>
  <c r="P184" i="9"/>
  <c r="R184" i="9" s="1"/>
  <c r="S184" i="9" s="1"/>
  <c r="Q184" i="9" s="1"/>
  <c r="P183" i="9"/>
  <c r="R183" i="9" s="1"/>
  <c r="S183" i="9" s="1"/>
  <c r="Q183"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J118" i="7"/>
  <c r="J117" i="7"/>
  <c r="J116" i="7"/>
  <c r="J115" i="7"/>
  <c r="J114" i="7"/>
  <c r="J113" i="7"/>
  <c r="J112" i="7"/>
  <c r="J111" i="7"/>
  <c r="J110" i="7"/>
  <c r="J109" i="7"/>
  <c r="J108" i="7"/>
  <c r="J107" i="7"/>
  <c r="J106" i="7"/>
  <c r="J105" i="7"/>
  <c r="B155"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B288" i="7"/>
  <c r="A288" i="7"/>
  <c r="B222" i="7"/>
  <c r="B90" i="7"/>
  <c r="B20" i="7"/>
  <c r="N327" i="5"/>
  <c r="Q327" i="5" s="1"/>
  <c r="R327" i="5" s="1"/>
  <c r="O327" i="5" s="1"/>
  <c r="N326" i="5"/>
  <c r="Q326" i="5" s="1"/>
  <c r="R326" i="5" s="1"/>
  <c r="O326" i="5" s="1"/>
  <c r="N325" i="5"/>
  <c r="Q325" i="5" s="1"/>
  <c r="R325" i="5" s="1"/>
  <c r="O325" i="5" s="1"/>
  <c r="N324" i="5"/>
  <c r="Q324" i="5" s="1"/>
  <c r="R324" i="5" s="1"/>
  <c r="O324" i="5" s="1"/>
  <c r="N323" i="5"/>
  <c r="Q323" i="5" s="1"/>
  <c r="R323" i="5" s="1"/>
  <c r="O323" i="5" s="1"/>
  <c r="N322" i="5"/>
  <c r="Q322" i="5" s="1"/>
  <c r="R322" i="5" s="1"/>
  <c r="O322" i="5" s="1"/>
  <c r="N321" i="5"/>
  <c r="Q321" i="5" s="1"/>
  <c r="R321" i="5" s="1"/>
  <c r="O321" i="5" s="1"/>
  <c r="N320" i="5"/>
  <c r="Q320" i="5" s="1"/>
  <c r="R320" i="5" s="1"/>
  <c r="O320" i="5" s="1"/>
  <c r="N319" i="5"/>
  <c r="Q319" i="5" s="1"/>
  <c r="R319" i="5" s="1"/>
  <c r="O319" i="5" s="1"/>
  <c r="N318" i="5"/>
  <c r="Q318" i="5" s="1"/>
  <c r="R318" i="5" s="1"/>
  <c r="O318" i="5" s="1"/>
  <c r="N317" i="5"/>
  <c r="Q317" i="5" s="1"/>
  <c r="R317" i="5" s="1"/>
  <c r="O317" i="5" s="1"/>
  <c r="N316" i="5"/>
  <c r="Q316" i="5" s="1"/>
  <c r="R316" i="5" s="1"/>
  <c r="O316" i="5" s="1"/>
  <c r="N315" i="5"/>
  <c r="Q315" i="5" s="1"/>
  <c r="R315" i="5" s="1"/>
  <c r="O315" i="5" s="1"/>
  <c r="N314" i="5"/>
  <c r="Q314" i="5" s="1"/>
  <c r="R314" i="5" s="1"/>
  <c r="O314" i="5" s="1"/>
  <c r="N313" i="5"/>
  <c r="Q313" i="5" s="1"/>
  <c r="R313" i="5" s="1"/>
  <c r="O313" i="5" s="1"/>
  <c r="N312" i="5"/>
  <c r="Q312" i="5" s="1"/>
  <c r="R312" i="5" s="1"/>
  <c r="O312" i="5" s="1"/>
  <c r="N311" i="5"/>
  <c r="Q311" i="5" s="1"/>
  <c r="R311" i="5" s="1"/>
  <c r="O311" i="5" s="1"/>
  <c r="N310" i="5"/>
  <c r="Q310" i="5" s="1"/>
  <c r="R310" i="5" s="1"/>
  <c r="O310" i="5" s="1"/>
  <c r="N309" i="5"/>
  <c r="Q309" i="5" s="1"/>
  <c r="R309" i="5" s="1"/>
  <c r="O309" i="5" s="1"/>
  <c r="N308" i="5"/>
  <c r="Q308" i="5" s="1"/>
  <c r="R308" i="5" s="1"/>
  <c r="O308" i="5" s="1"/>
  <c r="N307" i="5"/>
  <c r="Q307" i="5" s="1"/>
  <c r="R307" i="5" s="1"/>
  <c r="O307" i="5" s="1"/>
  <c r="N306" i="5"/>
  <c r="Q306" i="5" s="1"/>
  <c r="R306" i="5" s="1"/>
  <c r="O306" i="5" s="1"/>
  <c r="N305" i="5"/>
  <c r="Q305" i="5" s="1"/>
  <c r="R305" i="5" s="1"/>
  <c r="O305" i="5" s="1"/>
  <c r="N304" i="5"/>
  <c r="Q304" i="5" s="1"/>
  <c r="R304" i="5" s="1"/>
  <c r="O304" i="5" s="1"/>
  <c r="N303" i="5"/>
  <c r="Q303" i="5" s="1"/>
  <c r="R303" i="5" s="1"/>
  <c r="O303" i="5" s="1"/>
  <c r="N302" i="5"/>
  <c r="Q302" i="5" s="1"/>
  <c r="R302" i="5" s="1"/>
  <c r="O302" i="5" s="1"/>
  <c r="N301" i="5"/>
  <c r="Q301" i="5" s="1"/>
  <c r="R301" i="5" s="1"/>
  <c r="O301" i="5" s="1"/>
  <c r="N300" i="5"/>
  <c r="Q300" i="5" s="1"/>
  <c r="R300" i="5" s="1"/>
  <c r="O300" i="5" s="1"/>
  <c r="N299" i="5"/>
  <c r="Q299" i="5" s="1"/>
  <c r="R299" i="5" s="1"/>
  <c r="O299" i="5" s="1"/>
  <c r="N298" i="5"/>
  <c r="Q298" i="5" s="1"/>
  <c r="R298" i="5" s="1"/>
  <c r="O298" i="5" s="1"/>
  <c r="N297" i="5"/>
  <c r="Q297" i="5" s="1"/>
  <c r="R297" i="5" s="1"/>
  <c r="O297" i="5" s="1"/>
  <c r="N296" i="5"/>
  <c r="Q296" i="5" s="1"/>
  <c r="R296" i="5" s="1"/>
  <c r="O296" i="5" s="1"/>
  <c r="N295" i="5"/>
  <c r="Q295" i="5" s="1"/>
  <c r="R295" i="5" s="1"/>
  <c r="O295" i="5" s="1"/>
  <c r="N294" i="5"/>
  <c r="Q294" i="5" s="1"/>
  <c r="R294" i="5" s="1"/>
  <c r="O294" i="5" s="1"/>
  <c r="N293" i="5"/>
  <c r="Q293" i="5" s="1"/>
  <c r="R293" i="5" s="1"/>
  <c r="O293" i="5" s="1"/>
  <c r="N292" i="5"/>
  <c r="Q292" i="5" s="1"/>
  <c r="R292" i="5" s="1"/>
  <c r="O292" i="5" s="1"/>
  <c r="N291" i="5"/>
  <c r="Q291" i="5" s="1"/>
  <c r="R291" i="5" s="1"/>
  <c r="O291" i="5" s="1"/>
  <c r="N290" i="5"/>
  <c r="Q290" i="5" s="1"/>
  <c r="R290" i="5" s="1"/>
  <c r="O290" i="5" s="1"/>
  <c r="N289" i="5"/>
  <c r="Q289" i="5" s="1"/>
  <c r="R289" i="5" s="1"/>
  <c r="O289"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A328" i="7" l="1"/>
  <c r="P267" i="9"/>
  <c r="R267" i="9" s="1"/>
  <c r="S267" i="9" s="1"/>
  <c r="Q267" i="9" s="1"/>
  <c r="P266" i="9"/>
  <c r="R266" i="9" s="1"/>
  <c r="S266" i="9" s="1"/>
  <c r="Q266" i="9" s="1"/>
  <c r="P265" i="9"/>
  <c r="R265" i="9" s="1"/>
  <c r="S265" i="9" s="1"/>
  <c r="Q265" i="9" s="1"/>
  <c r="P264" i="9"/>
  <c r="R264" i="9" s="1"/>
  <c r="S264" i="9" s="1"/>
  <c r="Q264" i="9" s="1"/>
  <c r="P263" i="9"/>
  <c r="R263" i="9" s="1"/>
  <c r="S263" i="9" s="1"/>
  <c r="Q263" i="9" s="1"/>
  <c r="P262" i="9"/>
  <c r="R262" i="9" s="1"/>
  <c r="S262" i="9" s="1"/>
  <c r="Q262" i="9" s="1"/>
  <c r="P261" i="9"/>
  <c r="R261" i="9" s="1"/>
  <c r="S261" i="9" s="1"/>
  <c r="Q261" i="9" s="1"/>
  <c r="P260" i="9"/>
  <c r="R260" i="9" s="1"/>
  <c r="S260" i="9" s="1"/>
  <c r="Q260" i="9" s="1"/>
  <c r="P259" i="9"/>
  <c r="R259" i="9" s="1"/>
  <c r="S259" i="9" s="1"/>
  <c r="Q259" i="9" s="1"/>
  <c r="P258" i="9"/>
  <c r="R258" i="9" s="1"/>
  <c r="S258" i="9" s="1"/>
  <c r="Q258" i="9" s="1"/>
  <c r="P257" i="9"/>
  <c r="R257" i="9" s="1"/>
  <c r="S257" i="9" s="1"/>
  <c r="Q257" i="9" s="1"/>
  <c r="P256" i="9"/>
  <c r="R256" i="9" s="1"/>
  <c r="S256" i="9" s="1"/>
  <c r="Q256" i="9" s="1"/>
  <c r="P255" i="9"/>
  <c r="R255" i="9" s="1"/>
  <c r="S255" i="9" s="1"/>
  <c r="Q255" i="9" s="1"/>
  <c r="P254" i="9"/>
  <c r="R254" i="9" s="1"/>
  <c r="S254" i="9" s="1"/>
  <c r="Q254" i="9" s="1"/>
  <c r="P253" i="9"/>
  <c r="R253" i="9" s="1"/>
  <c r="S253" i="9" s="1"/>
  <c r="Q253" i="9" s="1"/>
  <c r="P252" i="9"/>
  <c r="R252" i="9" s="1"/>
  <c r="S252" i="9" s="1"/>
  <c r="Q252" i="9" s="1"/>
  <c r="P251" i="9"/>
  <c r="R251" i="9" s="1"/>
  <c r="S251" i="9" s="1"/>
  <c r="Q251" i="9" s="1"/>
  <c r="P250" i="9"/>
  <c r="R250" i="9" s="1"/>
  <c r="S250" i="9" s="1"/>
  <c r="Q250" i="9" s="1"/>
  <c r="P249" i="9"/>
  <c r="R249" i="9" s="1"/>
  <c r="S249" i="9" s="1"/>
  <c r="Q249" i="9" s="1"/>
  <c r="P248" i="9"/>
  <c r="R248" i="9" s="1"/>
  <c r="S248" i="9" s="1"/>
  <c r="Q248" i="9" s="1"/>
  <c r="P247" i="9"/>
  <c r="R247" i="9" s="1"/>
  <c r="S247" i="9" s="1"/>
  <c r="Q247" i="9" s="1"/>
  <c r="P246" i="9"/>
  <c r="R246" i="9" s="1"/>
  <c r="S246" i="9" s="1"/>
  <c r="Q246" i="9" s="1"/>
  <c r="P245" i="9"/>
  <c r="R245" i="9" s="1"/>
  <c r="S245" i="9" s="1"/>
  <c r="Q245" i="9" s="1"/>
  <c r="P244" i="9"/>
  <c r="R244" i="9" s="1"/>
  <c r="S244" i="9" s="1"/>
  <c r="Q244" i="9" s="1"/>
  <c r="P243" i="9"/>
  <c r="R243" i="9" s="1"/>
  <c r="S243" i="9" s="1"/>
  <c r="Q243" i="9" s="1"/>
  <c r="P242" i="9"/>
  <c r="R242" i="9" s="1"/>
  <c r="S242" i="9" s="1"/>
  <c r="Q242" i="9" s="1"/>
  <c r="P241" i="9"/>
  <c r="R241" i="9" s="1"/>
  <c r="S241" i="9" s="1"/>
  <c r="Q241" i="9" s="1"/>
  <c r="P240" i="9"/>
  <c r="R240" i="9" s="1"/>
  <c r="S240" i="9" s="1"/>
  <c r="Q240" i="9" s="1"/>
  <c r="P239" i="9"/>
  <c r="R239" i="9" s="1"/>
  <c r="S239" i="9" s="1"/>
  <c r="Q239" i="9" s="1"/>
  <c r="P238" i="9"/>
  <c r="R238" i="9" s="1"/>
  <c r="S238" i="9" s="1"/>
  <c r="Q238" i="9" s="1"/>
  <c r="P237" i="9"/>
  <c r="R237" i="9" s="1"/>
  <c r="S237" i="9" s="1"/>
  <c r="Q237" i="9" s="1"/>
  <c r="P236" i="9"/>
  <c r="R236" i="9" s="1"/>
  <c r="S236" i="9" s="1"/>
  <c r="Q236" i="9" s="1"/>
  <c r="P235" i="9"/>
  <c r="R235" i="9" s="1"/>
  <c r="S235" i="9" s="1"/>
  <c r="Q235" i="9" s="1"/>
  <c r="P234" i="9"/>
  <c r="R234" i="9" s="1"/>
  <c r="S234" i="9" s="1"/>
  <c r="Q234" i="9" s="1"/>
  <c r="P233" i="9"/>
  <c r="R233" i="9" s="1"/>
  <c r="S233" i="9" s="1"/>
  <c r="Q233"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P218" i="9"/>
  <c r="R218" i="9" s="1"/>
  <c r="S218" i="9" s="1"/>
  <c r="Q218" i="9" s="1"/>
  <c r="P217" i="9"/>
  <c r="R217" i="9" s="1"/>
  <c r="S217" i="9" s="1"/>
  <c r="Q217" i="9" s="1"/>
  <c r="P216" i="9"/>
  <c r="R216" i="9" s="1"/>
  <c r="S216" i="9" s="1"/>
  <c r="Q216" i="9" s="1"/>
  <c r="P215" i="9"/>
  <c r="R215" i="9" s="1"/>
  <c r="S215" i="9" s="1"/>
  <c r="Q215" i="9" s="1"/>
  <c r="P214" i="9"/>
  <c r="R214" i="9" s="1"/>
  <c r="S214" i="9" s="1"/>
  <c r="Q214" i="9" s="1"/>
  <c r="P310" i="9"/>
  <c r="R310" i="9" s="1"/>
  <c r="S310" i="9" s="1"/>
  <c r="Q310" i="9" s="1"/>
  <c r="P309" i="9"/>
  <c r="R309" i="9" s="1"/>
  <c r="S309" i="9" s="1"/>
  <c r="Q309" i="9" s="1"/>
  <c r="P308" i="9"/>
  <c r="R308" i="9" s="1"/>
  <c r="S308" i="9" s="1"/>
  <c r="Q308" i="9" s="1"/>
  <c r="P307" i="9"/>
  <c r="R307" i="9" s="1"/>
  <c r="S307" i="9" s="1"/>
  <c r="Q307" i="9" s="1"/>
  <c r="P306" i="9"/>
  <c r="R306" i="9" s="1"/>
  <c r="S306" i="9" s="1"/>
  <c r="Q306" i="9" s="1"/>
  <c r="P305" i="9"/>
  <c r="R305" i="9" s="1"/>
  <c r="S305" i="9" s="1"/>
  <c r="Q305" i="9" s="1"/>
  <c r="P304" i="9"/>
  <c r="R304" i="9" s="1"/>
  <c r="S304" i="9" s="1"/>
  <c r="Q304" i="9" s="1"/>
  <c r="P303" i="9"/>
  <c r="R303" i="9" s="1"/>
  <c r="S303" i="9" s="1"/>
  <c r="Q303" i="9" s="1"/>
  <c r="P302" i="9"/>
  <c r="R302" i="9" s="1"/>
  <c r="S302" i="9" s="1"/>
  <c r="Q302" i="9" s="1"/>
  <c r="P301" i="9"/>
  <c r="R301" i="9" s="1"/>
  <c r="S301" i="9" s="1"/>
  <c r="Q301" i="9" s="1"/>
  <c r="P300" i="9"/>
  <c r="R300" i="9" s="1"/>
  <c r="S300" i="9" s="1"/>
  <c r="Q300" i="9" s="1"/>
  <c r="P299" i="9"/>
  <c r="R299" i="9" s="1"/>
  <c r="S299" i="9" s="1"/>
  <c r="Q299" i="9" s="1"/>
  <c r="P298" i="9"/>
  <c r="R298" i="9" s="1"/>
  <c r="S298" i="9" s="1"/>
  <c r="Q298" i="9" s="1"/>
  <c r="P297" i="9"/>
  <c r="R297" i="9" s="1"/>
  <c r="S297" i="9" s="1"/>
  <c r="Q297" i="9" s="1"/>
  <c r="P296" i="9"/>
  <c r="R296" i="9" s="1"/>
  <c r="S296" i="9" s="1"/>
  <c r="Q296" i="9" s="1"/>
  <c r="P295" i="9"/>
  <c r="R295" i="9" s="1"/>
  <c r="S295" i="9" s="1"/>
  <c r="Q295" i="9" s="1"/>
  <c r="P294" i="9"/>
  <c r="R294" i="9" s="1"/>
  <c r="S294" i="9" s="1"/>
  <c r="Q294" i="9" s="1"/>
  <c r="P293" i="9"/>
  <c r="R293" i="9" s="1"/>
  <c r="S293" i="9" s="1"/>
  <c r="Q293" i="9" s="1"/>
  <c r="P292" i="9"/>
  <c r="R292" i="9" s="1"/>
  <c r="S292" i="9" s="1"/>
  <c r="Q292" i="9" s="1"/>
  <c r="P291" i="9"/>
  <c r="R291" i="9" s="1"/>
  <c r="S291" i="9" s="1"/>
  <c r="Q291" i="9" s="1"/>
  <c r="P290" i="9"/>
  <c r="R290" i="9" s="1"/>
  <c r="S290" i="9" s="1"/>
  <c r="Q290" i="9" s="1"/>
  <c r="P289" i="9"/>
  <c r="R289" i="9" s="1"/>
  <c r="S289" i="9" s="1"/>
  <c r="Q289" i="9" s="1"/>
  <c r="P288" i="9"/>
  <c r="R288" i="9" s="1"/>
  <c r="S288" i="9" s="1"/>
  <c r="Q288" i="9" s="1"/>
  <c r="P287" i="9"/>
  <c r="R287" i="9" s="1"/>
  <c r="S287" i="9" s="1"/>
  <c r="Q287" i="9" s="1"/>
  <c r="P286" i="9"/>
  <c r="R286" i="9" s="1"/>
  <c r="S286" i="9" s="1"/>
  <c r="Q286" i="9" s="1"/>
  <c r="P285" i="9"/>
  <c r="R285" i="9" s="1"/>
  <c r="S285" i="9" s="1"/>
  <c r="Q285" i="9" s="1"/>
  <c r="P284" i="9"/>
  <c r="R284" i="9" s="1"/>
  <c r="S284" i="9" s="1"/>
  <c r="Q284" i="9" s="1"/>
  <c r="P283" i="9"/>
  <c r="R283" i="9" s="1"/>
  <c r="S283" i="9" s="1"/>
  <c r="Q283" i="9" s="1"/>
  <c r="P282" i="9"/>
  <c r="R282" i="9" s="1"/>
  <c r="S282" i="9" s="1"/>
  <c r="Q282" i="9" s="1"/>
  <c r="P281" i="9"/>
  <c r="R281" i="9" s="1"/>
  <c r="S281" i="9" s="1"/>
  <c r="Q281" i="9" s="1"/>
  <c r="P280" i="9"/>
  <c r="R280" i="9" s="1"/>
  <c r="S280" i="9" s="1"/>
  <c r="Q280" i="9" s="1"/>
  <c r="P278" i="9"/>
  <c r="R278" i="9" s="1"/>
  <c r="S278" i="9" s="1"/>
  <c r="Q278" i="9" s="1"/>
  <c r="P277" i="9"/>
  <c r="R277" i="9" s="1"/>
  <c r="S277" i="9" s="1"/>
  <c r="Q277" i="9" s="1"/>
  <c r="P276" i="9"/>
  <c r="R276" i="9" s="1"/>
  <c r="S276" i="9" s="1"/>
  <c r="Q276" i="9" s="1"/>
  <c r="P275" i="9"/>
  <c r="R275" i="9" s="1"/>
  <c r="S275" i="9" s="1"/>
  <c r="Q275" i="9" s="1"/>
  <c r="P274" i="9"/>
  <c r="R274" i="9" s="1"/>
  <c r="S274" i="9" s="1"/>
  <c r="Q274" i="9" s="1"/>
  <c r="P273" i="9"/>
  <c r="R273" i="9" s="1"/>
  <c r="S273" i="9" s="1"/>
  <c r="Q273" i="9" s="1"/>
  <c r="P272" i="9"/>
  <c r="R272" i="9" s="1"/>
  <c r="S272" i="9" s="1"/>
  <c r="Q272" i="9" s="1"/>
  <c r="P271" i="9"/>
  <c r="R271" i="9" s="1"/>
  <c r="S271" i="9" s="1"/>
  <c r="Q271" i="9" s="1"/>
  <c r="P270" i="9"/>
  <c r="R270" i="9" s="1"/>
  <c r="S270" i="9" s="1"/>
  <c r="Q270" i="9" s="1"/>
  <c r="P269" i="9"/>
  <c r="R269" i="9" s="1"/>
  <c r="S269" i="9" s="1"/>
  <c r="Q269" i="9" s="1"/>
  <c r="P268" i="9"/>
  <c r="R268" i="9" s="1"/>
  <c r="S268" i="9" s="1"/>
  <c r="Q268" i="9" s="1"/>
  <c r="P205" i="9"/>
  <c r="R205" i="9" s="1"/>
  <c r="S205" i="9" s="1"/>
  <c r="Q205" i="9" s="1"/>
  <c r="P204" i="9"/>
  <c r="R204" i="9" s="1"/>
  <c r="S204" i="9" s="1"/>
  <c r="Q204" i="9" s="1"/>
  <c r="P203" i="9"/>
  <c r="R203" i="9" s="1"/>
  <c r="S203" i="9" s="1"/>
  <c r="Q203" i="9" s="1"/>
  <c r="P202" i="9"/>
  <c r="R202" i="9" s="1"/>
  <c r="S202" i="9" s="1"/>
  <c r="Q202" i="9" s="1"/>
  <c r="P201" i="9"/>
  <c r="R201" i="9" s="1"/>
  <c r="S201" i="9" s="1"/>
  <c r="Q201"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95" i="9"/>
  <c r="R195" i="9" s="1"/>
  <c r="S195" i="9" s="1"/>
  <c r="Q195" i="9" s="1"/>
  <c r="P194" i="9"/>
  <c r="R194" i="9" s="1"/>
  <c r="S194" i="9" s="1"/>
  <c r="Q194" i="9" s="1"/>
  <c r="P193" i="9"/>
  <c r="R193" i="9" s="1"/>
  <c r="S193" i="9" s="1"/>
  <c r="Q193" i="9" s="1"/>
  <c r="P192" i="9"/>
  <c r="R192" i="9" s="1"/>
  <c r="S192" i="9" s="1"/>
  <c r="Q192" i="9" s="1"/>
  <c r="P191" i="9"/>
  <c r="R191" i="9" s="1"/>
  <c r="S191" i="9" s="1"/>
  <c r="Q191" i="9" s="1"/>
  <c r="P190" i="9"/>
  <c r="R190" i="9" s="1"/>
  <c r="S190" i="9" s="1"/>
  <c r="Q190" i="9" s="1"/>
  <c r="P189" i="9"/>
  <c r="R189" i="9" s="1"/>
  <c r="S189" i="9" s="1"/>
  <c r="Q189" i="9" s="1"/>
  <c r="P188" i="9"/>
  <c r="R188" i="9" s="1"/>
  <c r="S188" i="9" s="1"/>
  <c r="Q188" i="9" s="1"/>
  <c r="P187" i="9"/>
  <c r="R187" i="9" s="1"/>
  <c r="S187" i="9" s="1"/>
  <c r="Q187" i="9" s="1"/>
  <c r="P164" i="9"/>
  <c r="R164" i="9" s="1"/>
  <c r="S164" i="9" s="1"/>
  <c r="Q164" i="9" s="1"/>
  <c r="P200" i="9"/>
  <c r="R200" i="9" s="1"/>
  <c r="S200" i="9" s="1"/>
  <c r="Q200" i="9" s="1"/>
  <c r="P199" i="9"/>
  <c r="R199" i="9" s="1"/>
  <c r="S199" i="9" s="1"/>
  <c r="Q199" i="9" s="1"/>
  <c r="P198" i="9"/>
  <c r="R198" i="9" s="1"/>
  <c r="S198" i="9" s="1"/>
  <c r="Q198" i="9" s="1"/>
  <c r="P197" i="9"/>
  <c r="R197" i="9" s="1"/>
  <c r="S197" i="9" s="1"/>
  <c r="Q197" i="9" s="1"/>
  <c r="P196" i="9"/>
  <c r="R196" i="9" s="1"/>
  <c r="S196" i="9" s="1"/>
  <c r="Q196" i="9" s="1"/>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A222" i="7"/>
  <c r="A155"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241" i="7"/>
  <c r="J240" i="7"/>
  <c r="J239" i="7"/>
  <c r="J238" i="7"/>
  <c r="J237" i="7"/>
  <c r="J236" i="7"/>
  <c r="J235" i="7"/>
  <c r="J234" i="7"/>
  <c r="J233" i="7"/>
  <c r="J232" i="7"/>
  <c r="J231" i="7"/>
  <c r="J230" i="7"/>
  <c r="J229" i="7"/>
  <c r="J228" i="7"/>
  <c r="J227" i="7"/>
  <c r="J226" i="7"/>
  <c r="J225" i="7"/>
  <c r="J224" i="7"/>
  <c r="J223" i="7"/>
  <c r="J221" i="7"/>
  <c r="J220" i="7"/>
  <c r="J219" i="7"/>
  <c r="J218" i="7"/>
  <c r="J217" i="7"/>
  <c r="J216" i="7"/>
  <c r="J215" i="7"/>
  <c r="J214" i="7"/>
  <c r="J213" i="7"/>
  <c r="J212" i="7"/>
  <c r="J211" i="7"/>
  <c r="J210" i="7"/>
  <c r="J209" i="7"/>
  <c r="J208" i="7"/>
  <c r="J207" i="7"/>
  <c r="J206" i="7"/>
  <c r="J205" i="7"/>
  <c r="J204" i="7"/>
  <c r="J203" i="7"/>
  <c r="J202" i="7"/>
  <c r="J201" i="7"/>
  <c r="J200" i="7"/>
  <c r="J153" i="7"/>
  <c r="J129" i="7"/>
  <c r="J128" i="7"/>
  <c r="J127" i="7"/>
  <c r="J126" i="7"/>
  <c r="J125" i="7"/>
  <c r="J124" i="7"/>
  <c r="J123" i="7"/>
  <c r="J122" i="7"/>
  <c r="J121" i="7"/>
  <c r="J120" i="7"/>
  <c r="J119" i="7"/>
  <c r="J104" i="7"/>
  <c r="J103" i="7"/>
  <c r="J102" i="7"/>
  <c r="J101" i="7"/>
  <c r="J100" i="7"/>
  <c r="J99" i="7"/>
  <c r="J98" i="7"/>
  <c r="J97" i="7"/>
  <c r="J96" i="7"/>
  <c r="J95" i="7"/>
  <c r="J94" i="7"/>
  <c r="J93" i="7"/>
  <c r="J92" i="7"/>
  <c r="J141" i="7"/>
  <c r="J140" i="7"/>
  <c r="J139" i="7"/>
  <c r="J138" i="7"/>
  <c r="J137" i="7"/>
  <c r="J136" i="7"/>
  <c r="J135" i="7"/>
  <c r="J134" i="7"/>
  <c r="J133" i="7"/>
  <c r="J132" i="7"/>
  <c r="J131" i="7"/>
  <c r="J130" i="7"/>
  <c r="J147" i="7"/>
  <c r="J146" i="7"/>
  <c r="J145" i="7"/>
  <c r="J144" i="7"/>
  <c r="J143" i="7"/>
  <c r="J142" i="7"/>
  <c r="A90" i="7"/>
  <c r="N265" i="5"/>
  <c r="Q265" i="5" s="1"/>
  <c r="R265" i="5" s="1"/>
  <c r="O265" i="5" s="1"/>
  <c r="N264" i="5"/>
  <c r="Q264" i="5" s="1"/>
  <c r="R264" i="5" s="1"/>
  <c r="O264" i="5" s="1"/>
  <c r="N263" i="5"/>
  <c r="Q263" i="5" s="1"/>
  <c r="R263" i="5" s="1"/>
  <c r="O263" i="5" s="1"/>
  <c r="N262" i="5"/>
  <c r="Q262" i="5" s="1"/>
  <c r="R262" i="5" s="1"/>
  <c r="O262" i="5" s="1"/>
  <c r="N261" i="5"/>
  <c r="Q261" i="5" s="1"/>
  <c r="R261" i="5" s="1"/>
  <c r="O261" i="5" s="1"/>
  <c r="N260" i="5"/>
  <c r="Q260" i="5" s="1"/>
  <c r="R260" i="5" s="1"/>
  <c r="O260" i="5" s="1"/>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40" i="5"/>
  <c r="Q240" i="5" s="1"/>
  <c r="R240" i="5" s="1"/>
  <c r="O240" i="5" s="1"/>
  <c r="N239" i="5"/>
  <c r="Q239" i="5" s="1"/>
  <c r="R239" i="5" s="1"/>
  <c r="O239" i="5" s="1"/>
  <c r="N238" i="5"/>
  <c r="Q238" i="5" s="1"/>
  <c r="R238" i="5" s="1"/>
  <c r="O238"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212" i="5"/>
  <c r="Q212" i="5" s="1"/>
  <c r="R212" i="5" s="1"/>
  <c r="O212" i="5" s="1"/>
  <c r="N211" i="5"/>
  <c r="Q211" i="5" s="1"/>
  <c r="R211" i="5" s="1"/>
  <c r="O211" i="5" s="1"/>
  <c r="N210" i="5"/>
  <c r="Q210" i="5" s="1"/>
  <c r="R210" i="5" s="1"/>
  <c r="O210" i="5" s="1"/>
  <c r="N209" i="5"/>
  <c r="Q209" i="5" s="1"/>
  <c r="R209" i="5" s="1"/>
  <c r="O209" i="5" s="1"/>
  <c r="N208" i="5"/>
  <c r="Q208" i="5" s="1"/>
  <c r="R208" i="5" s="1"/>
  <c r="O208" i="5" s="1"/>
  <c r="N207" i="5"/>
  <c r="Q207" i="5" s="1"/>
  <c r="R207" i="5" s="1"/>
  <c r="O207" i="5" s="1"/>
  <c r="N206" i="5"/>
  <c r="Q206" i="5" s="1"/>
  <c r="R206" i="5" s="1"/>
  <c r="O206" i="5" s="1"/>
  <c r="N205" i="5"/>
  <c r="Q205" i="5" s="1"/>
  <c r="R205" i="5" s="1"/>
  <c r="O205" i="5" s="1"/>
  <c r="N185" i="5"/>
  <c r="Q185" i="5" s="1"/>
  <c r="R185" i="5" s="1"/>
  <c r="O185" i="5" s="1"/>
  <c r="N184" i="5"/>
  <c r="Q184" i="5" s="1"/>
  <c r="R184" i="5" s="1"/>
  <c r="O184" i="5" s="1"/>
  <c r="N183" i="5"/>
  <c r="Q183" i="5" s="1"/>
  <c r="R183" i="5" s="1"/>
  <c r="O183"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154" i="5"/>
  <c r="Q154" i="5" s="1"/>
  <c r="R154" i="5" s="1"/>
  <c r="O154"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215" i="5"/>
  <c r="Q215" i="5" s="1"/>
  <c r="R215" i="5" s="1"/>
  <c r="O215" i="5" s="1"/>
  <c r="N214" i="5"/>
  <c r="Q214" i="5" s="1"/>
  <c r="R214" i="5" s="1"/>
  <c r="O214" i="5" s="1"/>
  <c r="N213" i="5"/>
  <c r="Q213" i="5" s="1"/>
  <c r="R213" i="5" s="1"/>
  <c r="O213" i="5" s="1"/>
  <c r="N160" i="5"/>
  <c r="Q160" i="5" s="1"/>
  <c r="R160" i="5" s="1"/>
  <c r="O160" i="5" s="1"/>
  <c r="N159" i="5"/>
  <c r="Q159" i="5" s="1"/>
  <c r="R159" i="5" s="1"/>
  <c r="O159" i="5" s="1"/>
  <c r="N158" i="5"/>
  <c r="Q158" i="5" s="1"/>
  <c r="R158" i="5" s="1"/>
  <c r="O158" i="5" s="1"/>
  <c r="N157" i="5"/>
  <c r="Q157" i="5" s="1"/>
  <c r="R157" i="5" s="1"/>
  <c r="O157" i="5" s="1"/>
  <c r="N156" i="5"/>
  <c r="Q156" i="5" s="1"/>
  <c r="R156" i="5" s="1"/>
  <c r="O156" i="5" s="1"/>
  <c r="N219" i="5"/>
  <c r="Q219" i="5" s="1"/>
  <c r="R219" i="5" s="1"/>
  <c r="O219" i="5" s="1"/>
  <c r="N218" i="5"/>
  <c r="Q218" i="5" s="1"/>
  <c r="R218" i="5" s="1"/>
  <c r="O218" i="5" s="1"/>
  <c r="N217" i="5"/>
  <c r="Q217" i="5" s="1"/>
  <c r="R217" i="5" s="1"/>
  <c r="O217" i="5" s="1"/>
  <c r="N216" i="5"/>
  <c r="Q216" i="5" s="1"/>
  <c r="R216" i="5" s="1"/>
  <c r="O216" i="5" s="1"/>
  <c r="M338" i="5" l="1"/>
  <c r="D33" i="16" s="1"/>
  <c r="M337" i="5"/>
  <c r="F41" i="19" s="1"/>
  <c r="F27" i="11"/>
  <c r="F26" i="11"/>
  <c r="P325" i="9"/>
  <c r="R325" i="9" s="1"/>
  <c r="S325" i="9" s="1"/>
  <c r="Q325" i="9" s="1"/>
  <c r="P324" i="9"/>
  <c r="R324" i="9" s="1"/>
  <c r="S324" i="9" s="1"/>
  <c r="Q324" i="9" s="1"/>
  <c r="P323" i="9"/>
  <c r="R323" i="9" s="1"/>
  <c r="S323" i="9" s="1"/>
  <c r="Q323" i="9" s="1"/>
  <c r="P322" i="9"/>
  <c r="R322" i="9" s="1"/>
  <c r="S322" i="9" s="1"/>
  <c r="Q322" i="9" s="1"/>
  <c r="P321" i="9"/>
  <c r="R321" i="9" s="1"/>
  <c r="S321" i="9" s="1"/>
  <c r="Q321" i="9" s="1"/>
  <c r="P320" i="9"/>
  <c r="R320" i="9" s="1"/>
  <c r="S320" i="9" s="1"/>
  <c r="Q320" i="9" s="1"/>
  <c r="P319" i="9"/>
  <c r="R319" i="9" s="1"/>
  <c r="S319" i="9" s="1"/>
  <c r="Q319" i="9" s="1"/>
  <c r="P318" i="9"/>
  <c r="R318" i="9" s="1"/>
  <c r="S318" i="9" s="1"/>
  <c r="Q318" i="9" s="1"/>
  <c r="P317" i="9"/>
  <c r="R317" i="9" s="1"/>
  <c r="S317" i="9" s="1"/>
  <c r="Q317" i="9" s="1"/>
  <c r="P316" i="9"/>
  <c r="R316" i="9" s="1"/>
  <c r="S316" i="9" s="1"/>
  <c r="Q316" i="9" s="1"/>
  <c r="P315" i="9"/>
  <c r="R315" i="9" s="1"/>
  <c r="S315" i="9" s="1"/>
  <c r="Q315" i="9" s="1"/>
  <c r="P314" i="9"/>
  <c r="R314" i="9" s="1"/>
  <c r="S314" i="9" s="1"/>
  <c r="Q314" i="9" s="1"/>
  <c r="P313" i="9"/>
  <c r="R313" i="9" s="1"/>
  <c r="S313" i="9" s="1"/>
  <c r="Q313" i="9" s="1"/>
  <c r="P312" i="9"/>
  <c r="R312" i="9" s="1"/>
  <c r="S312" i="9" s="1"/>
  <c r="Q312" i="9" s="1"/>
  <c r="P311" i="9"/>
  <c r="R311" i="9" s="1"/>
  <c r="S311" i="9" s="1"/>
  <c r="Q311" i="9" s="1"/>
  <c r="P213" i="9"/>
  <c r="R213" i="9" s="1"/>
  <c r="S213" i="9" s="1"/>
  <c r="Q213" i="9" s="1"/>
  <c r="P335" i="9"/>
  <c r="R335" i="9" s="1"/>
  <c r="S335" i="9" s="1"/>
  <c r="Q335" i="9" s="1"/>
  <c r="P334" i="9"/>
  <c r="R334" i="9" s="1"/>
  <c r="S334" i="9" s="1"/>
  <c r="Q334" i="9" s="1"/>
  <c r="P333" i="9"/>
  <c r="R333" i="9" s="1"/>
  <c r="S333" i="9" s="1"/>
  <c r="Q333" i="9" s="1"/>
  <c r="P332" i="9"/>
  <c r="R332" i="9" s="1"/>
  <c r="S332" i="9" s="1"/>
  <c r="Q332" i="9" s="1"/>
  <c r="P331" i="9"/>
  <c r="R331" i="9" s="1"/>
  <c r="S331" i="9" s="1"/>
  <c r="Q331" i="9" s="1"/>
  <c r="P330" i="9"/>
  <c r="R330" i="9" s="1"/>
  <c r="S330" i="9" s="1"/>
  <c r="Q330" i="9" s="1"/>
  <c r="P329" i="9"/>
  <c r="R329" i="9" s="1"/>
  <c r="S329" i="9" s="1"/>
  <c r="Q329" i="9" s="1"/>
  <c r="P328" i="9"/>
  <c r="R328" i="9" s="1"/>
  <c r="S328" i="9" s="1"/>
  <c r="Q328" i="9" s="1"/>
  <c r="P327" i="9"/>
  <c r="R327" i="9" s="1"/>
  <c r="S327" i="9" s="1"/>
  <c r="Q327" i="9" s="1"/>
  <c r="P326" i="9"/>
  <c r="R326" i="9" s="1"/>
  <c r="S326" i="9" s="1"/>
  <c r="Q326" i="9" s="1"/>
  <c r="D24" i="13" l="1"/>
  <c r="D32" i="16"/>
  <c r="F42" i="19"/>
  <c r="J335" i="7"/>
  <c r="D33" i="15"/>
  <c r="J22" i="17"/>
  <c r="F46" i="23"/>
  <c r="O342" i="9"/>
  <c r="D32" i="15"/>
  <c r="J23" i="17"/>
  <c r="F47" i="23"/>
  <c r="D25" i="13"/>
  <c r="J287" i="7"/>
  <c r="J286" i="7"/>
  <c r="J285" i="7"/>
  <c r="J284" i="7"/>
  <c r="J283" i="7"/>
  <c r="J154" i="7"/>
  <c r="J152" i="7"/>
  <c r="N281" i="5"/>
  <c r="Q281" i="5" s="1"/>
  <c r="R281" i="5" s="1"/>
  <c r="O281" i="5" s="1"/>
  <c r="N280" i="5"/>
  <c r="Q280" i="5" s="1"/>
  <c r="R280" i="5" s="1"/>
  <c r="O280" i="5" s="1"/>
  <c r="N279" i="5"/>
  <c r="Q279" i="5" s="1"/>
  <c r="R279" i="5" s="1"/>
  <c r="O279" i="5" s="1"/>
  <c r="N278" i="5"/>
  <c r="Q278" i="5" s="1"/>
  <c r="R278" i="5" s="1"/>
  <c r="O278" i="5" s="1"/>
  <c r="N277" i="5"/>
  <c r="Q277" i="5" s="1"/>
  <c r="R277" i="5" s="1"/>
  <c r="O277" i="5" s="1"/>
  <c r="N276" i="5"/>
  <c r="Q276" i="5" s="1"/>
  <c r="R276" i="5" s="1"/>
  <c r="O276" i="5" s="1"/>
  <c r="N275" i="5"/>
  <c r="Q275" i="5" s="1"/>
  <c r="R275" i="5" s="1"/>
  <c r="O275" i="5" s="1"/>
  <c r="N274" i="5"/>
  <c r="Q274" i="5" s="1"/>
  <c r="R274" i="5" s="1"/>
  <c r="O274" i="5" s="1"/>
  <c r="N273" i="5"/>
  <c r="Q273" i="5" s="1"/>
  <c r="R273" i="5" s="1"/>
  <c r="O273" i="5" s="1"/>
  <c r="N272" i="5"/>
  <c r="Q272" i="5" s="1"/>
  <c r="R272" i="5" s="1"/>
  <c r="O272" i="5" s="1"/>
  <c r="N271" i="5"/>
  <c r="Q271" i="5" s="1"/>
  <c r="R271" i="5" s="1"/>
  <c r="O271" i="5" s="1"/>
  <c r="N270" i="5"/>
  <c r="Q270" i="5" s="1"/>
  <c r="R270" i="5" s="1"/>
  <c r="O270" i="5" s="1"/>
  <c r="N269" i="5"/>
  <c r="Q269" i="5" s="1"/>
  <c r="R269" i="5" s="1"/>
  <c r="O269" i="5" s="1"/>
  <c r="N268" i="5"/>
  <c r="Q268" i="5" s="1"/>
  <c r="R268" i="5" s="1"/>
  <c r="O268" i="5" s="1"/>
  <c r="N267" i="5"/>
  <c r="Q267" i="5" s="1"/>
  <c r="R267" i="5" s="1"/>
  <c r="O267" i="5" s="1"/>
  <c r="N266" i="5"/>
  <c r="Q266" i="5" s="1"/>
  <c r="R266" i="5" s="1"/>
  <c r="O266" i="5" s="1"/>
  <c r="N287" i="5"/>
  <c r="Q287" i="5" s="1"/>
  <c r="R287" i="5" s="1"/>
  <c r="O287" i="5" s="1"/>
  <c r="N286" i="5"/>
  <c r="Q286" i="5" s="1"/>
  <c r="R286" i="5" s="1"/>
  <c r="O286" i="5" s="1"/>
  <c r="N285" i="5"/>
  <c r="Q285" i="5" s="1"/>
  <c r="R285" i="5" s="1"/>
  <c r="O285" i="5" s="1"/>
  <c r="N284" i="5"/>
  <c r="Q284" i="5" s="1"/>
  <c r="R284" i="5" s="1"/>
  <c r="O284" i="5" s="1"/>
  <c r="N283" i="5"/>
  <c r="Q283" i="5" s="1"/>
  <c r="R283" i="5" s="1"/>
  <c r="O283" i="5" s="1"/>
  <c r="N282" i="5"/>
  <c r="Q282" i="5" s="1"/>
  <c r="R282" i="5" s="1"/>
  <c r="O282" i="5" s="1"/>
  <c r="P210" i="9"/>
  <c r="R210" i="9" s="1"/>
  <c r="S210" i="9" s="1"/>
  <c r="Q210" i="9" s="1"/>
  <c r="P209" i="9"/>
  <c r="R209" i="9" s="1"/>
  <c r="S209" i="9" s="1"/>
  <c r="Q209" i="9" s="1"/>
  <c r="P208" i="9"/>
  <c r="R208" i="9" s="1"/>
  <c r="S208" i="9" s="1"/>
  <c r="Q208" i="9" s="1"/>
  <c r="P207" i="9"/>
  <c r="R207" i="9" s="1"/>
  <c r="S207" i="9" s="1"/>
  <c r="Q207" i="9" s="1"/>
  <c r="P206" i="9"/>
  <c r="R206" i="9" s="1"/>
  <c r="S206" i="9" s="1"/>
  <c r="Q206" i="9" s="1"/>
  <c r="P143" i="9"/>
  <c r="R143" i="9" s="1"/>
  <c r="S143" i="9" s="1"/>
  <c r="Q143" i="9" s="1"/>
  <c r="P141" i="9"/>
  <c r="R141" i="9" s="1"/>
  <c r="S141" i="9" s="1"/>
  <c r="Q141"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0" i="9"/>
  <c r="R70" i="9" s="1"/>
  <c r="S70" i="9" s="1"/>
  <c r="Q70" i="9" s="1"/>
  <c r="P69" i="9"/>
  <c r="R69" i="9" s="1"/>
  <c r="S69" i="9" s="1"/>
  <c r="Q69" i="9" s="1"/>
  <c r="J151" i="7"/>
  <c r="J150" i="7"/>
  <c r="J149" i="7"/>
  <c r="J148" i="7"/>
  <c r="J91" i="7"/>
  <c r="J89" i="7"/>
  <c r="J88" i="7"/>
  <c r="J87" i="7"/>
  <c r="J86" i="7"/>
  <c r="J85" i="7"/>
  <c r="J84" i="7"/>
  <c r="J83" i="7"/>
  <c r="J82" i="7"/>
  <c r="J81" i="7"/>
  <c r="J80" i="7"/>
  <c r="J79" i="7"/>
  <c r="J78" i="7"/>
  <c r="N221" i="5"/>
  <c r="Q221" i="5" s="1"/>
  <c r="R221" i="5" s="1"/>
  <c r="O221" i="5" s="1"/>
  <c r="N220" i="5"/>
  <c r="Q220" i="5" s="1"/>
  <c r="R220" i="5" s="1"/>
  <c r="O220" i="5" s="1"/>
  <c r="N93" i="5"/>
  <c r="Q93" i="5" s="1"/>
  <c r="R93" i="5" s="1"/>
  <c r="O93" i="5" s="1"/>
  <c r="N92" i="5"/>
  <c r="Q92" i="5" s="1"/>
  <c r="R92" i="5" s="1"/>
  <c r="O92" i="5" s="1"/>
  <c r="N91" i="5"/>
  <c r="Q91" i="5" s="1"/>
  <c r="R91" i="5" s="1"/>
  <c r="O91" i="5" s="1"/>
  <c r="J52" i="7" l="1"/>
  <c r="J51" i="7"/>
  <c r="J50" i="7"/>
  <c r="J49" i="7"/>
  <c r="J48" i="7"/>
  <c r="J47" i="7"/>
  <c r="J46" i="7"/>
  <c r="J45" i="7"/>
  <c r="J44" i="7"/>
  <c r="J43" i="7"/>
  <c r="J42" i="7"/>
  <c r="J73" i="7" l="1"/>
  <c r="N62" i="5" l="1"/>
  <c r="Q62" i="5" s="1"/>
  <c r="R62" i="5" l="1"/>
  <c r="O62" i="5" s="1"/>
  <c r="P68" i="9"/>
  <c r="R68" i="9" s="1"/>
  <c r="P67" i="9"/>
  <c r="R67" i="9" s="1"/>
  <c r="P66" i="9"/>
  <c r="R66" i="9" s="1"/>
  <c r="J77" i="7"/>
  <c r="J76" i="7"/>
  <c r="J75" i="7"/>
  <c r="J74" i="7"/>
  <c r="J72" i="7"/>
  <c r="J71" i="7"/>
  <c r="J70" i="7"/>
  <c r="J69" i="7"/>
  <c r="J68" i="7"/>
  <c r="J67" i="7"/>
  <c r="J66" i="7"/>
  <c r="J65" i="7"/>
  <c r="J64" i="7"/>
  <c r="J63" i="7"/>
  <c r="J62" i="7"/>
  <c r="J61" i="7"/>
  <c r="J60" i="7"/>
  <c r="J59" i="7"/>
  <c r="J58" i="7"/>
  <c r="J57" i="7"/>
  <c r="J56" i="7"/>
  <c r="J55" i="7"/>
  <c r="J54" i="7"/>
  <c r="J53" i="7"/>
  <c r="J41" i="7"/>
  <c r="J39" i="7"/>
  <c r="J38" i="7"/>
  <c r="J29" i="7"/>
  <c r="J28" i="7"/>
  <c r="S68" i="9" l="1"/>
  <c r="Q68" i="9" s="1"/>
  <c r="S66" i="9"/>
  <c r="Q66" i="9" s="1"/>
  <c r="S67" i="9"/>
  <c r="Q67" i="9" s="1"/>
  <c r="N89" i="5"/>
  <c r="Q89"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63" i="5"/>
  <c r="Q63" i="5" s="1"/>
  <c r="N85" i="5"/>
  <c r="Q85" i="5" s="1"/>
  <c r="N84" i="5"/>
  <c r="Q84" i="5" s="1"/>
  <c r="N83" i="5"/>
  <c r="Q83" i="5" s="1"/>
  <c r="N82" i="5"/>
  <c r="Q82" i="5" s="1"/>
  <c r="N81" i="5"/>
  <c r="Q81" i="5" s="1"/>
  <c r="N61" i="5"/>
  <c r="Q61" i="5" s="1"/>
  <c r="N60" i="5"/>
  <c r="Q60" i="5" s="1"/>
  <c r="N59" i="5"/>
  <c r="Q59" i="5" s="1"/>
  <c r="N58" i="5"/>
  <c r="Q58" i="5" s="1"/>
  <c r="N57" i="5"/>
  <c r="Q57" i="5" s="1"/>
  <c r="N56" i="5"/>
  <c r="Q56" i="5" s="1"/>
  <c r="N55" i="5"/>
  <c r="Q55" i="5" s="1"/>
  <c r="N54" i="5"/>
  <c r="Q54" i="5" s="1"/>
  <c r="N88" i="5"/>
  <c r="Q88" i="5" s="1"/>
  <c r="N87" i="5"/>
  <c r="Q87" i="5" s="1"/>
  <c r="N86" i="5"/>
  <c r="Q86" i="5" s="1"/>
  <c r="N53" i="5"/>
  <c r="Q53" i="5" s="1"/>
  <c r="N51" i="5"/>
  <c r="Q51" i="5" s="1"/>
  <c r="N50" i="5"/>
  <c r="Q50" i="5" s="1"/>
  <c r="N49" i="5"/>
  <c r="Q49" i="5" s="1"/>
  <c r="N48" i="5"/>
  <c r="Q48" i="5" s="1"/>
  <c r="N47" i="5"/>
  <c r="Q47" i="5" s="1"/>
  <c r="N46" i="5"/>
  <c r="Q46" i="5" s="1"/>
  <c r="N45" i="5"/>
  <c r="Q45" i="5" s="1"/>
  <c r="N44" i="5"/>
  <c r="Q44" i="5" s="1"/>
  <c r="N52" i="5"/>
  <c r="Q52" i="5" s="1"/>
  <c r="N43" i="5"/>
  <c r="Q43" i="5" s="1"/>
  <c r="N42" i="5"/>
  <c r="Q42" i="5" s="1"/>
  <c r="R64" i="5" l="1"/>
  <c r="O64" i="5" s="1"/>
  <c r="R68" i="5"/>
  <c r="O68" i="5" s="1"/>
  <c r="R72" i="5"/>
  <c r="O72" i="5" s="1"/>
  <c r="R76" i="5"/>
  <c r="O76" i="5" s="1"/>
  <c r="R80" i="5"/>
  <c r="O80" i="5" s="1"/>
  <c r="R49" i="5"/>
  <c r="O49" i="5" s="1"/>
  <c r="R60" i="5"/>
  <c r="O60" i="5" s="1"/>
  <c r="R87" i="5"/>
  <c r="O87" i="5" s="1"/>
  <c r="R61" i="5"/>
  <c r="O61" i="5" s="1"/>
  <c r="R65" i="5"/>
  <c r="O65" i="5" s="1"/>
  <c r="R69" i="5"/>
  <c r="O69" i="5" s="1"/>
  <c r="R73" i="5"/>
  <c r="O73" i="5" s="1"/>
  <c r="R77" i="5"/>
  <c r="O77" i="5" s="1"/>
  <c r="R89" i="5"/>
  <c r="O89" i="5" s="1"/>
  <c r="R52" i="5"/>
  <c r="O52" i="5" s="1"/>
  <c r="R86" i="5"/>
  <c r="O86" i="5" s="1"/>
  <c r="R83" i="5"/>
  <c r="O83" i="5" s="1"/>
  <c r="R46" i="5"/>
  <c r="O46" i="5" s="1"/>
  <c r="R84" i="5"/>
  <c r="O84" i="5" s="1"/>
  <c r="R51" i="5"/>
  <c r="O51" i="5" s="1"/>
  <c r="R88" i="5"/>
  <c r="O88" i="5" s="1"/>
  <c r="R54" i="5"/>
  <c r="O54" i="5" s="1"/>
  <c r="R58" i="5"/>
  <c r="O58" i="5" s="1"/>
  <c r="R81" i="5"/>
  <c r="O81" i="5" s="1"/>
  <c r="R85" i="5"/>
  <c r="O85" i="5" s="1"/>
  <c r="R66" i="5"/>
  <c r="O66" i="5" s="1"/>
  <c r="R70" i="5"/>
  <c r="O70" i="5" s="1"/>
  <c r="R74" i="5"/>
  <c r="O74" i="5" s="1"/>
  <c r="R78" i="5"/>
  <c r="O78" i="5" s="1"/>
  <c r="R45" i="5"/>
  <c r="O45" i="5" s="1"/>
  <c r="R56" i="5"/>
  <c r="O56" i="5" s="1"/>
  <c r="R50" i="5"/>
  <c r="O50" i="5" s="1"/>
  <c r="R57" i="5"/>
  <c r="O57" i="5" s="1"/>
  <c r="R42" i="5"/>
  <c r="O42" i="5" s="1"/>
  <c r="R47" i="5"/>
  <c r="O47" i="5" s="1"/>
  <c r="R43" i="5"/>
  <c r="O43" i="5" s="1"/>
  <c r="R44" i="5"/>
  <c r="O44" i="5" s="1"/>
  <c r="R48" i="5"/>
  <c r="O48" i="5" s="1"/>
  <c r="R53" i="5"/>
  <c r="O53" i="5" s="1"/>
  <c r="R55" i="5"/>
  <c r="O55" i="5" s="1"/>
  <c r="R59" i="5"/>
  <c r="O59" i="5" s="1"/>
  <c r="R82" i="5"/>
  <c r="O82" i="5" s="1"/>
  <c r="R63" i="5"/>
  <c r="O63" i="5" s="1"/>
  <c r="R67" i="5"/>
  <c r="O67" i="5" s="1"/>
  <c r="R71" i="5"/>
  <c r="O71" i="5" s="1"/>
  <c r="R75" i="5"/>
  <c r="O75" i="5" s="1"/>
  <c r="R79" i="5"/>
  <c r="O79" i="5" s="1"/>
  <c r="B10" i="4"/>
  <c r="P336" i="9" l="1"/>
  <c r="R336" i="9" s="1"/>
  <c r="P212" i="9"/>
  <c r="R212"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J328" i="7"/>
  <c r="J282" i="7"/>
  <c r="N328" i="5"/>
  <c r="Q328" i="5" s="1"/>
  <c r="N223" i="5"/>
  <c r="Q223"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19" i="9"/>
  <c r="R19" i="9" s="1"/>
  <c r="S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0" i="7"/>
  <c r="B18" i="9"/>
  <c r="J21" i="7"/>
  <c r="J330" i="7" s="1"/>
  <c r="J22" i="7"/>
  <c r="J23" i="7"/>
  <c r="J24" i="7"/>
  <c r="J25" i="7"/>
  <c r="J26" i="7"/>
  <c r="J27" i="7"/>
  <c r="J30" i="7"/>
  <c r="J31" i="7"/>
  <c r="J32" i="7"/>
  <c r="J33" i="7"/>
  <c r="J34" i="7"/>
  <c r="J35" i="7"/>
  <c r="J36" i="7"/>
  <c r="J37" i="7"/>
  <c r="J4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B337" i="5"/>
  <c r="G26" i="11" s="1"/>
  <c r="B338" i="5"/>
  <c r="G27" i="11" s="1"/>
  <c r="I6" i="4"/>
  <c r="K6" i="4" s="1"/>
  <c r="H39" i="23" s="1"/>
  <c r="L6" i="4"/>
  <c r="AJ2" i="5" s="1"/>
  <c r="M6" i="4"/>
  <c r="N6" i="4" s="1"/>
  <c r="AA6" i="4"/>
  <c r="B7" i="4"/>
  <c r="L8" i="4"/>
  <c r="B9" i="4"/>
  <c r="A6" i="6" s="1"/>
  <c r="B14" i="4"/>
  <c r="B15" i="4"/>
  <c r="H31" i="4"/>
  <c r="G31" i="4" s="1"/>
  <c r="B2" i="2"/>
  <c r="F2" i="2"/>
  <c r="B3" i="2"/>
  <c r="R223" i="5" l="1"/>
  <c r="O223" i="5" s="1"/>
  <c r="R328" i="5"/>
  <c r="O328" i="5" s="1"/>
  <c r="R41" i="5"/>
  <c r="O41" i="5" s="1"/>
  <c r="R25" i="5"/>
  <c r="O25" i="5" s="1"/>
  <c r="R38" i="5"/>
  <c r="O38" i="5" s="1"/>
  <c r="R34" i="5"/>
  <c r="O34" i="5" s="1"/>
  <c r="R30" i="5"/>
  <c r="O30" i="5" s="1"/>
  <c r="R26" i="5"/>
  <c r="O26" i="5" s="1"/>
  <c r="R22" i="5"/>
  <c r="O22" i="5" s="1"/>
  <c r="R33" i="5"/>
  <c r="O33" i="5" s="1"/>
  <c r="R37" i="5"/>
  <c r="O37" i="5" s="1"/>
  <c r="R40" i="5"/>
  <c r="O40" i="5" s="1"/>
  <c r="R36" i="5"/>
  <c r="O36" i="5" s="1"/>
  <c r="R32" i="5"/>
  <c r="O32" i="5" s="1"/>
  <c r="R28" i="5"/>
  <c r="O28" i="5" s="1"/>
  <c r="R24" i="5"/>
  <c r="O24" i="5" s="1"/>
  <c r="R29" i="5"/>
  <c r="O29" i="5" s="1"/>
  <c r="R39" i="5"/>
  <c r="O39" i="5" s="1"/>
  <c r="R35" i="5"/>
  <c r="O35" i="5" s="1"/>
  <c r="R31" i="5"/>
  <c r="O31" i="5" s="1"/>
  <c r="R27" i="5"/>
  <c r="O27" i="5" s="1"/>
  <c r="R23" i="5"/>
  <c r="O23" i="5" s="1"/>
  <c r="S212" i="9"/>
  <c r="Q212" i="9" s="1"/>
  <c r="S336" i="9"/>
  <c r="Q336" i="9"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N329" i="5"/>
  <c r="K31" i="25"/>
  <c r="Q21"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H19" i="19"/>
  <c r="I19" i="19" s="1"/>
  <c r="K36" i="25"/>
  <c r="K34" i="25"/>
  <c r="K32" i="25"/>
  <c r="B15" i="23"/>
  <c r="A3" i="15"/>
  <c r="A3" i="7"/>
  <c r="A3" i="9"/>
  <c r="Z2" i="6"/>
  <c r="Z2" i="23"/>
  <c r="Q19" i="9"/>
  <c r="P338"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343" i="9"/>
  <c r="B336" i="7"/>
  <c r="B47" i="23"/>
  <c r="E23" i="17"/>
  <c r="B23" i="17" s="1"/>
  <c r="B35" i="12"/>
  <c r="B33" i="16"/>
  <c r="B33" i="15"/>
  <c r="B85" i="10"/>
  <c r="O27" i="11"/>
  <c r="E86" i="10"/>
  <c r="C25" i="18"/>
  <c r="D25" i="14"/>
  <c r="E61" i="8"/>
  <c r="O35" i="12"/>
  <c r="D18" i="25"/>
  <c r="F22" i="25"/>
  <c r="B6" i="23"/>
  <c r="B46" i="23"/>
  <c r="E22" i="17"/>
  <c r="B22" i="17" s="1"/>
  <c r="B34" i="12"/>
  <c r="D342" i="9"/>
  <c r="B335"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343" i="9"/>
  <c r="J336"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338" i="9"/>
  <c r="D17" i="13" s="1"/>
  <c r="R21" i="5"/>
  <c r="O21" i="5" s="1"/>
  <c r="Q339" i="9"/>
  <c r="H28" i="19"/>
  <c r="I41" i="25"/>
  <c r="F73" i="6"/>
  <c r="F75" i="6" s="1"/>
  <c r="Q76" i="6" s="1"/>
  <c r="A6" i="12"/>
  <c r="A6" i="10"/>
  <c r="A6" i="7"/>
  <c r="A6" i="13"/>
  <c r="A6" i="11"/>
  <c r="A6" i="16"/>
  <c r="A6" i="8"/>
  <c r="A6" i="15"/>
  <c r="A6" i="18"/>
  <c r="A109" i="18" s="1"/>
  <c r="A6" i="9"/>
  <c r="A6" i="14"/>
  <c r="I40" i="25"/>
  <c r="H26" i="19"/>
  <c r="H30" i="19"/>
  <c r="N33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329" i="5"/>
  <c r="N332" i="5" s="1"/>
  <c r="D15" i="13" s="1"/>
  <c r="D18" i="13" s="1"/>
  <c r="D24" i="15" s="1"/>
  <c r="D7" i="24"/>
  <c r="F7" i="24" s="1"/>
  <c r="D20" i="25"/>
  <c r="F20" i="25" s="1"/>
  <c r="N331"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<sst xmlns="http://schemas.openxmlformats.org/spreadsheetml/2006/main" count="3837" uniqueCount="865">
  <si>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</si>
  <si>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</si>
  <si>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</si>
  <si>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</si>
  <si>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</si>
  <si>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</si>
  <si>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</si>
  <si>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</si>
  <si>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</si>
  <si>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</si>
  <si>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</si>
  <si>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</si>
  <si>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</si>
  <si>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</si>
  <si>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</si>
  <si>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</si>
  <si>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</si>
  <si>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</si>
  <si>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</si>
  <si>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</si>
  <si>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</si>
  <si>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</si>
  <si>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</si>
  <si>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</si>
  <si>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</si>
  <si>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</si>
  <si>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</si>
  <si>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</si>
  <si>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</si>
  <si>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</si>
  <si>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</si>
  <si>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</si>
  <si>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</si>
  <si>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</si>
  <si>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</si>
  <si>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</si>
  <si>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</si>
  <si>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</si>
  <si>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</si>
  <si>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</si>
  <si>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</si>
  <si>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</si>
  <si>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</si>
  <si>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</si>
  <si>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</si>
  <si>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</si>
  <si>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</si>
  <si>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</si>
  <si>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</si>
  <si>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</si>
  <si>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</si>
  <si>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</si>
  <si>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</si>
  <si>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</si>
  <si>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</si>
  <si>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</si>
  <si>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</si>
  <si>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</si>
  <si>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</si>
  <si>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</si>
  <si>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</si>
  <si>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</si>
  <si>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</si>
  <si>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</si>
  <si>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</si>
  <si>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</si>
  <si>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</si>
  <si>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</si>
  <si>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</si>
  <si>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</si>
  <si>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</si>
  <si>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</si>
  <si>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</si>
  <si>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</si>
  <si>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</si>
  <si>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</si>
  <si>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</si>
  <si>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</si>
  <si>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</si>
  <si>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</si>
  <si>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</si>
  <si>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</si>
  <si>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</si>
  <si>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</si>
  <si>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</si>
  <si>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</si>
  <si>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</si>
  <si>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</si>
  <si>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</si>
  <si>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</si>
  <si>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</si>
  <si>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</si>
  <si>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</si>
  <si>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</si>
  <si>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</si>
  <si>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</si>
  <si>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</si>
  <si>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</si>
  <si>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</si>
  <si>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</si>
  <si>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</si>
  <si>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</si>
  <si>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</si>
  <si>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</si>
  <si>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</si>
  <si>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</si>
  <si>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</si>
  <si>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</si>
  <si>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</si>
  <si>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</si>
  <si>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</si>
  <si>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</si>
  <si>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</si>
  <si>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</si>
  <si>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</si>
  <si>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</si>
  <si>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</si>
  <si>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</si>
  <si>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</si>
  <si>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</si>
  <si>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</si>
  <si>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</si>
  <si>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</si>
  <si>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</si>
  <si>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</si>
  <si>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</si>
  <si>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</si>
  <si>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</si>
  <si>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</si>
  <si>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</si>
  <si>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</si>
  <si>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</si>
  <si>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</si>
  <si>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</si>
  <si>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</si>
  <si>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</si>
  <si>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</si>
  <si>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</si>
  <si>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</si>
  <si>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</si>
  <si>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</si>
  <si>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</si>
  <si>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</si>
  <si>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</si>
  <si>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</si>
  <si>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</si>
  <si>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</si>
  <si>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</si>
  <si>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</si>
  <si>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</si>
  <si>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</si>
  <si>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</si>
  <si>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</si>
  <si>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</si>
  <si>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</si>
  <si>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</si>
  <si>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</si>
  <si>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</si>
  <si>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</si>
  <si>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</si>
  <si>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</si>
  <si>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</si>
  <si>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</si>
  <si>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</si>
  <si>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</si>
  <si>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</si>
  <si>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</si>
  <si>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</si>
  <si>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</si>
  <si>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</si>
  <si>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</si>
  <si>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</si>
  <si>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</si>
  <si>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</si>
  <si>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</si>
  <si>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</si>
  <si>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</si>
  <si>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</si>
  <si>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</si>
  <si>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</si>
  <si>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</si>
  <si>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</si>
  <si>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</si>
  <si>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</si>
  <si>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</si>
  <si>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</si>
  <si>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</si>
  <si>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</si>
  <si>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</si>
  <si>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</si>
  <si>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</si>
  <si>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</si>
  <si>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</si>
  <si>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</si>
  <si>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</si>
  <si>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</si>
  <si>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</si>
  <si>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</si>
  <si>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</si>
  <si>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</si>
  <si>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</si>
  <si>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</si>
  <si>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</si>
  <si>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</si>
  <si>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</si>
  <si>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</si>
  <si>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</si>
  <si>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</si>
  <si>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</si>
  <si>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</si>
  <si>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</si>
  <si>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</si>
  <si>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</si>
  <si>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</si>
  <si>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</si>
  <si>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</si>
  <si>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</si>
  <si>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</si>
  <si>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</si>
  <si>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</si>
  <si>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</si>
  <si>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</si>
  <si>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</si>
  <si>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</si>
  <si>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</si>
  <si>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</si>
  <si>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</si>
  <si>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</si>
  <si>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</si>
  <si>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</si>
  <si>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</si>
  <si>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</si>
  <si>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</si>
  <si>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</si>
  <si>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</si>
  <si>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</si>
  <si>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</si>
  <si>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</si>
  <si>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</si>
  <si>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</si>
  <si>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</si>
  <si>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</si>
  <si>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</si>
  <si>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</si>
  <si>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</si>
  <si>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</si>
  <si>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</si>
  <si>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</si>
  <si>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</si>
  <si>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</si>
  <si>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</si>
  <si>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</si>
  <si>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</si>
  <si>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</si>
  <si>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</si>
  <si>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</si>
  <si>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</si>
  <si>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</si>
  <si>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</si>
  <si>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</si>
  <si>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</si>
  <si>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</si>
  <si>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</si>
  <si>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</si>
  <si>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</si>
  <si>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</si>
  <si>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</si>
  <si>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</si>
  <si>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</si>
  <si>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</si>
  <si>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</si>
  <si>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</si>
  <si>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</si>
  <si>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</si>
  <si>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</si>
  <si>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</si>
  <si>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</si>
  <si>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</si>
  <si>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</si>
  <si>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</si>
  <si>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</si>
  <si>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</si>
  <si>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</si>
  <si>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</si>
  <si>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</si>
  <si>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</si>
  <si>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</si>
  <si>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</si>
  <si>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</si>
  <si>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</si>
  <si>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</si>
  <si>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</si>
  <si>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</si>
  <si>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</si>
  <si>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</si>
  <si>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</si>
  <si>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</si>
  <si>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</si>
  <si>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</si>
  <si>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</si>
  <si>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</si>
  <si>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</si>
  <si>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</si>
  <si>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</si>
  <si>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</si>
  <si>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</si>
  <si>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</si>
  <si>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</si>
  <si>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</si>
  <si>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</si>
  <si>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</si>
  <si>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</si>
  <si>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</si>
  <si>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</si>
  <si>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</si>
  <si>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</si>
  <si>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</si>
  <si>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</si>
  <si>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</si>
  <si>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</si>
  <si>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</si>
  <si>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</si>
  <si>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</si>
  <si>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</si>
  <si>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</si>
  <si>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</si>
  <si>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</si>
  <si>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</si>
  <si>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</si>
  <si>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</si>
  <si>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</si>
  <si>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</si>
  <si>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</si>
  <si>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</si>
  <si>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</si>
  <si>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</si>
  <si>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</si>
  <si>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</si>
  <si>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</si>
  <si>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</si>
  <si>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</si>
  <si>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</si>
  <si>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</si>
  <si>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</si>
  <si>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</si>
  <si>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</si>
  <si>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</si>
  <si>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</si>
  <si>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</si>
  <si>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</si>
  <si>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</si>
  <si>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</si>
  <si>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</si>
  <si>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</si>
  <si>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</si>
  <si>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</si>
  <si>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</si>
  <si>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</si>
  <si>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</si>
  <si>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</si>
  <si>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</si>
  <si>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</si>
  <si>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</si>
  <si>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</si>
  <si>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</si>
  <si>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</si>
  <si>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</si>
  <si>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</si>
  <si>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</si>
  <si>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</si>
  <si>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</si>
  <si>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</si>
  <si>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</si>
  <si>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</si>
  <si>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</si>
  <si>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</si>
  <si>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</si>
  <si>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</si>
  <si>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</si>
  <si>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</si>
  <si>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</si>
  <si>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</si>
  <si>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</si>
  <si>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</si>
  <si>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</si>
  <si>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</si>
  <si>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</si>
  <si>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</si>
  <si>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</si>
  <si>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</si>
  <si>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</si>
  <si>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</si>
  <si>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</si>
  <si>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</si>
  <si>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</si>
  <si>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</si>
  <si>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</si>
  <si>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</si>
  <si>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</si>
  <si>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</si>
  <si>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</si>
  <si>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</si>
  <si>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</si>
  <si>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</si>
  <si>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</si>
  <si>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</si>
  <si>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</si>
  <si>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</si>
  <si>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</si>
  <si>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</si>
  <si>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</si>
  <si>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</si>
  <si>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</si>
  <si>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</si>
  <si>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</si>
  <si>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</si>
  <si>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</si>
  <si>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</si>
  <si>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</si>
  <si>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</si>
  <si>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</si>
  <si>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</si>
  <si>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</si>
  <si>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</si>
  <si>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</si>
  <si>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</si>
  <si>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</si>
  <si>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</si>
  <si>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</si>
  <si>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</si>
  <si>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</si>
  <si>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</si>
  <si>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</si>
  <si>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</si>
  <si>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</si>
  <si>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</si>
  <si>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</si>
  <si>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</si>
  <si>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</si>
  <si>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</si>
  <si>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</si>
  <si>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</si>
  <si>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</si>
  <si>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</si>
  <si>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</si>
  <si>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</si>
  <si>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</si>
  <si>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</si>
  <si>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</si>
  <si>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</si>
  <si>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</si>
  <si>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</si>
  <si>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</si>
  <si>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</si>
  <si>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</si>
  <si>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</si>
  <si>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</si>
  <si>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</si>
  <si>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</si>
  <si>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</si>
  <si>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</si>
  <si>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</si>
  <si>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</si>
  <si>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</si>
  <si>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</si>
  <si>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</si>
  <si>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</si>
  <si>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</si>
  <si>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</si>
  <si>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</si>
  <si>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</si>
  <si>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</si>
  <si>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</si>
  <si>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</si>
  <si>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</si>
  <si>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</si>
  <si>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</si>
  <si>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</si>
  <si>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</si>
  <si>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</si>
  <si>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</si>
  <si>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</si>
  <si>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</si>
  <si>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</si>
  <si>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</si>
  <si>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</si>
  <si>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</si>
  <si>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</si>
  <si>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</si>
  <si>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</si>
  <si>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</si>
  <si>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</si>
  <si>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</si>
  <si>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</si>
  <si>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</si>
  <si>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</si>
  <si>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</si>
  <si>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</si>
  <si>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</si>
  <si>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</si>
  <si>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</si>
  <si>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</si>
  <si>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</si>
  <si>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</si>
  <si>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</si>
  <si>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</si>
  <si>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</si>
  <si>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</si>
  <si>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</si>
  <si>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</si>
  <si>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</si>
  <si>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</si>
  <si>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</si>
  <si>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</si>
  <si>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</si>
  <si>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</si>
  <si>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</si>
  <si>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</si>
  <si>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</si>
  <si>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</si>
  <si>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</si>
  <si>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</si>
  <si>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</si>
  <si>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</si>
  <si>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</si>
  <si>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</si>
  <si>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</si>
  <si>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</si>
  <si>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</si>
  <si>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</si>
  <si>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</si>
  <si>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</si>
  <si>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</si>
  <si>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</si>
  <si>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</si>
  <si>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</si>
  <si>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</si>
  <si>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</si>
  <si>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</si>
  <si>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</si>
  <si>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</si>
  <si>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</si>
  <si>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</si>
  <si>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</si>
  <si>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</si>
  <si>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</si>
  <si>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</si>
  <si>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</si>
  <si>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</si>
  <si>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</si>
  <si>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</si>
  <si>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</si>
  <si>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</si>
  <si>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</si>
  <si>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</si>
  <si>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</si>
  <si>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</si>
  <si>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</si>
  <si>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</si>
  <si>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</si>
  <si>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</si>
  <si>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</si>
  <si>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</si>
  <si>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</si>
  <si>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</si>
  <si>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</si>
  <si>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</si>
  <si>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</si>
  <si>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</si>
  <si>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</si>
  <si>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1.1kV grade Power Cables (PVCinsulated)along withlugs,glands,straight joints &amp;accessories,etc.</t>
  </si>
  <si>
    <t>1.1kV grade Control Cables (PVCinsulated) along withlugs,glands,straight joints &amp;accessories,etc.</t>
  </si>
  <si>
    <t>SET</t>
  </si>
  <si>
    <t>Lighting Panel type ACP-2 as per technical specification</t>
  </si>
  <si>
    <t>Outdoor Power Receptacle for oilfiltration unit (250A)</t>
  </si>
  <si>
    <t>LIGHTING FIXTURE LED LUMINAIRES TYPE FL2 AS PER TECH. SPECIFICATIONS</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</si>
  <si>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</si>
  <si>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</si>
  <si>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</si>
  <si>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</si>
  <si>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</si>
  <si>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</si>
  <si>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</si>
  <si>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</si>
  <si>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</si>
  <si>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</si>
  <si>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</si>
  <si>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</si>
  <si>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</si>
  <si>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</si>
  <si>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</si>
  <si>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</si>
  <si>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</si>
  <si>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</si>
  <si>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 xml:space="preserve">M  </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</si>
  <si>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</si>
  <si>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</si>
  <si>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</si>
  <si>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</si>
  <si>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</si>
  <si>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</si>
  <si>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Total F&amp;I Price</t>
  </si>
  <si>
    <t xml:space="preserve">Total Installation Charges </t>
  </si>
  <si>
    <t>Relay &amp; protection Panels (with automation)</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</si>
  <si>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</si>
  <si>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</si>
  <si>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</si>
  <si>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</si>
  <si>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</si>
  <si>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</si>
  <si>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</si>
  <si>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</si>
  <si>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</si>
  <si>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</si>
  <si>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</si>
  <si>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</si>
  <si>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</si>
  <si>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</si>
  <si>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</si>
  <si>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</si>
  <si>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4PAIR, 0.5SQMM SCREENED CABLE</t>
  </si>
  <si>
    <t>1.1KV GRADE 3.5CX70 SQMM (PVC) POWER CABLE</t>
  </si>
  <si>
    <t>All civil works for Drains construction of Section A-A including crossings if any as per technical specification and tender drawingscomplete in all respect with all labour and materials.</t>
  </si>
  <si>
    <t>Cable Trench including all types of crossings, all metallic works and sump pit including concrte and reinforcement steel Section 3-3</t>
  </si>
  <si>
    <t>Rate of GST applicable (in %)</t>
  </si>
  <si>
    <t>Schedule - 2</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</si>
  <si>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</si>
  <si>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Printed Name:</t>
  </si>
  <si>
    <t xml:space="preserve">Date : </t>
  </si>
  <si>
    <t xml:space="preserve">Date  : </t>
  </si>
  <si>
    <t>336kV Surge Arrester (1-phase)</t>
  </si>
  <si>
    <t>420kV, 3150A, 63KA,  Isolator (3-phase)(Double Break) with one E/S</t>
  </si>
  <si>
    <t>420 kV, 3000A, 63KA, 1-Phase CurrentTransformer with 120% extended currentrating</t>
  </si>
  <si>
    <t>420kV, 3150A, 63kA Circuit Breaker (3-Phase) without closing resistorand with Support Structure</t>
  </si>
  <si>
    <t>420 kV, 1 phase Bus Post Insulator (except for Line Traps)</t>
  </si>
  <si>
    <t>Lighting Panel type ACP-3 as per technical specification</t>
  </si>
  <si>
    <t>Spares for 420kV Circuit Breaker</t>
  </si>
  <si>
    <t>Spares for 420kV Double break Isolator</t>
  </si>
  <si>
    <t>SPARES FOR 336KV SURGE ARRESTER</t>
  </si>
  <si>
    <t>Spare-420kV CT 1</t>
  </si>
  <si>
    <t>420kV, 3150A, 63kA Circuit Breaker(3-Phase) without closing resistor(with support structure)</t>
  </si>
  <si>
    <t>Excavation in hard rock which require blasting (including chemical blasting and rock excavated using specialized tools) for allfoundation works including stacking, measuring, disposal etc.for all leads and lifts as per technical specification.</t>
  </si>
  <si>
    <t>Supplying, filling and compacting stone boulders mixed with sand under foundations, roads, cable trenches, drains etc in layers notexceeding 250mm thickness including ramming, watering compacting</t>
  </si>
  <si>
    <t>Removing,cleaning and washing of existing stones and respreading of stones in switchyard excluding PCC</t>
  </si>
  <si>
    <t>New chain Link Fencing excluding concrete</t>
  </si>
  <si>
    <t>Providing and laying Plain Cement Concrete 1:5:10 (1 cement : 5 sand : 10 brick aggregate)</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</si>
  <si>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</si>
  <si>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</si>
  <si>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</si>
  <si>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</si>
  <si>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 xml:space="preserve">Illumination System                     </t>
  </si>
  <si>
    <t>LED STREET LIGHT LUMINAIRE TYPE SL-L1 (= 45W)AS PER TECHNICALSPECIFICATION</t>
  </si>
  <si>
    <t>TYPE L1 STREET LIGHTING POLE OF 6 METER AS PER TECHNICALSPECIFICATION.</t>
  </si>
  <si>
    <t>40 MM MS ROD FOR MAIN EARTHMAT</t>
  </si>
  <si>
    <t>Spares-Substation Automation System</t>
  </si>
  <si>
    <t>PMU with GPS Clock (clock can be either internal or external)</t>
  </si>
  <si>
    <t>WAMS Hardware - Time System (GPS receiver)</t>
  </si>
  <si>
    <t>SUBSTATION GRADE LAYER 3 LAN SWITCH</t>
  </si>
  <si>
    <t>WAMS Miscellaneous - Armored Fibre Optic Cable and associatedtermination (e.g. L2 Switch) for connecting PMU panels located indifferent control room of a station</t>
  </si>
  <si>
    <t>LIU - FO PATCH PANEL-12 PORT</t>
  </si>
  <si>
    <t>SUBSTATION GRADE LAYER 2 LAN SWITCH</t>
  </si>
  <si>
    <t>OPGW Fibre Optic Distribution Panel (FODP): Indoor Type: 96F</t>
  </si>
  <si>
    <t>GI FLEXIBLE CONDUIT INSTALLATION HARDWARE FOR APPROAH CABLING</t>
  </si>
  <si>
    <t>GI ELBOW INSTALLATION HARDWARE FOR APPROAH CABLING</t>
  </si>
  <si>
    <t>GI PIPE INSTALLATION HARDWARE FOR APPROACH CABLING</t>
  </si>
  <si>
    <t>24F (DWSM) APPROACH FIBRE OPTIC CABLE</t>
  </si>
  <si>
    <t>Equipment Cabinets For SDH</t>
  </si>
  <si>
    <t>TRIBUTARY INTERFACE-GIGABIT ETHERNET INTERFACES 10/100 MBPS WITH LAYER-2 SWITCHING (MINIMUM 2 NOS.)</t>
  </si>
  <si>
    <t>ETHERNET INTERFACE 10/100 BASE T WITH LAYER-2 SWITCHING (MIN 8INTERFACES PER CARD)</t>
  </si>
  <si>
    <t>TRIBUTARY INTERFACE- E1 INTERFACE (MINIMUM 16 NOS.)</t>
  </si>
  <si>
    <t>S16.1 SFP</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</si>
  <si>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</si>
  <si>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</si>
  <si>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</si>
  <si>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III</t>
  </si>
  <si>
    <t>IV</t>
  </si>
  <si>
    <t>Sub Lighting panel (outdoor) type SLP (Switchyard and Street Lighting)</t>
  </si>
  <si>
    <t xml:space="preserve">Civil Work                              </t>
  </si>
  <si>
    <t>Type L1 Street Lighting Pole of 6 meter as per technical specification.</t>
  </si>
  <si>
    <t>40 mm MS rod for Main Earthmat</t>
  </si>
  <si>
    <t>Integration of PMU with the PDC (Phasor Data Concentrator) of RLDCs and respective SLDCs as required.</t>
  </si>
  <si>
    <t>SUPPLY, INSTALLATION, TESTING AND COMMISSIONING OF LIU-FO PATCH PANEL-12 PORT</t>
  </si>
  <si>
    <t>Services:- Armored Fibre Optic Cable and associated termination equipment</t>
  </si>
  <si>
    <t>SUBSTATION GRADE Layer 3 LAN SWITCH</t>
  </si>
  <si>
    <t>SUBSTATION GRADE Layer 2 LAN SWITCH</t>
  </si>
  <si>
    <t>WAMS TIME SYSTEM(GPS RECEIVER)</t>
  </si>
  <si>
    <t>Service:- Phasor Measurement Unit (PMU)</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</si>
  <si>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</si>
  <si>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</si>
  <si>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</si>
  <si>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</si>
  <si>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</si>
  <si>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</si>
  <si>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Fibre Optic Distribution Panel (FODP): Indoor Type: FC Coupling and mounted on ETSI 19" rack or slimline rack: Type 2  (96 Fibre)</t>
  </si>
  <si>
    <t>Fibre Optic Approach cabling: Including installation hardware like GI pipe, elbow, conduits, accessories etc.: 24 Fibre</t>
  </si>
  <si>
    <t>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t>
  </si>
  <si>
    <t>400kV AIS SUBSTATION PACKAGE SS-137</t>
  </si>
  <si>
    <t>Specification No.: CC/NT/W-AIS/DOM/A10/24/10719</t>
  </si>
  <si>
    <t xml:space="preserve">145kV Equipments                        </t>
  </si>
  <si>
    <t xml:space="preserve">Relay &amp; Protection Panel                </t>
  </si>
  <si>
    <t xml:space="preserve">PLCC/DPC                                </t>
  </si>
  <si>
    <t xml:space="preserve">Cables                                  </t>
  </si>
  <si>
    <t xml:space="preserve">Erection H/W                            </t>
  </si>
  <si>
    <t xml:space="preserve">Equipments Structure and Earthmat       </t>
  </si>
  <si>
    <t xml:space="preserve">Mandatory Spares                        </t>
  </si>
  <si>
    <t xml:space="preserve">Supply of Foundation Bolt               </t>
  </si>
  <si>
    <t xml:space="preserve">Supply of Structure                     </t>
  </si>
  <si>
    <t xml:space="preserve">Supply - Telecom Equipment              </t>
  </si>
  <si>
    <t xml:space="preserve">Spares -Telecom Equipment               </t>
  </si>
  <si>
    <t>145kV,1250A, 31.5kA SF6 Circuit Breaker3-Phase with support structure(Suitable for 1-Phase &amp; 3-PhaseAutoreclosing)</t>
  </si>
  <si>
    <t>145 kV, 600A, 31.5KA, 1-Phase CurrentTransformer with 120% extended currentrating</t>
  </si>
  <si>
    <t>145 kV, 8800pf, 1-phase Capacitive Voltage Transformer</t>
  </si>
  <si>
    <t>120kV Surge Arrester(1-phase)</t>
  </si>
  <si>
    <t>145kV, 1 phase Bus Post Insulators</t>
  </si>
  <si>
    <t>145 kV, 1250A, 31.5 KA, 3-phase DoubleBreak Isolator with one E/S</t>
  </si>
  <si>
    <t>145 kV, 1250 A, 31.5KA, 3-phase DoubleBreak Isolator without E/S</t>
  </si>
  <si>
    <t>145 kV, 1250 A, 31.5KA, 3-phase DoubleBreak Isolator without E/S (Tandem)</t>
  </si>
  <si>
    <t>Duplex Control Panel for 132 kV One Bay (Bus scheme as per SLD)</t>
  </si>
  <si>
    <t>Digital Protection Coupler</t>
  </si>
  <si>
    <t>1.1KV GRADE 7CX2.5 SQMM CONTROL CABLE</t>
  </si>
  <si>
    <t>Erection Hardware for 132kV layout (Single Main &amp; TransferScheme)-Line Bay as per technical specification</t>
  </si>
  <si>
    <t>Fabrication, galvanising and supply of Std 132 kV Support Structure 1 PhCTincluding nuts, bolts, all type of washers, packplates, step bolts andgusset plates excluding foundation bolts</t>
  </si>
  <si>
    <t>Fabrication, galvanising and supply of Std 132 kV Support Structure1Ph CVT including nuts, bolts, all type of washers, packplates, stepboltsand gusset plates excluding foundation bolts</t>
  </si>
  <si>
    <t>Fabrication, galvanising and supply of Std 132 kV Support Structure3Ph ISO including nuts, bolts, all type of washers, packplates, stepboltsand gusset plates excluding foundation bolts</t>
  </si>
  <si>
    <t>Fabrication, galvanising and supply of Std 132 kV Support Structure 1 PhLAincluding nuts, bolts, all type of washers, packplates, step bolts andgusset plates excluding foundation bolts</t>
  </si>
  <si>
    <t>Fabrication, galvanising and supply of Std 132 kV Support Structure1Ph BPI including nuts, bolts, all type of washers, packplates, stepboltsand gusset plates excluding foundation bolts</t>
  </si>
  <si>
    <t>SPARE-DIGITAL PROTECTION COUPLER</t>
  </si>
  <si>
    <t>SPARE-145KV CVT</t>
  </si>
  <si>
    <t>Spare-C &amp; R Panel</t>
  </si>
  <si>
    <t>Spares for 120kV Surge Arrester</t>
  </si>
  <si>
    <t>SPARE-145KV CT</t>
  </si>
  <si>
    <t>SPARE-145KV DB ISOLATOR</t>
  </si>
  <si>
    <t>SPARE-145KV CIRCUIT BREAKER</t>
  </si>
  <si>
    <t>Fabrication, galvanising and supply of24mm dia foundation bolts includingnuts, checknuts, washers andpackplates.</t>
  </si>
  <si>
    <t>VOIP TELEPHONE INSTRUMENT WITH ONE COMMON SWITCH (MIN. 8 PORT)</t>
  </si>
  <si>
    <t>Software for Craft Terminal</t>
  </si>
  <si>
    <t>NMS- CRAFT TERMINAL-HARDWARE</t>
  </si>
  <si>
    <t>Optical Line Interface card (to support minimum 150 kms)</t>
  </si>
  <si>
    <t>L16.2 SFP</t>
  </si>
  <si>
    <t>OPTICAL INTERFACE/SFP-V16.2</t>
  </si>
  <si>
    <t xml:space="preserve">SAS                                     </t>
  </si>
  <si>
    <t>132kV Line Protection Panel (with Automation)</t>
  </si>
  <si>
    <t>132kV Circuit Breaker Relay Panel with Auto Reclose (with Automation)</t>
  </si>
  <si>
    <t>Complete Substation automation System for 33kV bay as per TechnicalSpecification</t>
  </si>
  <si>
    <t>Complete Substation automation System for 132kV bay as per TechnicalSpecification</t>
  </si>
  <si>
    <t>Erection Hardware for 132kV layout -Bus work for  complete Main &amp;Transfer bus (for all existing bays)</t>
  </si>
  <si>
    <t xml:space="preserve">Air Conditioning - CRB                  </t>
  </si>
  <si>
    <t>132kV Bus Bar Protection Panel (Single)-(with Automation)</t>
  </si>
  <si>
    <t>High wall type split AC unit of 2 TR capacity</t>
  </si>
  <si>
    <t xml:space="preserve">LT Switchgear                           </t>
  </si>
  <si>
    <t>Augmentation of Substation automation System for 132kV bay as perTechnical Specification</t>
  </si>
  <si>
    <t>Erection Hardware  for 132kV layout (Single Main &amp; Transfer Scheme)Bus work (For Three bays) as per technical specification</t>
  </si>
  <si>
    <t>415V ACDB (Extn.)</t>
  </si>
  <si>
    <t>110 V DCDB extension panel</t>
  </si>
  <si>
    <t>V</t>
  </si>
  <si>
    <t xml:space="preserve">420KV, 63KA AIS EQUIPMENTS              </t>
  </si>
  <si>
    <t xml:space="preserve">Erection Hardware                       </t>
  </si>
  <si>
    <t xml:space="preserve">CRP                                     </t>
  </si>
  <si>
    <t xml:space="preserve">ILLUMINATION &amp; OTHER AUXILLARIES        </t>
  </si>
  <si>
    <t xml:space="preserve">Supply Cables                           </t>
  </si>
  <si>
    <t xml:space="preserve">HVWS for 125MVAr Bus Reactor            </t>
  </si>
  <si>
    <t xml:space="preserve">Substation Mandatory Spares             </t>
  </si>
  <si>
    <t xml:space="preserve">Foundation bolts &amp; STRUCTURES           </t>
  </si>
  <si>
    <t xml:space="preserve">PMU &amp; associated items (Balipara PG)    </t>
  </si>
  <si>
    <t>420kV, 3150A, 63KA Isolator (3-phase)(Double Break) with two E/S</t>
  </si>
  <si>
    <t>Erection Hardware for 400kV I type layout-Bus Reactor bay as pertechnical specification</t>
  </si>
  <si>
    <t>Controlled switching device for 420 kV, 3 phase circuit breaker</t>
  </si>
  <si>
    <t>HVW spray system, Hydrant system and complete U/G &amp; O/G piping andaccessories etc. out side the pump house for 125 MVAR, 420kV, 3 phaseBus Reactor</t>
  </si>
  <si>
    <t>SPARES FOR CLAMPS &amp; CONNECTORS</t>
  </si>
  <si>
    <t>Spare-420kV BPI</t>
  </si>
  <si>
    <t>ETHERNET SWITCH SUITABLE FOR 19Ã‚â‚¬Â RACK MOUNTING WITH 24 FIBER OPTICPORTS</t>
  </si>
  <si>
    <t>BAY CONTROL UNIT (IED) OF MAIN SYSTEM</t>
  </si>
  <si>
    <t>Fabrication, galvanising and supply of 32mm dia foundation boltsincluding nuts, checknuts, washers and packplates</t>
  </si>
  <si>
    <t>Standard Pipe Structure for 400kV BPI (excluding wave trap)</t>
  </si>
  <si>
    <t>Fabrication, galvanising and supply ofStandard Pipe Structure - 400 kV,1-Phase,  CT including nuts, bolts, alltype of washers, packplates, step boltsand gusset plates excluding foundationbolts</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</si>
  <si>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</si>
  <si>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</si>
  <si>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 xml:space="preserve">132 kV PASIGHAT OLD EXT        </t>
  </si>
  <si>
    <t xml:space="preserve">132kV ROING EXT                </t>
  </si>
  <si>
    <t xml:space="preserve">132 kV TEZU EXT </t>
  </si>
  <si>
    <t xml:space="preserve">132 kV NAMSAI EXT          </t>
  </si>
  <si>
    <t xml:space="preserve">132kV ROING EXT     </t>
  </si>
  <si>
    <t xml:space="preserve">Install_145kV Equipments                </t>
  </si>
  <si>
    <t xml:space="preserve">Install_Relay &amp; Protection Panel        </t>
  </si>
  <si>
    <t xml:space="preserve">Install_DPC                             </t>
  </si>
  <si>
    <t xml:space="preserve">Install_Illumination System             </t>
  </si>
  <si>
    <t xml:space="preserve">Install_Erection H/W                    </t>
  </si>
  <si>
    <t xml:space="preserve">Install_Cables                          </t>
  </si>
  <si>
    <t xml:space="preserve">Install_Eqpt. Support Str &amp; Earthmat    </t>
  </si>
  <si>
    <t xml:space="preserve">Erection of Foundation Bolt             </t>
  </si>
  <si>
    <t xml:space="preserve">Erection of Structure                   </t>
  </si>
  <si>
    <t xml:space="preserve">Service -Telecom Equipment              </t>
  </si>
  <si>
    <t>145kV, 1250A, 31.5kA SF6 Circuit Breaker3-Phase with support structure(Suitable for 1-Phase &amp; 3-PhaseAutoreclosing)</t>
  </si>
  <si>
    <t>145kV ,1 phase Bus Post Insulators</t>
  </si>
  <si>
    <t>145 kV, 1250 A, 31.5KA, 3-phase Double Break Isolator without E/S</t>
  </si>
  <si>
    <t>145 kV, 1250 A, 31.5KA, 3-phase Double Break Isolator without E/S (Tandem)</t>
  </si>
  <si>
    <t>Augmentation of existing 132kV Control Panel (Bus scheme as per SLD)</t>
  </si>
  <si>
    <t>LED Flood Light Luminaries Type-FL-1 as per technical specification</t>
  </si>
  <si>
    <t>LED Flood Light Luminaries Type FL-2 (250W) as per technical specification</t>
  </si>
  <si>
    <t>Erection Hardware for 132kV layout (Single Main &amp; Transfer Scheme as per SLD)-Line Bay as per specification</t>
  </si>
  <si>
    <t>Erection of Std 132 kV Support Structure 1-Phase BPI including nuts, bolts, all type of washers, packplates, step bolts and gussetplates excluding foundation bolts</t>
  </si>
  <si>
    <t>Erection of Std 132 kV Support Structure 1-Phase LA including nuts, bolts, all type of washers, packplates, step bolts and gussetplates excluding foundation bolts</t>
  </si>
  <si>
    <t>Erection of Std 132 kV Support Structure 3-Phase ISOLATOR including nuts, bolts, all type of washers, packplates, step bolts andgusset plates excluding foundation bolts</t>
  </si>
  <si>
    <t>Erection of Std 132 kV Support Structure 1-Phase CVT including nuts, bolts, all type of washers, packplates, step bolts and gussetplates excluding foundation bolts</t>
  </si>
  <si>
    <t>Erection of Std 132 kV Support Structure 1-Phase CT including nuts, bolts, all type of washers, packplates, step bolts and gussetplates excluding foundation bolts</t>
  </si>
  <si>
    <t>Soil Investigation for 02 borehole locations: As per technical specification including all laboratory and field tests, report andrecommendations.</t>
  </si>
  <si>
    <t>Providing and fixing 100mm UPVC pipes conforming to IS : 15328, for weep holes</t>
  </si>
  <si>
    <t>Erection of 24mm dia foundation bolts including nuts, checknuts, washers and packplates</t>
  </si>
  <si>
    <t>Optical Interface Card (to support minimum 150 kms) for STM-16</t>
  </si>
  <si>
    <t>NMS-Craft Terminal-Hardware</t>
  </si>
  <si>
    <t>NMS-Craft Terminal-Software</t>
  </si>
  <si>
    <t>VOIP telephone instrument with one common switch (min. 8 port)</t>
  </si>
  <si>
    <t xml:space="preserve">Install_SAS                             </t>
  </si>
  <si>
    <t>132kV Circuit Breaker Relay Panel with Auto Reclose (Bus scheme as per SLD)</t>
  </si>
  <si>
    <t>Augmentation of existing 132kV bus bar protection scheme.(No. of bays as per specification)-(with Automation)</t>
  </si>
  <si>
    <t>Complete Substation automation System for 132kV bay as per Technical Specification</t>
  </si>
  <si>
    <t>Complete Substation automation System for 33kV bay as per Technical Specification</t>
  </si>
  <si>
    <t>LED Street Light Luminaire TYPE SL-L1 (= 45W)as per technical specification</t>
  </si>
  <si>
    <t>Erection Hardware for 132kV layout -Bus work for  complete Main &amp; Transfer bus (for all existing bays)</t>
  </si>
  <si>
    <t>Buried Cable trenches for Aux. Power arrangement</t>
  </si>
  <si>
    <t>Dismantling of Chain Link fencing and disposal of unserviceable material and stackinmg of serviceable material with in S/S Boundaryas per direction of site-In-charge.</t>
  </si>
  <si>
    <t>3.75m wide Cement Concrete road with PCC shoulder including 100 mm dia RCC Hume Pipe @ 100 metre interval as per drawing and TS.However, reinforcement steel and all type concrete shall be paid separately under relevant items</t>
  </si>
  <si>
    <t>Optical Interface/SFP-V16.2</t>
  </si>
  <si>
    <t xml:space="preserve">132 kV TEZU EXT       </t>
  </si>
  <si>
    <t xml:space="preserve">Install_PLCC/DPC                        </t>
  </si>
  <si>
    <t xml:space="preserve">Install_AC_CRB                          </t>
  </si>
  <si>
    <t xml:space="preserve">Install_LT Switchgear                   </t>
  </si>
  <si>
    <t>Augmentation of   Substation automation System for 132kV bay as per Technical Specification</t>
  </si>
  <si>
    <t>Erection Hardware  for 132kV layout (Single Main &amp; Transfer Scheme as per SLD) Bus work (For Three bays) as per specification</t>
  </si>
  <si>
    <t xml:space="preserve">Service 420KV, 63KA AIS EQUIPMENTS      </t>
  </si>
  <si>
    <t xml:space="preserve">Service-Erection hardware               </t>
  </si>
  <si>
    <t xml:space="preserve">Service CRP                             </t>
  </si>
  <si>
    <t>SERVICE-ILLUMINATION &amp; OTHER AUXILLARIES</t>
  </si>
  <si>
    <t xml:space="preserve">SERVICE -CABLES                         </t>
  </si>
  <si>
    <t xml:space="preserve">SERVICE-HVWS BUS REACTOR                </t>
  </si>
  <si>
    <t xml:space="preserve">Service Foundation &amp; Structure          </t>
  </si>
  <si>
    <t xml:space="preserve">DISMANTLING-50MVAR REACTOR              </t>
  </si>
  <si>
    <t xml:space="preserve">DISMANTLING OF EQUIPMENT &amp; STRUCTURE    </t>
  </si>
  <si>
    <t xml:space="preserve">Civil works                             </t>
  </si>
  <si>
    <t>420KV, 1-PHASE BUS POST INSULATORS</t>
  </si>
  <si>
    <t>Erection Hardware for 400kV I type layout-Bus Reactor bay as per specification as per specification</t>
  </si>
  <si>
    <t>Controlled Switching Device for 420 kV, 3-ph Circuit Breaker</t>
  </si>
  <si>
    <t>HVW spray system, Hydrant system and complete U/G &amp; O/G piping and accessories etc. out side the pump house for 125 MVAR, 420kV, 3phase Bus Reactor</t>
  </si>
  <si>
    <t>Erection of 32mm dia foundation bolts including nuts, checknuts, washers and packplates</t>
  </si>
  <si>
    <t>Erection of Pipe Structure - 400 kV 1-Phase SA including nuts, bolts, all type of washers, packplates, step bolts and gusset platesexcluding foundation bolts</t>
  </si>
  <si>
    <t>Erection of Pipe Structure - 400 kV  1-Phase CT including nuts, bolts, all type of washers, packplates, step bolts and gusset platesexcluding foundation bolts</t>
  </si>
  <si>
    <t>Erection of Pipe Structure - 400 kV, 1-Phase,   BPI, (Excluding Wave Trap),  including nuts, bolts, all  type of washers,packplates, step bolts and gusset plates excluding foundation bolts</t>
  </si>
  <si>
    <t>Erection of Pipe Structure - 400 kV 3-Phase ISOLATOR including nuts, bolts, all type of washers, packplates, step bolts and gussetplates excluding foundation bolts</t>
  </si>
  <si>
    <t>Dismantling of existing 400kV  Reactor along with all accessories and storing at substation as per Tec. Spec.</t>
  </si>
  <si>
    <t>Dismantling of HVWS Spray system as per technical specification</t>
  </si>
  <si>
    <t>Dismantling of 400kV CB</t>
  </si>
  <si>
    <t>Dismantling of Lattice/Pipe Support Structure for 400kV Circuit Breaker (3-Phase)</t>
  </si>
  <si>
    <t>Dismantling of 400kV CT</t>
  </si>
  <si>
    <t>Dismantling of Lattice/Pipe Support Structure for 400kV CT (1-Phase)</t>
  </si>
  <si>
    <t>Dismantling of 400kV BPI</t>
  </si>
  <si>
    <t>Dismantling of Lattice/Pipe Support Structure for 400kV BPI (1-Phase)</t>
  </si>
  <si>
    <t>Dismantling of 400kV Isolators</t>
  </si>
  <si>
    <t>Dismantling of Lattice/Pipe Support Structure for 400kV Isolator (3-Phase)</t>
  </si>
  <si>
    <t>Dismantling of 400kV SA</t>
  </si>
  <si>
    <t>Dismantling of Lattice/Pipe Support Structure for 400kV SA (1-Phase)</t>
  </si>
  <si>
    <t xml:space="preserve"> Construction of rail cum road as per drawing including all item such as excavation,compactions, rolling watering, WBM etc. butexcluding concrete reinforcement and structural steel-Section having two rails for Reactor.</t>
  </si>
  <si>
    <t>Supplying and erecting dewatering pumps- 2 HP</t>
  </si>
  <si>
    <t>Dismantling of RCC in foundation including disposal of debris and reinforcement bars of dismantled RCC works within substationboundaries as per direction of enginner incahrge</t>
  </si>
  <si>
    <t xml:space="preserve">EXTENSION OF 400KV BALIPARA (PG) SUBSTATION </t>
  </si>
  <si>
    <t xml:space="preserve">EXTENSION OF 400KV BALIPARA (PG) SUBSTATION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</si>
</sst>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1" fillId="0" borderId="0"/>
    <xf numFmtId="9" fontId="6" fillId="0" borderId="0"/>
    <xf numFmtId="9" fontId="85"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2"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4"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3"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82">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6" fillId="0" borderId="0" xfId="204" applyNumberFormat="1" applyFont="1" applyFill="1" applyBorder="1" applyAlignment="1" applyProtection="1">
      <alignment horizontal="center"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vertical="top"/>
      <protection hidden="1"/>
    </xf>
    <xf numFmtId="0" fontId="6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7" fillId="0" borderId="0" xfId="204" applyNumberFormat="1" applyFont="1" applyFill="1" applyBorder="1" applyAlignment="1" applyProtection="1">
      <alignment horizontal="center" vertical="center"/>
      <protection hidden="1"/>
    </xf>
    <xf numFmtId="0" fontId="77" fillId="0" borderId="0" xfId="204" applyNumberFormat="1" applyFont="1" applyFill="1" applyBorder="1" applyAlignment="1" applyProtection="1">
      <alignment horizontal="center" vertical="top"/>
      <protection hidden="1"/>
    </xf>
    <xf numFmtId="0" fontId="76"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wrapText="1"/>
      <protection hidden="1"/>
    </xf>
    <xf numFmtId="2" fontId="78"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center"/>
      <protection hidden="1"/>
    </xf>
    <xf numFmtId="10" fontId="78"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2" fontId="76"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center" indent="3"/>
      <protection hidden="1"/>
    </xf>
    <xf numFmtId="10" fontId="76"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5" fontId="5" fillId="0" borderId="0" xfId="0" applyNumberFormat="1" applyFont="1" applyAlignment="1">
      <alignment horizontal="center" vertical="top"/>
    </xf>
    <xf numFmtId="0" fontId="84" fillId="0" borderId="0" xfId="0" applyFont="1" applyAlignment="1" applyProtection="1">
      <alignment vertical="top" wrapText="1"/>
      <protection hidden="1"/>
    </xf>
    <xf numFmtId="0" fontId="82"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4" fillId="12" borderId="4" xfId="0" applyFont="1" applyFill="1" applyBorder="1" applyAlignment="1">
      <alignment vertical="top" wrapText="1"/>
    </xf>
    <xf numFmtId="0" fontId="94" fillId="12" borderId="15" xfId="0" applyFont="1" applyFill="1" applyBorder="1" applyAlignment="1">
      <alignment vertical="top" wrapText="1"/>
    </xf>
    <xf numFmtId="2" fontId="4" fillId="0" borderId="4" xfId="200" applyNumberFormat="1" applyFont="1" applyFill="1" applyBorder="1" applyProtection="1">
      <alignment vertical="top"/>
    </xf>
    <xf numFmtId="171" fontId="86"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87" fillId="15" borderId="4" xfId="0" applyNumberFormat="1" applyFont="1" applyFill="1" applyBorder="1" applyAlignment="1">
      <alignment horizontal="center" vertical="top" wrapText="1"/>
    </xf>
    <xf numFmtId="0" fontId="87"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wrapText="1"/>
    </xf>
    <xf numFmtId="1" fontId="87" fillId="15" borderId="4" xfId="0"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4" fillId="0" borderId="0" xfId="0" applyFont="1" applyAlignment="1">
      <alignment vertical="top"/>
    </xf>
    <xf numFmtId="0" fontId="95"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6" fillId="0" borderId="4"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2" fillId="17" borderId="15" xfId="0" applyFont="1" applyFill="1" applyBorder="1" applyAlignment="1">
      <alignment horizontal="center" vertical="top" wrapText="1"/>
    </xf>
    <xf numFmtId="0" fontId="82" fillId="17" borderId="3" xfId="214" applyFont="1" applyFill="1" applyBorder="1" applyAlignment="1">
      <alignment vertical="top" wrapText="1"/>
    </xf>
    <xf numFmtId="0" fontId="82" fillId="17" borderId="15" xfId="214" applyFont="1" applyFill="1" applyBorder="1" applyAlignment="1">
      <alignment vertical="top" wrapText="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59" fillId="0" borderId="0" xfId="0" applyFont="1" applyAlignment="1">
      <alignment horizontal="center" vertical="top"/>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6" fillId="0" borderId="0" xfId="197" applyFont="1" applyAlignment="1" applyProtection="1">
      <alignment horizontal="center" vertical="center"/>
      <protection hidden="1"/>
    </xf>
    <xf numFmtId="0" fontId="97"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8" fillId="0" borderId="0" xfId="205" applyFont="1" applyAlignment="1" applyProtection="1">
      <alignment vertical="center"/>
      <protection hidden="1"/>
    </xf>
    <xf numFmtId="0" fontId="18" fillId="0" borderId="0" xfId="0" applyFont="1" applyAlignment="1">
      <alignment horizontal="justify" vertical="top" wrapText="1"/>
    </xf>
    <xf numFmtId="0" fontId="4" fillId="11" borderId="4" xfId="0" applyFont="1" applyFill="1" applyBorder="1" applyAlignment="1">
      <alignment horizontal="center" vertical="top" wrapText="1"/>
    </xf>
    <xf numFmtId="2" fontId="59"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2" fillId="14" borderId="0" xfId="206" applyNumberFormat="1" applyFont="1" applyFill="1" applyAlignment="1" applyProtection="1">
      <alignment vertical="center"/>
      <protection hidden="1"/>
    </xf>
    <xf numFmtId="165"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4" fillId="12" borderId="15" xfId="0" applyFont="1" applyFill="1" applyBorder="1" applyAlignment="1">
      <alignment vertical="center" wrapText="1"/>
    </xf>
    <xf numFmtId="0" fontId="94"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 fontId="100" fillId="0" borderId="4" xfId="200" applyNumberFormat="1" applyFont="1" applyFill="1" applyBorder="1" applyAlignment="1" applyProtection="1">
      <alignment horizontal="center" vertical="top"/>
      <protection locked="0"/>
    </xf>
    <xf numFmtId="9" fontId="99" fillId="0" borderId="4" xfId="0" applyNumberFormat="1" applyFont="1" applyBorder="1" applyAlignment="1">
      <alignment horizontal="center" vertical="top"/>
    </xf>
    <xf numFmtId="10" fontId="100" fillId="0" borderId="4" xfId="200" applyNumberFormat="1" applyFont="1" applyFill="1" applyBorder="1" applyAlignment="1" applyProtection="1">
      <alignment horizontal="center" vertical="top"/>
      <protection locked="0" hidden="1"/>
    </xf>
    <xf numFmtId="0" fontId="100" fillId="0" borderId="4" xfId="201" applyNumberFormat="1" applyFont="1" applyFill="1" applyBorder="1" applyAlignment="1" applyProtection="1">
      <alignment horizontal="justify" vertical="top" wrapText="1"/>
    </xf>
    <xf numFmtId="179" fontId="100" fillId="0" borderId="4" xfId="70" applyNumberFormat="1" applyFont="1" applyBorder="1" applyAlignment="1">
      <alignment horizontal="center" vertical="top" wrapText="1"/>
    </xf>
    <xf numFmtId="0" fontId="100" fillId="0" borderId="4" xfId="201" applyNumberFormat="1" applyFont="1" applyFill="1" applyBorder="1" applyAlignment="1" applyProtection="1">
      <alignment horizontal="center" vertical="top"/>
    </xf>
    <xf numFmtId="1" fontId="100" fillId="0" borderId="4" xfId="200" applyNumberFormat="1" applyFont="1" applyFill="1" applyBorder="1" applyAlignment="1" applyProtection="1">
      <alignment horizontal="right" vertical="top"/>
      <protection locked="0"/>
    </xf>
    <xf numFmtId="2" fontId="100" fillId="0" borderId="4" xfId="200" applyNumberFormat="1" applyFont="1" applyFill="1" applyBorder="1" applyAlignment="1" applyProtection="1">
      <alignment horizontal="right" vertical="top"/>
    </xf>
    <xf numFmtId="2" fontId="100" fillId="0" borderId="4" xfId="200" applyNumberFormat="1" applyFont="1" applyFill="1" applyBorder="1" applyProtection="1">
      <alignment vertical="top"/>
    </xf>
    <xf numFmtId="0" fontId="15" fillId="7" borderId="4" xfId="211" applyFont="1" applyFill="1" applyBorder="1" applyAlignment="1" applyProtection="1">
      <alignment horizontal="justify" vertical="center" wrapText="1"/>
    </xf>
    <xf numFmtId="164" fontId="15" fillId="7" borderId="4" xfId="11" applyFont="1" applyFill="1" applyBorder="1" applyAlignment="1" applyProtection="1">
      <alignment horizontal="righ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15" fillId="11" borderId="14" xfId="0" applyFont="1" applyFill="1" applyBorder="1" applyAlignment="1">
      <alignment horizontal="left" vertical="center"/>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3" fillId="0" borderId="0" xfId="0" applyFont="1" applyAlignment="1">
      <alignment horizontal="center" vertical="top" wrapText="1"/>
    </xf>
    <xf numFmtId="0" fontId="33" fillId="0" borderId="0" xfId="0" applyFont="1" applyAlignment="1">
      <alignment vertical="top" wrapText="1"/>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164" fontId="15"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3" fillId="0" borderId="0" xfId="0" applyNumberFormat="1" applyFont="1" applyAlignment="1">
      <alignment horizontal="center" vertical="top"/>
    </xf>
    <xf numFmtId="10" fontId="33"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3" fillId="0" borderId="0" xfId="206" applyFont="1" applyAlignment="1" applyProtection="1">
      <alignment horizontal="left" vertical="top"/>
      <protection hidden="1"/>
    </xf>
    <xf numFmtId="10" fontId="33" fillId="0" borderId="0" xfId="206" applyNumberFormat="1" applyFont="1" applyAlignment="1" applyProtection="1">
      <alignment horizontal="center" vertical="top"/>
      <protection hidden="1"/>
    </xf>
    <xf numFmtId="0" fontId="33"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3" fillId="0" borderId="0" xfId="211"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5" fontId="33" fillId="0" borderId="0" xfId="211" applyNumberFormat="1" applyFont="1" applyFill="1" applyBorder="1" applyAlignment="1" applyProtection="1">
      <alignment horizontal="center" vertical="top" wrapText="1"/>
      <protection hidden="1"/>
    </xf>
    <xf numFmtId="10" fontId="33" fillId="0" borderId="0" xfId="211" applyNumberFormat="1" applyFont="1" applyFill="1" applyBorder="1" applyAlignment="1" applyProtection="1">
      <alignment horizontal="center" vertical="top" wrapText="1"/>
      <protection hidden="1"/>
    </xf>
    <xf numFmtId="0" fontId="33" fillId="0" borderId="0" xfId="211"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wrapText="1"/>
      <protection hidden="1"/>
    </xf>
    <xf numFmtId="0" fontId="33" fillId="0" borderId="0" xfId="211"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0" fontId="33" fillId="0" borderId="0" xfId="211"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3" fillId="0" borderId="0" xfId="211" quotePrefix="1" applyNumberFormat="1" applyFont="1" applyFill="1" applyBorder="1" applyAlignment="1" applyProtection="1">
      <alignment vertical="top" wrapText="1"/>
      <protection hidden="1"/>
    </xf>
    <xf numFmtId="171" fontId="33"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3"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3" fillId="0" borderId="0" xfId="211" applyNumberFormat="1" applyFont="1" applyFill="1" applyBorder="1" applyAlignment="1" applyProtection="1">
      <alignment vertical="top" wrapText="1"/>
      <protection hidden="1"/>
    </xf>
    <xf numFmtId="3" fontId="33" fillId="0" borderId="0" xfId="211" applyNumberFormat="1" applyFont="1" applyFill="1" applyBorder="1" applyAlignment="1" applyProtection="1">
      <alignment vertical="top" wrapText="1"/>
      <protection hidden="1"/>
    </xf>
    <xf numFmtId="2" fontId="33"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3" fillId="0" borderId="0" xfId="211" applyNumberFormat="1" applyFont="1" applyFill="1" applyBorder="1" applyAlignment="1" applyProtection="1">
      <alignment horizontal="center" vertical="top"/>
      <protection hidden="1"/>
    </xf>
    <xf numFmtId="10" fontId="33"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9" fillId="0" borderId="0" xfId="0" applyNumberFormat="1" applyFont="1" applyAlignment="1" applyProtection="1">
      <alignment horizontal="left" vertical="center" indent="1"/>
      <protection hidden="1"/>
    </xf>
    <xf numFmtId="0" fontId="102" fillId="0" borderId="0" xfId="0" applyFont="1" applyAlignment="1" applyProtection="1">
      <alignment vertical="center"/>
      <protection hidden="1"/>
    </xf>
    <xf numFmtId="0" fontId="99"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9" fillId="0" borderId="0" xfId="204" applyNumberFormat="1" applyFont="1" applyFill="1" applyBorder="1" applyAlignment="1" applyProtection="1">
      <alignment vertical="center"/>
      <protection hidden="1"/>
    </xf>
    <xf numFmtId="0" fontId="46"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03" fillId="0" borderId="0" xfId="0" applyNumberFormat="1" applyFont="1" applyAlignment="1">
      <alignment vertical="top"/>
    </xf>
    <xf numFmtId="0" fontId="4" fillId="0" borderId="0" xfId="0" applyFont="1" applyAlignment="1">
      <alignment horizontal="right" vertical="top"/>
    </xf>
    <xf numFmtId="0" fontId="4"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164" fontId="0" fillId="0" borderId="4" xfId="0" applyNumberFormat="1" applyBorder="1" applyAlignment="1">
      <alignment horizontal="left" vertical="top" wrapText="1"/>
    </xf>
    <xf numFmtId="164" fontId="0" fillId="0" borderId="4" xfId="0" applyNumberFormat="1" applyBorder="1"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left"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5" fillId="0" borderId="0" xfId="206" applyFont="1" applyAlignment="1" applyProtection="1">
      <alignment vertical="top"/>
      <protection hidden="1"/>
    </xf>
    <xf numFmtId="10" fontId="5" fillId="0" borderId="0" xfId="206" applyNumberFormat="1" applyFont="1" applyAlignment="1" applyProtection="1">
      <alignment horizontal="center" vertical="top"/>
      <protection hidden="1"/>
    </xf>
    <xf numFmtId="0" fontId="5" fillId="0" borderId="0" xfId="206" applyFont="1" applyAlignment="1" applyProtection="1">
      <alignment horizontal="center" vertical="top"/>
      <protection hidden="1"/>
    </xf>
    <xf numFmtId="0" fontId="4" fillId="0" borderId="0" xfId="0" applyFont="1" applyAlignment="1" applyProtection="1">
      <alignment horizontal="left" vertical="top"/>
      <protection hidden="1"/>
    </xf>
    <xf numFmtId="0" fontId="44" fillId="0" borderId="0" xfId="0" applyFont="1" applyAlignment="1">
      <alignment horizontal="left" vertical="top"/>
    </xf>
    <xf numFmtId="10" fontId="4" fillId="0" borderId="0" xfId="0" applyNumberFormat="1" applyFont="1" applyAlignment="1">
      <alignment horizontal="center" vertical="top"/>
    </xf>
    <xf numFmtId="1" fontId="4" fillId="0" borderId="0" xfId="0" applyNumberFormat="1" applyFont="1" applyAlignment="1">
      <alignment vertical="top"/>
    </xf>
    <xf numFmtId="10" fontId="5" fillId="0" borderId="0" xfId="0" applyNumberFormat="1" applyFont="1" applyAlignment="1">
      <alignment horizontal="center" vertical="top"/>
    </xf>
    <xf numFmtId="2" fontId="4" fillId="0" borderId="0" xfId="0" applyNumberFormat="1" applyFont="1" applyAlignment="1">
      <alignment horizontal="center" vertical="top"/>
    </xf>
    <xf numFmtId="0" fontId="4" fillId="5" borderId="0" xfId="0" applyFont="1" applyFill="1" applyAlignment="1">
      <alignment vertical="top"/>
    </xf>
    <xf numFmtId="10" fontId="4" fillId="0" borderId="0" xfId="206" applyNumberFormat="1" applyFont="1" applyAlignment="1" applyProtection="1">
      <alignment horizontal="center" vertical="top"/>
      <protection hidden="1"/>
    </xf>
    <xf numFmtId="2" fontId="5" fillId="0" borderId="0" xfId="0" applyNumberFormat="1" applyFont="1" applyAlignment="1">
      <alignment horizontal="center" vertical="top"/>
    </xf>
    <xf numFmtId="180" fontId="4" fillId="0" borderId="0" xfId="0" applyNumberFormat="1" applyFont="1" applyAlignment="1">
      <alignment horizontal="center" vertical="top"/>
    </xf>
    <xf numFmtId="0" fontId="0" fillId="0" borderId="0" xfId="0" applyAlignment="1">
      <alignment horizontal="center" vertical="center"/>
    </xf>
    <xf numFmtId="0" fontId="15" fillId="11" borderId="15" xfId="0" applyFont="1" applyFill="1" applyBorder="1" applyAlignment="1">
      <alignment horizontal="center" vertical="top" wrapText="1"/>
    </xf>
    <xf numFmtId="0" fontId="15" fillId="11" borderId="15" xfId="0" applyFont="1" applyFill="1" applyBorder="1" applyAlignment="1">
      <alignment horizontal="center" vertical="center" wrapText="1"/>
    </xf>
    <xf numFmtId="0" fontId="15" fillId="11" borderId="3" xfId="0" applyFont="1" applyFill="1" applyBorder="1" applyAlignment="1">
      <alignment horizontal="center" vertical="top" wrapText="1"/>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5" fillId="15" borderId="4" xfId="0" applyNumberFormat="1" applyFont="1" applyFill="1" applyBorder="1" applyAlignment="1">
      <alignment horizontal="center" vertical="top" wrapText="1"/>
    </xf>
    <xf numFmtId="0" fontId="15" fillId="15"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84" fillId="0" borderId="0" xfId="0" quotePrefix="1" applyFont="1" applyAlignment="1" applyProtection="1">
      <alignment horizontal="left" vertical="center"/>
      <protection hidden="1"/>
    </xf>
    <xf numFmtId="0" fontId="84"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92" fillId="15" borderId="16" xfId="205" applyFont="1" applyFill="1" applyBorder="1" applyAlignment="1" applyProtection="1">
      <alignment horizontal="justify" vertical="center" wrapText="1"/>
      <protection hidden="1"/>
    </xf>
    <xf numFmtId="0" fontId="92" fillId="15" borderId="39" xfId="205" applyFont="1" applyFill="1" applyBorder="1" applyAlignment="1" applyProtection="1">
      <alignment horizontal="justify" vertical="center" wrapText="1"/>
      <protection hidden="1"/>
    </xf>
    <xf numFmtId="0" fontId="92"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9" fillId="0" borderId="11" xfId="205" applyFont="1" applyBorder="1" applyAlignment="1" applyProtection="1">
      <alignment horizontal="center" vertical="center" textRotation="90"/>
      <protection hidden="1"/>
    </xf>
    <xf numFmtId="0" fontId="89" fillId="0" borderId="12" xfId="205" applyFont="1" applyBorder="1" applyAlignment="1" applyProtection="1">
      <alignment horizontal="center" vertical="center" textRotation="90"/>
      <protection hidden="1"/>
    </xf>
    <xf numFmtId="0" fontId="89" fillId="0" borderId="13" xfId="205" applyFont="1" applyBorder="1" applyAlignment="1" applyProtection="1">
      <alignment horizontal="center" vertical="center" textRotation="90"/>
      <protection hidden="1"/>
    </xf>
    <xf numFmtId="0" fontId="93" fillId="0" borderId="11" xfId="205" applyFont="1" applyBorder="1" applyAlignment="1" applyProtection="1">
      <alignment horizontal="center" vertical="center" textRotation="90"/>
      <protection hidden="1"/>
    </xf>
    <xf numFmtId="0" fontId="93" fillId="0" borderId="12" xfId="205" applyFont="1" applyBorder="1" applyAlignment="1" applyProtection="1">
      <alignment horizontal="center" vertical="center" textRotation="90"/>
      <protection hidden="1"/>
    </xf>
    <xf numFmtId="0" fontId="93"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7"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101" fillId="0" borderId="41" xfId="211" applyNumberFormat="1" applyFont="1" applyFill="1" applyBorder="1" applyAlignment="1" applyProtection="1">
      <alignment horizontal="justify" vertical="top"/>
    </xf>
    <xf numFmtId="0" fontId="101"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7" fillId="0" borderId="0" xfId="211" applyNumberFormat="1" applyFont="1" applyFill="1" applyBorder="1" applyAlignment="1" applyProtection="1">
      <alignment horizontal="left" vertical="top"/>
      <protection hidden="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3"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0" fillId="0" borderId="0" xfId="0" applyAlignment="1">
      <alignment horizontal="right" vertical="top"/>
    </xf>
    <xf numFmtId="0" fontId="4" fillId="0" borderId="0" xfId="0" applyFont="1" applyAlignment="1">
      <alignment horizontal="center" vertical="top"/>
    </xf>
    <xf numFmtId="0" fontId="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5" fillId="15" borderId="4" xfId="0" applyFont="1" applyFill="1" applyBorder="1" applyAlignment="1">
      <alignment horizontal="justify" vertical="center" wrapText="1"/>
    </xf>
    <xf numFmtId="0" fontId="27" fillId="9" borderId="0" xfId="0" applyFont="1" applyFill="1" applyAlignment="1">
      <alignment horizontal="center" vertical="top"/>
    </xf>
    <xf numFmtId="0" fontId="5"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33"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15" fillId="0" borderId="0" xfId="206" applyFont="1" applyAlignment="1" applyProtection="1">
      <alignment horizontal="right" vertical="top"/>
      <protection hidden="1"/>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4" xfId="0" applyFont="1" applyFill="1" applyBorder="1" applyAlignment="1">
      <alignment horizontal="justify" vertical="center" wrapText="1"/>
    </xf>
    <xf numFmtId="0" fontId="15" fillId="0" borderId="0" xfId="0" applyFont="1" applyAlignment="1">
      <alignment horizontal="left" vertical="top" wrapText="1"/>
    </xf>
    <xf numFmtId="0" fontId="44" fillId="9" borderId="0" xfId="0" applyFont="1" applyFill="1" applyAlignment="1">
      <alignment horizontal="center" vertical="top"/>
    </xf>
    <xf numFmtId="171" fontId="86" fillId="13" borderId="14" xfId="0" applyNumberFormat="1" applyFont="1" applyFill="1" applyBorder="1" applyAlignment="1">
      <alignment horizontal="left" vertical="top" wrapText="1"/>
    </xf>
    <xf numFmtId="171" fontId="86" fillId="13" borderId="3" xfId="0" applyNumberFormat="1" applyFont="1" applyFill="1" applyBorder="1" applyAlignment="1">
      <alignment horizontal="left" vertical="top" wrapText="1"/>
    </xf>
    <xf numFmtId="171" fontId="86" fillId="13" borderId="15" xfId="0" applyNumberFormat="1" applyFont="1" applyFill="1" applyBorder="1" applyAlignment="1">
      <alignment horizontal="left" vertical="top" wrapText="1"/>
    </xf>
    <xf numFmtId="0" fontId="5" fillId="0" borderId="0" xfId="206" applyFont="1" applyAlignment="1">
      <alignment horizontal="left" vertical="top"/>
    </xf>
    <xf numFmtId="0" fontId="4" fillId="0" borderId="0" xfId="206" applyFont="1" applyAlignment="1">
      <alignment horizontal="left" vertical="top"/>
    </xf>
    <xf numFmtId="0" fontId="44" fillId="0" borderId="0" xfId="0" applyFont="1" applyAlignment="1">
      <alignment horizontal="center" vertical="center"/>
    </xf>
    <xf numFmtId="0" fontId="4" fillId="0" borderId="0" xfId="0" applyFont="1" applyAlignment="1">
      <alignment horizontal="left" vertical="top" wrapText="1"/>
    </xf>
    <xf numFmtId="1" fontId="4"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4" fillId="0" borderId="0" xfId="0" applyNumberFormat="1" applyFont="1" applyAlignment="1">
      <alignment horizontal="right" vertical="top"/>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1" fontId="86" fillId="13" borderId="10" xfId="0" applyNumberFormat="1" applyFont="1" applyFill="1" applyBorder="1" applyAlignment="1">
      <alignment horizontal="center" vertical="top" wrapText="1"/>
    </xf>
    <xf numFmtId="171" fontId="86" fillId="13" borderId="30" xfId="0" applyNumberFormat="1" applyFont="1" applyFill="1" applyBorder="1" applyAlignment="1">
      <alignment horizontal="center" vertical="top" wrapText="1"/>
    </xf>
    <xf numFmtId="0" fontId="42" fillId="15" borderId="4" xfId="0" applyFont="1" applyFill="1" applyBorder="1" applyAlignment="1" applyProtection="1">
      <alignment horizontal="justify"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6" fillId="13" borderId="14" xfId="0" applyNumberFormat="1" applyFont="1" applyFill="1" applyBorder="1" applyAlignment="1">
      <alignment horizontal="center" vertical="top" wrapText="1"/>
    </xf>
    <xf numFmtId="171" fontId="86" fillId="13" borderId="3" xfId="0" applyNumberFormat="1" applyFont="1" applyFill="1" applyBorder="1" applyAlignment="1">
      <alignment horizontal="center" vertical="top" wrapText="1"/>
    </xf>
    <xf numFmtId="171" fontId="86" fillId="13"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15" fillId="15" borderId="0" xfId="0" applyFont="1" applyFill="1" applyAlignment="1" applyProtection="1">
      <alignment horizontal="left" vertical="top" wrapText="1"/>
      <protection hidden="1"/>
    </xf>
    <xf numFmtId="0" fontId="82" fillId="11" borderId="14" xfId="214" applyFont="1" applyFill="1" applyBorder="1" applyAlignment="1">
      <alignment horizontal="left" vertical="top" wrapText="1"/>
    </xf>
    <xf numFmtId="0" fontId="82" fillId="11" borderId="3" xfId="214" applyFont="1" applyFill="1" applyBorder="1" applyAlignment="1">
      <alignment horizontal="left" vertical="top" wrapText="1"/>
    </xf>
    <xf numFmtId="0" fontId="82" fillId="11" borderId="15" xfId="214" applyFont="1" applyFill="1" applyBorder="1" applyAlignment="1">
      <alignment horizontal="left" vertical="top" wrapText="1"/>
    </xf>
    <xf numFmtId="0" fontId="82" fillId="17" borderId="14" xfId="214" applyFont="1" applyFill="1" applyBorder="1" applyAlignment="1">
      <alignment horizontal="left" vertical="top" wrapText="1"/>
    </xf>
    <xf numFmtId="0" fontId="82"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justify"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91" fillId="15" borderId="0" xfId="205" applyFont="1" applyFill="1" applyAlignment="1" applyProtection="1">
      <alignment horizontal="justify" vertical="top"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42"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9"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50" fillId="0" borderId="0" xfId="205" applyFont="1" applyAlignment="1" applyProtection="1">
      <alignment horizontal="left" vertical="top"/>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0">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04441" y="28575"/>
          <a:ext cx="0" cy="60679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763875" y="19050"/>
          <a:ext cx="1104900" cy="6572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7" sqref="B7"/>
    </sheetView>
  </sheetViews>
  <sheetFormatPr defaultRowHeight="16.5"/>
  <cols>
    <col min="1" max="1" width="18" customWidth="1"/>
    <col min="2" max="2" width="71.875" customWidth="1"/>
  </cols>
  <sheetData>
    <row r="1" spans="1:8" ht="54">
      <c r="A1" s="285" t="s">
        <v>470</v>
      </c>
      <c r="B1" s="924" t="s">
        <v>695</v>
      </c>
      <c r="C1" s="673"/>
      <c r="D1" s="673"/>
      <c r="E1" s="673"/>
      <c r="F1" s="673"/>
      <c r="G1" s="673"/>
      <c r="H1" s="673"/>
    </row>
    <row r="2" spans="1:8">
      <c r="B2" s="469"/>
    </row>
    <row r="3" spans="1:8">
      <c r="A3" t="s">
        <v>307</v>
      </c>
      <c r="B3" s="666" t="s">
        <v>696</v>
      </c>
    </row>
    <row r="5" spans="1:8">
      <c r="A5" t="s">
        <v>308</v>
      </c>
      <c r="B5" s="1173" t="s">
        <v>697</v>
      </c>
      <c r="C5" s="1174"/>
      <c r="D5" s="1174"/>
      <c r="E5" s="1174"/>
      <c r="F5" s="1174"/>
      <c r="G5" s="1174"/>
      <c r="H5" s="1174"/>
    </row>
    <row r="7" spans="1:8">
      <c r="B7" s="911" t="s">
        <v>560</v>
      </c>
    </row>
  </sheetData>
  <sheetProtection algorithmName="SHA-512" hashValue="sgm3U8lmAWBNXr2FPwr+uzVv7TjF37pj2cmcncfmRvUVLQMzps5YG7Mnm2c756X2YGAmTLOPvUBy5havESm3Qw==" saltValue="R88bHiMus43dU5VHC+/e9Q=="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 guid="{B79CB868-E256-4BC8-93B8-32C16DA3E61B}"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CC/NT/W-AIS/DOM/A10/24/10719</v>
      </c>
      <c r="B1" s="60"/>
      <c r="C1" s="61"/>
      <c r="D1" s="61"/>
      <c r="E1" s="7"/>
      <c r="F1" s="8" t="s">
        <v>421</v>
      </c>
    </row>
    <row r="2" spans="1:32">
      <c r="A2" s="329"/>
      <c r="B2" s="370"/>
      <c r="C2" s="331"/>
      <c r="D2" s="331"/>
      <c r="E2" s="330"/>
      <c r="F2" s="330"/>
    </row>
    <row r="3" spans="1:32" ht="51.75" customHeight="1">
      <c r="A3" s="1270"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70"/>
      <c r="C3" s="1270"/>
      <c r="D3" s="1270"/>
      <c r="E3" s="1270"/>
      <c r="F3" s="1270"/>
      <c r="AA3" s="190" t="s">
        <v>342</v>
      </c>
      <c r="AC3" s="191">
        <f>IF(ISERROR(#REF!/('Sch-6'!D14+'Sch-6'!D16+'Sch-6'!D18)),0,#REF!/( 'Sch-6'!D14+'Sch-6'!D16+'Sch-6'!D18))</f>
        <v>0</v>
      </c>
    </row>
    <row r="4" spans="1:32">
      <c r="A4" s="1271" t="s">
        <v>418</v>
      </c>
      <c r="B4" s="1271"/>
      <c r="C4" s="1271"/>
      <c r="D4" s="1271"/>
      <c r="E4" s="1271"/>
      <c r="F4" s="1271"/>
      <c r="AA4" s="190" t="s">
        <v>343</v>
      </c>
      <c r="AC4" s="191" t="e">
        <f>#REF!</f>
        <v>#REF!</v>
      </c>
    </row>
    <row r="5" spans="1:32">
      <c r="AA5" s="190" t="s">
        <v>348</v>
      </c>
      <c r="AC5" s="191">
        <f>IF(ISERROR(#REF!/#REF!),0,#REF! /#REF!)</f>
        <v>0</v>
      </c>
    </row>
    <row r="6" spans="1:32">
      <c r="A6" s="31" t="str">
        <f>'Sch-1'!A6</f>
        <v>Bidder’s Name and Address (Sole Bidder) :</v>
      </c>
      <c r="B6" s="32"/>
      <c r="C6" s="32"/>
      <c r="D6" s="32"/>
      <c r="E6" s="67" t="s">
        <v>392</v>
      </c>
      <c r="F6" s="1"/>
      <c r="AA6" s="190" t="s">
        <v>349</v>
      </c>
      <c r="AC6" s="191" t="e">
        <f>#REF!</f>
        <v>#REF!</v>
      </c>
    </row>
    <row r="7" spans="1:32">
      <c r="A7" s="1286" t="str">
        <f>'Sch-1'!A7</f>
        <v/>
      </c>
      <c r="B7" s="1286"/>
      <c r="C7" s="1286"/>
      <c r="D7" s="1286"/>
      <c r="E7" s="309" t="str">
        <f>'Sch-1'!M7</f>
        <v>Contracts Services, 3rd Floor</v>
      </c>
      <c r="F7" s="1"/>
      <c r="AA7" s="190" t="s">
        <v>346</v>
      </c>
      <c r="AC7" s="191" t="e">
        <f>SUM(AC3:AC6)</f>
        <v>#REF!</v>
      </c>
    </row>
    <row r="8" spans="1:32">
      <c r="A8" s="31" t="s">
        <v>393</v>
      </c>
      <c r="B8" s="1287" t="str">
        <f>IF('Sch-1'!C8=0, "", 'Sch-1'!C8)</f>
        <v/>
      </c>
      <c r="C8" s="1287"/>
      <c r="D8" s="1287"/>
      <c r="E8" s="309" t="str">
        <f>'Sch-1'!M8</f>
        <v>Power Grid Corporation of India Ltd.,</v>
      </c>
      <c r="F8" s="1"/>
    </row>
    <row r="9" spans="1:32">
      <c r="A9" s="31" t="s">
        <v>395</v>
      </c>
      <c r="B9" s="1287" t="str">
        <f>IF('Sch-1'!C9=0, "", 'Sch-1'!C9)</f>
        <v/>
      </c>
      <c r="C9" s="1287"/>
      <c r="D9" s="1287"/>
      <c r="E9" s="309" t="str">
        <f>'Sch-1'!M9</f>
        <v>"Saudamini", Plot No.-2</v>
      </c>
      <c r="F9" s="1"/>
    </row>
    <row r="10" spans="1:32">
      <c r="A10" s="332"/>
      <c r="B10" s="1288" t="str">
        <f>IF('Sch-1'!C10=0, "", 'Sch-1'!C10)</f>
        <v/>
      </c>
      <c r="C10" s="1288"/>
      <c r="D10" s="1288"/>
      <c r="E10" s="379" t="str">
        <f>'Sch-1'!M10</f>
        <v xml:space="preserve">Sector-29, </v>
      </c>
      <c r="F10" s="330"/>
      <c r="AA10" s="190" t="s">
        <v>345</v>
      </c>
      <c r="AC10" s="191">
        <f>'Sch-1'!AA10</f>
        <v>0</v>
      </c>
    </row>
    <row r="11" spans="1:32">
      <c r="A11" s="332"/>
      <c r="B11" s="1288" t="str">
        <f>IF('Sch-1'!C11=0, "", 'Sch-1'!C11)</f>
        <v/>
      </c>
      <c r="C11" s="1288"/>
      <c r="D11" s="1288"/>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58" t="s">
        <v>281</v>
      </c>
      <c r="AC13" s="1258"/>
      <c r="AD13" s="252" t="s">
        <v>285</v>
      </c>
      <c r="AE13" s="1258" t="s">
        <v>282</v>
      </c>
      <c r="AF13" s="1258"/>
    </row>
    <row r="14" spans="1:32" ht="30">
      <c r="A14" s="14" t="s">
        <v>361</v>
      </c>
      <c r="B14" s="14" t="s">
        <v>368</v>
      </c>
      <c r="C14" s="72" t="s">
        <v>353</v>
      </c>
      <c r="D14" s="72" t="s">
        <v>354</v>
      </c>
      <c r="E14" s="73" t="s">
        <v>370</v>
      </c>
      <c r="F14" s="73" t="s">
        <v>407</v>
      </c>
      <c r="AB14" s="195" t="s">
        <v>370</v>
      </c>
      <c r="AC14" s="195" t="s">
        <v>407</v>
      </c>
      <c r="AD14" s="252"/>
      <c r="AE14" s="195" t="s">
        <v>370</v>
      </c>
      <c r="AF14" s="195" t="s">
        <v>407</v>
      </c>
    </row>
    <row r="15" spans="1:32">
      <c r="A15" s="9">
        <v>1</v>
      </c>
      <c r="B15" s="9">
        <v>2</v>
      </c>
      <c r="C15" s="9">
        <v>3</v>
      </c>
      <c r="D15" s="9">
        <v>4</v>
      </c>
      <c r="E15" s="9">
        <v>5</v>
      </c>
      <c r="F15" s="9" t="s">
        <v>401</v>
      </c>
      <c r="AB15" s="197">
        <v>5</v>
      </c>
      <c r="AC15" s="197" t="s">
        <v>401</v>
      </c>
      <c r="AD15" s="252"/>
      <c r="AE15" s="197">
        <v>5</v>
      </c>
      <c r="AF15" s="197" t="s">
        <v>401</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454</v>
      </c>
      <c r="T21" s="486" t="s">
        <v>460</v>
      </c>
    </row>
    <row r="22" spans="1:20" s="481" customFormat="1" ht="18.75" customHeight="1">
      <c r="A22" s="493"/>
      <c r="B22" s="493" t="e">
        <f>'Sch-3 '!#REF!</f>
        <v>#REF!</v>
      </c>
      <c r="C22" s="493" t="e">
        <f>'Sch-3 '!#REF!</f>
        <v>#REF!</v>
      </c>
      <c r="D22" s="493" t="e">
        <f>'Sch-3 '!#REF!</f>
        <v>#REF!</v>
      </c>
      <c r="E22" s="401" t="e">
        <f>'Sch-3 '!#REF!</f>
        <v>#REF!</v>
      </c>
      <c r="F22" s="401" t="e">
        <f t="shared" si="0"/>
        <v>#REF!</v>
      </c>
      <c r="S22" s="481" t="s">
        <v>455</v>
      </c>
      <c r="T22" s="486" t="s">
        <v>422</v>
      </c>
    </row>
    <row r="23" spans="1:20" s="481" customFormat="1" ht="16.5" customHeight="1">
      <c r="A23" s="493"/>
      <c r="B23" s="493" t="e">
        <f>'Sch-3 '!#REF!</f>
        <v>#REF!</v>
      </c>
      <c r="C23" s="493" t="e">
        <f>'Sch-3 '!#REF!</f>
        <v>#REF!</v>
      </c>
      <c r="D23" s="493" t="e">
        <f>'Sch-3 '!#REF!</f>
        <v>#REF!</v>
      </c>
      <c r="E23" s="401" t="e">
        <f>'Sch-3 '!#REF!</f>
        <v>#REF!</v>
      </c>
      <c r="F23" s="401" t="e">
        <f t="shared" si="0"/>
        <v>#REF!</v>
      </c>
      <c r="S23" s="481" t="s">
        <v>456</v>
      </c>
      <c r="T23" s="486" t="s">
        <v>461</v>
      </c>
    </row>
    <row r="24" spans="1:20" s="481" customFormat="1">
      <c r="A24" s="493"/>
      <c r="B24" s="493" t="e">
        <f>'Sch-3 '!#REF!</f>
        <v>#REF!</v>
      </c>
      <c r="C24" s="493" t="e">
        <f>'Sch-3 '!#REF!</f>
        <v>#REF!</v>
      </c>
      <c r="D24" s="493" t="e">
        <f>'Sch-3 '!#REF!</f>
        <v>#REF!</v>
      </c>
      <c r="E24" s="401" t="e">
        <f>'Sch-3 '!#REF!</f>
        <v>#REF!</v>
      </c>
      <c r="F24" s="401" t="e">
        <f t="shared" si="0"/>
        <v>#REF!</v>
      </c>
      <c r="S24" s="481" t="s">
        <v>457</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402</v>
      </c>
      <c r="B84" s="418" t="str">
        <f>'Sch-1'!B337</f>
        <v>--</v>
      </c>
      <c r="C84" s="419"/>
      <c r="D84" s="420"/>
      <c r="E84" s="421"/>
      <c r="F84" s="421"/>
    </row>
    <row r="85" spans="1:6">
      <c r="A85" s="417" t="s">
        <v>403</v>
      </c>
      <c r="B85" s="418" t="str">
        <f>'Sch-1'!B338</f>
        <v/>
      </c>
      <c r="C85" s="421"/>
      <c r="D85" s="420" t="s">
        <v>404</v>
      </c>
      <c r="E85" s="422" t="str">
        <f>'Sch-1'!M338</f>
        <v/>
      </c>
      <c r="F85" s="421"/>
    </row>
    <row r="86" spans="1:6">
      <c r="A86" s="423"/>
      <c r="B86" s="424"/>
      <c r="C86" s="425"/>
      <c r="D86" s="420" t="s">
        <v>405</v>
      </c>
      <c r="E86" s="422">
        <f>'Sch-1'!M339</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62"/>
  </cols>
  <sheetData>
    <row r="1" spans="1:17" ht="18" customHeight="1">
      <c r="A1" s="81" t="str">
        <f>Cover!B3</f>
        <v>Specification No.: CC/NT/W-AIS/DOM/A10/24/10719</v>
      </c>
      <c r="B1" s="82"/>
      <c r="C1" s="83"/>
      <c r="D1" s="83"/>
      <c r="E1" s="83"/>
      <c r="F1" s="83"/>
      <c r="G1" s="83"/>
      <c r="H1" s="83"/>
      <c r="I1" s="83"/>
      <c r="J1" s="83"/>
      <c r="K1" s="83"/>
      <c r="L1" s="83"/>
      <c r="M1" s="83"/>
      <c r="N1" s="83"/>
      <c r="O1" s="83"/>
      <c r="P1" s="84"/>
      <c r="Q1" s="85" t="s">
        <v>557</v>
      </c>
    </row>
    <row r="2" spans="1:17" ht="18" customHeight="1">
      <c r="A2" s="1063"/>
      <c r="B2" s="1064"/>
      <c r="C2" s="543"/>
      <c r="D2" s="543"/>
      <c r="E2" s="543"/>
      <c r="F2" s="543"/>
      <c r="G2" s="543"/>
      <c r="H2" s="543"/>
      <c r="I2" s="543"/>
      <c r="J2" s="543"/>
      <c r="K2" s="543"/>
      <c r="L2" s="543"/>
      <c r="M2" s="543"/>
      <c r="N2" s="543"/>
      <c r="O2" s="543"/>
      <c r="P2" s="544"/>
      <c r="Q2" s="544"/>
    </row>
    <row r="3" spans="1:17" ht="60.75" customHeight="1">
      <c r="A3" s="1317"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17"/>
      <c r="C3" s="1317"/>
      <c r="D3" s="1317"/>
      <c r="E3" s="1317"/>
      <c r="F3" s="1317"/>
      <c r="G3" s="1317"/>
      <c r="H3" s="1317"/>
      <c r="I3" s="1317"/>
      <c r="J3" s="1317"/>
      <c r="K3" s="1317"/>
      <c r="L3" s="1317"/>
      <c r="M3" s="1317"/>
      <c r="N3" s="1317"/>
      <c r="O3" s="1317"/>
      <c r="P3" s="1317"/>
      <c r="Q3" s="1317"/>
    </row>
    <row r="4" spans="1:17" ht="22.15" customHeight="1">
      <c r="A4" s="1318" t="s">
        <v>24</v>
      </c>
      <c r="B4" s="1318"/>
      <c r="C4" s="1318"/>
      <c r="D4" s="1318"/>
      <c r="E4" s="1318"/>
      <c r="F4" s="1318"/>
      <c r="G4" s="1318"/>
      <c r="H4" s="1318"/>
      <c r="I4" s="1318"/>
      <c r="J4" s="1318"/>
      <c r="K4" s="1318"/>
      <c r="L4" s="1318"/>
      <c r="M4" s="1318"/>
      <c r="N4" s="1318"/>
      <c r="O4" s="1318"/>
      <c r="P4" s="1318"/>
      <c r="Q4" s="1318"/>
    </row>
    <row r="5" spans="1:17" ht="18" customHeight="1">
      <c r="A5" s="1065"/>
      <c r="B5" s="1066"/>
      <c r="C5" s="1065"/>
      <c r="D5" s="1065"/>
      <c r="E5" s="1065"/>
      <c r="F5" s="1065"/>
      <c r="G5" s="1065"/>
      <c r="H5" s="1065"/>
      <c r="I5" s="1065"/>
      <c r="J5" s="1065"/>
      <c r="K5" s="1065"/>
      <c r="L5" s="1065"/>
      <c r="M5" s="1065"/>
      <c r="N5" s="1065"/>
      <c r="O5" s="1065"/>
      <c r="P5" s="1065"/>
      <c r="Q5" s="1065"/>
    </row>
    <row r="6" spans="1:17" ht="18" customHeight="1">
      <c r="A6" s="31" t="str">
        <f>'Sch-1'!A6</f>
        <v>Bidder’s Name and Address (Sole Bidder) :</v>
      </c>
      <c r="B6" s="1067"/>
      <c r="C6" s="1067"/>
      <c r="D6" s="1067"/>
      <c r="E6" s="1067"/>
      <c r="F6" s="1067"/>
      <c r="G6" s="1067"/>
      <c r="H6" s="1067"/>
      <c r="I6" s="1067"/>
      <c r="J6" s="1067"/>
      <c r="K6" s="1067"/>
      <c r="L6" s="1067"/>
      <c r="M6" s="1067"/>
      <c r="N6" s="1067"/>
      <c r="O6" s="1067"/>
      <c r="P6" s="1068" t="s">
        <v>392</v>
      </c>
      <c r="Q6" s="544"/>
    </row>
    <row r="7" spans="1:17" ht="36" customHeight="1">
      <c r="A7" s="1286" t="str">
        <f>'Sch-1'!A7</f>
        <v/>
      </c>
      <c r="B7" s="1286"/>
      <c r="C7" s="1286"/>
      <c r="D7" s="1286"/>
      <c r="E7" s="1286"/>
      <c r="F7" s="1286"/>
      <c r="G7" s="1286"/>
      <c r="H7" s="1286"/>
      <c r="I7" s="1286"/>
      <c r="J7" s="1286"/>
      <c r="K7" s="1286"/>
      <c r="L7" s="1286"/>
      <c r="M7" s="1286"/>
      <c r="N7" s="1286"/>
      <c r="O7" s="1286"/>
      <c r="P7" s="1069" t="str">
        <f>'Sch-1'!M7</f>
        <v>Contracts Services, 3rd Floor</v>
      </c>
      <c r="Q7" s="544"/>
    </row>
    <row r="8" spans="1:17" ht="18" customHeight="1">
      <c r="A8" s="31" t="s">
        <v>393</v>
      </c>
      <c r="B8" s="1319" t="str">
        <f>IF('Sch-1'!C8=0, "", 'Sch-1'!C8)</f>
        <v/>
      </c>
      <c r="C8" s="1319"/>
      <c r="D8" s="1319"/>
      <c r="E8" s="1319"/>
      <c r="F8" s="1319"/>
      <c r="G8" s="1319"/>
      <c r="H8" s="1319"/>
      <c r="I8" s="1319"/>
      <c r="J8" s="1319"/>
      <c r="K8" s="1319"/>
      <c r="L8" s="1319"/>
      <c r="M8" s="1319"/>
      <c r="N8" s="1319"/>
      <c r="O8" s="1319"/>
      <c r="P8" s="1069" t="str">
        <f>'Sch-1'!M8</f>
        <v>Power Grid Corporation of India Ltd.,</v>
      </c>
      <c r="Q8" s="544"/>
    </row>
    <row r="9" spans="1:17" ht="18" customHeight="1">
      <c r="A9" s="31" t="s">
        <v>395</v>
      </c>
      <c r="B9" s="1319" t="str">
        <f>IF('Sch-1'!C9=0, "", 'Sch-1'!C9)</f>
        <v/>
      </c>
      <c r="C9" s="1319"/>
      <c r="D9" s="1319"/>
      <c r="E9" s="1319"/>
      <c r="F9" s="1319"/>
      <c r="G9" s="1319"/>
      <c r="H9" s="1319"/>
      <c r="I9" s="1319"/>
      <c r="J9" s="1319"/>
      <c r="K9" s="1319"/>
      <c r="L9" s="1319"/>
      <c r="M9" s="1319"/>
      <c r="N9" s="1319"/>
      <c r="O9" s="1319"/>
      <c r="P9" s="1069" t="str">
        <f>'Sch-1'!M9</f>
        <v>"Saudamini", Plot No.-2</v>
      </c>
      <c r="Q9" s="544"/>
    </row>
    <row r="10" spans="1:17" ht="18" customHeight="1">
      <c r="A10" s="1067"/>
      <c r="B10" s="1319" t="str">
        <f>IF('Sch-1'!C10=0, "", 'Sch-1'!C10)</f>
        <v/>
      </c>
      <c r="C10" s="1319"/>
      <c r="D10" s="1319"/>
      <c r="E10" s="1319"/>
      <c r="F10" s="1319"/>
      <c r="G10" s="1319"/>
      <c r="H10" s="1319"/>
      <c r="I10" s="1319"/>
      <c r="J10" s="1319"/>
      <c r="K10" s="1319"/>
      <c r="L10" s="1319"/>
      <c r="M10" s="1319"/>
      <c r="N10" s="1319"/>
      <c r="O10" s="1319"/>
      <c r="P10" s="1069" t="str">
        <f>'Sch-1'!M10</f>
        <v xml:space="preserve">Sector-29, </v>
      </c>
      <c r="Q10" s="544"/>
    </row>
    <row r="11" spans="1:17" ht="18" customHeight="1">
      <c r="A11" s="1067"/>
      <c r="B11" s="1319" t="str">
        <f>IF('Sch-1'!C11=0, "", 'Sch-1'!C11)</f>
        <v/>
      </c>
      <c r="C11" s="1319"/>
      <c r="D11" s="1319"/>
      <c r="E11" s="1319"/>
      <c r="F11" s="1319"/>
      <c r="G11" s="1319"/>
      <c r="H11" s="1319"/>
      <c r="I11" s="1319"/>
      <c r="J11" s="1319"/>
      <c r="K11" s="1319"/>
      <c r="L11" s="1319"/>
      <c r="M11" s="1319"/>
      <c r="N11" s="1319"/>
      <c r="O11" s="1319"/>
      <c r="P11" s="1069" t="str">
        <f>'Sch-1'!M11</f>
        <v>Gurgaon (Haryana) - 122001</v>
      </c>
      <c r="Q11" s="544"/>
    </row>
    <row r="12" spans="1:17" ht="18" customHeight="1">
      <c r="A12" s="991"/>
      <c r="B12" s="181"/>
      <c r="C12" s="181"/>
      <c r="D12" s="181"/>
      <c r="E12" s="181"/>
      <c r="F12" s="181"/>
      <c r="G12" s="181"/>
      <c r="H12" s="181"/>
      <c r="I12" s="181"/>
      <c r="J12" s="181"/>
      <c r="K12" s="181"/>
      <c r="L12" s="181"/>
      <c r="M12" s="181"/>
      <c r="N12" s="181"/>
      <c r="O12" s="181"/>
      <c r="P12" s="1067"/>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377</v>
      </c>
      <c r="B14" s="810"/>
      <c r="C14" s="811"/>
      <c r="D14" s="811"/>
      <c r="E14" s="811"/>
      <c r="F14" s="811"/>
      <c r="G14" s="811"/>
      <c r="H14" s="811"/>
      <c r="I14" s="811"/>
      <c r="J14" s="811"/>
      <c r="K14" s="811"/>
      <c r="L14" s="811"/>
      <c r="M14" s="811"/>
      <c r="N14" s="811"/>
      <c r="O14" s="811"/>
      <c r="P14" s="811"/>
      <c r="Q14" s="811"/>
    </row>
    <row r="15" spans="1:17" ht="16.5">
      <c r="A15" s="94"/>
      <c r="B15" s="93"/>
      <c r="C15" s="92"/>
      <c r="D15" s="92"/>
      <c r="E15" s="92"/>
      <c r="F15" s="92"/>
      <c r="G15" s="92"/>
      <c r="H15" s="92"/>
      <c r="I15" s="92"/>
      <c r="J15" s="92"/>
      <c r="K15" s="92"/>
      <c r="L15" s="92"/>
      <c r="M15" s="92"/>
      <c r="N15" s="92"/>
      <c r="O15" s="92"/>
      <c r="P15" s="92"/>
      <c r="Q15" s="92"/>
    </row>
    <row r="16" spans="1:17" ht="90">
      <c r="A16" s="898" t="s">
        <v>361</v>
      </c>
      <c r="B16" s="894" t="s">
        <v>509</v>
      </c>
      <c r="C16" s="894" t="s">
        <v>510</v>
      </c>
      <c r="D16" s="894" t="s">
        <v>516</v>
      </c>
      <c r="E16" s="894" t="s">
        <v>517</v>
      </c>
      <c r="F16" s="894" t="s">
        <v>511</v>
      </c>
      <c r="G16" s="899" t="s">
        <v>518</v>
      </c>
      <c r="H16" s="900" t="s">
        <v>486</v>
      </c>
      <c r="I16" s="901" t="s">
        <v>527</v>
      </c>
      <c r="J16" s="901" t="s">
        <v>481</v>
      </c>
      <c r="K16" s="901" t="s">
        <v>507</v>
      </c>
      <c r="L16" s="894" t="s">
        <v>368</v>
      </c>
      <c r="M16" s="896" t="s">
        <v>353</v>
      </c>
      <c r="N16" s="896" t="s">
        <v>354</v>
      </c>
      <c r="O16" s="894" t="s">
        <v>536</v>
      </c>
      <c r="P16" s="894" t="s">
        <v>537</v>
      </c>
      <c r="Q16" s="902" t="s">
        <v>505</v>
      </c>
    </row>
    <row r="17" spans="1:30" ht="15">
      <c r="A17" s="903">
        <v>1</v>
      </c>
      <c r="B17" s="904">
        <v>2</v>
      </c>
      <c r="C17" s="904">
        <v>3</v>
      </c>
      <c r="D17" s="904">
        <v>4</v>
      </c>
      <c r="E17" s="904">
        <v>5</v>
      </c>
      <c r="F17" s="905">
        <v>6</v>
      </c>
      <c r="G17" s="904">
        <v>7</v>
      </c>
      <c r="H17" s="906">
        <v>8</v>
      </c>
      <c r="I17" s="907">
        <v>9</v>
      </c>
      <c r="J17" s="907">
        <v>10</v>
      </c>
      <c r="K17" s="907">
        <v>11</v>
      </c>
      <c r="L17" s="908">
        <v>12</v>
      </c>
      <c r="M17" s="908">
        <v>13</v>
      </c>
      <c r="N17" s="908">
        <v>14</v>
      </c>
      <c r="O17" s="908">
        <v>15</v>
      </c>
      <c r="P17" s="908" t="s">
        <v>519</v>
      </c>
      <c r="Q17" s="908">
        <v>17</v>
      </c>
    </row>
    <row r="18" spans="1:30" s="103" customFormat="1" ht="31.5">
      <c r="A18" s="1070"/>
      <c r="B18" s="1312"/>
      <c r="C18" s="1313"/>
      <c r="D18" s="1313"/>
      <c r="E18" s="1313"/>
      <c r="F18" s="1313"/>
      <c r="G18" s="1313"/>
      <c r="H18" s="1313"/>
      <c r="I18" s="1313"/>
      <c r="J18" s="1314"/>
      <c r="K18" s="828"/>
      <c r="L18" s="828"/>
      <c r="M18" s="828"/>
      <c r="N18" s="828"/>
      <c r="O18" s="828"/>
      <c r="P18" s="828"/>
      <c r="Q18" s="828"/>
      <c r="R18" s="780" t="s">
        <v>488</v>
      </c>
      <c r="S18" s="779" t="s">
        <v>489</v>
      </c>
    </row>
    <row r="19" spans="1:30" s="103" customFormat="1" ht="31.5" customHeight="1">
      <c r="A19" s="1320" t="s">
        <v>547</v>
      </c>
      <c r="B19" s="1321"/>
      <c r="C19" s="1321"/>
      <c r="D19" s="1321"/>
      <c r="E19" s="1321"/>
      <c r="F19" s="1321"/>
      <c r="G19" s="1321"/>
      <c r="H19" s="1321"/>
      <c r="I19" s="1321"/>
      <c r="J19" s="1321"/>
      <c r="K19" s="1321"/>
      <c r="L19" s="1321"/>
      <c r="M19" s="1321"/>
      <c r="N19" s="1321"/>
      <c r="O19" s="1321"/>
      <c r="P19" s="1321"/>
      <c r="Q19" s="1322"/>
      <c r="R19" s="780" t="s">
        <v>488</v>
      </c>
      <c r="S19" s="779" t="s">
        <v>489</v>
      </c>
    </row>
    <row r="20" spans="1:30" s="662" customFormat="1" ht="16.5">
      <c r="A20" s="806"/>
      <c r="B20" s="806"/>
      <c r="C20" s="806"/>
      <c r="D20" s="806"/>
      <c r="E20" s="806"/>
      <c r="F20" s="697"/>
      <c r="G20" s="806"/>
      <c r="H20" s="806"/>
      <c r="I20" s="960"/>
      <c r="J20" s="961"/>
      <c r="K20" s="962"/>
      <c r="L20" s="963"/>
      <c r="M20" s="964"/>
      <c r="N20" s="965"/>
      <c r="O20" s="966"/>
      <c r="P20" s="967" t="str">
        <f>IF(O20=0, "Included", IF(ISERROR(N20*O20), O20, N20*O20))</f>
        <v>Included</v>
      </c>
      <c r="Q20" s="968">
        <f>S20</f>
        <v>0</v>
      </c>
      <c r="R20" s="662">
        <f>IF(P20="Included",0,P20)</f>
        <v>0</v>
      </c>
      <c r="S20" s="662">
        <f>IF(K20="",(R20*J20),(R20*K20))</f>
        <v>0</v>
      </c>
      <c r="T20" s="663"/>
      <c r="U20" s="663"/>
      <c r="AD20" s="790"/>
    </row>
    <row r="21" spans="1:30" s="103" customFormat="1" ht="19.5" customHeight="1">
      <c r="A21" s="95"/>
      <c r="B21" s="96"/>
      <c r="C21" s="96"/>
      <c r="D21" s="96"/>
      <c r="E21" s="96"/>
      <c r="F21" s="96"/>
      <c r="G21" s="96"/>
      <c r="H21" s="96"/>
      <c r="I21" s="96"/>
      <c r="J21" s="96"/>
      <c r="K21" s="96"/>
      <c r="L21" s="96"/>
      <c r="M21" s="96"/>
      <c r="N21" s="96"/>
      <c r="O21" s="96"/>
      <c r="P21" s="96"/>
      <c r="Q21" s="827"/>
    </row>
    <row r="22" spans="1:30" s="681" customFormat="1" ht="40.5" customHeight="1">
      <c r="A22" s="1303"/>
      <c r="B22" s="1304"/>
      <c r="C22" s="1304"/>
      <c r="D22" s="1304"/>
      <c r="E22" s="1304"/>
      <c r="F22" s="1304"/>
      <c r="G22" s="1304"/>
      <c r="H22" s="1304"/>
      <c r="I22" s="1305"/>
      <c r="J22" s="1323" t="s">
        <v>538</v>
      </c>
      <c r="K22" s="1324"/>
      <c r="L22" s="1324"/>
      <c r="M22" s="1324"/>
      <c r="N22" s="1324"/>
      <c r="O22" s="1325"/>
      <c r="P22" s="786">
        <f>SUM(P20:P20)</f>
        <v>0</v>
      </c>
      <c r="Q22" s="787"/>
      <c r="R22" s="680"/>
      <c r="S22" s="840">
        <f>SUM(S20:S20)</f>
        <v>0</v>
      </c>
    </row>
    <row r="23" spans="1:30" s="681" customFormat="1" ht="25.5" customHeight="1">
      <c r="A23" s="829"/>
      <c r="B23" s="830"/>
      <c r="C23" s="830"/>
      <c r="D23" s="830"/>
      <c r="E23" s="830"/>
      <c r="F23" s="830"/>
      <c r="G23" s="830"/>
      <c r="H23" s="831"/>
      <c r="I23" s="832"/>
      <c r="J23" s="1315" t="s">
        <v>505</v>
      </c>
      <c r="K23" s="1315"/>
      <c r="L23" s="1315"/>
      <c r="M23" s="1315"/>
      <c r="N23" s="1315"/>
      <c r="O23" s="1316"/>
      <c r="P23" s="786"/>
      <c r="Q23" s="788">
        <f>SUM(Q20:Q20)</f>
        <v>0</v>
      </c>
      <c r="R23" s="680"/>
      <c r="S23" s="680"/>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11"/>
      <c r="P25" s="1311"/>
      <c r="Q25" s="1311"/>
    </row>
    <row r="26" spans="1:30" s="103" customFormat="1" ht="33.6" customHeight="1">
      <c r="A26" s="99" t="s">
        <v>402</v>
      </c>
      <c r="B26" s="113" t="str">
        <f>IF('Sch-1'!B337=0,"", 'Sch-1'!B337)</f>
        <v>--</v>
      </c>
      <c r="C26" s="1171"/>
      <c r="D26" s="1171"/>
      <c r="E26" s="1171"/>
      <c r="F26" s="1172" t="str">
        <f>+'Sch-1'!A337</f>
        <v xml:space="preserve">Date: </v>
      </c>
      <c r="G26" s="103" t="str">
        <f>+'Sch-1'!B337</f>
        <v>--</v>
      </c>
      <c r="H26" s="1171"/>
      <c r="I26" s="1171"/>
      <c r="J26" s="113"/>
      <c r="K26" s="1171"/>
      <c r="L26" s="1171"/>
      <c r="M26" s="113"/>
      <c r="N26" s="1171"/>
      <c r="O26" s="1326" t="str">
        <f>"Printed Name : " &amp; IF('Sch-1'!M338=0,"",'Sch-1'!M338)</f>
        <v xml:space="preserve">Printed Name : </v>
      </c>
      <c r="P26" s="1326"/>
      <c r="Q26" s="1326"/>
    </row>
    <row r="27" spans="1:30" s="103" customFormat="1" ht="33.6" customHeight="1">
      <c r="A27" s="99" t="s">
        <v>403</v>
      </c>
      <c r="B27" s="113" t="str">
        <f>IF('Sch-1'!B338=0,"", 'Sch-1'!B338)</f>
        <v/>
      </c>
      <c r="C27" s="544"/>
      <c r="D27" s="544"/>
      <c r="E27" s="544"/>
      <c r="F27" s="1172" t="str">
        <f>+'Sch-1'!A338</f>
        <v>Place:</v>
      </c>
      <c r="G27" s="544" t="str">
        <f>+'Sch-1'!B338</f>
        <v/>
      </c>
      <c r="H27" s="544"/>
      <c r="I27" s="544"/>
      <c r="J27" s="113"/>
      <c r="K27" s="544"/>
      <c r="L27" s="544"/>
      <c r="M27" s="113"/>
      <c r="N27" s="544"/>
      <c r="O27" s="1326" t="str">
        <f>"Designation   : " &amp; IF('Sch-1'!M339=0,"",'Sch-1'!M339)</f>
        <v xml:space="preserve">Designation   : </v>
      </c>
      <c r="P27" s="1326"/>
      <c r="Q27" s="1326"/>
    </row>
    <row r="28" spans="1:30" s="103" customFormat="1" ht="33.6" customHeight="1">
      <c r="A28" s="543"/>
      <c r="B28" s="1064"/>
      <c r="C28" s="544"/>
      <c r="D28" s="544"/>
      <c r="E28" s="544"/>
      <c r="F28" s="1172"/>
      <c r="G28" s="544"/>
      <c r="H28" s="544"/>
      <c r="I28" s="544"/>
      <c r="J28" s="1064"/>
      <c r="K28" s="544"/>
      <c r="L28" s="544"/>
      <c r="M28" s="1064"/>
      <c r="N28" s="544"/>
      <c r="O28" s="1311"/>
      <c r="P28" s="1311"/>
      <c r="Q28" s="1311"/>
    </row>
    <row r="29" spans="1:30" s="103" customFormat="1" ht="33.6" customHeight="1">
      <c r="A29" s="543"/>
      <c r="B29" s="1064"/>
      <c r="C29" s="544"/>
      <c r="D29" s="544"/>
      <c r="E29" s="544"/>
      <c r="F29" s="544"/>
      <c r="G29" s="544"/>
      <c r="H29" s="544"/>
      <c r="I29" s="544"/>
      <c r="J29" s="543"/>
      <c r="K29" s="544"/>
      <c r="L29" s="543"/>
      <c r="M29" s="543"/>
      <c r="N29" s="544"/>
      <c r="O29" s="543"/>
      <c r="P29" s="186"/>
      <c r="Q29" s="1071"/>
    </row>
  </sheetData>
  <sheetProtection algorithmName="SHA-512" hashValue="onRu5pqcBiaGNXpjmhKaFUE56u5eBEP/XLIn1/4Jx/Nj2b8YNR24gsqsOhGxeJJhg8amRmPlCTfHQip4LVktlA==" saltValue="escFaIUN0qW0//ITgtBk+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CC/NT/W-AIS/DOM/A10/24/10719</v>
      </c>
      <c r="B1" s="82"/>
      <c r="C1" s="83"/>
      <c r="D1" s="83"/>
      <c r="E1" s="83"/>
      <c r="F1" s="83"/>
      <c r="G1" s="83"/>
      <c r="H1" s="83"/>
      <c r="I1" s="83"/>
      <c r="J1" s="83"/>
      <c r="K1" s="83"/>
      <c r="L1" s="83"/>
      <c r="M1" s="83"/>
      <c r="N1" s="83"/>
      <c r="O1" s="83"/>
      <c r="P1" s="84"/>
      <c r="Q1" s="85" t="s">
        <v>550</v>
      </c>
    </row>
    <row r="2" spans="1:17" ht="18" customHeight="1">
      <c r="A2" s="67"/>
      <c r="B2" s="88"/>
      <c r="C2" s="89"/>
      <c r="D2" s="89"/>
      <c r="E2" s="89"/>
      <c r="F2" s="89"/>
      <c r="G2" s="89"/>
      <c r="H2" s="89"/>
      <c r="I2" s="89"/>
      <c r="J2" s="89"/>
      <c r="K2" s="89"/>
      <c r="L2" s="89"/>
      <c r="M2" s="89"/>
      <c r="N2" s="89"/>
      <c r="O2" s="89"/>
      <c r="P2" s="34"/>
      <c r="Q2" s="34"/>
    </row>
    <row r="3" spans="1:17" ht="61.5" customHeight="1">
      <c r="A3" s="1327"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27"/>
      <c r="C3" s="1327"/>
      <c r="D3" s="1327"/>
      <c r="E3" s="1327"/>
      <c r="F3" s="1327"/>
      <c r="G3" s="1327"/>
      <c r="H3" s="1327"/>
      <c r="I3" s="1327"/>
      <c r="J3" s="1327"/>
      <c r="K3" s="1327"/>
      <c r="L3" s="1327"/>
      <c r="M3" s="1327"/>
      <c r="N3" s="1327"/>
      <c r="O3" s="1327"/>
      <c r="P3" s="1327"/>
      <c r="Q3" s="1327"/>
    </row>
    <row r="4" spans="1:17" ht="22.15" customHeight="1">
      <c r="A4" s="1318" t="s">
        <v>24</v>
      </c>
      <c r="B4" s="1318"/>
      <c r="C4" s="1318"/>
      <c r="D4" s="1318"/>
      <c r="E4" s="1318"/>
      <c r="F4" s="1318"/>
      <c r="G4" s="1318"/>
      <c r="H4" s="1318"/>
      <c r="I4" s="1318"/>
      <c r="J4" s="1318"/>
      <c r="K4" s="1318"/>
      <c r="L4" s="1318"/>
      <c r="M4" s="1318"/>
      <c r="N4" s="1318"/>
      <c r="O4" s="1318"/>
      <c r="P4" s="1318"/>
      <c r="Q4" s="1318"/>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86" t="str">
        <f>'Sch-1'!A7</f>
        <v/>
      </c>
      <c r="B7" s="1286"/>
      <c r="C7" s="1286"/>
      <c r="D7" s="1286"/>
      <c r="E7" s="1286"/>
      <c r="F7" s="1286"/>
      <c r="G7" s="1286"/>
      <c r="H7" s="1286"/>
      <c r="I7" s="1286"/>
      <c r="J7" s="1286"/>
      <c r="K7" s="1286"/>
      <c r="L7" s="1286"/>
      <c r="M7" s="1286"/>
      <c r="N7" s="1286"/>
      <c r="O7" s="1286"/>
      <c r="P7" s="62" t="str">
        <f>'Sch-1'!M7</f>
        <v>Contracts Services, 3rd Floor</v>
      </c>
      <c r="Q7" s="34"/>
    </row>
    <row r="8" spans="1:17" ht="18" customHeight="1">
      <c r="A8" s="31" t="s">
        <v>393</v>
      </c>
      <c r="B8" s="1287" t="str">
        <f>IF('Sch-1'!C8=0, "", 'Sch-1'!C8)</f>
        <v/>
      </c>
      <c r="C8" s="1287"/>
      <c r="D8" s="1287"/>
      <c r="E8" s="1287"/>
      <c r="F8" s="1287"/>
      <c r="G8" s="1287"/>
      <c r="H8" s="1287"/>
      <c r="I8" s="1287"/>
      <c r="J8" s="1287"/>
      <c r="K8" s="1287"/>
      <c r="L8" s="1287"/>
      <c r="M8" s="1287"/>
      <c r="N8" s="1287"/>
      <c r="O8" s="1287"/>
      <c r="P8" s="62" t="str">
        <f>'Sch-1'!M8</f>
        <v>Power Grid Corporation of India Ltd.,</v>
      </c>
      <c r="Q8" s="34"/>
    </row>
    <row r="9" spans="1:17" ht="18" customHeight="1">
      <c r="A9" s="31" t="s">
        <v>395</v>
      </c>
      <c r="B9" s="1287" t="str">
        <f>IF('Sch-1'!C9=0, "", 'Sch-1'!C9)</f>
        <v/>
      </c>
      <c r="C9" s="1287"/>
      <c r="D9" s="1287"/>
      <c r="E9" s="1287"/>
      <c r="F9" s="1287"/>
      <c r="G9" s="1287"/>
      <c r="H9" s="1287"/>
      <c r="I9" s="1287"/>
      <c r="J9" s="1287"/>
      <c r="K9" s="1287"/>
      <c r="L9" s="1287"/>
      <c r="M9" s="1287"/>
      <c r="N9" s="1287"/>
      <c r="O9" s="1287"/>
      <c r="P9" s="62" t="str">
        <f>'Sch-1'!M9</f>
        <v>"Saudamini", Plot No.-2</v>
      </c>
      <c r="Q9" s="34"/>
    </row>
    <row r="10" spans="1:17" ht="18" customHeight="1">
      <c r="A10" s="32"/>
      <c r="B10" s="1287" t="str">
        <f>IF('Sch-1'!C10=0, "", 'Sch-1'!C10)</f>
        <v/>
      </c>
      <c r="C10" s="1287"/>
      <c r="D10" s="1287"/>
      <c r="E10" s="1287"/>
      <c r="F10" s="1287"/>
      <c r="G10" s="1287"/>
      <c r="H10" s="1287"/>
      <c r="I10" s="1287"/>
      <c r="J10" s="1287"/>
      <c r="K10" s="1287"/>
      <c r="L10" s="1287"/>
      <c r="M10" s="1287"/>
      <c r="N10" s="1287"/>
      <c r="O10" s="1287"/>
      <c r="P10" s="62" t="str">
        <f>'Sch-1'!M10</f>
        <v xml:space="preserve">Sector-29, </v>
      </c>
      <c r="Q10" s="34"/>
    </row>
    <row r="11" spans="1:17" ht="18" customHeight="1">
      <c r="A11" s="32"/>
      <c r="B11" s="1287" t="str">
        <f>IF('Sch-1'!C11=0, "", 'Sch-1'!C11)</f>
        <v/>
      </c>
      <c r="C11" s="1287"/>
      <c r="D11" s="1287"/>
      <c r="E11" s="1287"/>
      <c r="F11" s="1287"/>
      <c r="G11" s="1287"/>
      <c r="H11" s="1287"/>
      <c r="I11" s="1287"/>
      <c r="J11" s="1287"/>
      <c r="K11" s="1287"/>
      <c r="L11" s="1287"/>
      <c r="M11" s="1287"/>
      <c r="N11" s="1287"/>
      <c r="O11" s="1287"/>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525</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816" t="s">
        <v>361</v>
      </c>
      <c r="B16" s="814" t="s">
        <v>509</v>
      </c>
      <c r="C16" s="814" t="s">
        <v>510</v>
      </c>
      <c r="D16" s="814" t="s">
        <v>516</v>
      </c>
      <c r="E16" s="814" t="s">
        <v>517</v>
      </c>
      <c r="F16" s="814" t="s">
        <v>511</v>
      </c>
      <c r="G16" s="817" t="s">
        <v>518</v>
      </c>
      <c r="H16" s="818" t="s">
        <v>486</v>
      </c>
      <c r="I16" s="819" t="s">
        <v>527</v>
      </c>
      <c r="J16" s="819" t="s">
        <v>481</v>
      </c>
      <c r="K16" s="819" t="s">
        <v>507</v>
      </c>
      <c r="L16" s="814" t="s">
        <v>368</v>
      </c>
      <c r="M16" s="815" t="s">
        <v>353</v>
      </c>
      <c r="N16" s="815" t="s">
        <v>354</v>
      </c>
      <c r="O16" s="814" t="s">
        <v>529</v>
      </c>
      <c r="P16" s="814" t="s">
        <v>530</v>
      </c>
      <c r="Q16" s="820" t="s">
        <v>505</v>
      </c>
    </row>
    <row r="17" spans="1:30" ht="16.5">
      <c r="A17" s="821">
        <v>1</v>
      </c>
      <c r="B17" s="822">
        <v>2</v>
      </c>
      <c r="C17" s="822">
        <v>3</v>
      </c>
      <c r="D17" s="822">
        <v>4</v>
      </c>
      <c r="E17" s="822">
        <v>5</v>
      </c>
      <c r="F17" s="823">
        <v>6</v>
      </c>
      <c r="G17" s="822">
        <v>7</v>
      </c>
      <c r="H17" s="824">
        <v>8</v>
      </c>
      <c r="I17" s="825">
        <v>9</v>
      </c>
      <c r="J17" s="825">
        <v>10</v>
      </c>
      <c r="K17" s="825">
        <v>11</v>
      </c>
      <c r="L17" s="826">
        <v>12</v>
      </c>
      <c r="M17" s="826">
        <v>13</v>
      </c>
      <c r="N17" s="826">
        <v>14</v>
      </c>
      <c r="O17" s="826">
        <v>15</v>
      </c>
      <c r="P17" s="826" t="s">
        <v>519</v>
      </c>
      <c r="Q17" s="826">
        <v>17</v>
      </c>
    </row>
    <row r="18" spans="1:30" ht="37.5" customHeight="1">
      <c r="A18" s="674"/>
      <c r="B18" s="1328">
        <f>'Sch-4'!B18:J18</f>
        <v>0</v>
      </c>
      <c r="C18" s="1329"/>
      <c r="D18" s="1329"/>
      <c r="E18" s="1329"/>
      <c r="F18" s="1329"/>
      <c r="G18" s="1329"/>
      <c r="H18" s="1329"/>
      <c r="I18" s="1329"/>
      <c r="J18" s="1329"/>
      <c r="K18" s="1329"/>
      <c r="L18" s="1329"/>
      <c r="M18" s="1329"/>
      <c r="N18" s="1329"/>
      <c r="O18" s="1329"/>
      <c r="P18" s="1329"/>
      <c r="Q18" s="1330"/>
      <c r="R18" s="780" t="s">
        <v>541</v>
      </c>
      <c r="S18" s="779" t="s">
        <v>489</v>
      </c>
    </row>
    <row r="19" spans="1:30" ht="37.5" customHeight="1">
      <c r="A19" s="849" t="s">
        <v>548</v>
      </c>
      <c r="B19" s="1331" t="e">
        <f>'Sch-3 '!#REF!</f>
        <v>#REF!</v>
      </c>
      <c r="C19" s="1332"/>
      <c r="D19" s="1332"/>
      <c r="E19" s="1332"/>
      <c r="F19" s="1332"/>
      <c r="G19" s="1332"/>
      <c r="H19" s="1332"/>
      <c r="I19" s="850"/>
      <c r="J19" s="850"/>
      <c r="K19" s="850"/>
      <c r="L19" s="850"/>
      <c r="M19" s="850"/>
      <c r="N19" s="850"/>
      <c r="O19" s="850"/>
      <c r="P19" s="850"/>
      <c r="Q19" s="851"/>
      <c r="R19" s="780" t="s">
        <v>541</v>
      </c>
      <c r="S19" s="779" t="s">
        <v>489</v>
      </c>
    </row>
    <row r="20" spans="1:30" s="662" customFormat="1" ht="16.5">
      <c r="A20" s="806">
        <v>1</v>
      </c>
      <c r="B20" s="806"/>
      <c r="C20" s="806"/>
      <c r="D20" s="806"/>
      <c r="E20" s="806"/>
      <c r="F20" s="847"/>
      <c r="G20" s="806"/>
      <c r="H20" s="806"/>
      <c r="I20" s="764"/>
      <c r="J20" s="789"/>
      <c r="K20" s="807"/>
      <c r="L20" s="675"/>
      <c r="M20" s="716"/>
      <c r="N20" s="711"/>
      <c r="O20" s="715"/>
      <c r="P20" s="712" t="str">
        <f>IF(O20=0, "Included", IF(ISERROR(N20*O20), O20, N20*O20))</f>
        <v>Included</v>
      </c>
      <c r="Q20" s="781">
        <f>S20</f>
        <v>0</v>
      </c>
      <c r="R20" s="662">
        <f>IF(P20="Included",0,P20)</f>
        <v>0</v>
      </c>
      <c r="S20" s="662">
        <f>IF(K20="",(R20*J20),(R20*K20))</f>
        <v>0</v>
      </c>
      <c r="T20" s="663"/>
      <c r="U20" s="663"/>
      <c r="AD20" s="790"/>
    </row>
    <row r="21" spans="1:30" s="662" customFormat="1" ht="16.5">
      <c r="A21" s="806">
        <v>2</v>
      </c>
      <c r="B21" s="806"/>
      <c r="C21" s="806"/>
      <c r="D21" s="806"/>
      <c r="E21" s="806"/>
      <c r="F21" s="847"/>
      <c r="G21" s="806"/>
      <c r="H21" s="806"/>
      <c r="I21" s="764"/>
      <c r="J21" s="789"/>
      <c r="K21" s="807"/>
      <c r="L21" s="713"/>
      <c r="M21" s="714"/>
      <c r="N21" s="711"/>
      <c r="O21" s="715"/>
      <c r="P21" s="712" t="str">
        <f>IF(O21=0, "Included", IF(ISERROR(N21*O21), O21, N21*O21))</f>
        <v>Included</v>
      </c>
      <c r="Q21" s="781">
        <f>S21</f>
        <v>0</v>
      </c>
      <c r="R21" s="662">
        <f>IF(P21="Included",0,P21)</f>
        <v>0</v>
      </c>
      <c r="S21" s="662">
        <f>IF(K21="",(R21*J21),(R21*K21))</f>
        <v>0</v>
      </c>
      <c r="T21" s="663"/>
      <c r="U21" s="663"/>
      <c r="AD21" s="790"/>
    </row>
    <row r="22" spans="1:30" s="662" customFormat="1" ht="16.5">
      <c r="A22" s="806">
        <v>3</v>
      </c>
      <c r="B22" s="806"/>
      <c r="C22" s="806"/>
      <c r="D22" s="806"/>
      <c r="E22" s="806"/>
      <c r="F22" s="847"/>
      <c r="G22" s="806"/>
      <c r="H22" s="806"/>
      <c r="I22" s="764"/>
      <c r="J22" s="789"/>
      <c r="K22" s="807"/>
      <c r="L22" s="713"/>
      <c r="M22" s="714"/>
      <c r="N22" s="711"/>
      <c r="O22" s="715"/>
      <c r="P22" s="712" t="str">
        <f>IF(O22=0, "Included", IF(ISERROR(N22*O22), O22, N22*O22))</f>
        <v>Included</v>
      </c>
      <c r="Q22" s="781">
        <f>S22</f>
        <v>0</v>
      </c>
      <c r="R22" s="662">
        <f>IF(P22="Included",0,P22)</f>
        <v>0</v>
      </c>
      <c r="S22" s="662">
        <f>IF(K22="",(R22*J22),(R22*K22))</f>
        <v>0</v>
      </c>
      <c r="T22" s="663"/>
      <c r="U22" s="663"/>
      <c r="AD22" s="790"/>
    </row>
    <row r="23" spans="1:30" s="662" customFormat="1" ht="16.5">
      <c r="A23" s="806">
        <v>4</v>
      </c>
      <c r="B23" s="806"/>
      <c r="C23" s="806"/>
      <c r="D23" s="806"/>
      <c r="E23" s="806"/>
      <c r="F23" s="847"/>
      <c r="G23" s="806"/>
      <c r="H23" s="806"/>
      <c r="I23" s="764"/>
      <c r="J23" s="789"/>
      <c r="K23" s="807"/>
      <c r="L23" s="713"/>
      <c r="M23" s="714"/>
      <c r="N23" s="711"/>
      <c r="O23" s="715"/>
      <c r="P23" s="712" t="str">
        <f>IF(O23=0, "Included", IF(ISERROR(N23*O23), O23, N23*O23))</f>
        <v>Included</v>
      </c>
      <c r="Q23" s="781">
        <f>S23</f>
        <v>0</v>
      </c>
      <c r="R23" s="662">
        <f>IF(P23="Included",0,P23)</f>
        <v>0</v>
      </c>
      <c r="S23" s="662">
        <f>IF(K23="",(R23*J23),(R23*K23))</f>
        <v>0</v>
      </c>
      <c r="T23" s="663"/>
      <c r="U23" s="663"/>
      <c r="AD23" s="790"/>
    </row>
    <row r="24" spans="1:30" ht="37.5" customHeight="1">
      <c r="A24" s="849" t="s">
        <v>549</v>
      </c>
      <c r="B24" s="1331" t="e">
        <f>'Sch-3 '!#REF!</f>
        <v>#REF!</v>
      </c>
      <c r="C24" s="1332"/>
      <c r="D24" s="1332"/>
      <c r="E24" s="1332"/>
      <c r="F24" s="1332"/>
      <c r="G24" s="1332"/>
      <c r="H24" s="1332"/>
      <c r="I24" s="850"/>
      <c r="J24" s="850"/>
      <c r="K24" s="850"/>
      <c r="L24" s="850"/>
      <c r="M24" s="850"/>
      <c r="N24" s="850"/>
      <c r="O24" s="850"/>
      <c r="P24" s="850"/>
      <c r="Q24" s="851"/>
      <c r="R24" s="780" t="s">
        <v>541</v>
      </c>
      <c r="S24" s="779" t="s">
        <v>489</v>
      </c>
    </row>
    <row r="25" spans="1:30" s="662" customFormat="1" ht="16.5">
      <c r="A25" s="806">
        <v>1</v>
      </c>
      <c r="B25" s="806"/>
      <c r="C25" s="806"/>
      <c r="D25" s="806"/>
      <c r="E25" s="806"/>
      <c r="F25" s="847"/>
      <c r="G25" s="806"/>
      <c r="H25" s="806"/>
      <c r="I25" s="764"/>
      <c r="J25" s="789"/>
      <c r="K25" s="807"/>
      <c r="L25" s="713"/>
      <c r="M25" s="714"/>
      <c r="N25" s="711"/>
      <c r="O25" s="715"/>
      <c r="P25" s="712" t="str">
        <f>IF(O25=0, "Included", IF(ISERROR(N25*O25), O25, N25*O25))</f>
        <v>Included</v>
      </c>
      <c r="Q25" s="781">
        <f>S25</f>
        <v>0</v>
      </c>
      <c r="R25" s="662">
        <f>IF(P25="Included",0,P25)</f>
        <v>0</v>
      </c>
      <c r="S25" s="662">
        <f>IF(K25="",(R25*J25),(R25*K25))</f>
        <v>0</v>
      </c>
      <c r="T25" s="663"/>
      <c r="U25" s="663"/>
      <c r="AD25" s="790"/>
    </row>
    <row r="26" spans="1:30" s="662" customFormat="1" ht="16.5">
      <c r="A26" s="806">
        <v>2</v>
      </c>
      <c r="B26" s="806"/>
      <c r="C26" s="806"/>
      <c r="D26" s="806"/>
      <c r="E26" s="806"/>
      <c r="F26" s="847"/>
      <c r="G26" s="806"/>
      <c r="H26" s="806"/>
      <c r="I26" s="764"/>
      <c r="J26" s="789"/>
      <c r="K26" s="807"/>
      <c r="L26" s="713"/>
      <c r="M26" s="714"/>
      <c r="N26" s="711"/>
      <c r="O26" s="715"/>
      <c r="P26" s="712" t="str">
        <f>IF(O26=0, "Included", IF(ISERROR(N26*O26), O26, N26*O26))</f>
        <v>Included</v>
      </c>
      <c r="Q26" s="781">
        <f>S26</f>
        <v>0</v>
      </c>
      <c r="R26" s="662">
        <f>IF(P26="Included",0,P26)</f>
        <v>0</v>
      </c>
      <c r="S26" s="662">
        <f>IF(K26="",(R26*J26),(R26*K26))</f>
        <v>0</v>
      </c>
      <c r="T26" s="663"/>
      <c r="U26" s="663"/>
      <c r="AD26" s="790"/>
    </row>
    <row r="27" spans="1:30" s="662" customFormat="1" ht="16.5">
      <c r="A27" s="806">
        <v>3</v>
      </c>
      <c r="B27" s="806"/>
      <c r="C27" s="806"/>
      <c r="D27" s="806"/>
      <c r="E27" s="806"/>
      <c r="F27" s="847"/>
      <c r="G27" s="806"/>
      <c r="H27" s="806"/>
      <c r="I27" s="764"/>
      <c r="J27" s="789"/>
      <c r="K27" s="807"/>
      <c r="L27" s="713"/>
      <c r="M27" s="714"/>
      <c r="N27" s="711"/>
      <c r="O27" s="715"/>
      <c r="P27" s="712" t="str">
        <f>IF(O27=0, "Included", IF(ISERROR(N27*O27), O27, N27*O27))</f>
        <v>Included</v>
      </c>
      <c r="Q27" s="781">
        <f>S27</f>
        <v>0</v>
      </c>
      <c r="R27" s="662">
        <f>IF(P27="Included",0,P27)</f>
        <v>0</v>
      </c>
      <c r="S27" s="662">
        <f>IF(K27="",(R27*J27),(R27*K27))</f>
        <v>0</v>
      </c>
      <c r="T27" s="663"/>
      <c r="U27" s="663"/>
      <c r="AD27" s="790"/>
    </row>
    <row r="28" spans="1:30" s="662" customFormat="1" ht="16.5">
      <c r="A28" s="806">
        <v>4</v>
      </c>
      <c r="B28" s="806"/>
      <c r="C28" s="806"/>
      <c r="D28" s="806"/>
      <c r="E28" s="806"/>
      <c r="F28" s="847"/>
      <c r="G28" s="806"/>
      <c r="H28" s="806"/>
      <c r="I28" s="764"/>
      <c r="J28" s="789"/>
      <c r="K28" s="807"/>
      <c r="L28" s="713"/>
      <c r="M28" s="714"/>
      <c r="N28" s="711"/>
      <c r="O28" s="715"/>
      <c r="P28" s="712" t="str">
        <f>IF(O28=0, "Included", IF(ISERROR(N28*O28), O28, N28*O28))</f>
        <v>Included</v>
      </c>
      <c r="Q28" s="781">
        <f>S28</f>
        <v>0</v>
      </c>
      <c r="R28" s="662">
        <f>IF(P28="Included",0,P28)</f>
        <v>0</v>
      </c>
      <c r="S28" s="662">
        <f>IF(K28="",(R28*J28),(R28*K28))</f>
        <v>0</v>
      </c>
      <c r="T28" s="663"/>
      <c r="U28" s="663"/>
      <c r="AD28" s="790"/>
    </row>
    <row r="29" spans="1:30" ht="19.5" customHeight="1">
      <c r="A29" s="95"/>
      <c r="B29" s="96"/>
      <c r="C29" s="96"/>
      <c r="D29" s="96"/>
      <c r="E29" s="96"/>
      <c r="F29" s="96"/>
      <c r="G29" s="96"/>
      <c r="H29" s="96"/>
      <c r="I29" s="96"/>
      <c r="J29" s="96"/>
      <c r="K29" s="96"/>
      <c r="L29" s="96"/>
      <c r="M29" s="96"/>
      <c r="N29" s="96"/>
      <c r="O29" s="96"/>
      <c r="P29" s="96"/>
      <c r="Q29" s="96"/>
    </row>
    <row r="30" spans="1:30" s="681" customFormat="1" ht="40.5" customHeight="1">
      <c r="A30" s="1303"/>
      <c r="B30" s="1304"/>
      <c r="C30" s="1304"/>
      <c r="D30" s="1304"/>
      <c r="E30" s="1304"/>
      <c r="F30" s="1304"/>
      <c r="G30" s="1304"/>
      <c r="H30" s="1304"/>
      <c r="I30" s="1305"/>
      <c r="J30" s="1323" t="s">
        <v>539</v>
      </c>
      <c r="K30" s="1324"/>
      <c r="L30" s="1324"/>
      <c r="M30" s="1324"/>
      <c r="N30" s="1324"/>
      <c r="O30" s="1325"/>
      <c r="P30" s="786">
        <f>SUM(P20:P28)</f>
        <v>0</v>
      </c>
      <c r="Q30" s="787"/>
      <c r="R30" s="680"/>
      <c r="S30" s="840">
        <f>SUM(S20:S28)</f>
        <v>0</v>
      </c>
    </row>
    <row r="31" spans="1:30" s="681" customFormat="1" ht="25.5" customHeight="1">
      <c r="A31" s="829"/>
      <c r="B31" s="830"/>
      <c r="C31" s="830"/>
      <c r="D31" s="830"/>
      <c r="E31" s="830"/>
      <c r="F31" s="830"/>
      <c r="G31" s="830"/>
      <c r="H31" s="831"/>
      <c r="I31" s="832"/>
      <c r="J31" s="1315" t="s">
        <v>505</v>
      </c>
      <c r="K31" s="1315"/>
      <c r="L31" s="1315"/>
      <c r="M31" s="1315"/>
      <c r="N31" s="1315"/>
      <c r="O31" s="1316"/>
      <c r="P31" s="786"/>
      <c r="Q31" s="788">
        <f>SUM(Q20:Q28)</f>
        <v>0</v>
      </c>
      <c r="R31" s="680"/>
      <c r="S31" s="68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11"/>
      <c r="P33" s="1311"/>
      <c r="Q33" s="1311"/>
    </row>
    <row r="34" spans="1:17" ht="33.6" customHeight="1">
      <c r="A34" s="99" t="s">
        <v>402</v>
      </c>
      <c r="B34" s="113" t="str">
        <f>IF('Sch-1'!B337=0,"", 'Sch-1'!B337)</f>
        <v>--</v>
      </c>
      <c r="C34" s="100"/>
      <c r="D34" s="100"/>
      <c r="E34" s="100"/>
      <c r="F34" s="100"/>
      <c r="G34" s="100"/>
      <c r="H34" s="100"/>
      <c r="I34" s="100"/>
      <c r="J34" s="100"/>
      <c r="K34" s="100"/>
      <c r="L34" s="100"/>
      <c r="M34" s="100"/>
      <c r="N34" s="100"/>
      <c r="O34" s="1311" t="str">
        <f>"Printed Name : " &amp; IF('Sch-1'!M338=0,"",'Sch-1'!M338)</f>
        <v xml:space="preserve">Printed Name : </v>
      </c>
      <c r="P34" s="1311"/>
      <c r="Q34" s="1311"/>
    </row>
    <row r="35" spans="1:17" ht="33.6" customHeight="1">
      <c r="A35" s="99" t="s">
        <v>403</v>
      </c>
      <c r="B35" s="113" t="str">
        <f>IF('Sch-1'!B338=0,"", 'Sch-1'!B338)</f>
        <v/>
      </c>
      <c r="C35" s="34"/>
      <c r="D35" s="34"/>
      <c r="E35" s="34"/>
      <c r="F35" s="34"/>
      <c r="G35" s="34"/>
      <c r="H35" s="34"/>
      <c r="I35" s="34"/>
      <c r="J35" s="34"/>
      <c r="K35" s="34"/>
      <c r="L35" s="34"/>
      <c r="M35" s="34"/>
      <c r="N35" s="34"/>
      <c r="O35" s="1311" t="str">
        <f>"Designation   : " &amp; IF('Sch-1'!M339=0,"",'Sch-1'!M339)</f>
        <v xml:space="preserve">Designation   : </v>
      </c>
      <c r="P35" s="1311"/>
      <c r="Q35" s="1311"/>
    </row>
    <row r="36" spans="1:17" ht="33.6" customHeight="1">
      <c r="A36" s="89"/>
      <c r="B36" s="88"/>
      <c r="C36" s="34"/>
      <c r="D36" s="34"/>
      <c r="E36" s="34"/>
      <c r="F36" s="34"/>
      <c r="G36" s="34"/>
      <c r="H36" s="34"/>
      <c r="I36" s="34"/>
      <c r="J36" s="34"/>
      <c r="K36" s="34"/>
      <c r="L36" s="34"/>
      <c r="M36" s="34"/>
      <c r="N36" s="34"/>
      <c r="O36" s="1311"/>
      <c r="P36" s="1311"/>
      <c r="Q36" s="1311"/>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CC/NT/W-AIS/DOM/A10/24/10719</v>
      </c>
      <c r="B1" s="60"/>
      <c r="C1" s="61"/>
      <c r="D1" s="61"/>
      <c r="E1" s="8" t="s">
        <v>423</v>
      </c>
    </row>
    <row r="2" spans="1:15" ht="8.1" customHeight="1">
      <c r="A2" s="4"/>
      <c r="B2" s="13"/>
      <c r="C2" s="6"/>
      <c r="D2" s="6"/>
      <c r="E2" s="1"/>
      <c r="F2" s="194"/>
    </row>
    <row r="3" spans="1:15" ht="97.5" customHeight="1">
      <c r="A3" s="1353"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53"/>
      <c r="C3" s="1353"/>
      <c r="D3" s="1353"/>
      <c r="E3" s="1353"/>
    </row>
    <row r="4" spans="1:15" ht="22.15" customHeight="1">
      <c r="A4" s="1358" t="s">
        <v>25</v>
      </c>
      <c r="B4" s="1358"/>
      <c r="C4" s="1358"/>
      <c r="D4" s="1358"/>
      <c r="E4" s="1358"/>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6" t="str">
        <f>IF('Sch-1'!C8=0, "", 'Sch-1'!C8)</f>
        <v/>
      </c>
      <c r="C8" s="1356"/>
      <c r="D8" s="65" t="str">
        <f>'Sch-1'!M8</f>
        <v>Power Grid Corporation of India Ltd.,</v>
      </c>
    </row>
    <row r="9" spans="1:15" ht="18" customHeight="1">
      <c r="A9" s="42" t="s">
        <v>409</v>
      </c>
      <c r="B9" s="1357" t="str">
        <f>IF('Sch-1'!C9=0, "", 'Sch-1'!C9)</f>
        <v/>
      </c>
      <c r="C9" s="1357"/>
      <c r="D9" s="65" t="str">
        <f>'Sch-1'!M9</f>
        <v>"Saudamini", Plot No.-2</v>
      </c>
    </row>
    <row r="10" spans="1:15" ht="18" customHeight="1">
      <c r="A10" s="43"/>
      <c r="B10" s="1357" t="str">
        <f>IF('Sch-1'!C10=0, "", 'Sch-1'!C10)</f>
        <v/>
      </c>
      <c r="C10" s="1357"/>
      <c r="D10" s="65" t="str">
        <f>'Sch-1'!M10</f>
        <v xml:space="preserve">Sector-29, </v>
      </c>
    </row>
    <row r="11" spans="1:15" ht="18" customHeight="1">
      <c r="A11" s="43"/>
      <c r="B11" s="1357" t="str">
        <f>IF('Sch-1'!C11=0, "", 'Sch-1'!C11)</f>
        <v/>
      </c>
      <c r="C11" s="1357"/>
      <c r="D11" s="65" t="str">
        <f>'Sch-1'!M11</f>
        <v>Gurgaon (Haryana) - 122001</v>
      </c>
    </row>
    <row r="12" spans="1:15" ht="8.1" customHeight="1"/>
    <row r="13" spans="1:15" ht="22.15" customHeight="1">
      <c r="A13" s="76" t="s">
        <v>378</v>
      </c>
      <c r="B13" s="1359" t="s">
        <v>379</v>
      </c>
      <c r="C13" s="1360"/>
      <c r="D13" s="1354" t="s">
        <v>380</v>
      </c>
      <c r="E13" s="1355"/>
      <c r="I13" s="1352" t="s">
        <v>257</v>
      </c>
      <c r="J13" s="1352"/>
      <c r="K13" s="1352"/>
      <c r="M13" s="1352" t="s">
        <v>283</v>
      </c>
      <c r="N13" s="1352"/>
      <c r="O13" s="1352"/>
    </row>
    <row r="14" spans="1:15" ht="18" customHeight="1">
      <c r="A14" s="45" t="s">
        <v>381</v>
      </c>
      <c r="B14" s="1342" t="s">
        <v>490</v>
      </c>
      <c r="C14" s="1343"/>
      <c r="D14" s="1348"/>
      <c r="E14" s="1349"/>
      <c r="I14" s="271" t="s">
        <v>232</v>
      </c>
      <c r="K14" s="271" t="e">
        <f>ROUND('Sch-1'!AE3*#REF!,0)</f>
        <v>#REF!</v>
      </c>
      <c r="M14" s="271" t="s">
        <v>232</v>
      </c>
      <c r="O14" s="271" t="e">
        <f>ROUND('Sch-1'!AE5*#REF!,0)</f>
        <v>#REF!</v>
      </c>
    </row>
    <row r="15" spans="1:15" ht="89.25" customHeight="1">
      <c r="A15" s="46"/>
      <c r="B15" s="1345" t="s">
        <v>491</v>
      </c>
      <c r="C15" s="1346"/>
      <c r="D15" s="1340">
        <f>'Sch-1'!N332+'Sch-7'!N21</f>
        <v>0</v>
      </c>
      <c r="E15" s="1341"/>
      <c r="G15" s="570"/>
    </row>
    <row r="16" spans="1:15" ht="18" customHeight="1">
      <c r="A16" s="45" t="s">
        <v>382</v>
      </c>
      <c r="B16" s="1342" t="s">
        <v>492</v>
      </c>
      <c r="C16" s="1343"/>
      <c r="D16" s="1347"/>
      <c r="E16" s="1347"/>
      <c r="I16" s="271" t="s">
        <v>258</v>
      </c>
      <c r="K16" s="272">
        <f>IF(ISERROR(ROUND((#REF!+#REF!)*#REF!,0)),0, ROUND((#REF!+#REF!)*#REF!,0))</f>
        <v>0</v>
      </c>
      <c r="M16" s="271" t="s">
        <v>258</v>
      </c>
      <c r="O16" s="272">
        <f>IF(ISERROR(ROUND((#REF!+#REF!)*#REF!,0)),0, ROUND((#REF!+#REF!)*#REF!,0))</f>
        <v>0</v>
      </c>
    </row>
    <row r="17" spans="1:15" ht="72.75" customHeight="1">
      <c r="A17" s="46"/>
      <c r="B17" s="1345" t="s">
        <v>554</v>
      </c>
      <c r="C17" s="1346"/>
      <c r="D17" s="1340">
        <f>'Sch-3 '!S338+'Sch-4'!Q23+'Sch-4b'!Q31</f>
        <v>0</v>
      </c>
      <c r="E17" s="1341"/>
      <c r="G17" s="568"/>
      <c r="I17" s="273" t="e">
        <f>#REF!/'Sch-1'!AE1</f>
        <v>#REF!</v>
      </c>
      <c r="K17" s="159">
        <f>'Sch-1'!AE3</f>
        <v>0</v>
      </c>
      <c r="M17" s="273" t="e">
        <f>I17</f>
        <v>#REF!</v>
      </c>
      <c r="O17" s="159">
        <f>'Sch-1'!AE5</f>
        <v>0</v>
      </c>
    </row>
    <row r="18" spans="1:15" ht="18" customHeight="1">
      <c r="A18" s="1344"/>
      <c r="B18" s="1338" t="s">
        <v>495</v>
      </c>
      <c r="C18" s="1339"/>
      <c r="D18" s="1350">
        <f>D17+D15</f>
        <v>0</v>
      </c>
      <c r="E18" s="1351"/>
      <c r="I18" s="159" t="s">
        <v>274</v>
      </c>
      <c r="K18" s="274" t="e">
        <f>K14+K16+#REF!</f>
        <v>#REF!</v>
      </c>
      <c r="M18" s="159" t="s">
        <v>284</v>
      </c>
      <c r="O18" s="274" t="e">
        <f>O14+O16+#REF!</f>
        <v>#REF!</v>
      </c>
    </row>
    <row r="19" spans="1:15" ht="24.75" customHeight="1">
      <c r="A19" s="1344"/>
      <c r="B19" s="1336"/>
      <c r="C19" s="1337"/>
      <c r="D19" s="1334"/>
      <c r="E19" s="1335"/>
    </row>
    <row r="20" spans="1:15" ht="18" customHeight="1">
      <c r="B20" s="48"/>
      <c r="C20" s="48"/>
      <c r="D20" s="49"/>
      <c r="E20" s="49"/>
    </row>
    <row r="21" spans="1:15" ht="24" customHeight="1">
      <c r="A21" s="71"/>
      <c r="B21" s="1333"/>
      <c r="C21" s="1333"/>
      <c r="D21" s="1333"/>
      <c r="E21" s="1333"/>
    </row>
    <row r="22" spans="1:15" ht="18" customHeight="1">
      <c r="A22" s="50"/>
      <c r="B22" s="50"/>
      <c r="C22" s="50"/>
      <c r="D22" s="50"/>
      <c r="E22" s="50"/>
    </row>
    <row r="23" spans="1:15" ht="30" customHeight="1">
      <c r="A23" s="50"/>
      <c r="B23" s="50"/>
      <c r="C23" s="36"/>
      <c r="D23" s="50"/>
      <c r="E23" s="50"/>
    </row>
    <row r="24" spans="1:15" ht="30" customHeight="1">
      <c r="A24" s="1073" t="s">
        <v>477</v>
      </c>
      <c r="B24" s="1074" t="str">
        <f>IF('Sch-1'!B337=0,"", 'Sch-1'!B337)</f>
        <v>--</v>
      </c>
      <c r="C24" s="1075" t="s">
        <v>404</v>
      </c>
      <c r="D24" s="64" t="str">
        <f>IF('Sch-1'!M337=0,"",'Sch-1'!M337)</f>
        <v/>
      </c>
      <c r="F24" s="275"/>
    </row>
    <row r="25" spans="1:15" ht="30" customHeight="1">
      <c r="A25" s="1073" t="s">
        <v>478</v>
      </c>
      <c r="B25" s="1076" t="str">
        <f>IF('Sch-1'!B338=0,"", 'Sch-1'!B338)</f>
        <v/>
      </c>
      <c r="C25" s="1075" t="s">
        <v>405</v>
      </c>
      <c r="D25" s="64" t="str">
        <f>IF('Sch-1'!M338=0,"",'Sch-1'!M338)</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IYugxQPH5r0xPyRu/LZLd5fbLWITEV3XDpM2LWyD7tL/P2IFcJcia7zQglirAHi2J86hgWyZuKj055g+tkLSjw==" saltValue="2EoQQLFDR9KT3BWk7WZK/w=="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CC/NT/W-AIS/DOM/A10/24/10719</v>
      </c>
      <c r="B1" s="60"/>
      <c r="C1" s="61"/>
      <c r="D1" s="61"/>
      <c r="E1" s="8" t="s">
        <v>423</v>
      </c>
    </row>
    <row r="2" spans="1:15" ht="8.1" customHeight="1">
      <c r="A2" s="4"/>
      <c r="B2" s="13"/>
      <c r="C2" s="6"/>
      <c r="D2" s="6"/>
      <c r="E2" s="1"/>
      <c r="F2" s="194"/>
    </row>
    <row r="3" spans="1:15" ht="66" customHeight="1">
      <c r="A3" s="1361"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61"/>
      <c r="C3" s="1361"/>
      <c r="D3" s="1361"/>
      <c r="E3" s="1361"/>
    </row>
    <row r="4" spans="1:15" ht="22.15" customHeight="1">
      <c r="A4" s="1358" t="s">
        <v>410</v>
      </c>
      <c r="B4" s="1358"/>
      <c r="C4" s="1358"/>
      <c r="D4" s="1358"/>
      <c r="E4" s="1358"/>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7" t="str">
        <f>IF('Sch-1'!C8=0, "", 'Sch-1'!C8)</f>
        <v/>
      </c>
      <c r="C8" s="1357"/>
      <c r="D8" s="65" t="str">
        <f>'Sch-1'!M8</f>
        <v>Power Grid Corporation of India Ltd.,</v>
      </c>
    </row>
    <row r="9" spans="1:15" ht="18" customHeight="1">
      <c r="A9" s="42" t="s">
        <v>409</v>
      </c>
      <c r="B9" s="1357" t="str">
        <f>IF('Sch-1'!C9=0, "", 'Sch-1'!C9)</f>
        <v/>
      </c>
      <c r="C9" s="1357"/>
      <c r="D9" s="65" t="str">
        <f>'Sch-1'!M9</f>
        <v>"Saudamini", Plot No.-2</v>
      </c>
    </row>
    <row r="10" spans="1:15" ht="18" customHeight="1">
      <c r="A10" s="43"/>
      <c r="B10" s="1357" t="str">
        <f>IF('Sch-1'!C10=0, "", 'Sch-1'!C10)</f>
        <v/>
      </c>
      <c r="C10" s="1357"/>
      <c r="D10" s="65" t="str">
        <f>'Sch-1'!M10</f>
        <v xml:space="preserve">Sector-29, </v>
      </c>
    </row>
    <row r="11" spans="1:15" ht="18" customHeight="1">
      <c r="A11" s="43"/>
      <c r="B11" s="1357" t="str">
        <f>IF('Sch-1'!C11=0, "", 'Sch-1'!C11)</f>
        <v/>
      </c>
      <c r="C11" s="1357"/>
      <c r="D11" s="65" t="str">
        <f>'Sch-1'!M11</f>
        <v>Gurgaon (Haryana) - 122001</v>
      </c>
    </row>
    <row r="12" spans="1:15" ht="8.1" customHeight="1"/>
    <row r="13" spans="1:15" ht="22.15" customHeight="1">
      <c r="A13" s="76" t="s">
        <v>378</v>
      </c>
      <c r="B13" s="1359" t="s">
        <v>379</v>
      </c>
      <c r="C13" s="1360"/>
      <c r="D13" s="1354" t="s">
        <v>380</v>
      </c>
      <c r="E13" s="1355"/>
      <c r="I13" s="1352"/>
      <c r="J13" s="1352"/>
      <c r="K13" s="1352"/>
      <c r="M13" s="1352"/>
      <c r="N13" s="1352"/>
      <c r="O13" s="1352"/>
    </row>
    <row r="14" spans="1:15" ht="18" customHeight="1">
      <c r="A14" s="45" t="s">
        <v>381</v>
      </c>
      <c r="B14" s="1342" t="s">
        <v>490</v>
      </c>
      <c r="C14" s="1343"/>
      <c r="D14" s="773">
        <f>'Sch-1'!N332*(1-Discount!K18)+'Sch-7'!N21*(1-Discount!K23)</f>
        <v>0</v>
      </c>
      <c r="E14" s="774"/>
      <c r="I14" s="271"/>
      <c r="K14" s="271"/>
      <c r="M14" s="271"/>
      <c r="O14" s="271"/>
    </row>
    <row r="15" spans="1:15" ht="75.75" customHeight="1">
      <c r="A15" s="46"/>
      <c r="B15" s="1345" t="s">
        <v>491</v>
      </c>
      <c r="C15" s="1346"/>
      <c r="D15" s="765"/>
      <c r="E15" s="766"/>
    </row>
    <row r="16" spans="1:15" ht="18" customHeight="1">
      <c r="A16" s="45" t="s">
        <v>382</v>
      </c>
      <c r="B16" s="1342" t="s">
        <v>492</v>
      </c>
      <c r="C16" s="1343"/>
      <c r="D16" s="771">
        <f>'Sch-3 '!Q339*(1-Discount!K20)+'Sch-4'!Q23*(1-Discount!K21)+'Sch-4b'!Q31*(1-Discount!K22)</f>
        <v>0</v>
      </c>
      <c r="E16" s="772"/>
      <c r="I16" s="271"/>
      <c r="K16" s="272"/>
      <c r="M16" s="271"/>
      <c r="O16" s="272"/>
    </row>
    <row r="17" spans="1:15" ht="72.75" customHeight="1">
      <c r="A17" s="46"/>
      <c r="B17" s="1345" t="s">
        <v>526</v>
      </c>
      <c r="C17" s="1346"/>
      <c r="D17" s="767"/>
      <c r="E17" s="768"/>
      <c r="I17" s="273"/>
      <c r="M17" s="273"/>
    </row>
    <row r="18" spans="1:15" ht="18" customHeight="1">
      <c r="A18" s="1344"/>
      <c r="B18" s="1338" t="s">
        <v>495</v>
      </c>
      <c r="C18" s="1339"/>
      <c r="D18" s="769">
        <f>D16+D14</f>
        <v>0</v>
      </c>
      <c r="E18" s="770"/>
      <c r="K18" s="274"/>
      <c r="O18" s="274"/>
    </row>
    <row r="19" spans="1:15" ht="50.1" customHeight="1">
      <c r="A19" s="1344"/>
      <c r="B19" s="1336"/>
      <c r="C19" s="1337"/>
      <c r="D19" s="1334"/>
      <c r="E19" s="1335"/>
    </row>
    <row r="20" spans="1:15" ht="18" customHeight="1">
      <c r="B20" s="48"/>
      <c r="C20" s="48"/>
      <c r="D20" s="49"/>
      <c r="E20" s="49"/>
    </row>
    <row r="21" spans="1:15" ht="21.75" customHeight="1">
      <c r="A21" s="71"/>
      <c r="B21" s="1333"/>
      <c r="C21" s="1333"/>
      <c r="D21" s="1333"/>
      <c r="E21" s="1333"/>
    </row>
    <row r="22" spans="1:15" ht="18" customHeight="1">
      <c r="A22" s="50"/>
      <c r="B22" s="50"/>
      <c r="C22" s="50"/>
      <c r="D22" s="50"/>
      <c r="E22" s="50"/>
    </row>
    <row r="23" spans="1:15" ht="30" customHeight="1">
      <c r="A23" s="50"/>
      <c r="B23" s="50"/>
      <c r="C23" s="36"/>
      <c r="D23" s="50"/>
      <c r="E23" s="50"/>
    </row>
    <row r="24" spans="1:15" ht="30" customHeight="1">
      <c r="A24" s="35" t="s">
        <v>72</v>
      </c>
      <c r="B24" s="112" t="str">
        <f>IF('Sch-1'!B337=0,"", 'Sch-1'!B337)</f>
        <v>--</v>
      </c>
      <c r="C24" s="36" t="s">
        <v>404</v>
      </c>
      <c r="D24" s="106" t="str">
        <f>IF('Sch-1'!M338=0,"",'Sch-1'!M338)</f>
        <v/>
      </c>
      <c r="F24" s="275"/>
    </row>
    <row r="25" spans="1:15" ht="30" customHeight="1">
      <c r="A25" s="35" t="s">
        <v>452</v>
      </c>
      <c r="B25" s="105" t="str">
        <f>IF('Sch-1'!B338=0,"", 'Sch-1'!B338)</f>
        <v/>
      </c>
      <c r="C25" s="36" t="s">
        <v>405</v>
      </c>
      <c r="D25" s="106" t="str">
        <f>IF('Sch-1'!M339=0,"",'Sch-1'!M339)</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CC/NT/W-AIS/DOM/A10/24/10719</v>
      </c>
      <c r="B1" s="82"/>
      <c r="C1" s="84"/>
      <c r="D1" s="85" t="s">
        <v>424</v>
      </c>
    </row>
    <row r="2" spans="1:6" ht="18" customHeight="1">
      <c r="A2" s="67"/>
      <c r="B2" s="88"/>
      <c r="C2" s="34"/>
      <c r="D2" s="34"/>
    </row>
    <row r="3" spans="1:6" ht="114.75" customHeight="1">
      <c r="A3" s="1368"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68"/>
      <c r="C3" s="1368"/>
      <c r="D3" s="1368"/>
      <c r="E3" s="52"/>
      <c r="F3" s="52"/>
    </row>
    <row r="4" spans="1:6" ht="22.15" customHeight="1">
      <c r="A4" s="1358" t="s">
        <v>384</v>
      </c>
      <c r="B4" s="1358"/>
      <c r="C4" s="1358"/>
      <c r="D4" s="1358"/>
    </row>
    <row r="5" spans="1:6" ht="18" customHeight="1">
      <c r="A5" s="40"/>
    </row>
    <row r="6" spans="1:6" ht="18" customHeight="1">
      <c r="A6" s="31" t="str">
        <f>'Sch-1'!A6</f>
        <v>Bidder’s Name and Address (Sole Bidder) :</v>
      </c>
      <c r="D6" s="64" t="s">
        <v>392</v>
      </c>
    </row>
    <row r="7" spans="1:6">
      <c r="A7" s="1367" t="str">
        <f>'Sch-1'!A7</f>
        <v/>
      </c>
      <c r="B7" s="1367"/>
      <c r="C7" s="1367"/>
      <c r="D7" s="65" t="str">
        <f>'Sch-1'!M7</f>
        <v>Contracts Services, 3rd Floor</v>
      </c>
    </row>
    <row r="8" spans="1:6" ht="18" customHeight="1">
      <c r="A8" s="42" t="s">
        <v>408</v>
      </c>
      <c r="B8" s="1356" t="str">
        <f>IF('Sch-1'!C8=0, "", 'Sch-1'!C8)</f>
        <v/>
      </c>
      <c r="C8" s="1356"/>
      <c r="D8" s="65" t="str">
        <f>'Sch-1'!M8</f>
        <v>Power Grid Corporation of India Ltd.,</v>
      </c>
    </row>
    <row r="9" spans="1:6" ht="18" customHeight="1">
      <c r="A9" s="42" t="s">
        <v>409</v>
      </c>
      <c r="B9" s="1357" t="str">
        <f>IF('Sch-1'!C9=0, "", 'Sch-1'!C9)</f>
        <v/>
      </c>
      <c r="C9" s="1357"/>
      <c r="D9" s="65" t="str">
        <f>'Sch-1'!M9</f>
        <v>"Saudamini", Plot No.-2</v>
      </c>
    </row>
    <row r="10" spans="1:6" ht="18" customHeight="1">
      <c r="A10" s="43"/>
      <c r="B10" s="1357" t="str">
        <f>IF('Sch-1'!C10=0, "", 'Sch-1'!C10)</f>
        <v/>
      </c>
      <c r="C10" s="1357"/>
      <c r="D10" s="65" t="str">
        <f>'Sch-1'!M10</f>
        <v xml:space="preserve">Sector-29, </v>
      </c>
    </row>
    <row r="11" spans="1:6" ht="18" customHeight="1">
      <c r="A11" s="43"/>
      <c r="B11" s="1357" t="str">
        <f>IF('Sch-1'!C11=0, "", 'Sch-1'!C11)</f>
        <v/>
      </c>
      <c r="C11" s="1357"/>
      <c r="D11" s="65" t="str">
        <f>'Sch-1'!M11</f>
        <v>Gurgaon (Haryana) - 122001</v>
      </c>
    </row>
    <row r="12" spans="1:6">
      <c r="A12" s="53"/>
      <c r="B12" s="53"/>
      <c r="C12" s="53"/>
      <c r="D12" s="64"/>
    </row>
    <row r="13" spans="1:6" ht="22.15" customHeight="1">
      <c r="A13" s="54" t="s">
        <v>378</v>
      </c>
      <c r="B13" s="1354" t="s">
        <v>368</v>
      </c>
      <c r="C13" s="1355"/>
      <c r="D13" s="55" t="s">
        <v>380</v>
      </c>
    </row>
    <row r="14" spans="1:6" ht="22.15" customHeight="1">
      <c r="A14" s="45" t="s">
        <v>381</v>
      </c>
      <c r="B14" s="1365" t="s">
        <v>411</v>
      </c>
      <c r="C14" s="1365"/>
      <c r="D14" s="69">
        <f>'Sch-1'!N331</f>
        <v>0</v>
      </c>
    </row>
    <row r="15" spans="1:6" ht="35.1" customHeight="1">
      <c r="A15" s="56"/>
      <c r="B15" s="1362" t="s">
        <v>385</v>
      </c>
      <c r="C15" s="1363"/>
      <c r="D15" s="47"/>
    </row>
    <row r="16" spans="1:6" ht="22.15" customHeight="1">
      <c r="A16" s="45" t="s">
        <v>382</v>
      </c>
      <c r="B16" s="1365" t="s">
        <v>412</v>
      </c>
      <c r="C16" s="1365"/>
      <c r="D16" s="69">
        <f>'Sch-2'!J330</f>
        <v>0</v>
      </c>
    </row>
    <row r="17" spans="1:6" ht="35.1" customHeight="1">
      <c r="A17" s="56"/>
      <c r="B17" s="1366" t="s">
        <v>524</v>
      </c>
      <c r="C17" s="1363"/>
      <c r="D17" s="47"/>
    </row>
    <row r="18" spans="1:6" ht="22.15" customHeight="1">
      <c r="A18" s="45" t="s">
        <v>383</v>
      </c>
      <c r="B18" s="1365" t="s">
        <v>413</v>
      </c>
      <c r="C18" s="1365"/>
      <c r="D18" s="69">
        <f>'Sch-3 '!P338</f>
        <v>0</v>
      </c>
    </row>
    <row r="19" spans="1:6" ht="23.25" customHeight="1">
      <c r="A19" s="56"/>
      <c r="B19" s="1362" t="s">
        <v>386</v>
      </c>
      <c r="C19" s="1363"/>
      <c r="D19" s="47"/>
    </row>
    <row r="20" spans="1:6" ht="22.15" customHeight="1">
      <c r="A20" s="45" t="s">
        <v>551</v>
      </c>
      <c r="B20" s="1365" t="s">
        <v>552</v>
      </c>
      <c r="C20" s="1365"/>
      <c r="D20" s="736">
        <f>'Sch-4'!P22</f>
        <v>0</v>
      </c>
    </row>
    <row r="21" spans="1:6" ht="30" customHeight="1">
      <c r="A21" s="56"/>
      <c r="B21" s="1362" t="s">
        <v>387</v>
      </c>
      <c r="C21" s="1363"/>
      <c r="D21" s="47"/>
    </row>
    <row r="22" spans="1:6" ht="22.15" hidden="1" customHeight="1">
      <c r="A22" s="45" t="s">
        <v>532</v>
      </c>
      <c r="B22" s="1365" t="s">
        <v>531</v>
      </c>
      <c r="C22" s="1365"/>
      <c r="D22" s="736">
        <f>'Sch-4b'!P30</f>
        <v>0</v>
      </c>
    </row>
    <row r="23" spans="1:6" ht="44.25" hidden="1" customHeight="1">
      <c r="A23" s="56"/>
      <c r="B23" s="1366" t="s">
        <v>525</v>
      </c>
      <c r="C23" s="1363"/>
      <c r="D23" s="47"/>
    </row>
    <row r="24" spans="1:6" ht="30" customHeight="1">
      <c r="A24" s="45">
        <v>5</v>
      </c>
      <c r="B24" s="1365" t="s">
        <v>427</v>
      </c>
      <c r="C24" s="1365"/>
      <c r="D24" s="69">
        <f>'Sch-5'!D18:E18</f>
        <v>0</v>
      </c>
    </row>
    <row r="25" spans="1:6" ht="26.25" customHeight="1">
      <c r="A25" s="56"/>
      <c r="B25" s="1362" t="s">
        <v>388</v>
      </c>
      <c r="C25" s="1363"/>
      <c r="D25" s="645"/>
    </row>
    <row r="26" spans="1:6" ht="22.15" customHeight="1">
      <c r="A26" s="45" t="s">
        <v>389</v>
      </c>
      <c r="B26" s="1365" t="s">
        <v>428</v>
      </c>
      <c r="C26" s="1365"/>
      <c r="D26" s="256">
        <f>'Sch-7'!M20</f>
        <v>0</v>
      </c>
    </row>
    <row r="27" spans="1:6" ht="35.1" customHeight="1">
      <c r="A27" s="56"/>
      <c r="B27" s="1362" t="s">
        <v>67</v>
      </c>
      <c r="C27" s="1363"/>
      <c r="D27" s="47"/>
    </row>
    <row r="28" spans="1:6" ht="28.5" customHeight="1">
      <c r="A28" s="1344"/>
      <c r="B28" s="1364" t="s">
        <v>390</v>
      </c>
      <c r="C28" s="1364"/>
      <c r="D28" s="70">
        <f>SUM(D14,D16,D18,D20,D24)</f>
        <v>0</v>
      </c>
    </row>
    <row r="29" spans="1:6" ht="20.25" customHeight="1">
      <c r="A29" s="1344"/>
      <c r="B29" s="1364"/>
      <c r="C29" s="1364"/>
      <c r="D29" s="187"/>
    </row>
    <row r="30" spans="1:6">
      <c r="A30" s="77"/>
      <c r="B30" s="78"/>
      <c r="C30" s="78"/>
      <c r="D30" s="79"/>
    </row>
    <row r="31" spans="1:6">
      <c r="A31" s="77"/>
      <c r="B31" s="78"/>
      <c r="C31" s="101"/>
      <c r="D31" s="79"/>
    </row>
    <row r="32" spans="1:6" ht="22.5" customHeight="1">
      <c r="A32" s="1064" t="s">
        <v>628</v>
      </c>
      <c r="B32" s="1077" t="str">
        <f>IF('Sch-1'!B337=0,"", 'Sch-1'!B337)</f>
        <v>--</v>
      </c>
      <c r="C32" s="1071" t="s">
        <v>404</v>
      </c>
      <c r="D32" s="1068" t="str">
        <f>IF('Sch-1'!M337=0,"",'Sch-1'!M337)</f>
        <v/>
      </c>
      <c r="F32" s="1071"/>
    </row>
    <row r="33" spans="1:6" ht="24" customHeight="1">
      <c r="A33" s="1064" t="s">
        <v>253</v>
      </c>
      <c r="B33" s="1077" t="str">
        <f>IF('Sch-1'!B338=0,"", 'Sch-1'!B338)</f>
        <v/>
      </c>
      <c r="C33" s="1071" t="s">
        <v>405</v>
      </c>
      <c r="D33" s="1068" t="str">
        <f>IF('Sch-1'!M338=0,"",'Sch-1'!M338)</f>
        <v/>
      </c>
      <c r="F33" s="1063"/>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xhwMG1LPlJd1wQLgznC5fa7QX3lMfgeWCr6GrY7EkNvbshkqu2wogySF0S3FI/zjN4M1lJpMSfbvrf4wnbLUIA==" saltValue="YIEhnZ4qOR03FaTybtIsHw=="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1"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CC/NT/W-AIS/DOM/A10/24/10719</v>
      </c>
      <c r="B1" s="82"/>
      <c r="C1" s="84"/>
      <c r="D1" s="85" t="s">
        <v>65</v>
      </c>
    </row>
    <row r="2" spans="1:6" ht="18" customHeight="1">
      <c r="A2" s="67"/>
      <c r="B2" s="88"/>
      <c r="C2" s="34"/>
      <c r="D2" s="34"/>
    </row>
    <row r="3" spans="1:6" ht="61.5" customHeight="1">
      <c r="A3" s="1369"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69"/>
      <c r="C3" s="1369"/>
      <c r="D3" s="1369"/>
      <c r="E3" s="52"/>
      <c r="F3" s="52"/>
    </row>
    <row r="4" spans="1:6" ht="22.15" customHeight="1">
      <c r="A4" s="1358" t="s">
        <v>384</v>
      </c>
      <c r="B4" s="1358"/>
      <c r="C4" s="1358"/>
      <c r="D4" s="1358"/>
    </row>
    <row r="5" spans="1:6" ht="18" customHeight="1">
      <c r="A5" s="40"/>
    </row>
    <row r="6" spans="1:6" ht="18" customHeight="1">
      <c r="A6" s="31" t="str">
        <f>'Sch-1'!A6</f>
        <v>Bidder’s Name and Address (Sole Bidder) :</v>
      </c>
      <c r="D6" s="64" t="s">
        <v>392</v>
      </c>
    </row>
    <row r="7" spans="1:6" ht="36" customHeight="1">
      <c r="A7" s="1367" t="str">
        <f>'Sch-1'!A7</f>
        <v/>
      </c>
      <c r="B7" s="1367"/>
      <c r="C7" s="1367"/>
      <c r="D7" s="65" t="str">
        <f>'Sch-1'!M7</f>
        <v>Contracts Services, 3rd Floor</v>
      </c>
    </row>
    <row r="8" spans="1:6" ht="18" customHeight="1">
      <c r="A8" s="42" t="s">
        <v>408</v>
      </c>
      <c r="B8" s="1356" t="str">
        <f>IF('Sch-1'!C8=0, "", 'Sch-1'!C8)</f>
        <v/>
      </c>
      <c r="C8" s="1356"/>
      <c r="D8" s="65" t="str">
        <f>'Sch-1'!M8</f>
        <v>Power Grid Corporation of India Ltd.,</v>
      </c>
    </row>
    <row r="9" spans="1:6" ht="18" customHeight="1">
      <c r="A9" s="42" t="s">
        <v>409</v>
      </c>
      <c r="B9" s="1357" t="str">
        <f>IF('Sch-1'!C9=0, "", 'Sch-1'!C9)</f>
        <v/>
      </c>
      <c r="C9" s="1357"/>
      <c r="D9" s="65" t="str">
        <f>'Sch-1'!M9</f>
        <v>"Saudamini", Plot No.-2</v>
      </c>
    </row>
    <row r="10" spans="1:6" ht="18" customHeight="1">
      <c r="A10" s="43"/>
      <c r="B10" s="1357" t="str">
        <f>IF('Sch-1'!C10=0, "", 'Sch-1'!C10)</f>
        <v/>
      </c>
      <c r="C10" s="1357"/>
      <c r="D10" s="65" t="str">
        <f>'Sch-1'!M10</f>
        <v xml:space="preserve">Sector-29, </v>
      </c>
    </row>
    <row r="11" spans="1:6" ht="18" customHeight="1">
      <c r="A11" s="43"/>
      <c r="B11" s="1357" t="str">
        <f>IF('Sch-1'!C11=0, "", 'Sch-1'!C11)</f>
        <v/>
      </c>
      <c r="C11" s="1357"/>
      <c r="D11" s="65" t="str">
        <f>'Sch-1'!M11</f>
        <v>Gurgaon (Haryana) - 122001</v>
      </c>
    </row>
    <row r="12" spans="1:6" ht="18" customHeight="1">
      <c r="A12" s="53"/>
      <c r="B12" s="53"/>
      <c r="C12" s="53"/>
      <c r="D12" s="64"/>
    </row>
    <row r="13" spans="1:6" ht="22.15" customHeight="1">
      <c r="A13" s="54" t="s">
        <v>378</v>
      </c>
      <c r="B13" s="1354" t="s">
        <v>368</v>
      </c>
      <c r="C13" s="1355"/>
      <c r="D13" s="55" t="s">
        <v>380</v>
      </c>
    </row>
    <row r="14" spans="1:6" ht="22.15" customHeight="1">
      <c r="A14" s="45" t="s">
        <v>381</v>
      </c>
      <c r="B14" s="1365" t="s">
        <v>411</v>
      </c>
      <c r="C14" s="1365"/>
      <c r="D14" s="69">
        <f>'Sch-1'!N329*(1-Discount!K18)+(1-Discount!K23)*'Sch-1'!N330</f>
        <v>0</v>
      </c>
    </row>
    <row r="15" spans="1:6" ht="35.1" customHeight="1">
      <c r="A15" s="56"/>
      <c r="B15" s="1362" t="s">
        <v>385</v>
      </c>
      <c r="C15" s="1363"/>
      <c r="D15" s="47"/>
    </row>
    <row r="16" spans="1:6" ht="22.15" customHeight="1">
      <c r="A16" s="45" t="s">
        <v>382</v>
      </c>
      <c r="B16" s="1365" t="s">
        <v>412</v>
      </c>
      <c r="C16" s="1365"/>
      <c r="D16" s="69">
        <f>'Sch-6'!D16*(1-Discount!K19)</f>
        <v>0</v>
      </c>
    </row>
    <row r="17" spans="1:6" ht="35.1" customHeight="1">
      <c r="A17" s="56"/>
      <c r="B17" s="1366" t="s">
        <v>524</v>
      </c>
      <c r="C17" s="1363"/>
      <c r="D17" s="47"/>
    </row>
    <row r="18" spans="1:6" ht="22.15" customHeight="1">
      <c r="A18" s="45" t="s">
        <v>383</v>
      </c>
      <c r="B18" s="1365" t="s">
        <v>413</v>
      </c>
      <c r="C18" s="1365"/>
      <c r="D18" s="69">
        <f>'Sch-6'!D18*(1-Discount!K20)</f>
        <v>0</v>
      </c>
    </row>
    <row r="19" spans="1:6" ht="30" customHeight="1">
      <c r="A19" s="56"/>
      <c r="B19" s="1362" t="s">
        <v>386</v>
      </c>
      <c r="C19" s="1363"/>
      <c r="D19" s="47"/>
    </row>
    <row r="20" spans="1:6" ht="22.15" customHeight="1">
      <c r="A20" s="45" t="s">
        <v>551</v>
      </c>
      <c r="B20" s="1365" t="s">
        <v>552</v>
      </c>
      <c r="C20" s="1365"/>
      <c r="D20" s="256">
        <f>'Sch-6'!D20*(1-Discount!K21)</f>
        <v>0</v>
      </c>
    </row>
    <row r="21" spans="1:6" ht="30" customHeight="1">
      <c r="A21" s="56"/>
      <c r="B21" s="1362" t="s">
        <v>387</v>
      </c>
      <c r="C21" s="1363"/>
      <c r="D21" s="47"/>
    </row>
    <row r="22" spans="1:6" ht="22.15" hidden="1" customHeight="1">
      <c r="A22" s="45" t="s">
        <v>532</v>
      </c>
      <c r="B22" s="1365" t="s">
        <v>531</v>
      </c>
      <c r="C22" s="1365"/>
      <c r="D22" s="256">
        <f>'Sch-6'!D22*(1-Discount!K22)</f>
        <v>0</v>
      </c>
    </row>
    <row r="23" spans="1:6" ht="38.25" hidden="1" customHeight="1">
      <c r="A23" s="56"/>
      <c r="B23" s="1366" t="s">
        <v>525</v>
      </c>
      <c r="C23" s="1363"/>
      <c r="D23" s="47"/>
    </row>
    <row r="24" spans="1:6" ht="30" customHeight="1">
      <c r="A24" s="45">
        <v>5</v>
      </c>
      <c r="B24" s="1365" t="s">
        <v>427</v>
      </c>
      <c r="C24" s="1365"/>
      <c r="D24" s="69">
        <f>'Sch-5 Dis'!D18</f>
        <v>0</v>
      </c>
    </row>
    <row r="25" spans="1:6" ht="30.75" customHeight="1">
      <c r="A25" s="56"/>
      <c r="B25" s="1362" t="s">
        <v>388</v>
      </c>
      <c r="C25" s="1363"/>
      <c r="D25" s="255"/>
    </row>
    <row r="26" spans="1:6" ht="22.15" customHeight="1">
      <c r="A26" s="45" t="s">
        <v>389</v>
      </c>
      <c r="B26" s="1365" t="s">
        <v>428</v>
      </c>
      <c r="C26" s="1365"/>
      <c r="D26" s="256">
        <f>'Sch-6'!D26*(1-Discount!K23)</f>
        <v>0</v>
      </c>
    </row>
    <row r="27" spans="1:6" ht="35.1" customHeight="1">
      <c r="A27" s="56"/>
      <c r="B27" s="1362" t="s">
        <v>67</v>
      </c>
      <c r="C27" s="1363"/>
      <c r="D27" s="47"/>
    </row>
    <row r="28" spans="1:6" ht="28.5" customHeight="1">
      <c r="A28" s="1344"/>
      <c r="B28" s="1364" t="s">
        <v>390</v>
      </c>
      <c r="C28" s="1364"/>
      <c r="D28" s="70">
        <f>SUM(D14,D16,D18,D20,D24)</f>
        <v>0</v>
      </c>
    </row>
    <row r="29" spans="1:6" ht="25.5" customHeight="1">
      <c r="A29" s="1344"/>
      <c r="B29" s="1364"/>
      <c r="C29" s="1364"/>
      <c r="D29" s="187"/>
    </row>
    <row r="30" spans="1:6" ht="18.75" customHeight="1">
      <c r="A30" s="77"/>
      <c r="B30" s="78"/>
      <c r="C30" s="78"/>
      <c r="D30" s="79"/>
    </row>
    <row r="31" spans="1:6" ht="28.15" customHeight="1">
      <c r="A31" s="77"/>
      <c r="B31" s="78"/>
      <c r="C31" s="101"/>
      <c r="D31" s="79"/>
    </row>
    <row r="32" spans="1:6" ht="28.15" customHeight="1">
      <c r="A32" s="1064" t="s">
        <v>628</v>
      </c>
      <c r="B32" s="1077" t="str">
        <f>IF('Sch-1'!B337=0,"", 'Sch-1'!B337)</f>
        <v>--</v>
      </c>
      <c r="C32" s="1071" t="s">
        <v>404</v>
      </c>
      <c r="D32" s="1068" t="str">
        <f>IF('Sch-1'!M337=0,"",'Sch-1'!M337)</f>
        <v/>
      </c>
      <c r="F32" s="1071"/>
    </row>
    <row r="33" spans="1:6" ht="28.15" customHeight="1">
      <c r="A33" s="1064" t="s">
        <v>253</v>
      </c>
      <c r="B33" s="1077" t="str">
        <f>IF('Sch-1'!B338=0,"", 'Sch-1'!B338)</f>
        <v/>
      </c>
      <c r="C33" s="1071" t="s">
        <v>405</v>
      </c>
      <c r="D33" s="1068" t="str">
        <f>IF('Sch-1'!M338=0,"",'Sch-1'!M338)</f>
        <v/>
      </c>
      <c r="F33" s="1063"/>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61e3nmaXDRqbazXvUQCL61oW97m4Rqr/fYyrr3wyDuJpAT8ceZt27+XD92XUOise9WMZ+0jSQ3Ri7FlviX8rNA==" saltValue="h58oyNN5DiWqOcN5lmoLNA=="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92" customWidth="1"/>
    <col min="9" max="9" width="31.375" style="1067" customWidth="1"/>
    <col min="10" max="10" width="7.625" style="1067" customWidth="1"/>
    <col min="11" max="11" width="10.25" style="1067" customWidth="1"/>
    <col min="12" max="12" width="15.375" style="1067" customWidth="1"/>
    <col min="13" max="13" width="15.75" style="1067"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Specification No.: CC/NT/W-AIS/DOM/A10/24/10719</v>
      </c>
      <c r="B1" s="81"/>
      <c r="C1" s="81"/>
      <c r="D1" s="81"/>
      <c r="E1" s="81"/>
      <c r="F1" s="81"/>
      <c r="G1" s="81"/>
      <c r="H1" s="81"/>
      <c r="I1" s="82"/>
      <c r="J1" s="83"/>
      <c r="K1" s="83"/>
      <c r="L1" s="83"/>
      <c r="M1" s="85" t="s">
        <v>437</v>
      </c>
    </row>
    <row r="2" spans="1:48" ht="3" customHeight="1">
      <c r="A2" s="1063"/>
      <c r="B2" s="1063"/>
      <c r="C2" s="1063"/>
      <c r="D2" s="1063"/>
      <c r="E2" s="1063"/>
      <c r="F2" s="1063"/>
      <c r="G2" s="1063"/>
      <c r="H2" s="1063"/>
      <c r="I2" s="1064"/>
      <c r="J2" s="543"/>
      <c r="K2" s="543"/>
      <c r="L2" s="543"/>
      <c r="M2" s="543"/>
    </row>
    <row r="3" spans="1:48" ht="117" customHeight="1">
      <c r="A3" s="1387"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87"/>
      <c r="C3" s="1387"/>
      <c r="D3" s="1387"/>
      <c r="E3" s="1387"/>
      <c r="F3" s="1387"/>
      <c r="G3" s="1387"/>
      <c r="H3" s="1387"/>
      <c r="I3" s="1387"/>
      <c r="J3" s="1387"/>
      <c r="K3" s="1387"/>
      <c r="L3" s="1387"/>
      <c r="M3" s="1387"/>
      <c r="N3" s="1387"/>
      <c r="AG3" s="199" t="s">
        <v>342</v>
      </c>
      <c r="AI3" s="220">
        <f>IF(ISERROR(#REF!/('Sch-6'!D14+'Sch-6'!D16+'Sch-6'!D18)),0,#REF!/( 'Sch-6'!D14+'Sch-6'!D16+'Sch-6'!D18))</f>
        <v>0</v>
      </c>
    </row>
    <row r="4" spans="1:48" ht="22.15" customHeight="1">
      <c r="A4" s="1318" t="s">
        <v>24</v>
      </c>
      <c r="B4" s="1318"/>
      <c r="C4" s="1318"/>
      <c r="D4" s="1318"/>
      <c r="E4" s="1318"/>
      <c r="F4" s="1318"/>
      <c r="G4" s="1318"/>
      <c r="H4" s="1318"/>
      <c r="I4" s="1318"/>
      <c r="J4" s="1318"/>
      <c r="K4" s="1318"/>
      <c r="L4" s="1318"/>
      <c r="M4" s="1318"/>
      <c r="N4" s="1318"/>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548"/>
      <c r="J6" s="548"/>
      <c r="K6" s="548" t="s">
        <v>392</v>
      </c>
      <c r="M6" s="548"/>
      <c r="AG6" s="199" t="s">
        <v>351</v>
      </c>
      <c r="AI6" s="220" t="e">
        <f>#REF!</f>
        <v>#REF!</v>
      </c>
    </row>
    <row r="7" spans="1:48">
      <c r="A7" s="1375" t="str">
        <f>'Sch-1'!A7</f>
        <v/>
      </c>
      <c r="B7" s="1375"/>
      <c r="C7" s="1375"/>
      <c r="D7" s="1375"/>
      <c r="E7" s="1375"/>
      <c r="F7" s="1375"/>
      <c r="G7" s="1375"/>
      <c r="H7" s="1375"/>
      <c r="I7" s="1375"/>
      <c r="J7" s="1375"/>
      <c r="K7" s="1065" t="str">
        <f>'Sch-1'!M7</f>
        <v>Contracts Services, 3rd Floor</v>
      </c>
      <c r="M7" s="467"/>
      <c r="AG7" s="199" t="s">
        <v>346</v>
      </c>
      <c r="AI7" s="220" t="e">
        <f>SUM(AI3:AI6)</f>
        <v>#REF!</v>
      </c>
    </row>
    <row r="8" spans="1:48" ht="28.15" customHeight="1">
      <c r="A8" s="42" t="s">
        <v>408</v>
      </c>
      <c r="B8" s="42" t="str">
        <f>+I8</f>
        <v/>
      </c>
      <c r="C8" s="42"/>
      <c r="D8" s="42"/>
      <c r="E8" s="42"/>
      <c r="F8" s="42"/>
      <c r="G8" s="42"/>
      <c r="H8" s="42"/>
      <c r="I8" s="1390" t="str">
        <f>IF('Sch-1'!C8=0, "", 'Sch-1'!C8)</f>
        <v/>
      </c>
      <c r="J8" s="1390"/>
      <c r="K8" s="1065" t="str">
        <f>'Sch-1'!M8</f>
        <v>Power Grid Corporation of India Ltd.,</v>
      </c>
      <c r="M8" s="1082"/>
    </row>
    <row r="9" spans="1:48" ht="28.15" customHeight="1">
      <c r="A9" s="42" t="s">
        <v>409</v>
      </c>
      <c r="B9" s="1083" t="str">
        <f t="shared" ref="B9:B11" si="0">+I9</f>
        <v/>
      </c>
      <c r="C9" s="1083"/>
      <c r="D9" s="42"/>
      <c r="E9" s="42"/>
      <c r="F9" s="42"/>
      <c r="G9" s="42"/>
      <c r="H9" s="42"/>
      <c r="I9" s="1390" t="str">
        <f>IF('Sch-1'!C9=0, "", 'Sch-1'!C9)</f>
        <v/>
      </c>
      <c r="J9" s="1390"/>
      <c r="K9" s="1065" t="str">
        <f>'Sch-1'!M9</f>
        <v>"Saudamini", Plot No.-2</v>
      </c>
      <c r="M9" s="1082"/>
    </row>
    <row r="10" spans="1:48" ht="28.15" customHeight="1">
      <c r="A10" s="1084"/>
      <c r="B10" s="1083" t="str">
        <f t="shared" si="0"/>
        <v/>
      </c>
      <c r="C10" s="1084"/>
      <c r="D10" s="1084"/>
      <c r="E10" s="1084"/>
      <c r="F10" s="1084"/>
      <c r="G10" s="1084"/>
      <c r="H10" s="1084"/>
      <c r="I10" s="1390" t="str">
        <f>IF('Sch-1'!C10=0, "", 'Sch-1'!C10)</f>
        <v/>
      </c>
      <c r="J10" s="1390"/>
      <c r="K10" s="1065" t="str">
        <f>'Sch-1'!M10</f>
        <v xml:space="preserve">Sector-29, </v>
      </c>
      <c r="M10" s="1082"/>
      <c r="AG10" s="199" t="s">
        <v>276</v>
      </c>
      <c r="AI10" s="227">
        <f>'Sch-1'!AA10</f>
        <v>0</v>
      </c>
    </row>
    <row r="11" spans="1:48" ht="28.15" customHeight="1">
      <c r="A11" s="1084"/>
      <c r="B11" s="1083" t="str">
        <f t="shared" si="0"/>
        <v/>
      </c>
      <c r="C11" s="1084"/>
      <c r="D11" s="1084"/>
      <c r="E11" s="1084"/>
      <c r="F11" s="1084"/>
      <c r="G11" s="1084"/>
      <c r="H11" s="1084"/>
      <c r="I11" s="1390" t="str">
        <f>IF('Sch-1'!C11=0, "", 'Sch-1'!C11)</f>
        <v/>
      </c>
      <c r="J11" s="1390"/>
      <c r="K11" s="1065" t="str">
        <f>'Sch-1'!M11</f>
        <v>Gurgaon (Haryana) - 122001</v>
      </c>
      <c r="M11" s="1082"/>
      <c r="AG11" s="199"/>
      <c r="AI11" s="220"/>
    </row>
    <row r="12" spans="1:48" ht="7.5" customHeight="1">
      <c r="A12" s="1084"/>
      <c r="B12" s="1084"/>
      <c r="C12" s="1084"/>
      <c r="D12" s="1084"/>
      <c r="E12" s="1084"/>
      <c r="F12" s="1084"/>
      <c r="G12" s="1084"/>
      <c r="H12" s="1084"/>
      <c r="I12" s="1082"/>
      <c r="J12" s="1082"/>
      <c r="K12" s="1082"/>
      <c r="L12" s="1082"/>
      <c r="M12" s="1082"/>
      <c r="N12" s="208"/>
      <c r="O12" s="184"/>
      <c r="AG12" s="199"/>
      <c r="AI12" s="220"/>
    </row>
    <row r="13" spans="1:48" ht="28.15" customHeight="1" thickBot="1">
      <c r="A13" s="1391" t="s">
        <v>469</v>
      </c>
      <c r="B13" s="1391"/>
      <c r="C13" s="1391"/>
      <c r="D13" s="1391"/>
      <c r="E13" s="1391"/>
      <c r="F13" s="1391"/>
      <c r="G13" s="1391"/>
      <c r="H13" s="1391"/>
      <c r="I13" s="1391"/>
      <c r="J13" s="1391"/>
      <c r="K13" s="1391"/>
      <c r="L13" s="1391"/>
      <c r="M13" s="1391"/>
      <c r="N13" s="208"/>
      <c r="O13" s="184"/>
    </row>
    <row r="14" spans="1:48" ht="181.5">
      <c r="A14" s="833" t="s">
        <v>429</v>
      </c>
      <c r="B14" s="834" t="s">
        <v>509</v>
      </c>
      <c r="C14" s="834" t="s">
        <v>520</v>
      </c>
      <c r="D14" s="835" t="s">
        <v>521</v>
      </c>
      <c r="E14" s="1085" t="s">
        <v>480</v>
      </c>
      <c r="F14" s="1085" t="s">
        <v>508</v>
      </c>
      <c r="G14" s="1085" t="s">
        <v>481</v>
      </c>
      <c r="H14" s="1085" t="s">
        <v>507</v>
      </c>
      <c r="I14" s="836" t="s">
        <v>372</v>
      </c>
      <c r="J14" s="836" t="s">
        <v>353</v>
      </c>
      <c r="K14" s="836" t="s">
        <v>354</v>
      </c>
      <c r="L14" s="836" t="s">
        <v>62</v>
      </c>
      <c r="M14" s="837" t="s">
        <v>373</v>
      </c>
      <c r="N14" s="820" t="s">
        <v>505</v>
      </c>
      <c r="O14" s="184"/>
      <c r="Q14" s="779" t="s">
        <v>540</v>
      </c>
      <c r="R14" s="779" t="s">
        <v>489</v>
      </c>
      <c r="AH14" s="1374" t="s">
        <v>277</v>
      </c>
      <c r="AI14" s="1374"/>
      <c r="AJ14" s="201" t="s">
        <v>285</v>
      </c>
      <c r="AK14" s="1374" t="s">
        <v>278</v>
      </c>
      <c r="AL14" s="1374"/>
    </row>
    <row r="15" spans="1:48" s="1087" customFormat="1">
      <c r="A15" s="838">
        <v>1</v>
      </c>
      <c r="B15" s="838">
        <v>2</v>
      </c>
      <c r="C15" s="838">
        <v>3</v>
      </c>
      <c r="D15" s="838">
        <v>4</v>
      </c>
      <c r="E15" s="1086">
        <v>5</v>
      </c>
      <c r="F15" s="1086">
        <v>6</v>
      </c>
      <c r="G15" s="1086">
        <v>7</v>
      </c>
      <c r="H15" s="1086">
        <v>8</v>
      </c>
      <c r="I15" s="836">
        <v>9</v>
      </c>
      <c r="J15" s="836">
        <v>10</v>
      </c>
      <c r="K15" s="836">
        <v>11</v>
      </c>
      <c r="L15" s="836">
        <v>12</v>
      </c>
      <c r="M15" s="837" t="s">
        <v>522</v>
      </c>
      <c r="N15" s="826">
        <v>14</v>
      </c>
      <c r="O15" s="791"/>
      <c r="P15" s="791"/>
      <c r="Q15" s="681"/>
      <c r="R15" s="762"/>
      <c r="S15" s="791"/>
      <c r="T15" s="791"/>
      <c r="U15" s="791"/>
      <c r="V15" s="791"/>
      <c r="W15" s="791"/>
      <c r="X15" s="791"/>
      <c r="Y15" s="791"/>
      <c r="Z15" s="791"/>
      <c r="AA15" s="791"/>
      <c r="AB15" s="791"/>
      <c r="AC15" s="791"/>
      <c r="AD15" s="791"/>
      <c r="AE15" s="791"/>
      <c r="AF15" s="791"/>
      <c r="AG15" s="791"/>
      <c r="AH15" s="776"/>
      <c r="AI15" s="776"/>
      <c r="AJ15" s="201"/>
      <c r="AK15" s="776"/>
      <c r="AL15" s="776"/>
      <c r="AM15" s="791"/>
      <c r="AN15" s="791"/>
      <c r="AO15" s="791"/>
      <c r="AP15" s="791"/>
      <c r="AQ15" s="791"/>
      <c r="AR15" s="791"/>
      <c r="AS15" s="791"/>
      <c r="AT15" s="791"/>
      <c r="AU15" s="791"/>
      <c r="AV15" s="791"/>
    </row>
    <row r="16" spans="1:48" s="1087" customFormat="1">
      <c r="A16" s="846" t="s">
        <v>340</v>
      </c>
      <c r="B16" s="1384"/>
      <c r="C16" s="1385"/>
      <c r="D16" s="1385"/>
      <c r="E16" s="1385"/>
      <c r="F16" s="1385"/>
      <c r="G16" s="1385"/>
      <c r="H16" s="1385"/>
      <c r="I16" s="1385"/>
      <c r="J16" s="1385"/>
      <c r="K16" s="1385"/>
      <c r="L16" s="1385"/>
      <c r="M16" s="1385"/>
      <c r="N16" s="1386"/>
      <c r="O16" s="791"/>
      <c r="P16" s="791"/>
      <c r="Q16" s="681"/>
      <c r="R16" s="762"/>
      <c r="S16" s="791"/>
      <c r="T16" s="791"/>
      <c r="U16" s="791"/>
      <c r="V16" s="791"/>
      <c r="W16" s="791"/>
      <c r="X16" s="791"/>
      <c r="Y16" s="791"/>
      <c r="Z16" s="791"/>
      <c r="AA16" s="791"/>
      <c r="AB16" s="791"/>
      <c r="AC16" s="791"/>
      <c r="AD16" s="791"/>
      <c r="AE16" s="791"/>
      <c r="AF16" s="791"/>
      <c r="AG16" s="791"/>
      <c r="AH16" s="776"/>
      <c r="AI16" s="776"/>
      <c r="AJ16" s="201"/>
      <c r="AK16" s="776"/>
      <c r="AL16" s="776"/>
      <c r="AM16" s="791"/>
      <c r="AN16" s="791"/>
      <c r="AO16" s="791"/>
      <c r="AP16" s="791"/>
      <c r="AQ16" s="791"/>
      <c r="AR16" s="791"/>
      <c r="AS16" s="791"/>
      <c r="AT16" s="791"/>
      <c r="AU16" s="791"/>
      <c r="AV16" s="791"/>
    </row>
    <row r="17" spans="1:48" s="681" customFormat="1" hidden="1">
      <c r="A17" s="1088">
        <v>1</v>
      </c>
      <c r="B17" s="1089"/>
      <c r="C17" s="1089"/>
      <c r="D17" s="1089"/>
      <c r="E17" s="1088"/>
      <c r="F17" s="761"/>
      <c r="G17" s="738"/>
      <c r="H17" s="763"/>
      <c r="I17" s="1090"/>
      <c r="J17" s="556"/>
      <c r="K17" s="557"/>
      <c r="L17" s="553"/>
      <c r="M17" s="552" t="str">
        <f>IF(L17=0, "Included", IF(ISERROR(K17*L17), L17, K17*L17))</f>
        <v>Included</v>
      </c>
      <c r="N17" s="1091">
        <f>R17</f>
        <v>0</v>
      </c>
      <c r="O17" s="680"/>
      <c r="P17" s="680"/>
      <c r="Q17" s="681">
        <f>IF(M17="Included",0,M17)</f>
        <v>0</v>
      </c>
      <c r="R17" s="762">
        <f>IF(H17="", G17*Q17,H17*Q17)</f>
        <v>0</v>
      </c>
      <c r="S17" s="680"/>
      <c r="T17" s="680"/>
    </row>
    <row r="18" spans="1:48" s="681" customFormat="1" hidden="1">
      <c r="A18" s="1088">
        <v>2</v>
      </c>
      <c r="B18" s="1089"/>
      <c r="C18" s="1089"/>
      <c r="D18" s="1089"/>
      <c r="E18" s="1088"/>
      <c r="F18" s="761"/>
      <c r="G18" s="738"/>
      <c r="H18" s="763"/>
      <c r="I18" s="1090"/>
      <c r="J18" s="556"/>
      <c r="K18" s="557"/>
      <c r="L18" s="553"/>
      <c r="M18" s="552" t="str">
        <f>IF(L18=0, "Included", IF(ISERROR(K18*L18), L18, K18*L18))</f>
        <v>Included</v>
      </c>
      <c r="N18" s="1091">
        <f>R18</f>
        <v>0</v>
      </c>
      <c r="O18" s="680"/>
      <c r="P18" s="680"/>
      <c r="Q18" s="681">
        <f>IF(M18="Included",0,M18)</f>
        <v>0</v>
      </c>
      <c r="R18" s="762">
        <f>IF(H18="", G18*Q18,H18*Q18)</f>
        <v>0</v>
      </c>
      <c r="S18" s="680"/>
      <c r="T18" s="680"/>
    </row>
    <row r="19" spans="1:48" ht="45" customHeight="1">
      <c r="A19" s="1084"/>
      <c r="B19" s="1084"/>
      <c r="C19" s="1084"/>
      <c r="D19" s="1084"/>
      <c r="E19" s="1084"/>
      <c r="F19" s="1321" t="s">
        <v>547</v>
      </c>
      <c r="G19" s="1321"/>
      <c r="H19" s="1321"/>
      <c r="I19" s="1321"/>
      <c r="J19" s="1321"/>
      <c r="K19" s="1321"/>
      <c r="L19" s="1321"/>
      <c r="M19" s="1082"/>
      <c r="N19" s="208"/>
      <c r="O19" s="184"/>
      <c r="AG19" s="199"/>
      <c r="AI19" s="220"/>
    </row>
    <row r="20" spans="1:48" s="681" customFormat="1" ht="24.75" customHeight="1">
      <c r="A20" s="1378"/>
      <c r="B20" s="1379"/>
      <c r="C20" s="1379"/>
      <c r="D20" s="1379"/>
      <c r="E20" s="1379"/>
      <c r="F20" s="1379"/>
      <c r="G20" s="1379"/>
      <c r="H20" s="1380"/>
      <c r="I20" s="841" t="s">
        <v>468</v>
      </c>
      <c r="J20" s="841"/>
      <c r="K20" s="841"/>
      <c r="L20" s="841"/>
      <c r="M20" s="842">
        <f>SUM(M17:M18)</f>
        <v>0</v>
      </c>
      <c r="N20" s="787"/>
      <c r="O20" s="680"/>
      <c r="P20" s="680"/>
      <c r="Q20" s="680"/>
      <c r="R20" s="680"/>
      <c r="S20" s="680"/>
      <c r="T20" s="680"/>
    </row>
    <row r="21" spans="1:48" ht="36" customHeight="1">
      <c r="A21" s="1381"/>
      <c r="B21" s="1382"/>
      <c r="C21" s="1382"/>
      <c r="D21" s="1382"/>
      <c r="E21" s="1382"/>
      <c r="F21" s="1382"/>
      <c r="G21" s="1382"/>
      <c r="H21" s="1383"/>
      <c r="I21" s="843" t="s">
        <v>505</v>
      </c>
      <c r="J21" s="843"/>
      <c r="K21" s="843"/>
      <c r="L21" s="843"/>
      <c r="M21" s="843"/>
      <c r="N21" s="842">
        <f>SUM(N17:N18)</f>
        <v>0</v>
      </c>
      <c r="O21" s="184"/>
      <c r="AH21" s="228"/>
      <c r="AI21" s="228"/>
      <c r="AK21" s="228"/>
      <c r="AL21" s="228"/>
      <c r="AM21" s="289"/>
      <c r="AN21" s="289"/>
      <c r="AO21" s="289"/>
      <c r="AP21" s="289"/>
      <c r="AQ21" s="289"/>
      <c r="AR21" s="289"/>
      <c r="AS21" s="289"/>
      <c r="AT21" s="289"/>
      <c r="AU21" s="289"/>
      <c r="AV21" s="289"/>
    </row>
    <row r="22" spans="1:48" ht="19.5" customHeight="1">
      <c r="A22" s="1064" t="s">
        <v>629</v>
      </c>
      <c r="B22" s="1081" t="str">
        <f>+E22</f>
        <v>--</v>
      </c>
      <c r="C22" s="1081"/>
      <c r="D22" s="1064"/>
      <c r="E22" s="1078" t="str">
        <f>'Sch-1'!B337</f>
        <v>--</v>
      </c>
      <c r="F22" s="1064"/>
      <c r="G22" s="1064"/>
      <c r="H22" s="1064"/>
      <c r="J22" s="1376" t="str">
        <f>"Printed Name   : " &amp; 'Sch-1'!M337</f>
        <v xml:space="preserve">Printed Name   : </v>
      </c>
      <c r="K22" s="1376"/>
      <c r="L22" s="1376"/>
      <c r="M22" s="1376"/>
      <c r="N22" s="1079"/>
      <c r="AM22" s="289"/>
      <c r="AN22" s="289"/>
      <c r="AO22" s="289"/>
      <c r="AP22" s="289"/>
      <c r="AQ22" s="289"/>
      <c r="AR22" s="289"/>
      <c r="AS22" s="289"/>
      <c r="AT22" s="289"/>
      <c r="AU22" s="289"/>
      <c r="AV22" s="289"/>
    </row>
    <row r="23" spans="1:48" ht="27.75" customHeight="1">
      <c r="A23" s="1064" t="s">
        <v>253</v>
      </c>
      <c r="B23" s="1064" t="str">
        <f>+E23</f>
        <v/>
      </c>
      <c r="C23" s="1064"/>
      <c r="D23" s="1064"/>
      <c r="E23" s="1080" t="str">
        <f>'Sch-1'!B338</f>
        <v/>
      </c>
      <c r="F23" s="1064"/>
      <c r="G23" s="1064"/>
      <c r="H23" s="1064"/>
      <c r="J23" s="1326" t="str">
        <f>"Designation      : " &amp; 'Sch-1'!M338</f>
        <v xml:space="preserve">Designation      : </v>
      </c>
      <c r="K23" s="1326"/>
      <c r="L23" s="1326"/>
      <c r="M23" s="1326"/>
      <c r="N23" s="1079"/>
      <c r="AM23" s="289"/>
      <c r="AN23" s="289"/>
      <c r="AO23" s="289"/>
      <c r="AP23" s="289"/>
      <c r="AQ23" s="289"/>
      <c r="AR23" s="289"/>
      <c r="AS23" s="289"/>
      <c r="AT23" s="289"/>
      <c r="AU23" s="289"/>
      <c r="AV23" s="289"/>
    </row>
    <row r="25" spans="1:48">
      <c r="A25" s="111" t="s">
        <v>66</v>
      </c>
      <c r="B25" s="111"/>
      <c r="C25" s="111"/>
      <c r="D25" s="111"/>
      <c r="E25" s="1377" t="s">
        <v>375</v>
      </c>
      <c r="F25" s="1377"/>
      <c r="G25" s="1377"/>
      <c r="H25" s="1377"/>
      <c r="I25" s="1377"/>
      <c r="J25" s="1377"/>
      <c r="K25" s="1377"/>
      <c r="L25" s="1377"/>
      <c r="M25" s="1377"/>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Specification No.: CC/NT/W-AIS/DOM/A10/24/10719</v>
      </c>
      <c r="B98" s="186"/>
      <c r="C98" s="186"/>
      <c r="D98" s="186"/>
      <c r="E98" s="186"/>
      <c r="F98" s="186"/>
      <c r="G98" s="186"/>
      <c r="H98" s="186"/>
      <c r="I98" s="99"/>
      <c r="J98" s="189"/>
      <c r="K98" s="189"/>
      <c r="L98" s="189"/>
      <c r="M98" s="189"/>
      <c r="N98" s="188"/>
    </row>
    <row r="99" spans="1:38" s="289" customFormat="1" hidden="1">
      <c r="A99" s="1063"/>
      <c r="B99" s="1063"/>
      <c r="C99" s="1063"/>
      <c r="D99" s="1063"/>
      <c r="E99" s="1063"/>
      <c r="F99" s="1063"/>
      <c r="G99" s="1063"/>
      <c r="H99" s="1063"/>
      <c r="I99" s="1064"/>
      <c r="J99" s="543"/>
      <c r="K99" s="543"/>
      <c r="L99" s="543"/>
      <c r="M99" s="543"/>
      <c r="N99" s="188"/>
    </row>
    <row r="100" spans="1:38" s="289" customFormat="1" ht="35.25" hidden="1" customHeight="1">
      <c r="A100" s="1388" t="str">
        <f>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100" s="1388"/>
      <c r="C100" s="1388"/>
      <c r="D100" s="1388"/>
      <c r="E100" s="1388"/>
      <c r="F100" s="1388"/>
      <c r="G100" s="1388"/>
      <c r="H100" s="1388"/>
      <c r="I100" s="1388">
        <f>I3</f>
        <v>0</v>
      </c>
      <c r="J100" s="1388">
        <f>J3</f>
        <v>0</v>
      </c>
      <c r="K100" s="1388"/>
      <c r="L100" s="1388"/>
      <c r="M100" s="1388"/>
      <c r="N100" s="188"/>
    </row>
    <row r="101" spans="1:38" s="289" customFormat="1" hidden="1">
      <c r="A101" s="1389" t="str">
        <f>A4</f>
        <v>(SCHEDULE OF RATES AND PRICES )</v>
      </c>
      <c r="B101" s="1389"/>
      <c r="C101" s="1389"/>
      <c r="D101" s="1389"/>
      <c r="E101" s="1389"/>
      <c r="F101" s="1389"/>
      <c r="G101" s="1389"/>
      <c r="H101" s="1389"/>
      <c r="I101" s="1389">
        <f>I4</f>
        <v>0</v>
      </c>
      <c r="J101" s="1389">
        <f>J4</f>
        <v>0</v>
      </c>
      <c r="K101" s="1389"/>
      <c r="L101" s="1389"/>
      <c r="M101" s="1389"/>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75" t="str">
        <f>A7</f>
        <v/>
      </c>
      <c r="B104" s="1375"/>
      <c r="C104" s="1375"/>
      <c r="D104" s="1375"/>
      <c r="E104" s="1375"/>
      <c r="F104" s="1375"/>
      <c r="G104" s="1375"/>
      <c r="H104" s="1375"/>
      <c r="I104" s="1375">
        <f t="shared" ref="I104:J108" si="1">I7</f>
        <v>0</v>
      </c>
      <c r="J104" s="1375">
        <f t="shared" si="1"/>
        <v>0</v>
      </c>
      <c r="K104" s="467"/>
      <c r="L104" s="467"/>
      <c r="M104" s="467"/>
      <c r="N104" s="188"/>
    </row>
    <row r="105" spans="1:38" s="289" customFormat="1" hidden="1">
      <c r="A105" s="42" t="str">
        <f>A8</f>
        <v>Name     :</v>
      </c>
      <c r="B105" s="42"/>
      <c r="C105" s="42"/>
      <c r="D105" s="42"/>
      <c r="E105" s="42"/>
      <c r="F105" s="42"/>
      <c r="G105" s="42"/>
      <c r="H105" s="42"/>
      <c r="I105" s="1370" t="str">
        <f t="shared" si="1"/>
        <v/>
      </c>
      <c r="J105" s="1370">
        <f t="shared" si="1"/>
        <v>0</v>
      </c>
      <c r="K105" s="1082"/>
      <c r="L105" s="1082"/>
      <c r="M105" s="1082"/>
      <c r="N105" s="188"/>
    </row>
    <row r="106" spans="1:38" s="289" customFormat="1" hidden="1">
      <c r="A106" s="42" t="str">
        <f>A9</f>
        <v>Address :</v>
      </c>
      <c r="B106" s="42"/>
      <c r="C106" s="42"/>
      <c r="D106" s="42"/>
      <c r="E106" s="42"/>
      <c r="F106" s="42"/>
      <c r="G106" s="42"/>
      <c r="H106" s="42"/>
      <c r="I106" s="1370" t="str">
        <f t="shared" si="1"/>
        <v/>
      </c>
      <c r="J106" s="1370">
        <f t="shared" si="1"/>
        <v>0</v>
      </c>
      <c r="K106" s="1082"/>
      <c r="L106" s="1082"/>
      <c r="M106" s="1082"/>
      <c r="N106" s="188"/>
    </row>
    <row r="107" spans="1:38" s="289" customFormat="1" hidden="1">
      <c r="A107" s="1084"/>
      <c r="B107" s="1084"/>
      <c r="C107" s="1084"/>
      <c r="D107" s="1084"/>
      <c r="E107" s="1084"/>
      <c r="F107" s="1084"/>
      <c r="G107" s="1084"/>
      <c r="H107" s="1084"/>
      <c r="I107" s="1370" t="str">
        <f t="shared" si="1"/>
        <v/>
      </c>
      <c r="J107" s="1370">
        <f t="shared" si="1"/>
        <v>0</v>
      </c>
      <c r="K107" s="1082"/>
      <c r="L107" s="1082"/>
      <c r="M107" s="1082"/>
      <c r="N107" s="188"/>
    </row>
    <row r="108" spans="1:38" s="289" customFormat="1" hidden="1">
      <c r="A108" s="1084"/>
      <c r="B108" s="1084"/>
      <c r="C108" s="1084"/>
      <c r="D108" s="1084"/>
      <c r="E108" s="1084"/>
      <c r="F108" s="1084"/>
      <c r="G108" s="1084"/>
      <c r="H108" s="1084"/>
      <c r="I108" s="1370" t="str">
        <f t="shared" si="1"/>
        <v/>
      </c>
      <c r="J108" s="1370">
        <f t="shared" si="1"/>
        <v>0</v>
      </c>
      <c r="K108" s="1082"/>
      <c r="L108" s="1082"/>
      <c r="M108" s="1082"/>
      <c r="N108" s="188"/>
    </row>
    <row r="109" spans="1:38" s="289" customFormat="1" hidden="1">
      <c r="A109" s="1092"/>
      <c r="B109" s="1092"/>
      <c r="C109" s="1092"/>
      <c r="D109" s="1092"/>
      <c r="E109" s="1092"/>
      <c r="F109" s="1092"/>
      <c r="G109" s="1092"/>
      <c r="H109" s="1092"/>
      <c r="I109" s="1067"/>
      <c r="J109" s="1067"/>
      <c r="K109" s="1067"/>
      <c r="L109" s="1067"/>
      <c r="M109" s="1067"/>
      <c r="N109" s="188"/>
    </row>
    <row r="110" spans="1:38" s="289" customFormat="1" ht="33.75" hidden="1" customHeight="1">
      <c r="A110" s="307" t="str">
        <f>A14</f>
        <v>SL. NO.</v>
      </c>
      <c r="B110" s="307"/>
      <c r="C110" s="307"/>
      <c r="D110" s="307"/>
      <c r="E110" s="307"/>
      <c r="F110" s="307"/>
      <c r="G110" s="307"/>
      <c r="H110" s="307"/>
      <c r="I110" s="312" t="str">
        <f>I14</f>
        <v>Description of Test</v>
      </c>
      <c r="J110" s="1372" t="e">
        <f>#REF!</f>
        <v>#REF!</v>
      </c>
      <c r="K110" s="1372"/>
      <c r="L110" s="1372"/>
      <c r="M110" s="1372"/>
      <c r="N110" s="188"/>
      <c r="AH110" s="1372"/>
      <c r="AI110" s="1372"/>
      <c r="AK110" s="1372"/>
      <c r="AL110" s="1372"/>
    </row>
    <row r="111" spans="1:38" s="289" customFormat="1" hidden="1">
      <c r="A111" s="107" t="e">
        <f>#REF!</f>
        <v>#REF!</v>
      </c>
      <c r="B111" s="107"/>
      <c r="C111" s="107"/>
      <c r="D111" s="107"/>
      <c r="E111" s="107"/>
      <c r="F111" s="107"/>
      <c r="G111" s="107"/>
      <c r="H111" s="107"/>
      <c r="I111" s="107" t="e">
        <f>#REF!</f>
        <v>#REF!</v>
      </c>
      <c r="J111" s="1373" t="e">
        <f>#REF!</f>
        <v>#REF!</v>
      </c>
      <c r="K111" s="1373"/>
      <c r="L111" s="1373"/>
      <c r="M111" s="1373"/>
      <c r="N111" s="188"/>
      <c r="AH111" s="1373"/>
      <c r="AI111" s="1373"/>
      <c r="AK111" s="1373"/>
      <c r="AL111" s="1373"/>
    </row>
    <row r="112" spans="1:38" s="289" customFormat="1" hidden="1">
      <c r="A112" s="314" t="e">
        <f>#REF!</f>
        <v>#REF!</v>
      </c>
      <c r="B112" s="314"/>
      <c r="C112" s="314"/>
      <c r="D112" s="314"/>
      <c r="E112" s="314"/>
      <c r="F112" s="314"/>
      <c r="G112" s="314"/>
      <c r="H112" s="314"/>
      <c r="I112" s="315" t="e">
        <f>#REF!</f>
        <v>#REF!</v>
      </c>
      <c r="J112" s="1373"/>
      <c r="K112" s="1373"/>
      <c r="L112" s="1373"/>
      <c r="M112" s="1373"/>
      <c r="N112" s="188"/>
      <c r="AH112" s="1373"/>
      <c r="AI112" s="1373"/>
      <c r="AK112" s="1373"/>
      <c r="AL112" s="1373"/>
    </row>
    <row r="113" spans="1:38" s="289" customFormat="1" hidden="1">
      <c r="A113" s="1093" t="e">
        <f>#REF!</f>
        <v>#REF!</v>
      </c>
      <c r="B113" s="1093"/>
      <c r="C113" s="1093"/>
      <c r="D113" s="1093"/>
      <c r="E113" s="1093"/>
      <c r="F113" s="1093"/>
      <c r="G113" s="1093"/>
      <c r="H113" s="1093"/>
      <c r="I113" s="532" t="e">
        <f>#REF!</f>
        <v>#REF!</v>
      </c>
      <c r="J113" s="1371" t="e">
        <f>#REF!</f>
        <v>#REF!</v>
      </c>
      <c r="K113" s="1371"/>
      <c r="L113" s="1371"/>
      <c r="M113" s="1371"/>
      <c r="N113" s="186"/>
      <c r="AH113" s="1094"/>
      <c r="AI113" s="1094"/>
      <c r="AK113" s="1094"/>
      <c r="AL113" s="1094"/>
    </row>
    <row r="114" spans="1:38" s="289" customFormat="1" hidden="1">
      <c r="A114" s="1093" t="e">
        <f>#REF!</f>
        <v>#REF!</v>
      </c>
      <c r="B114" s="1093"/>
      <c r="C114" s="1093"/>
      <c r="D114" s="1093"/>
      <c r="E114" s="1093"/>
      <c r="F114" s="1093"/>
      <c r="G114" s="1093"/>
      <c r="H114" s="1093"/>
      <c r="I114" s="532" t="e">
        <f>#REF!</f>
        <v>#REF!</v>
      </c>
      <c r="J114" s="1371" t="e">
        <f>#REF!</f>
        <v>#REF!</v>
      </c>
      <c r="K114" s="1371"/>
      <c r="L114" s="1371"/>
      <c r="M114" s="1371"/>
      <c r="N114" s="186"/>
      <c r="AH114" s="1095"/>
      <c r="AI114" s="1095"/>
      <c r="AK114" s="1094"/>
      <c r="AL114" s="1095"/>
    </row>
    <row r="115" spans="1:38" s="289" customFormat="1" ht="20.100000000000001" hidden="1" customHeight="1">
      <c r="A115" s="1096"/>
      <c r="B115" s="1096"/>
      <c r="C115" s="1096"/>
      <c r="D115" s="1096"/>
      <c r="E115" s="1096"/>
      <c r="F115" s="1096"/>
      <c r="G115" s="1096"/>
      <c r="H115" s="1096"/>
      <c r="I115" s="315" t="e">
        <f>#REF!</f>
        <v>#REF!</v>
      </c>
      <c r="J115" s="1371" t="e">
        <f>#REF!</f>
        <v>#REF!</v>
      </c>
      <c r="K115" s="1371"/>
      <c r="L115" s="1371"/>
      <c r="M115" s="1371"/>
      <c r="N115" s="188"/>
      <c r="AH115" s="1095"/>
      <c r="AI115" s="1095"/>
      <c r="AK115" s="1095"/>
      <c r="AL115" s="1095"/>
    </row>
    <row r="116" spans="1:38" s="289" customFormat="1" hidden="1">
      <c r="A116" s="314" t="e">
        <f>#REF!</f>
        <v>#REF!</v>
      </c>
      <c r="B116" s="314"/>
      <c r="C116" s="314"/>
      <c r="D116" s="314"/>
      <c r="E116" s="314"/>
      <c r="F116" s="314"/>
      <c r="G116" s="314"/>
      <c r="H116" s="314"/>
      <c r="I116" s="315" t="e">
        <f>#REF!</f>
        <v>#REF!</v>
      </c>
      <c r="J116" s="1371"/>
      <c r="K116" s="1371"/>
      <c r="L116" s="1371"/>
      <c r="M116" s="1371"/>
      <c r="N116" s="188"/>
      <c r="AH116" s="1371"/>
      <c r="AI116" s="1371"/>
      <c r="AK116" s="1371"/>
      <c r="AL116" s="1371"/>
    </row>
    <row r="117" spans="1:38" s="289" customFormat="1" hidden="1">
      <c r="A117" s="321" t="e">
        <f>#REF!</f>
        <v>#REF!</v>
      </c>
      <c r="B117" s="321"/>
      <c r="C117" s="321"/>
      <c r="D117" s="321"/>
      <c r="E117" s="321"/>
      <c r="F117" s="321"/>
      <c r="G117" s="321"/>
      <c r="H117" s="321"/>
      <c r="I117" s="315" t="e">
        <f>#REF!</f>
        <v>#REF!</v>
      </c>
      <c r="J117" s="1371"/>
      <c r="K117" s="1371"/>
      <c r="L117" s="1371"/>
      <c r="M117" s="1371"/>
      <c r="N117" s="188"/>
      <c r="AH117" s="1371"/>
      <c r="AI117" s="1371"/>
      <c r="AK117" s="1371"/>
      <c r="AL117" s="1371"/>
    </row>
    <row r="118" spans="1:38" s="289" customFormat="1" hidden="1">
      <c r="A118" s="322" t="e">
        <f>#REF!</f>
        <v>#REF!</v>
      </c>
      <c r="B118" s="322"/>
      <c r="C118" s="322"/>
      <c r="D118" s="322"/>
      <c r="E118" s="322"/>
      <c r="F118" s="322"/>
      <c r="G118" s="322"/>
      <c r="H118" s="322"/>
      <c r="I118" s="315" t="e">
        <f>#REF!</f>
        <v>#REF!</v>
      </c>
      <c r="J118" s="1371"/>
      <c r="K118" s="1371"/>
      <c r="L118" s="1371"/>
      <c r="M118" s="1371"/>
      <c r="N118" s="188"/>
      <c r="AH118" s="1371"/>
      <c r="AI118" s="1371"/>
      <c r="AK118" s="1371"/>
      <c r="AL118" s="1371"/>
    </row>
    <row r="119" spans="1:38" s="289" customFormat="1" hidden="1">
      <c r="A119" s="1093" t="e">
        <f>#REF!</f>
        <v>#REF!</v>
      </c>
      <c r="B119" s="1093"/>
      <c r="C119" s="1093"/>
      <c r="D119" s="1093"/>
      <c r="E119" s="1093"/>
      <c r="F119" s="1093"/>
      <c r="G119" s="1093"/>
      <c r="H119" s="1093"/>
      <c r="I119" s="532" t="e">
        <f>#REF!</f>
        <v>#REF!</v>
      </c>
      <c r="J119" s="1371" t="e">
        <f>#REF!</f>
        <v>#REF!</v>
      </c>
      <c r="K119" s="1371"/>
      <c r="L119" s="1371"/>
      <c r="M119" s="1371"/>
      <c r="N119" s="186"/>
      <c r="AH119" s="1095"/>
      <c r="AI119" s="1095"/>
      <c r="AK119" s="1094"/>
      <c r="AL119" s="1095"/>
    </row>
    <row r="120" spans="1:38" s="289" customFormat="1" hidden="1">
      <c r="A120" s="1093" t="e">
        <f>#REF!</f>
        <v>#REF!</v>
      </c>
      <c r="B120" s="1093"/>
      <c r="C120" s="1093"/>
      <c r="D120" s="1093"/>
      <c r="E120" s="1093"/>
      <c r="F120" s="1093"/>
      <c r="G120" s="1093"/>
      <c r="H120" s="1093"/>
      <c r="I120" s="532" t="e">
        <f>#REF!</f>
        <v>#REF!</v>
      </c>
      <c r="J120" s="1371" t="e">
        <f>#REF!</f>
        <v>#REF!</v>
      </c>
      <c r="K120" s="1371"/>
      <c r="L120" s="1371"/>
      <c r="M120" s="1371"/>
      <c r="N120" s="186"/>
      <c r="AH120" s="1095"/>
      <c r="AI120" s="1095"/>
      <c r="AK120" s="1094"/>
      <c r="AL120" s="1095"/>
    </row>
    <row r="121" spans="1:38" s="289" customFormat="1" hidden="1">
      <c r="A121" s="1093" t="e">
        <f>#REF!</f>
        <v>#REF!</v>
      </c>
      <c r="B121" s="1093"/>
      <c r="C121" s="1093"/>
      <c r="D121" s="1093"/>
      <c r="E121" s="1093"/>
      <c r="F121" s="1093"/>
      <c r="G121" s="1093"/>
      <c r="H121" s="1093"/>
      <c r="I121" s="532" t="e">
        <f>#REF!</f>
        <v>#REF!</v>
      </c>
      <c r="J121" s="1371" t="e">
        <f>#REF!</f>
        <v>#REF!</v>
      </c>
      <c r="K121" s="1371"/>
      <c r="L121" s="1371"/>
      <c r="M121" s="1371"/>
      <c r="N121" s="186"/>
      <c r="AH121" s="1095"/>
      <c r="AI121" s="1095"/>
      <c r="AK121" s="1094"/>
      <c r="AL121" s="1095"/>
    </row>
    <row r="122" spans="1:38" s="289" customFormat="1" hidden="1">
      <c r="A122" s="1093" t="e">
        <f>#REF!</f>
        <v>#REF!</v>
      </c>
      <c r="B122" s="1093"/>
      <c r="C122" s="1093"/>
      <c r="D122" s="1093"/>
      <c r="E122" s="1093"/>
      <c r="F122" s="1093"/>
      <c r="G122" s="1093"/>
      <c r="H122" s="1093"/>
      <c r="I122" s="532" t="e">
        <f>#REF!</f>
        <v>#REF!</v>
      </c>
      <c r="J122" s="1371" t="e">
        <f>#REF!</f>
        <v>#REF!</v>
      </c>
      <c r="K122" s="1371"/>
      <c r="L122" s="1371"/>
      <c r="M122" s="1371"/>
      <c r="N122" s="186"/>
      <c r="AH122" s="1095"/>
      <c r="AI122" s="1095"/>
      <c r="AK122" s="1094"/>
      <c r="AL122" s="1095"/>
    </row>
    <row r="123" spans="1:38" s="289" customFormat="1" hidden="1">
      <c r="A123" s="1093"/>
      <c r="B123" s="1093"/>
      <c r="C123" s="1093"/>
      <c r="D123" s="1093"/>
      <c r="E123" s="1093"/>
      <c r="F123" s="1093"/>
      <c r="G123" s="1093"/>
      <c r="H123" s="1093"/>
      <c r="I123" s="315" t="e">
        <f>#REF!</f>
        <v>#REF!</v>
      </c>
      <c r="J123" s="1371" t="e">
        <f>#REF!</f>
        <v>#REF!</v>
      </c>
      <c r="K123" s="1371"/>
      <c r="L123" s="1371"/>
      <c r="M123" s="1371"/>
      <c r="N123" s="186"/>
      <c r="AH123" s="1095"/>
      <c r="AI123" s="1095"/>
      <c r="AK123" s="1095"/>
      <c r="AL123" s="1095"/>
    </row>
    <row r="124" spans="1:38" s="289" customFormat="1" ht="20.100000000000001" hidden="1" customHeight="1">
      <c r="A124" s="322" t="e">
        <f>#REF!</f>
        <v>#REF!</v>
      </c>
      <c r="B124" s="322"/>
      <c r="C124" s="322"/>
      <c r="D124" s="322"/>
      <c r="E124" s="322"/>
      <c r="F124" s="322"/>
      <c r="G124" s="322"/>
      <c r="H124" s="322"/>
      <c r="I124" s="315" t="e">
        <f>#REF!</f>
        <v>#REF!</v>
      </c>
      <c r="J124" s="1371"/>
      <c r="K124" s="1371"/>
      <c r="L124" s="1371"/>
      <c r="M124" s="1371"/>
      <c r="N124" s="186"/>
      <c r="AH124" s="1095"/>
      <c r="AI124" s="1095"/>
      <c r="AK124" s="1095"/>
      <c r="AL124" s="1095"/>
    </row>
    <row r="125" spans="1:38" s="289" customFormat="1" hidden="1">
      <c r="A125" s="1093" t="e">
        <f>#REF!</f>
        <v>#REF!</v>
      </c>
      <c r="B125" s="1093"/>
      <c r="C125" s="1093"/>
      <c r="D125" s="1093"/>
      <c r="E125" s="1093"/>
      <c r="F125" s="1093"/>
      <c r="G125" s="1093"/>
      <c r="H125" s="1093"/>
      <c r="I125" s="532" t="e">
        <f>#REF!</f>
        <v>#REF!</v>
      </c>
      <c r="J125" s="1371" t="e">
        <f>#REF!</f>
        <v>#REF!</v>
      </c>
      <c r="K125" s="1371"/>
      <c r="L125" s="1371"/>
      <c r="M125" s="1371"/>
      <c r="N125" s="186"/>
      <c r="AH125" s="1095"/>
      <c r="AI125" s="1095"/>
      <c r="AK125" s="1094"/>
      <c r="AL125" s="1095"/>
    </row>
    <row r="126" spans="1:38" s="289" customFormat="1" hidden="1">
      <c r="A126" s="1093" t="e">
        <f>#REF!</f>
        <v>#REF!</v>
      </c>
      <c r="B126" s="1093"/>
      <c r="C126" s="1093"/>
      <c r="D126" s="1093"/>
      <c r="E126" s="1093"/>
      <c r="F126" s="1093"/>
      <c r="G126" s="1093"/>
      <c r="H126" s="1093"/>
      <c r="I126" s="532" t="e">
        <f>#REF!</f>
        <v>#REF!</v>
      </c>
      <c r="J126" s="1371" t="e">
        <f>#REF!</f>
        <v>#REF!</v>
      </c>
      <c r="K126" s="1371"/>
      <c r="L126" s="1371"/>
      <c r="M126" s="1371"/>
      <c r="N126" s="186"/>
      <c r="AH126" s="1095"/>
      <c r="AI126" s="1095"/>
      <c r="AK126" s="1094"/>
      <c r="AL126" s="1095"/>
    </row>
    <row r="127" spans="1:38" s="289" customFormat="1" ht="20.100000000000001" hidden="1" customHeight="1">
      <c r="A127" s="1093" t="e">
        <f>#REF!</f>
        <v>#REF!</v>
      </c>
      <c r="B127" s="1093"/>
      <c r="C127" s="1093"/>
      <c r="D127" s="1093"/>
      <c r="E127" s="1093"/>
      <c r="F127" s="1093"/>
      <c r="G127" s="1093"/>
      <c r="H127" s="1093"/>
      <c r="I127" s="532" t="e">
        <f>#REF!</f>
        <v>#REF!</v>
      </c>
      <c r="J127" s="1371" t="e">
        <f>#REF!</f>
        <v>#REF!</v>
      </c>
      <c r="K127" s="1371"/>
      <c r="L127" s="1371"/>
      <c r="M127" s="1371"/>
      <c r="N127" s="186"/>
      <c r="AH127" s="1095"/>
      <c r="AI127" s="1095"/>
      <c r="AK127" s="1094"/>
      <c r="AL127" s="1095"/>
    </row>
    <row r="128" spans="1:38" s="289" customFormat="1" hidden="1">
      <c r="A128" s="1093" t="e">
        <f>#REF!</f>
        <v>#REF!</v>
      </c>
      <c r="B128" s="1093"/>
      <c r="C128" s="1093"/>
      <c r="D128" s="1093"/>
      <c r="E128" s="1093"/>
      <c r="F128" s="1093"/>
      <c r="G128" s="1093"/>
      <c r="H128" s="1093"/>
      <c r="I128" s="532" t="e">
        <f>#REF!</f>
        <v>#REF!</v>
      </c>
      <c r="J128" s="1371" t="e">
        <f>#REF!</f>
        <v>#REF!</v>
      </c>
      <c r="K128" s="1371"/>
      <c r="L128" s="1371"/>
      <c r="M128" s="1371"/>
      <c r="N128" s="186"/>
      <c r="AH128" s="1095"/>
      <c r="AI128" s="1095"/>
      <c r="AK128" s="1094"/>
      <c r="AL128" s="1095"/>
    </row>
    <row r="129" spans="1:38" s="270" customFormat="1" ht="20.100000000000001" hidden="1" customHeight="1">
      <c r="A129" s="323"/>
      <c r="B129" s="323"/>
      <c r="C129" s="323"/>
      <c r="D129" s="323"/>
      <c r="E129" s="323"/>
      <c r="F129" s="323"/>
      <c r="G129" s="323"/>
      <c r="H129" s="323"/>
      <c r="I129" s="315" t="e">
        <f>#REF!</f>
        <v>#REF!</v>
      </c>
      <c r="J129" s="1371" t="e">
        <f>#REF!</f>
        <v>#REF!</v>
      </c>
      <c r="K129" s="1371"/>
      <c r="L129" s="1371"/>
      <c r="M129" s="1371"/>
      <c r="N129" s="186"/>
      <c r="AH129" s="1095"/>
      <c r="AI129" s="1095"/>
      <c r="AK129" s="1095"/>
      <c r="AL129" s="1095"/>
    </row>
    <row r="130" spans="1:38" s="289" customFormat="1" ht="24" hidden="1" customHeight="1">
      <c r="A130" s="322" t="e">
        <f>#REF!</f>
        <v>#REF!</v>
      </c>
      <c r="B130" s="322"/>
      <c r="C130" s="322"/>
      <c r="D130" s="322"/>
      <c r="E130" s="322"/>
      <c r="F130" s="322"/>
      <c r="G130" s="322"/>
      <c r="H130" s="322"/>
      <c r="I130" s="315" t="e">
        <f>#REF!</f>
        <v>#REF!</v>
      </c>
      <c r="J130" s="1371"/>
      <c r="K130" s="1371"/>
      <c r="L130" s="1371"/>
      <c r="M130" s="1371"/>
      <c r="N130" s="186"/>
      <c r="AH130" s="1095"/>
      <c r="AI130" s="1095"/>
      <c r="AK130" s="1095"/>
      <c r="AL130" s="1095"/>
    </row>
    <row r="131" spans="1:38" s="289" customFormat="1" hidden="1">
      <c r="A131" s="1093" t="e">
        <f>#REF!</f>
        <v>#REF!</v>
      </c>
      <c r="B131" s="1093"/>
      <c r="C131" s="1093"/>
      <c r="D131" s="1093"/>
      <c r="E131" s="1093"/>
      <c r="F131" s="1093"/>
      <c r="G131" s="1093"/>
      <c r="H131" s="1093"/>
      <c r="I131" s="532" t="e">
        <f>#REF!</f>
        <v>#REF!</v>
      </c>
      <c r="J131" s="1371" t="e">
        <f>#REF!</f>
        <v>#REF!</v>
      </c>
      <c r="K131" s="1371"/>
      <c r="L131" s="1371"/>
      <c r="M131" s="1371"/>
      <c r="N131" s="186"/>
      <c r="AH131" s="1095"/>
      <c r="AI131" s="1095"/>
      <c r="AK131" s="1094"/>
      <c r="AL131" s="1095"/>
    </row>
    <row r="132" spans="1:38" s="289" customFormat="1" hidden="1">
      <c r="A132" s="1093" t="e">
        <f>#REF!</f>
        <v>#REF!</v>
      </c>
      <c r="B132" s="1093"/>
      <c r="C132" s="1093"/>
      <c r="D132" s="1093"/>
      <c r="E132" s="1093"/>
      <c r="F132" s="1093"/>
      <c r="G132" s="1093"/>
      <c r="H132" s="1093"/>
      <c r="I132" s="532" t="e">
        <f>#REF!</f>
        <v>#REF!</v>
      </c>
      <c r="J132" s="1371" t="e">
        <f>#REF!</f>
        <v>#REF!</v>
      </c>
      <c r="K132" s="1371"/>
      <c r="L132" s="1371"/>
      <c r="M132" s="1371"/>
      <c r="N132" s="186"/>
      <c r="AH132" s="1095"/>
      <c r="AI132" s="1095"/>
      <c r="AK132" s="1094"/>
      <c r="AL132" s="1095"/>
    </row>
    <row r="133" spans="1:38" s="289" customFormat="1" ht="33" hidden="1" customHeight="1">
      <c r="A133" s="1093" t="e">
        <f>#REF!</f>
        <v>#REF!</v>
      </c>
      <c r="B133" s="1093"/>
      <c r="C133" s="1093"/>
      <c r="D133" s="1093"/>
      <c r="E133" s="1093"/>
      <c r="F133" s="1093"/>
      <c r="G133" s="1093"/>
      <c r="H133" s="1093"/>
      <c r="I133" s="532" t="e">
        <f>#REF!</f>
        <v>#REF!</v>
      </c>
      <c r="J133" s="1371" t="e">
        <f>#REF!</f>
        <v>#REF!</v>
      </c>
      <c r="K133" s="1371"/>
      <c r="L133" s="1371"/>
      <c r="M133" s="1371"/>
      <c r="N133" s="186"/>
      <c r="AH133" s="1095"/>
      <c r="AI133" s="1095"/>
      <c r="AK133" s="1094"/>
      <c r="AL133" s="1095"/>
    </row>
    <row r="134" spans="1:38" s="270" customFormat="1" ht="20.100000000000001" hidden="1" customHeight="1">
      <c r="A134" s="1093"/>
      <c r="B134" s="1093"/>
      <c r="C134" s="1093"/>
      <c r="D134" s="1093"/>
      <c r="E134" s="1093"/>
      <c r="F134" s="1093"/>
      <c r="G134" s="1093"/>
      <c r="H134" s="1093"/>
      <c r="I134" s="315" t="e">
        <f>#REF!</f>
        <v>#REF!</v>
      </c>
      <c r="J134" s="1371" t="e">
        <f>#REF!</f>
        <v>#REF!</v>
      </c>
      <c r="K134" s="1371"/>
      <c r="L134" s="1371"/>
      <c r="M134" s="1371"/>
      <c r="N134" s="186"/>
      <c r="AH134" s="1095"/>
      <c r="AI134" s="1095"/>
      <c r="AK134" s="1095"/>
      <c r="AL134" s="1095"/>
    </row>
    <row r="135" spans="1:38" s="289" customFormat="1" ht="20.100000000000001" hidden="1" customHeight="1">
      <c r="A135" s="322" t="e">
        <f>#REF!</f>
        <v>#REF!</v>
      </c>
      <c r="B135" s="322"/>
      <c r="C135" s="322"/>
      <c r="D135" s="322"/>
      <c r="E135" s="322"/>
      <c r="F135" s="322"/>
      <c r="G135" s="322"/>
      <c r="H135" s="322"/>
      <c r="I135" s="315" t="e">
        <f>#REF!</f>
        <v>#REF!</v>
      </c>
      <c r="J135" s="1371"/>
      <c r="K135" s="1371"/>
      <c r="L135" s="1371"/>
      <c r="M135" s="1371"/>
      <c r="N135" s="186"/>
      <c r="AH135" s="1095"/>
      <c r="AI135" s="1095"/>
      <c r="AK135" s="1095"/>
      <c r="AL135" s="1095"/>
    </row>
    <row r="136" spans="1:38" s="289" customFormat="1" hidden="1">
      <c r="A136" s="1093" t="e">
        <f>#REF!</f>
        <v>#REF!</v>
      </c>
      <c r="B136" s="1093"/>
      <c r="C136" s="1093"/>
      <c r="D136" s="1093"/>
      <c r="E136" s="1093"/>
      <c r="F136" s="1093"/>
      <c r="G136" s="1093"/>
      <c r="H136" s="1093"/>
      <c r="I136" s="532" t="e">
        <f>#REF!</f>
        <v>#REF!</v>
      </c>
      <c r="J136" s="1371" t="e">
        <f>#REF!</f>
        <v>#REF!</v>
      </c>
      <c r="K136" s="1371"/>
      <c r="L136" s="1371"/>
      <c r="M136" s="1371"/>
      <c r="N136" s="186"/>
      <c r="AH136" s="1095"/>
      <c r="AI136" s="1095"/>
      <c r="AK136" s="1094"/>
      <c r="AL136" s="1095"/>
    </row>
    <row r="137" spans="1:38" s="289" customFormat="1" hidden="1">
      <c r="A137" s="1093" t="e">
        <f>#REF!</f>
        <v>#REF!</v>
      </c>
      <c r="B137" s="1093"/>
      <c r="C137" s="1093"/>
      <c r="D137" s="1093"/>
      <c r="E137" s="1093"/>
      <c r="F137" s="1093"/>
      <c r="G137" s="1093"/>
      <c r="H137" s="1093"/>
      <c r="I137" s="532" t="e">
        <f>#REF!</f>
        <v>#REF!</v>
      </c>
      <c r="J137" s="1371" t="e">
        <f>#REF!</f>
        <v>#REF!</v>
      </c>
      <c r="K137" s="1371"/>
      <c r="L137" s="1371"/>
      <c r="M137" s="1371"/>
      <c r="N137" s="186"/>
      <c r="AH137" s="1095"/>
      <c r="AI137" s="1095"/>
      <c r="AK137" s="1094"/>
      <c r="AL137" s="1095"/>
    </row>
    <row r="138" spans="1:38" s="289" customFormat="1" hidden="1">
      <c r="A138" s="1093" t="e">
        <f>#REF!</f>
        <v>#REF!</v>
      </c>
      <c r="B138" s="1093"/>
      <c r="C138" s="1093"/>
      <c r="D138" s="1093"/>
      <c r="E138" s="1093"/>
      <c r="F138" s="1093"/>
      <c r="G138" s="1093"/>
      <c r="H138" s="1093"/>
      <c r="I138" s="532" t="e">
        <f>#REF!</f>
        <v>#REF!</v>
      </c>
      <c r="J138" s="1371" t="e">
        <f>#REF!</f>
        <v>#REF!</v>
      </c>
      <c r="K138" s="1371"/>
      <c r="L138" s="1371"/>
      <c r="M138" s="1371"/>
      <c r="N138" s="186"/>
      <c r="AH138" s="1095"/>
      <c r="AI138" s="1095"/>
      <c r="AK138" s="1094"/>
      <c r="AL138" s="1095"/>
    </row>
    <row r="139" spans="1:38" s="289" customFormat="1" hidden="1">
      <c r="A139" s="1093"/>
      <c r="B139" s="1093"/>
      <c r="C139" s="1093"/>
      <c r="D139" s="1093"/>
      <c r="E139" s="1093"/>
      <c r="F139" s="1093"/>
      <c r="G139" s="1093"/>
      <c r="H139" s="1093"/>
      <c r="I139" s="315" t="e">
        <f>#REF!</f>
        <v>#REF!</v>
      </c>
      <c r="J139" s="1371" t="e">
        <f>#REF!</f>
        <v>#REF!</v>
      </c>
      <c r="K139" s="1371"/>
      <c r="L139" s="1371"/>
      <c r="M139" s="1371"/>
      <c r="N139" s="186"/>
      <c r="AH139" s="1095"/>
      <c r="AI139" s="1095"/>
      <c r="AK139" s="1095"/>
      <c r="AL139" s="1095"/>
    </row>
    <row r="140" spans="1:38" s="289" customFormat="1" ht="20.100000000000001" hidden="1" customHeight="1">
      <c r="A140" s="322" t="e">
        <f>#REF!</f>
        <v>#REF!</v>
      </c>
      <c r="B140" s="322"/>
      <c r="C140" s="322"/>
      <c r="D140" s="322"/>
      <c r="E140" s="322"/>
      <c r="F140" s="322"/>
      <c r="G140" s="322"/>
      <c r="H140" s="322"/>
      <c r="I140" s="315" t="e">
        <f>#REF!</f>
        <v>#REF!</v>
      </c>
      <c r="J140" s="1371"/>
      <c r="K140" s="1371"/>
      <c r="L140" s="1371"/>
      <c r="M140" s="1371"/>
      <c r="N140" s="186"/>
      <c r="AH140" s="1095"/>
      <c r="AI140" s="1095"/>
      <c r="AK140" s="1095"/>
      <c r="AL140" s="1095"/>
    </row>
    <row r="141" spans="1:38" s="289" customFormat="1" hidden="1">
      <c r="A141" s="1093" t="e">
        <f>#REF!</f>
        <v>#REF!</v>
      </c>
      <c r="B141" s="1093"/>
      <c r="C141" s="1093"/>
      <c r="D141" s="1093"/>
      <c r="E141" s="1093"/>
      <c r="F141" s="1093"/>
      <c r="G141" s="1093"/>
      <c r="H141" s="1093"/>
      <c r="I141" s="532" t="e">
        <f>#REF!</f>
        <v>#REF!</v>
      </c>
      <c r="J141" s="1371" t="e">
        <f>#REF!</f>
        <v>#REF!</v>
      </c>
      <c r="K141" s="1371"/>
      <c r="L141" s="1371"/>
      <c r="M141" s="1371"/>
      <c r="N141" s="186"/>
      <c r="AH141" s="1095"/>
      <c r="AI141" s="1095"/>
      <c r="AK141" s="1094"/>
      <c r="AL141" s="1095"/>
    </row>
    <row r="142" spans="1:38" s="289" customFormat="1" hidden="1">
      <c r="A142" s="1093" t="e">
        <f>#REF!</f>
        <v>#REF!</v>
      </c>
      <c r="B142" s="1093"/>
      <c r="C142" s="1093"/>
      <c r="D142" s="1093"/>
      <c r="E142" s="1093"/>
      <c r="F142" s="1093"/>
      <c r="G142" s="1093"/>
      <c r="H142" s="1093"/>
      <c r="I142" s="532" t="e">
        <f>#REF!</f>
        <v>#REF!</v>
      </c>
      <c r="J142" s="1371" t="e">
        <f>#REF!</f>
        <v>#REF!</v>
      </c>
      <c r="K142" s="1371"/>
      <c r="L142" s="1371"/>
      <c r="M142" s="1371"/>
      <c r="N142" s="186"/>
      <c r="AH142" s="1095"/>
      <c r="AI142" s="1095"/>
      <c r="AK142" s="1094"/>
      <c r="AL142" s="1095"/>
    </row>
    <row r="143" spans="1:38" s="289" customFormat="1" hidden="1">
      <c r="A143" s="1093" t="e">
        <f>#REF!</f>
        <v>#REF!</v>
      </c>
      <c r="B143" s="1093"/>
      <c r="C143" s="1093"/>
      <c r="D143" s="1093"/>
      <c r="E143" s="1093"/>
      <c r="F143" s="1093"/>
      <c r="G143" s="1093"/>
      <c r="H143" s="1093"/>
      <c r="I143" s="532" t="e">
        <f>#REF!</f>
        <v>#REF!</v>
      </c>
      <c r="J143" s="1371" t="e">
        <f>#REF!</f>
        <v>#REF!</v>
      </c>
      <c r="K143" s="1371"/>
      <c r="L143" s="1371"/>
      <c r="M143" s="1371"/>
      <c r="N143" s="186"/>
      <c r="AH143" s="1095"/>
      <c r="AI143" s="1095"/>
      <c r="AK143" s="1094"/>
      <c r="AL143" s="1095"/>
    </row>
    <row r="144" spans="1:38" s="289" customFormat="1" hidden="1">
      <c r="A144" s="1093" t="e">
        <f>#REF!</f>
        <v>#REF!</v>
      </c>
      <c r="B144" s="1093"/>
      <c r="C144" s="1093"/>
      <c r="D144" s="1093"/>
      <c r="E144" s="1093"/>
      <c r="F144" s="1093"/>
      <c r="G144" s="1093"/>
      <c r="H144" s="1093"/>
      <c r="I144" s="532" t="e">
        <f>#REF!</f>
        <v>#REF!</v>
      </c>
      <c r="J144" s="1371" t="e">
        <f>#REF!</f>
        <v>#REF!</v>
      </c>
      <c r="K144" s="1371"/>
      <c r="L144" s="1371"/>
      <c r="M144" s="1371"/>
      <c r="N144" s="186"/>
      <c r="AH144" s="1095"/>
      <c r="AI144" s="1095"/>
      <c r="AK144" s="1094"/>
      <c r="AL144" s="1095"/>
    </row>
    <row r="145" spans="1:38" s="270" customFormat="1" ht="20.100000000000001" hidden="1" customHeight="1">
      <c r="A145" s="1093"/>
      <c r="B145" s="1093"/>
      <c r="C145" s="1093"/>
      <c r="D145" s="1093"/>
      <c r="E145" s="1093"/>
      <c r="F145" s="1093"/>
      <c r="G145" s="1093"/>
      <c r="H145" s="1093"/>
      <c r="I145" s="315" t="e">
        <f>#REF!</f>
        <v>#REF!</v>
      </c>
      <c r="J145" s="1371" t="e">
        <f>#REF!</f>
        <v>#REF!</v>
      </c>
      <c r="K145" s="1371"/>
      <c r="L145" s="1371"/>
      <c r="M145" s="1371"/>
      <c r="N145" s="186"/>
      <c r="AH145" s="1095"/>
      <c r="AI145" s="1095"/>
      <c r="AK145" s="1095"/>
      <c r="AL145" s="1095"/>
    </row>
    <row r="146" spans="1:38" s="289" customFormat="1" ht="20.100000000000001" hidden="1" customHeight="1">
      <c r="A146" s="1097"/>
      <c r="B146" s="1097"/>
      <c r="C146" s="1097"/>
      <c r="D146" s="1097"/>
      <c r="E146" s="1097"/>
      <c r="F146" s="1097"/>
      <c r="G146" s="1097"/>
      <c r="H146" s="1097"/>
      <c r="I146" s="315" t="e">
        <f>#REF!</f>
        <v>#REF!</v>
      </c>
      <c r="J146" s="1371" t="e">
        <f>#REF!</f>
        <v>#REF!</v>
      </c>
      <c r="K146" s="1371"/>
      <c r="L146" s="1371"/>
      <c r="M146" s="1371"/>
      <c r="N146" s="186"/>
      <c r="AH146" s="1095"/>
      <c r="AI146" s="1095"/>
      <c r="AK146" s="1095"/>
      <c r="AL146" s="1095"/>
    </row>
    <row r="147" spans="1:38" s="289" customFormat="1" hidden="1">
      <c r="A147" s="1097"/>
      <c r="B147" s="1097"/>
      <c r="C147" s="1097"/>
      <c r="D147" s="1097"/>
      <c r="E147" s="1097"/>
      <c r="F147" s="1097"/>
      <c r="G147" s="1097"/>
      <c r="H147" s="1097"/>
      <c r="I147" s="315"/>
      <c r="J147" s="1371"/>
      <c r="K147" s="1371"/>
      <c r="L147" s="1371"/>
      <c r="M147" s="1371"/>
      <c r="N147" s="186"/>
      <c r="AH147" s="1095"/>
      <c r="AI147" s="1095"/>
      <c r="AK147" s="1095"/>
      <c r="AL147" s="1095"/>
    </row>
    <row r="148" spans="1:38" s="289" customFormat="1" ht="20.100000000000001" hidden="1" customHeight="1">
      <c r="A148" s="321" t="e">
        <f>#REF!</f>
        <v>#REF!</v>
      </c>
      <c r="B148" s="321"/>
      <c r="C148" s="321"/>
      <c r="D148" s="321"/>
      <c r="E148" s="321"/>
      <c r="F148" s="321"/>
      <c r="G148" s="321"/>
      <c r="H148" s="321"/>
      <c r="I148" s="315" t="e">
        <f>#REF!</f>
        <v>#REF!</v>
      </c>
      <c r="J148" s="1371"/>
      <c r="K148" s="1371"/>
      <c r="L148" s="1371"/>
      <c r="M148" s="1371"/>
      <c r="N148" s="186"/>
      <c r="AH148" s="1095"/>
      <c r="AI148" s="1095"/>
      <c r="AK148" s="1095"/>
      <c r="AL148" s="1095"/>
    </row>
    <row r="149" spans="1:38" s="289" customFormat="1" ht="30" hidden="1" customHeight="1">
      <c r="A149" s="322" t="e">
        <f>#REF!</f>
        <v>#REF!</v>
      </c>
      <c r="B149" s="322"/>
      <c r="C149" s="322"/>
      <c r="D149" s="322"/>
      <c r="E149" s="322"/>
      <c r="F149" s="322"/>
      <c r="G149" s="322"/>
      <c r="H149" s="322"/>
      <c r="I149" s="315" t="e">
        <f>#REF!</f>
        <v>#REF!</v>
      </c>
      <c r="J149" s="1371"/>
      <c r="K149" s="1371"/>
      <c r="L149" s="1371"/>
      <c r="M149" s="1371"/>
      <c r="N149" s="186"/>
      <c r="AH149" s="1095"/>
      <c r="AI149" s="1095"/>
      <c r="AK149" s="1095"/>
      <c r="AL149" s="1095"/>
    </row>
    <row r="150" spans="1:38" s="289" customFormat="1" hidden="1">
      <c r="A150" s="1093" t="e">
        <f>#REF!</f>
        <v>#REF!</v>
      </c>
      <c r="B150" s="1093"/>
      <c r="C150" s="1093"/>
      <c r="D150" s="1093"/>
      <c r="E150" s="1093"/>
      <c r="F150" s="1093"/>
      <c r="G150" s="1093"/>
      <c r="H150" s="1093"/>
      <c r="I150" s="532" t="e">
        <f>#REF!</f>
        <v>#REF!</v>
      </c>
      <c r="J150" s="1371" t="e">
        <f>#REF!</f>
        <v>#REF!</v>
      </c>
      <c r="K150" s="1371"/>
      <c r="L150" s="1371"/>
      <c r="M150" s="1371"/>
      <c r="N150" s="186"/>
      <c r="AH150" s="1095"/>
      <c r="AI150" s="1095"/>
      <c r="AK150" s="1094"/>
      <c r="AL150" s="1095"/>
    </row>
    <row r="151" spans="1:38" s="289" customFormat="1" hidden="1">
      <c r="A151" s="1093" t="e">
        <f>#REF!</f>
        <v>#REF!</v>
      </c>
      <c r="B151" s="1093"/>
      <c r="C151" s="1093"/>
      <c r="D151" s="1093"/>
      <c r="E151" s="1093"/>
      <c r="F151" s="1093"/>
      <c r="G151" s="1093"/>
      <c r="H151" s="1093"/>
      <c r="I151" s="532" t="e">
        <f>#REF!</f>
        <v>#REF!</v>
      </c>
      <c r="J151" s="1371" t="e">
        <f>#REF!</f>
        <v>#REF!</v>
      </c>
      <c r="K151" s="1371"/>
      <c r="L151" s="1371"/>
      <c r="M151" s="1371"/>
      <c r="N151" s="186"/>
      <c r="AH151" s="1095"/>
      <c r="AI151" s="1095"/>
      <c r="AK151" s="1094"/>
      <c r="AL151" s="1095"/>
    </row>
    <row r="152" spans="1:38" s="289" customFormat="1" hidden="1">
      <c r="A152" s="1093" t="e">
        <f>#REF!</f>
        <v>#REF!</v>
      </c>
      <c r="B152" s="1093"/>
      <c r="C152" s="1093"/>
      <c r="D152" s="1093"/>
      <c r="E152" s="1093"/>
      <c r="F152" s="1093"/>
      <c r="G152" s="1093"/>
      <c r="H152" s="1093"/>
      <c r="I152" s="532" t="e">
        <f>#REF!</f>
        <v>#REF!</v>
      </c>
      <c r="J152" s="1371" t="e">
        <f>#REF!</f>
        <v>#REF!</v>
      </c>
      <c r="K152" s="1371"/>
      <c r="L152" s="1371"/>
      <c r="M152" s="1371"/>
      <c r="N152" s="186"/>
      <c r="AH152" s="1095"/>
      <c r="AI152" s="1095"/>
      <c r="AK152" s="1094"/>
      <c r="AL152" s="1095"/>
    </row>
    <row r="153" spans="1:38" s="289" customFormat="1" ht="20.100000000000001" hidden="1" customHeight="1">
      <c r="A153" s="1098"/>
      <c r="B153" s="1098"/>
      <c r="C153" s="1098"/>
      <c r="D153" s="1098"/>
      <c r="E153" s="1098"/>
      <c r="F153" s="1098"/>
      <c r="G153" s="1098"/>
      <c r="H153" s="1098"/>
      <c r="I153" s="315" t="e">
        <f>#REF!</f>
        <v>#REF!</v>
      </c>
      <c r="J153" s="1371" t="e">
        <f>#REF!</f>
        <v>#REF!</v>
      </c>
      <c r="K153" s="1371"/>
      <c r="L153" s="1371"/>
      <c r="M153" s="1371"/>
      <c r="N153" s="186"/>
      <c r="AH153" s="1095"/>
      <c r="AI153" s="1095"/>
      <c r="AK153" s="1095"/>
      <c r="AL153" s="1095"/>
    </row>
    <row r="154" spans="1:38" s="289" customFormat="1" ht="20.100000000000001" hidden="1" customHeight="1">
      <c r="A154" s="1097"/>
      <c r="B154" s="1097"/>
      <c r="C154" s="1097"/>
      <c r="D154" s="1097"/>
      <c r="E154" s="1097"/>
      <c r="F154" s="1097"/>
      <c r="G154" s="1097"/>
      <c r="H154" s="1097"/>
      <c r="I154" s="315" t="e">
        <f>#REF!</f>
        <v>#REF!</v>
      </c>
      <c r="J154" s="1371" t="e">
        <f>#REF!</f>
        <v>#REF!</v>
      </c>
      <c r="K154" s="1371"/>
      <c r="L154" s="1371"/>
      <c r="M154" s="1371"/>
      <c r="N154" s="186"/>
      <c r="AH154" s="1095"/>
      <c r="AI154" s="1095"/>
      <c r="AK154" s="1095"/>
      <c r="AL154" s="1095"/>
    </row>
    <row r="155" spans="1:38" s="289" customFormat="1" ht="20.100000000000001" hidden="1" customHeight="1">
      <c r="A155" s="314" t="e">
        <f>#REF!</f>
        <v>#REF!</v>
      </c>
      <c r="B155" s="314"/>
      <c r="C155" s="314"/>
      <c r="D155" s="314"/>
      <c r="E155" s="314"/>
      <c r="F155" s="314"/>
      <c r="G155" s="314"/>
      <c r="H155" s="314"/>
      <c r="I155" s="315" t="e">
        <f>#REF!</f>
        <v>#REF!</v>
      </c>
      <c r="J155" s="1371"/>
      <c r="K155" s="1371"/>
      <c r="L155" s="1371"/>
      <c r="M155" s="1371"/>
      <c r="N155" s="186"/>
      <c r="AH155" s="1095"/>
      <c r="AI155" s="1095"/>
      <c r="AK155" s="1095"/>
      <c r="AL155" s="1095"/>
    </row>
    <row r="156" spans="1:38" s="289" customFormat="1" ht="30" hidden="1" customHeight="1">
      <c r="A156" s="321" t="e">
        <f>#REF!</f>
        <v>#REF!</v>
      </c>
      <c r="B156" s="321"/>
      <c r="C156" s="321"/>
      <c r="D156" s="321"/>
      <c r="E156" s="321"/>
      <c r="F156" s="321"/>
      <c r="G156" s="321"/>
      <c r="H156" s="321"/>
      <c r="I156" s="315" t="e">
        <f>#REF!</f>
        <v>#REF!</v>
      </c>
      <c r="J156" s="1371"/>
      <c r="K156" s="1371"/>
      <c r="L156" s="1371"/>
      <c r="M156" s="1371"/>
      <c r="N156" s="186"/>
      <c r="AH156" s="1095"/>
      <c r="AI156" s="1095"/>
      <c r="AK156" s="1095"/>
      <c r="AL156" s="1095"/>
    </row>
    <row r="157" spans="1:38" s="289" customFormat="1" ht="20.100000000000001" hidden="1" customHeight="1">
      <c r="A157" s="1093" t="e">
        <f>#REF!</f>
        <v>#REF!</v>
      </c>
      <c r="B157" s="1093"/>
      <c r="C157" s="1093"/>
      <c r="D157" s="1093"/>
      <c r="E157" s="1093"/>
      <c r="F157" s="1093"/>
      <c r="G157" s="1093"/>
      <c r="H157" s="1093"/>
      <c r="I157" s="532" t="e">
        <f>#REF!</f>
        <v>#REF!</v>
      </c>
      <c r="J157" s="1371" t="e">
        <f>#REF!</f>
        <v>#REF!</v>
      </c>
      <c r="K157" s="1371"/>
      <c r="L157" s="1371"/>
      <c r="M157" s="1371"/>
      <c r="N157" s="186"/>
      <c r="AH157" s="1095"/>
      <c r="AI157" s="1095"/>
      <c r="AK157" s="1094"/>
      <c r="AL157" s="1095"/>
    </row>
    <row r="158" spans="1:38" s="289" customFormat="1" ht="20.100000000000001" hidden="1" customHeight="1">
      <c r="A158" s="1093" t="e">
        <f>#REF!</f>
        <v>#REF!</v>
      </c>
      <c r="B158" s="1093"/>
      <c r="C158" s="1093"/>
      <c r="D158" s="1093"/>
      <c r="E158" s="1093"/>
      <c r="F158" s="1093"/>
      <c r="G158" s="1093"/>
      <c r="H158" s="1093"/>
      <c r="I158" s="532" t="e">
        <f>#REF!</f>
        <v>#REF!</v>
      </c>
      <c r="J158" s="1371" t="e">
        <f>#REF!</f>
        <v>#REF!</v>
      </c>
      <c r="K158" s="1371"/>
      <c r="L158" s="1371"/>
      <c r="M158" s="1371"/>
      <c r="N158" s="186"/>
      <c r="AH158" s="1095"/>
      <c r="AI158" s="1095"/>
      <c r="AK158" s="1094"/>
      <c r="AL158" s="1095"/>
    </row>
    <row r="159" spans="1:38" s="289" customFormat="1" ht="20.100000000000001" hidden="1" customHeight="1">
      <c r="A159" s="1093" t="e">
        <f>#REF!</f>
        <v>#REF!</v>
      </c>
      <c r="B159" s="1093"/>
      <c r="C159" s="1093"/>
      <c r="D159" s="1093"/>
      <c r="E159" s="1093"/>
      <c r="F159" s="1093"/>
      <c r="G159" s="1093"/>
      <c r="H159" s="1093"/>
      <c r="I159" s="532" t="e">
        <f>#REF!</f>
        <v>#REF!</v>
      </c>
      <c r="J159" s="1371" t="e">
        <f>#REF!</f>
        <v>#REF!</v>
      </c>
      <c r="K159" s="1371"/>
      <c r="L159" s="1371"/>
      <c r="M159" s="1371"/>
      <c r="N159" s="186"/>
      <c r="AH159" s="1095"/>
      <c r="AI159" s="1095"/>
      <c r="AK159" s="1094"/>
      <c r="AL159" s="1095"/>
    </row>
    <row r="160" spans="1:38" s="289" customFormat="1" ht="20.100000000000001" hidden="1" customHeight="1">
      <c r="A160" s="1093" t="e">
        <f>#REF!</f>
        <v>#REF!</v>
      </c>
      <c r="B160" s="1093"/>
      <c r="C160" s="1093"/>
      <c r="D160" s="1093"/>
      <c r="E160" s="1093"/>
      <c r="F160" s="1093"/>
      <c r="G160" s="1093"/>
      <c r="H160" s="1093"/>
      <c r="I160" s="532" t="e">
        <f>#REF!</f>
        <v>#REF!</v>
      </c>
      <c r="J160" s="1371" t="e">
        <f>#REF!</f>
        <v>#REF!</v>
      </c>
      <c r="K160" s="1371"/>
      <c r="L160" s="1371"/>
      <c r="M160" s="1371"/>
      <c r="N160" s="186"/>
      <c r="AH160" s="1095"/>
      <c r="AI160" s="1095"/>
      <c r="AK160" s="1094"/>
      <c r="AL160" s="1095"/>
    </row>
    <row r="161" spans="1:38" s="289" customFormat="1" ht="20.100000000000001" hidden="1" customHeight="1">
      <c r="A161" s="1093" t="e">
        <f>#REF!</f>
        <v>#REF!</v>
      </c>
      <c r="B161" s="1093"/>
      <c r="C161" s="1093"/>
      <c r="D161" s="1093"/>
      <c r="E161" s="1093"/>
      <c r="F161" s="1093"/>
      <c r="G161" s="1093"/>
      <c r="H161" s="1093"/>
      <c r="I161" s="532" t="e">
        <f>#REF!</f>
        <v>#REF!</v>
      </c>
      <c r="J161" s="1371" t="e">
        <f>#REF!</f>
        <v>#REF!</v>
      </c>
      <c r="K161" s="1371"/>
      <c r="L161" s="1371"/>
      <c r="M161" s="1371"/>
      <c r="N161" s="186"/>
      <c r="AH161" s="1095"/>
      <c r="AI161" s="1095"/>
      <c r="AK161" s="1094"/>
      <c r="AL161" s="1095"/>
    </row>
    <row r="162" spans="1:38" s="289" customFormat="1" ht="20.100000000000001" hidden="1" customHeight="1">
      <c r="A162" s="1096"/>
      <c r="B162" s="1096"/>
      <c r="C162" s="1096"/>
      <c r="D162" s="1096"/>
      <c r="E162" s="1096"/>
      <c r="F162" s="1096"/>
      <c r="G162" s="1096"/>
      <c r="H162" s="1096"/>
      <c r="I162" s="315" t="e">
        <f>#REF!</f>
        <v>#REF!</v>
      </c>
      <c r="J162" s="1371" t="e">
        <f>#REF!</f>
        <v>#REF!</v>
      </c>
      <c r="K162" s="1371"/>
      <c r="L162" s="1371"/>
      <c r="M162" s="1371"/>
      <c r="N162" s="186"/>
      <c r="AH162" s="1095"/>
      <c r="AI162" s="1095"/>
      <c r="AK162" s="1095"/>
      <c r="AL162" s="1095"/>
    </row>
    <row r="163" spans="1:38" s="289" customFormat="1" ht="20.100000000000001" hidden="1" customHeight="1">
      <c r="A163" s="321" t="e">
        <f>#REF!</f>
        <v>#REF!</v>
      </c>
      <c r="B163" s="321"/>
      <c r="C163" s="321"/>
      <c r="D163" s="321"/>
      <c r="E163" s="321"/>
      <c r="F163" s="321"/>
      <c r="G163" s="321"/>
      <c r="H163" s="321"/>
      <c r="I163" s="315" t="e">
        <f>#REF!</f>
        <v>#REF!</v>
      </c>
      <c r="J163" s="1371"/>
      <c r="K163" s="1371"/>
      <c r="L163" s="1371"/>
      <c r="M163" s="1371"/>
      <c r="N163" s="186"/>
      <c r="AH163" s="1095"/>
      <c r="AI163" s="1095"/>
      <c r="AK163" s="1095"/>
      <c r="AL163" s="1095"/>
    </row>
    <row r="164" spans="1:38" s="289" customFormat="1" ht="20.100000000000001" hidden="1" customHeight="1">
      <c r="A164" s="1093" t="e">
        <f>#REF!</f>
        <v>#REF!</v>
      </c>
      <c r="B164" s="1093"/>
      <c r="C164" s="1093"/>
      <c r="D164" s="1093"/>
      <c r="E164" s="1093"/>
      <c r="F164" s="1093"/>
      <c r="G164" s="1093"/>
      <c r="H164" s="1093"/>
      <c r="I164" s="1072" t="e">
        <f>#REF!</f>
        <v>#REF!</v>
      </c>
      <c r="J164" s="1371" t="e">
        <f>#REF!</f>
        <v>#REF!</v>
      </c>
      <c r="K164" s="1371"/>
      <c r="L164" s="1371"/>
      <c r="M164" s="1371"/>
      <c r="N164" s="186"/>
      <c r="AH164" s="1095"/>
      <c r="AI164" s="1095"/>
      <c r="AK164" s="1094"/>
      <c r="AL164" s="1095"/>
    </row>
    <row r="165" spans="1:38" s="289" customFormat="1" ht="20.100000000000001" hidden="1" customHeight="1">
      <c r="A165" s="1093" t="e">
        <f>#REF!</f>
        <v>#REF!</v>
      </c>
      <c r="B165" s="1093"/>
      <c r="C165" s="1093"/>
      <c r="D165" s="1093"/>
      <c r="E165" s="1093"/>
      <c r="F165" s="1093"/>
      <c r="G165" s="1093"/>
      <c r="H165" s="1093"/>
      <c r="I165" s="1072" t="e">
        <f>#REF!</f>
        <v>#REF!</v>
      </c>
      <c r="J165" s="1371" t="e">
        <f>#REF!</f>
        <v>#REF!</v>
      </c>
      <c r="K165" s="1371"/>
      <c r="L165" s="1371"/>
      <c r="M165" s="1371"/>
      <c r="N165" s="186"/>
      <c r="AH165" s="1095"/>
      <c r="AI165" s="1095"/>
      <c r="AK165" s="1094"/>
      <c r="AL165" s="1095"/>
    </row>
    <row r="166" spans="1:38" s="289" customFormat="1" ht="20.100000000000001" hidden="1" customHeight="1">
      <c r="A166" s="1093" t="e">
        <f>#REF!</f>
        <v>#REF!</v>
      </c>
      <c r="B166" s="1093"/>
      <c r="C166" s="1093"/>
      <c r="D166" s="1093"/>
      <c r="E166" s="1093"/>
      <c r="F166" s="1093"/>
      <c r="G166" s="1093"/>
      <c r="H166" s="1093"/>
      <c r="I166" s="1072" t="e">
        <f>#REF!</f>
        <v>#REF!</v>
      </c>
      <c r="J166" s="1371" t="e">
        <f>#REF!</f>
        <v>#REF!</v>
      </c>
      <c r="K166" s="1371"/>
      <c r="L166" s="1371"/>
      <c r="M166" s="1371"/>
      <c r="N166" s="186"/>
      <c r="AH166" s="1095"/>
      <c r="AI166" s="1095"/>
      <c r="AK166" s="1094"/>
      <c r="AL166" s="1095"/>
    </row>
    <row r="167" spans="1:38" s="289" customFormat="1" ht="20.100000000000001" hidden="1" customHeight="1">
      <c r="A167" s="1093" t="e">
        <f>#REF!</f>
        <v>#REF!</v>
      </c>
      <c r="B167" s="1093"/>
      <c r="C167" s="1093"/>
      <c r="D167" s="1093"/>
      <c r="E167" s="1093"/>
      <c r="F167" s="1093"/>
      <c r="G167" s="1093"/>
      <c r="H167" s="1093"/>
      <c r="I167" s="1072" t="e">
        <f>#REF!</f>
        <v>#REF!</v>
      </c>
      <c r="J167" s="1371" t="e">
        <f>#REF!</f>
        <v>#REF!</v>
      </c>
      <c r="K167" s="1371"/>
      <c r="L167" s="1371"/>
      <c r="M167" s="1371"/>
      <c r="N167" s="186"/>
      <c r="AH167" s="1095"/>
      <c r="AI167" s="1095"/>
      <c r="AK167" s="1094"/>
      <c r="AL167" s="1095"/>
    </row>
    <row r="168" spans="1:38" s="289" customFormat="1" ht="20.100000000000001" hidden="1" customHeight="1">
      <c r="A168" s="1093" t="e">
        <f>#REF!</f>
        <v>#REF!</v>
      </c>
      <c r="B168" s="1093"/>
      <c r="C168" s="1093"/>
      <c r="D168" s="1093"/>
      <c r="E168" s="1093"/>
      <c r="F168" s="1093"/>
      <c r="G168" s="1093"/>
      <c r="H168" s="1093"/>
      <c r="I168" s="1072" t="e">
        <f>#REF!</f>
        <v>#REF!</v>
      </c>
      <c r="J168" s="1371" t="e">
        <f>#REF!</f>
        <v>#REF!</v>
      </c>
      <c r="K168" s="1371"/>
      <c r="L168" s="1371"/>
      <c r="M168" s="1371"/>
      <c r="N168" s="186"/>
      <c r="AH168" s="1095"/>
      <c r="AI168" s="1095"/>
      <c r="AK168" s="1094"/>
      <c r="AL168" s="1095"/>
    </row>
    <row r="169" spans="1:38" s="289" customFormat="1" ht="20.100000000000001" hidden="1" customHeight="1">
      <c r="A169" s="1093" t="e">
        <f>#REF!</f>
        <v>#REF!</v>
      </c>
      <c r="B169" s="1093"/>
      <c r="C169" s="1093"/>
      <c r="D169" s="1093"/>
      <c r="E169" s="1093"/>
      <c r="F169" s="1093"/>
      <c r="G169" s="1093"/>
      <c r="H169" s="1093"/>
      <c r="I169" s="1072" t="e">
        <f>#REF!</f>
        <v>#REF!</v>
      </c>
      <c r="J169" s="1371" t="e">
        <f>#REF!</f>
        <v>#REF!</v>
      </c>
      <c r="K169" s="1371"/>
      <c r="L169" s="1371"/>
      <c r="M169" s="1371"/>
      <c r="N169" s="186"/>
      <c r="AH169" s="1095"/>
      <c r="AI169" s="1095"/>
      <c r="AK169" s="1094"/>
      <c r="AL169" s="1095"/>
    </row>
    <row r="170" spans="1:38" s="289" customFormat="1" ht="20.100000000000001" hidden="1" customHeight="1">
      <c r="A170" s="1099"/>
      <c r="B170" s="1099"/>
      <c r="C170" s="1099"/>
      <c r="D170" s="1099"/>
      <c r="E170" s="1099"/>
      <c r="F170" s="1099"/>
      <c r="G170" s="1099"/>
      <c r="H170" s="1099"/>
      <c r="I170" s="315" t="e">
        <f>#REF!</f>
        <v>#REF!</v>
      </c>
      <c r="J170" s="1371" t="e">
        <f>#REF!</f>
        <v>#REF!</v>
      </c>
      <c r="K170" s="1371"/>
      <c r="L170" s="1371"/>
      <c r="M170" s="1371"/>
      <c r="N170" s="186"/>
      <c r="AH170" s="1095"/>
      <c r="AI170" s="1095"/>
      <c r="AK170" s="1095"/>
      <c r="AL170" s="1095"/>
    </row>
    <row r="171" spans="1:38" s="289" customFormat="1" ht="35.25" hidden="1" customHeight="1">
      <c r="A171" s="321" t="e">
        <f>#REF!</f>
        <v>#REF!</v>
      </c>
      <c r="B171" s="321"/>
      <c r="C171" s="321"/>
      <c r="D171" s="321"/>
      <c r="E171" s="321"/>
      <c r="F171" s="321"/>
      <c r="G171" s="321"/>
      <c r="H171" s="321"/>
      <c r="I171" s="315" t="e">
        <f>#REF!</f>
        <v>#REF!</v>
      </c>
      <c r="J171" s="1371"/>
      <c r="K171" s="1371"/>
      <c r="L171" s="1371"/>
      <c r="M171" s="1371"/>
      <c r="N171" s="186"/>
      <c r="AH171" s="1095"/>
      <c r="AI171" s="1095"/>
      <c r="AK171" s="1095"/>
      <c r="AL171" s="1095"/>
    </row>
    <row r="172" spans="1:38" s="289" customFormat="1" ht="19.5" hidden="1" customHeight="1">
      <c r="A172" s="1093" t="e">
        <f>#REF!</f>
        <v>#REF!</v>
      </c>
      <c r="B172" s="1093"/>
      <c r="C172" s="1093"/>
      <c r="D172" s="1093"/>
      <c r="E172" s="1093"/>
      <c r="F172" s="1093"/>
      <c r="G172" s="1093"/>
      <c r="H172" s="1093"/>
      <c r="I172" s="1072" t="e">
        <f>#REF!</f>
        <v>#REF!</v>
      </c>
      <c r="J172" s="1371" t="e">
        <f>#REF!</f>
        <v>#REF!</v>
      </c>
      <c r="K172" s="1371"/>
      <c r="L172" s="1371"/>
      <c r="M172" s="1371"/>
      <c r="N172" s="186"/>
      <c r="AH172" s="1095"/>
      <c r="AI172" s="1095"/>
      <c r="AK172" s="1094"/>
      <c r="AL172" s="1095"/>
    </row>
    <row r="173" spans="1:38" s="289" customFormat="1" ht="19.5" hidden="1" customHeight="1">
      <c r="A173" s="1093" t="e">
        <f>#REF!</f>
        <v>#REF!</v>
      </c>
      <c r="B173" s="1093"/>
      <c r="C173" s="1093"/>
      <c r="D173" s="1093"/>
      <c r="E173" s="1093"/>
      <c r="F173" s="1093"/>
      <c r="G173" s="1093"/>
      <c r="H173" s="1093"/>
      <c r="I173" s="1072" t="e">
        <f>#REF!</f>
        <v>#REF!</v>
      </c>
      <c r="J173" s="1371" t="e">
        <f>#REF!</f>
        <v>#REF!</v>
      </c>
      <c r="K173" s="1371"/>
      <c r="L173" s="1371"/>
      <c r="M173" s="1371"/>
      <c r="N173" s="186"/>
      <c r="AH173" s="1095"/>
      <c r="AI173" s="1095"/>
      <c r="AK173" s="1094"/>
      <c r="AL173" s="1095"/>
    </row>
    <row r="174" spans="1:38" s="289" customFormat="1" ht="19.5" hidden="1" customHeight="1">
      <c r="A174" s="1093" t="e">
        <f>#REF!</f>
        <v>#REF!</v>
      </c>
      <c r="B174" s="1093"/>
      <c r="C174" s="1093"/>
      <c r="D174" s="1093"/>
      <c r="E174" s="1093"/>
      <c r="F174" s="1093"/>
      <c r="G174" s="1093"/>
      <c r="H174" s="1093"/>
      <c r="I174" s="1072" t="e">
        <f>#REF!</f>
        <v>#REF!</v>
      </c>
      <c r="J174" s="1371" t="e">
        <f>#REF!</f>
        <v>#REF!</v>
      </c>
      <c r="K174" s="1371"/>
      <c r="L174" s="1371"/>
      <c r="M174" s="1371"/>
      <c r="N174" s="186"/>
      <c r="AH174" s="1095"/>
      <c r="AI174" s="1095"/>
      <c r="AK174" s="1094"/>
      <c r="AL174" s="1095"/>
    </row>
    <row r="175" spans="1:38" s="289" customFormat="1" ht="19.5" hidden="1" customHeight="1">
      <c r="A175" s="1093" t="e">
        <f>#REF!</f>
        <v>#REF!</v>
      </c>
      <c r="B175" s="1093"/>
      <c r="C175" s="1093"/>
      <c r="D175" s="1093"/>
      <c r="E175" s="1093"/>
      <c r="F175" s="1093"/>
      <c r="G175" s="1093"/>
      <c r="H175" s="1093"/>
      <c r="I175" s="1072" t="e">
        <f>#REF!</f>
        <v>#REF!</v>
      </c>
      <c r="J175" s="1371" t="e">
        <f>#REF!</f>
        <v>#REF!</v>
      </c>
      <c r="K175" s="1371"/>
      <c r="L175" s="1371"/>
      <c r="M175" s="1371"/>
      <c r="N175" s="186"/>
      <c r="AH175" s="1095"/>
      <c r="AI175" s="1095"/>
      <c r="AK175" s="1094"/>
      <c r="AL175" s="1095"/>
    </row>
    <row r="176" spans="1:38" s="289" customFormat="1" ht="33" hidden="1" customHeight="1">
      <c r="A176" s="1093" t="e">
        <f>#REF!</f>
        <v>#REF!</v>
      </c>
      <c r="B176" s="1093"/>
      <c r="C176" s="1093"/>
      <c r="D176" s="1093"/>
      <c r="E176" s="1093"/>
      <c r="F176" s="1093"/>
      <c r="G176" s="1093"/>
      <c r="H176" s="1093"/>
      <c r="I176" s="1072" t="e">
        <f>#REF!</f>
        <v>#REF!</v>
      </c>
      <c r="J176" s="1371" t="e">
        <f>#REF!</f>
        <v>#REF!</v>
      </c>
      <c r="K176" s="1371"/>
      <c r="L176" s="1371"/>
      <c r="M176" s="1371"/>
      <c r="N176" s="186"/>
      <c r="AH176" s="1095"/>
      <c r="AI176" s="1095"/>
      <c r="AK176" s="1094"/>
      <c r="AL176" s="1095"/>
    </row>
    <row r="177" spans="1:38" s="289" customFormat="1" ht="19.5" hidden="1" customHeight="1">
      <c r="A177" s="1093" t="e">
        <f>#REF!</f>
        <v>#REF!</v>
      </c>
      <c r="B177" s="1093"/>
      <c r="C177" s="1093"/>
      <c r="D177" s="1093"/>
      <c r="E177" s="1093"/>
      <c r="F177" s="1093"/>
      <c r="G177" s="1093"/>
      <c r="H177" s="1093"/>
      <c r="I177" s="1072" t="e">
        <f>#REF!</f>
        <v>#REF!</v>
      </c>
      <c r="J177" s="1371" t="e">
        <f>#REF!</f>
        <v>#REF!</v>
      </c>
      <c r="K177" s="1371"/>
      <c r="L177" s="1371"/>
      <c r="M177" s="1371"/>
      <c r="N177" s="186"/>
      <c r="AH177" s="1095"/>
      <c r="AI177" s="1095"/>
      <c r="AK177" s="1094"/>
      <c r="AL177" s="1095"/>
    </row>
    <row r="178" spans="1:38" s="289" customFormat="1" ht="19.5" hidden="1" customHeight="1">
      <c r="A178" s="1093" t="e">
        <f>#REF!</f>
        <v>#REF!</v>
      </c>
      <c r="B178" s="1093"/>
      <c r="C178" s="1093"/>
      <c r="D178" s="1093"/>
      <c r="E178" s="1093"/>
      <c r="F178" s="1093"/>
      <c r="G178" s="1093"/>
      <c r="H178" s="1093"/>
      <c r="I178" s="1072" t="e">
        <f>#REF!</f>
        <v>#REF!</v>
      </c>
      <c r="J178" s="1371" t="e">
        <f>#REF!</f>
        <v>#REF!</v>
      </c>
      <c r="K178" s="1371"/>
      <c r="L178" s="1371"/>
      <c r="M178" s="1371"/>
      <c r="N178" s="186"/>
      <c r="AH178" s="1095"/>
      <c r="AI178" s="1095"/>
      <c r="AK178" s="1094"/>
      <c r="AL178" s="1095"/>
    </row>
    <row r="179" spans="1:38" s="289" customFormat="1" ht="19.5" hidden="1" customHeight="1">
      <c r="A179" s="1093" t="e">
        <f>#REF!</f>
        <v>#REF!</v>
      </c>
      <c r="B179" s="1093"/>
      <c r="C179" s="1093"/>
      <c r="D179" s="1093"/>
      <c r="E179" s="1093"/>
      <c r="F179" s="1093"/>
      <c r="G179" s="1093"/>
      <c r="H179" s="1093"/>
      <c r="I179" s="1072" t="e">
        <f>#REF!</f>
        <v>#REF!</v>
      </c>
      <c r="J179" s="1371" t="e">
        <f>#REF!</f>
        <v>#REF!</v>
      </c>
      <c r="K179" s="1371"/>
      <c r="L179" s="1371"/>
      <c r="M179" s="1371"/>
      <c r="N179" s="186"/>
      <c r="AH179" s="1095"/>
      <c r="AI179" s="1095"/>
      <c r="AK179" s="1094"/>
      <c r="AL179" s="1095"/>
    </row>
    <row r="180" spans="1:38" s="289" customFormat="1" ht="19.5" hidden="1" customHeight="1">
      <c r="A180" s="1093" t="e">
        <f>#REF!</f>
        <v>#REF!</v>
      </c>
      <c r="B180" s="1093"/>
      <c r="C180" s="1093"/>
      <c r="D180" s="1093"/>
      <c r="E180" s="1093"/>
      <c r="F180" s="1093"/>
      <c r="G180" s="1093"/>
      <c r="H180" s="1093"/>
      <c r="I180" s="1072" t="e">
        <f>#REF!</f>
        <v>#REF!</v>
      </c>
      <c r="J180" s="1371" t="e">
        <f>#REF!</f>
        <v>#REF!</v>
      </c>
      <c r="K180" s="1371"/>
      <c r="L180" s="1371"/>
      <c r="M180" s="1371"/>
      <c r="N180" s="186"/>
      <c r="AH180" s="1095"/>
      <c r="AI180" s="1095"/>
      <c r="AK180" s="1094"/>
      <c r="AL180" s="1095"/>
    </row>
    <row r="181" spans="1:38" s="289" customFormat="1" ht="19.5" hidden="1" customHeight="1">
      <c r="A181" s="1099"/>
      <c r="B181" s="1099"/>
      <c r="C181" s="1099"/>
      <c r="D181" s="1099"/>
      <c r="E181" s="1099"/>
      <c r="F181" s="1099"/>
      <c r="G181" s="1099"/>
      <c r="H181" s="1099"/>
      <c r="I181" s="315" t="e">
        <f>#REF!</f>
        <v>#REF!</v>
      </c>
      <c r="J181" s="1371" t="e">
        <f>#REF!</f>
        <v>#REF!</v>
      </c>
      <c r="K181" s="1371"/>
      <c r="L181" s="1371"/>
      <c r="M181" s="1371"/>
      <c r="N181" s="186"/>
      <c r="AH181" s="1095"/>
      <c r="AI181" s="1095"/>
      <c r="AK181" s="1095"/>
      <c r="AL181" s="1095"/>
    </row>
    <row r="182" spans="1:38" s="289" customFormat="1" ht="19.5" hidden="1" customHeight="1">
      <c r="A182" s="321" t="e">
        <f>#REF!</f>
        <v>#REF!</v>
      </c>
      <c r="B182" s="321"/>
      <c r="C182" s="321"/>
      <c r="D182" s="321"/>
      <c r="E182" s="321"/>
      <c r="F182" s="321"/>
      <c r="G182" s="321"/>
      <c r="H182" s="321"/>
      <c r="I182" s="315" t="e">
        <f>#REF!</f>
        <v>#REF!</v>
      </c>
      <c r="J182" s="1371"/>
      <c r="K182" s="1371"/>
      <c r="L182" s="1371"/>
      <c r="M182" s="1371"/>
      <c r="N182" s="186"/>
      <c r="AH182" s="1095"/>
      <c r="AI182" s="1095"/>
      <c r="AK182" s="1095"/>
      <c r="AL182" s="1095"/>
    </row>
    <row r="183" spans="1:38" s="289" customFormat="1" ht="19.5" hidden="1" customHeight="1">
      <c r="A183" s="1093" t="e">
        <f>#REF!</f>
        <v>#REF!</v>
      </c>
      <c r="B183" s="1093"/>
      <c r="C183" s="1093"/>
      <c r="D183" s="1093"/>
      <c r="E183" s="1093"/>
      <c r="F183" s="1093"/>
      <c r="G183" s="1093"/>
      <c r="H183" s="1093"/>
      <c r="I183" s="532" t="e">
        <f>#REF!</f>
        <v>#REF!</v>
      </c>
      <c r="J183" s="1371" t="e">
        <f>#REF!</f>
        <v>#REF!</v>
      </c>
      <c r="K183" s="1371"/>
      <c r="L183" s="1371"/>
      <c r="M183" s="1371"/>
      <c r="N183" s="186"/>
      <c r="AH183" s="1095"/>
      <c r="AI183" s="1095"/>
      <c r="AK183" s="1094"/>
      <c r="AL183" s="1095"/>
    </row>
    <row r="184" spans="1:38" s="289" customFormat="1" ht="19.5" hidden="1" customHeight="1">
      <c r="A184" s="1093" t="e">
        <f>#REF!</f>
        <v>#REF!</v>
      </c>
      <c r="B184" s="1093"/>
      <c r="C184" s="1093"/>
      <c r="D184" s="1093"/>
      <c r="E184" s="1093"/>
      <c r="F184" s="1093"/>
      <c r="G184" s="1093"/>
      <c r="H184" s="1093"/>
      <c r="I184" s="532" t="e">
        <f>#REF!</f>
        <v>#REF!</v>
      </c>
      <c r="J184" s="1371" t="e">
        <f>#REF!</f>
        <v>#REF!</v>
      </c>
      <c r="K184" s="1371"/>
      <c r="L184" s="1371"/>
      <c r="M184" s="1371"/>
      <c r="N184" s="186"/>
      <c r="AH184" s="1095"/>
      <c r="AI184" s="1095"/>
      <c r="AK184" s="1094"/>
      <c r="AL184" s="1095"/>
    </row>
    <row r="185" spans="1:38" s="289" customFormat="1" ht="19.5" hidden="1" customHeight="1">
      <c r="A185" s="1093" t="e">
        <f>#REF!</f>
        <v>#REF!</v>
      </c>
      <c r="B185" s="1093"/>
      <c r="C185" s="1093"/>
      <c r="D185" s="1093"/>
      <c r="E185" s="1093"/>
      <c r="F185" s="1093"/>
      <c r="G185" s="1093"/>
      <c r="H185" s="1093"/>
      <c r="I185" s="532" t="e">
        <f>#REF!</f>
        <v>#REF!</v>
      </c>
      <c r="J185" s="1371" t="e">
        <f>#REF!</f>
        <v>#REF!</v>
      </c>
      <c r="K185" s="1371"/>
      <c r="L185" s="1371"/>
      <c r="M185" s="1371"/>
      <c r="N185" s="186"/>
      <c r="AH185" s="1095"/>
      <c r="AI185" s="1095"/>
      <c r="AK185" s="1094"/>
      <c r="AL185" s="1095"/>
    </row>
    <row r="186" spans="1:38" s="289" customFormat="1" ht="19.5" hidden="1" customHeight="1">
      <c r="A186" s="1099"/>
      <c r="B186" s="1099"/>
      <c r="C186" s="1099"/>
      <c r="D186" s="1099"/>
      <c r="E186" s="1099"/>
      <c r="F186" s="1099"/>
      <c r="G186" s="1099"/>
      <c r="H186" s="1099"/>
      <c r="I186" s="315" t="e">
        <f>#REF!</f>
        <v>#REF!</v>
      </c>
      <c r="J186" s="1371" t="e">
        <f>#REF!</f>
        <v>#REF!</v>
      </c>
      <c r="K186" s="1371"/>
      <c r="L186" s="1371"/>
      <c r="M186" s="1371"/>
      <c r="N186" s="186"/>
      <c r="AH186" s="1095"/>
      <c r="AI186" s="1095"/>
      <c r="AK186" s="1095"/>
      <c r="AL186" s="1095"/>
    </row>
    <row r="187" spans="1:38" s="289" customFormat="1" ht="33" hidden="1" customHeight="1">
      <c r="A187" s="321" t="e">
        <f>#REF!</f>
        <v>#REF!</v>
      </c>
      <c r="B187" s="321"/>
      <c r="C187" s="321"/>
      <c r="D187" s="321"/>
      <c r="E187" s="321"/>
      <c r="F187" s="321"/>
      <c r="G187" s="321"/>
      <c r="H187" s="321"/>
      <c r="I187" s="315" t="e">
        <f>#REF!</f>
        <v>#REF!</v>
      </c>
      <c r="J187" s="1371"/>
      <c r="K187" s="1371"/>
      <c r="L187" s="1371"/>
      <c r="M187" s="1371"/>
      <c r="N187" s="186"/>
      <c r="AH187" s="1095"/>
      <c r="AI187" s="1095"/>
      <c r="AK187" s="1095"/>
      <c r="AL187" s="1095"/>
    </row>
    <row r="188" spans="1:38" s="289" customFormat="1" ht="19.5" hidden="1" customHeight="1">
      <c r="A188" s="1099" t="e">
        <f>#REF!</f>
        <v>#REF!</v>
      </c>
      <c r="B188" s="1099"/>
      <c r="C188" s="1099"/>
      <c r="D188" s="1099"/>
      <c r="E188" s="1099"/>
      <c r="F188" s="1099"/>
      <c r="G188" s="1099"/>
      <c r="H188" s="1099"/>
      <c r="I188" s="532" t="e">
        <f>#REF!</f>
        <v>#REF!</v>
      </c>
      <c r="J188" s="1371" t="e">
        <f>#REF!</f>
        <v>#REF!</v>
      </c>
      <c r="K188" s="1371"/>
      <c r="L188" s="1371"/>
      <c r="M188" s="1371"/>
      <c r="N188" s="186"/>
      <c r="AH188" s="1095"/>
      <c r="AI188" s="1095"/>
      <c r="AK188" s="1094"/>
      <c r="AL188" s="1095"/>
    </row>
    <row r="189" spans="1:38" s="289" customFormat="1" ht="19.5" hidden="1" customHeight="1">
      <c r="A189" s="1099" t="e">
        <f>#REF!</f>
        <v>#REF!</v>
      </c>
      <c r="B189" s="1099"/>
      <c r="C189" s="1099"/>
      <c r="D189" s="1099"/>
      <c r="E189" s="1099"/>
      <c r="F189" s="1099"/>
      <c r="G189" s="1099"/>
      <c r="H189" s="1099"/>
      <c r="I189" s="532" t="e">
        <f>#REF!</f>
        <v>#REF!</v>
      </c>
      <c r="J189" s="1371" t="e">
        <f>#REF!</f>
        <v>#REF!</v>
      </c>
      <c r="K189" s="1371"/>
      <c r="L189" s="1371"/>
      <c r="M189" s="1371"/>
      <c r="N189" s="186"/>
      <c r="AH189" s="1095"/>
      <c r="AI189" s="1095"/>
      <c r="AK189" s="1094"/>
      <c r="AL189" s="1095"/>
    </row>
    <row r="190" spans="1:38" s="289" customFormat="1" ht="19.5" hidden="1" customHeight="1">
      <c r="A190" s="1099" t="e">
        <f>#REF!</f>
        <v>#REF!</v>
      </c>
      <c r="B190" s="1099"/>
      <c r="C190" s="1099"/>
      <c r="D190" s="1099"/>
      <c r="E190" s="1099"/>
      <c r="F190" s="1099"/>
      <c r="G190" s="1099"/>
      <c r="H190" s="1099"/>
      <c r="I190" s="532" t="e">
        <f>#REF!</f>
        <v>#REF!</v>
      </c>
      <c r="J190" s="1371" t="e">
        <f>#REF!</f>
        <v>#REF!</v>
      </c>
      <c r="K190" s="1371"/>
      <c r="L190" s="1371"/>
      <c r="M190" s="1371"/>
      <c r="N190" s="186"/>
      <c r="AH190" s="1095"/>
      <c r="AI190" s="1095"/>
      <c r="AK190" s="1094"/>
      <c r="AL190" s="1095"/>
    </row>
    <row r="191" spans="1:38" s="289" customFormat="1" ht="19.5" hidden="1" customHeight="1">
      <c r="A191" s="1099"/>
      <c r="B191" s="1099"/>
      <c r="C191" s="1099"/>
      <c r="D191" s="1099"/>
      <c r="E191" s="1099"/>
      <c r="F191" s="1099"/>
      <c r="G191" s="1099"/>
      <c r="H191" s="1099"/>
      <c r="I191" s="315" t="e">
        <f>#REF!</f>
        <v>#REF!</v>
      </c>
      <c r="J191" s="1371" t="e">
        <f>#REF!</f>
        <v>#REF!</v>
      </c>
      <c r="K191" s="1371"/>
      <c r="L191" s="1371"/>
      <c r="M191" s="1371"/>
      <c r="N191" s="186"/>
      <c r="AH191" s="1095"/>
      <c r="AI191" s="1095"/>
      <c r="AK191" s="1095"/>
      <c r="AL191" s="1095"/>
    </row>
    <row r="192" spans="1:38" s="289" customFormat="1" ht="19.5" hidden="1" customHeight="1">
      <c r="A192" s="321" t="e">
        <f>#REF!</f>
        <v>#REF!</v>
      </c>
      <c r="B192" s="321"/>
      <c r="C192" s="321"/>
      <c r="D192" s="321"/>
      <c r="E192" s="321"/>
      <c r="F192" s="321"/>
      <c r="G192" s="321"/>
      <c r="H192" s="321"/>
      <c r="I192" s="315" t="e">
        <f>#REF!</f>
        <v>#REF!</v>
      </c>
      <c r="J192" s="1371"/>
      <c r="K192" s="1371"/>
      <c r="L192" s="1371"/>
      <c r="M192" s="1371"/>
      <c r="N192" s="186"/>
      <c r="AH192" s="1095"/>
      <c r="AI192" s="1095"/>
      <c r="AK192" s="1095"/>
      <c r="AL192" s="1095"/>
    </row>
    <row r="193" spans="1:38" s="289" customFormat="1" ht="19.5" hidden="1" customHeight="1">
      <c r="A193" s="1093" t="e">
        <f>#REF!</f>
        <v>#REF!</v>
      </c>
      <c r="B193" s="1093"/>
      <c r="C193" s="1093"/>
      <c r="D193" s="1093"/>
      <c r="E193" s="1093"/>
      <c r="F193" s="1093"/>
      <c r="G193" s="1093"/>
      <c r="H193" s="1093"/>
      <c r="I193" s="532" t="e">
        <f>#REF!</f>
        <v>#REF!</v>
      </c>
      <c r="J193" s="1371" t="e">
        <f>#REF!</f>
        <v>#REF!</v>
      </c>
      <c r="K193" s="1371"/>
      <c r="L193" s="1371"/>
      <c r="M193" s="1371"/>
      <c r="N193" s="186"/>
      <c r="AH193" s="1095"/>
      <c r="AI193" s="1095"/>
      <c r="AK193" s="1094"/>
      <c r="AL193" s="1095"/>
    </row>
    <row r="194" spans="1:38" s="289" customFormat="1" ht="19.5" hidden="1" customHeight="1">
      <c r="A194" s="1093" t="e">
        <f>#REF!</f>
        <v>#REF!</v>
      </c>
      <c r="B194" s="1093"/>
      <c r="C194" s="1093"/>
      <c r="D194" s="1093"/>
      <c r="E194" s="1093"/>
      <c r="F194" s="1093"/>
      <c r="G194" s="1093"/>
      <c r="H194" s="1093"/>
      <c r="I194" s="532" t="e">
        <f>#REF!</f>
        <v>#REF!</v>
      </c>
      <c r="J194" s="1371" t="e">
        <f>#REF!</f>
        <v>#REF!</v>
      </c>
      <c r="K194" s="1371"/>
      <c r="L194" s="1371"/>
      <c r="M194" s="1371"/>
      <c r="N194" s="186"/>
      <c r="AH194" s="1095"/>
      <c r="AI194" s="1095"/>
      <c r="AK194" s="1094"/>
      <c r="AL194" s="1095"/>
    </row>
    <row r="195" spans="1:38" s="289" customFormat="1" ht="19.5" hidden="1" customHeight="1">
      <c r="A195" s="1099"/>
      <c r="B195" s="1099"/>
      <c r="C195" s="1099"/>
      <c r="D195" s="1099"/>
      <c r="E195" s="1099"/>
      <c r="F195" s="1099"/>
      <c r="G195" s="1099"/>
      <c r="H195" s="1099"/>
      <c r="I195" s="315" t="e">
        <f>#REF!</f>
        <v>#REF!</v>
      </c>
      <c r="J195" s="1371" t="e">
        <f>#REF!</f>
        <v>#REF!</v>
      </c>
      <c r="K195" s="1371"/>
      <c r="L195" s="1371"/>
      <c r="M195" s="1371"/>
      <c r="N195" s="186"/>
      <c r="AH195" s="1095"/>
      <c r="AI195" s="1095"/>
      <c r="AK195" s="1095"/>
      <c r="AL195" s="1095"/>
    </row>
    <row r="196" spans="1:38" s="289" customFormat="1" ht="33" hidden="1" customHeight="1">
      <c r="A196" s="321" t="e">
        <f>#REF!</f>
        <v>#REF!</v>
      </c>
      <c r="B196" s="321"/>
      <c r="C196" s="321"/>
      <c r="D196" s="321"/>
      <c r="E196" s="321"/>
      <c r="F196" s="321"/>
      <c r="G196" s="321"/>
      <c r="H196" s="321"/>
      <c r="I196" s="315" t="e">
        <f>#REF!</f>
        <v>#REF!</v>
      </c>
      <c r="J196" s="1371"/>
      <c r="K196" s="1371"/>
      <c r="L196" s="1371"/>
      <c r="M196" s="1371"/>
      <c r="N196" s="186"/>
      <c r="AH196" s="1095"/>
      <c r="AI196" s="1095"/>
      <c r="AK196" s="1095"/>
      <c r="AL196" s="1095"/>
    </row>
    <row r="197" spans="1:38" s="289" customFormat="1" ht="19.5" hidden="1" customHeight="1">
      <c r="A197" s="1093" t="e">
        <f>#REF!</f>
        <v>#REF!</v>
      </c>
      <c r="B197" s="1093"/>
      <c r="C197" s="1093"/>
      <c r="D197" s="1093"/>
      <c r="E197" s="1093"/>
      <c r="F197" s="1093"/>
      <c r="G197" s="1093"/>
      <c r="H197" s="1093"/>
      <c r="I197" s="532" t="e">
        <f>#REF!</f>
        <v>#REF!</v>
      </c>
      <c r="J197" s="1371" t="e">
        <f>#REF!</f>
        <v>#REF!</v>
      </c>
      <c r="K197" s="1371"/>
      <c r="L197" s="1371"/>
      <c r="M197" s="1371"/>
      <c r="N197" s="186"/>
      <c r="AH197" s="1095"/>
      <c r="AI197" s="1095"/>
      <c r="AK197" s="1094"/>
      <c r="AL197" s="1095"/>
    </row>
    <row r="198" spans="1:38" s="289" customFormat="1" ht="19.5" hidden="1" customHeight="1">
      <c r="A198" s="1093" t="e">
        <f>#REF!</f>
        <v>#REF!</v>
      </c>
      <c r="B198" s="1093"/>
      <c r="C198" s="1093"/>
      <c r="D198" s="1093"/>
      <c r="E198" s="1093"/>
      <c r="F198" s="1093"/>
      <c r="G198" s="1093"/>
      <c r="H198" s="1093"/>
      <c r="I198" s="532" t="e">
        <f>#REF!</f>
        <v>#REF!</v>
      </c>
      <c r="J198" s="1371" t="e">
        <f>#REF!</f>
        <v>#REF!</v>
      </c>
      <c r="K198" s="1371"/>
      <c r="L198" s="1371"/>
      <c r="M198" s="1371"/>
      <c r="N198" s="186"/>
      <c r="AH198" s="1095"/>
      <c r="AI198" s="1095"/>
      <c r="AK198" s="1094"/>
      <c r="AL198" s="1095"/>
    </row>
    <row r="199" spans="1:38" s="289" customFormat="1" ht="19.5" hidden="1" customHeight="1">
      <c r="A199" s="1093" t="e">
        <f>#REF!</f>
        <v>#REF!</v>
      </c>
      <c r="B199" s="1093"/>
      <c r="C199" s="1093"/>
      <c r="D199" s="1093"/>
      <c r="E199" s="1093"/>
      <c r="F199" s="1093"/>
      <c r="G199" s="1093"/>
      <c r="H199" s="1093"/>
      <c r="I199" s="532" t="e">
        <f>#REF!</f>
        <v>#REF!</v>
      </c>
      <c r="J199" s="1371" t="e">
        <f>#REF!</f>
        <v>#REF!</v>
      </c>
      <c r="K199" s="1371"/>
      <c r="L199" s="1371"/>
      <c r="M199" s="1371"/>
      <c r="N199" s="186"/>
      <c r="AH199" s="1095"/>
      <c r="AI199" s="1095"/>
      <c r="AK199" s="1094"/>
      <c r="AL199" s="1095"/>
    </row>
    <row r="200" spans="1:38" s="289" customFormat="1" ht="19.5" hidden="1" customHeight="1">
      <c r="A200" s="1093" t="e">
        <f>#REF!</f>
        <v>#REF!</v>
      </c>
      <c r="B200" s="1093"/>
      <c r="C200" s="1093"/>
      <c r="D200" s="1093"/>
      <c r="E200" s="1093"/>
      <c r="F200" s="1093"/>
      <c r="G200" s="1093"/>
      <c r="H200" s="1093"/>
      <c r="I200" s="532" t="e">
        <f>#REF!</f>
        <v>#REF!</v>
      </c>
      <c r="J200" s="1371" t="e">
        <f>#REF!</f>
        <v>#REF!</v>
      </c>
      <c r="K200" s="1371"/>
      <c r="L200" s="1371"/>
      <c r="M200" s="1371"/>
      <c r="N200" s="186"/>
      <c r="AH200" s="1095"/>
      <c r="AI200" s="1095"/>
      <c r="AK200" s="1094"/>
      <c r="AL200" s="1095"/>
    </row>
    <row r="201" spans="1:38" s="289" customFormat="1" ht="19.5" hidden="1" customHeight="1">
      <c r="A201" s="1093" t="e">
        <f>#REF!</f>
        <v>#REF!</v>
      </c>
      <c r="B201" s="1093"/>
      <c r="C201" s="1093"/>
      <c r="D201" s="1093"/>
      <c r="E201" s="1093"/>
      <c r="F201" s="1093"/>
      <c r="G201" s="1093"/>
      <c r="H201" s="1093"/>
      <c r="I201" s="532" t="e">
        <f>#REF!</f>
        <v>#REF!</v>
      </c>
      <c r="J201" s="1371" t="e">
        <f>#REF!</f>
        <v>#REF!</v>
      </c>
      <c r="K201" s="1371"/>
      <c r="L201" s="1371"/>
      <c r="M201" s="1371"/>
      <c r="N201" s="186"/>
      <c r="AH201" s="1095"/>
      <c r="AI201" s="1095"/>
      <c r="AK201" s="1094"/>
      <c r="AL201" s="1095"/>
    </row>
    <row r="202" spans="1:38" s="289" customFormat="1" ht="19.5" hidden="1" customHeight="1">
      <c r="A202" s="1093" t="e">
        <f>#REF!</f>
        <v>#REF!</v>
      </c>
      <c r="B202" s="1093"/>
      <c r="C202" s="1093"/>
      <c r="D202" s="1093"/>
      <c r="E202" s="1093"/>
      <c r="F202" s="1093"/>
      <c r="G202" s="1093"/>
      <c r="H202" s="1093"/>
      <c r="I202" s="532" t="e">
        <f>#REF!</f>
        <v>#REF!</v>
      </c>
      <c r="J202" s="1371" t="e">
        <f>#REF!</f>
        <v>#REF!</v>
      </c>
      <c r="K202" s="1371"/>
      <c r="L202" s="1371"/>
      <c r="M202" s="1371"/>
      <c r="N202" s="186"/>
      <c r="AH202" s="1095"/>
      <c r="AI202" s="1095"/>
      <c r="AK202" s="1094"/>
      <c r="AL202" s="1095"/>
    </row>
    <row r="203" spans="1:38" s="289" customFormat="1" ht="19.5" hidden="1" customHeight="1">
      <c r="A203" s="1099"/>
      <c r="B203" s="1099"/>
      <c r="C203" s="1099"/>
      <c r="D203" s="1099"/>
      <c r="E203" s="1099"/>
      <c r="F203" s="1099"/>
      <c r="G203" s="1099"/>
      <c r="H203" s="1099"/>
      <c r="I203" s="315" t="e">
        <f>#REF!</f>
        <v>#REF!</v>
      </c>
      <c r="J203" s="1371" t="e">
        <f>#REF!</f>
        <v>#REF!</v>
      </c>
      <c r="K203" s="1371"/>
      <c r="L203" s="1371"/>
      <c r="M203" s="1371"/>
      <c r="N203" s="186"/>
      <c r="AH203" s="1095"/>
      <c r="AI203" s="1095"/>
      <c r="AK203" s="1095"/>
      <c r="AL203" s="1095"/>
    </row>
    <row r="204" spans="1:38" s="289" customFormat="1" ht="33" hidden="1" customHeight="1">
      <c r="A204" s="321" t="e">
        <f>#REF!</f>
        <v>#REF!</v>
      </c>
      <c r="B204" s="321"/>
      <c r="C204" s="321"/>
      <c r="D204" s="321"/>
      <c r="E204" s="321"/>
      <c r="F204" s="321"/>
      <c r="G204" s="321"/>
      <c r="H204" s="321"/>
      <c r="I204" s="315" t="e">
        <f>#REF!</f>
        <v>#REF!</v>
      </c>
      <c r="J204" s="1371"/>
      <c r="K204" s="1371"/>
      <c r="L204" s="1371"/>
      <c r="M204" s="1371"/>
      <c r="N204" s="186"/>
      <c r="AH204" s="1095"/>
      <c r="AI204" s="1095"/>
      <c r="AK204" s="1095"/>
      <c r="AL204" s="1095"/>
    </row>
    <row r="205" spans="1:38" s="289" customFormat="1" ht="33" hidden="1" customHeight="1">
      <c r="A205" s="1093" t="e">
        <f>#REF!</f>
        <v>#REF!</v>
      </c>
      <c r="B205" s="1093"/>
      <c r="C205" s="1093"/>
      <c r="D205" s="1093"/>
      <c r="E205" s="1093"/>
      <c r="F205" s="1093"/>
      <c r="G205" s="1093"/>
      <c r="H205" s="1093"/>
      <c r="I205" s="532" t="e">
        <f>#REF!</f>
        <v>#REF!</v>
      </c>
      <c r="J205" s="1371" t="e">
        <f>#REF!</f>
        <v>#REF!</v>
      </c>
      <c r="K205" s="1371"/>
      <c r="L205" s="1371"/>
      <c r="M205" s="1371"/>
      <c r="N205" s="186"/>
      <c r="AH205" s="1095"/>
      <c r="AI205" s="1095"/>
      <c r="AK205" s="1094"/>
      <c r="AL205" s="1095"/>
    </row>
    <row r="206" spans="1:38" s="289" customFormat="1" ht="19.5" hidden="1" customHeight="1">
      <c r="A206" s="1093" t="e">
        <f>#REF!</f>
        <v>#REF!</v>
      </c>
      <c r="B206" s="1093"/>
      <c r="C206" s="1093"/>
      <c r="D206" s="1093"/>
      <c r="E206" s="1093"/>
      <c r="F206" s="1093"/>
      <c r="G206" s="1093"/>
      <c r="H206" s="1093"/>
      <c r="I206" s="532" t="e">
        <f>#REF!</f>
        <v>#REF!</v>
      </c>
      <c r="J206" s="1371" t="e">
        <f>#REF!</f>
        <v>#REF!</v>
      </c>
      <c r="K206" s="1371"/>
      <c r="L206" s="1371"/>
      <c r="M206" s="1371"/>
      <c r="N206" s="186"/>
      <c r="AH206" s="1095"/>
      <c r="AI206" s="1095"/>
      <c r="AK206" s="1094"/>
      <c r="AL206" s="1095"/>
    </row>
    <row r="207" spans="1:38" s="289" customFormat="1" ht="19.5" hidden="1" customHeight="1">
      <c r="A207" s="1093" t="e">
        <f>#REF!</f>
        <v>#REF!</v>
      </c>
      <c r="B207" s="1093"/>
      <c r="C207" s="1093"/>
      <c r="D207" s="1093"/>
      <c r="E207" s="1093"/>
      <c r="F207" s="1093"/>
      <c r="G207" s="1093"/>
      <c r="H207" s="1093"/>
      <c r="I207" s="532" t="e">
        <f>#REF!</f>
        <v>#REF!</v>
      </c>
      <c r="J207" s="1371" t="e">
        <f>#REF!</f>
        <v>#REF!</v>
      </c>
      <c r="K207" s="1371"/>
      <c r="L207" s="1371"/>
      <c r="M207" s="1371"/>
      <c r="N207" s="186"/>
      <c r="AH207" s="1095"/>
      <c r="AI207" s="1095"/>
      <c r="AK207" s="1094"/>
      <c r="AL207" s="1095"/>
    </row>
    <row r="208" spans="1:38" s="289" customFormat="1" ht="19.5" hidden="1" customHeight="1">
      <c r="A208" s="1099" t="e">
        <f>#REF!</f>
        <v>#REF!</v>
      </c>
      <c r="B208" s="1099"/>
      <c r="C208" s="1099"/>
      <c r="D208" s="1099"/>
      <c r="E208" s="1099"/>
      <c r="F208" s="1099"/>
      <c r="G208" s="1099"/>
      <c r="H208" s="1099"/>
      <c r="I208" s="315" t="e">
        <f>#REF!</f>
        <v>#REF!</v>
      </c>
      <c r="J208" s="1371" t="e">
        <f>#REF!</f>
        <v>#REF!</v>
      </c>
      <c r="K208" s="1371"/>
      <c r="L208" s="1371"/>
      <c r="M208" s="1371"/>
      <c r="N208" s="186"/>
      <c r="AH208" s="1095"/>
      <c r="AI208" s="1095"/>
      <c r="AK208" s="1095"/>
      <c r="AL208" s="1095"/>
    </row>
    <row r="209" spans="1:38" s="289" customFormat="1" ht="33" hidden="1" customHeight="1">
      <c r="A209" s="321" t="e">
        <f>#REF!</f>
        <v>#REF!</v>
      </c>
      <c r="B209" s="321"/>
      <c r="C209" s="321"/>
      <c r="D209" s="321"/>
      <c r="E209" s="321"/>
      <c r="F209" s="321"/>
      <c r="G209" s="321"/>
      <c r="H209" s="321"/>
      <c r="I209" s="315" t="e">
        <f>#REF!</f>
        <v>#REF!</v>
      </c>
      <c r="J209" s="1371"/>
      <c r="K209" s="1371"/>
      <c r="L209" s="1371"/>
      <c r="M209" s="1371"/>
      <c r="N209" s="186"/>
      <c r="AH209" s="1095"/>
      <c r="AI209" s="1095"/>
      <c r="AK209" s="1095"/>
      <c r="AL209" s="1095"/>
    </row>
    <row r="210" spans="1:38" s="289" customFormat="1" ht="19.5" hidden="1" customHeight="1">
      <c r="A210" s="1093" t="e">
        <f>#REF!</f>
        <v>#REF!</v>
      </c>
      <c r="B210" s="1093"/>
      <c r="C210" s="1093"/>
      <c r="D210" s="1093"/>
      <c r="E210" s="1093"/>
      <c r="F210" s="1093"/>
      <c r="G210" s="1093"/>
      <c r="H210" s="1093"/>
      <c r="I210" s="532" t="e">
        <f>#REF!</f>
        <v>#REF!</v>
      </c>
      <c r="J210" s="1371" t="e">
        <f>#REF!</f>
        <v>#REF!</v>
      </c>
      <c r="K210" s="1371"/>
      <c r="L210" s="1371"/>
      <c r="M210" s="1371"/>
      <c r="N210" s="186"/>
      <c r="AH210" s="1095"/>
      <c r="AI210" s="1095"/>
      <c r="AK210" s="1094"/>
      <c r="AL210" s="1095"/>
    </row>
    <row r="211" spans="1:38" s="289" customFormat="1" ht="19.5" hidden="1" customHeight="1">
      <c r="A211" s="1093" t="e">
        <f>#REF!</f>
        <v>#REF!</v>
      </c>
      <c r="B211" s="1093"/>
      <c r="C211" s="1093"/>
      <c r="D211" s="1093"/>
      <c r="E211" s="1093"/>
      <c r="F211" s="1093"/>
      <c r="G211" s="1093"/>
      <c r="H211" s="1093"/>
      <c r="I211" s="532" t="e">
        <f>#REF!</f>
        <v>#REF!</v>
      </c>
      <c r="J211" s="1371" t="e">
        <f>#REF!</f>
        <v>#REF!</v>
      </c>
      <c r="K211" s="1371"/>
      <c r="L211" s="1371"/>
      <c r="M211" s="1371"/>
      <c r="N211" s="186"/>
      <c r="AH211" s="1095"/>
      <c r="AI211" s="1095"/>
      <c r="AK211" s="1094"/>
      <c r="AL211" s="1095"/>
    </row>
    <row r="212" spans="1:38" s="289" customFormat="1" ht="32.25" hidden="1" customHeight="1">
      <c r="A212" s="1093" t="e">
        <f>#REF!</f>
        <v>#REF!</v>
      </c>
      <c r="B212" s="1093"/>
      <c r="C212" s="1093"/>
      <c r="D212" s="1093"/>
      <c r="E212" s="1093"/>
      <c r="F212" s="1093"/>
      <c r="G212" s="1093"/>
      <c r="H212" s="1093"/>
      <c r="I212" s="532" t="e">
        <f>#REF!</f>
        <v>#REF!</v>
      </c>
      <c r="J212" s="1371" t="e">
        <f>#REF!</f>
        <v>#REF!</v>
      </c>
      <c r="K212" s="1371"/>
      <c r="L212" s="1371"/>
      <c r="M212" s="1371"/>
      <c r="N212" s="186"/>
      <c r="AH212" s="1095"/>
      <c r="AI212" s="1095"/>
      <c r="AK212" s="1094"/>
      <c r="AL212" s="1095"/>
    </row>
    <row r="213" spans="1:38" s="289" customFormat="1" ht="19.5" hidden="1" customHeight="1">
      <c r="A213" s="1093" t="e">
        <f>#REF!</f>
        <v>#REF!</v>
      </c>
      <c r="B213" s="1093"/>
      <c r="C213" s="1093"/>
      <c r="D213" s="1093"/>
      <c r="E213" s="1093"/>
      <c r="F213" s="1093"/>
      <c r="G213" s="1093"/>
      <c r="H213" s="1093"/>
      <c r="I213" s="532" t="e">
        <f>#REF!</f>
        <v>#REF!</v>
      </c>
      <c r="J213" s="1371" t="e">
        <f>#REF!</f>
        <v>#REF!</v>
      </c>
      <c r="K213" s="1371"/>
      <c r="L213" s="1371"/>
      <c r="M213" s="1371"/>
      <c r="N213" s="186"/>
      <c r="AH213" s="1095"/>
      <c r="AI213" s="1095"/>
      <c r="AK213" s="1094"/>
      <c r="AL213" s="1095"/>
    </row>
    <row r="214" spans="1:38" s="289" customFormat="1" ht="19.5" hidden="1" customHeight="1">
      <c r="A214" s="1096"/>
      <c r="B214" s="1096"/>
      <c r="C214" s="1096"/>
      <c r="D214" s="1096"/>
      <c r="E214" s="1096"/>
      <c r="F214" s="1096"/>
      <c r="G214" s="1096"/>
      <c r="H214" s="1096"/>
      <c r="I214" s="315" t="e">
        <f>#REF!</f>
        <v>#REF!</v>
      </c>
      <c r="J214" s="1371" t="e">
        <f>#REF!</f>
        <v>#REF!</v>
      </c>
      <c r="K214" s="1371"/>
      <c r="L214" s="1371"/>
      <c r="M214" s="1371"/>
      <c r="N214" s="188"/>
      <c r="AH214" s="1095"/>
      <c r="AI214" s="1095"/>
      <c r="AK214" s="1095"/>
      <c r="AL214" s="1095"/>
    </row>
    <row r="215" spans="1:38" s="289" customFormat="1" hidden="1">
      <c r="A215" s="323"/>
      <c r="B215" s="323"/>
      <c r="C215" s="323"/>
      <c r="D215" s="323"/>
      <c r="E215" s="323"/>
      <c r="F215" s="323"/>
      <c r="G215" s="323"/>
      <c r="H215" s="323"/>
      <c r="I215" s="315" t="e">
        <f>#REF!</f>
        <v>#REF!</v>
      </c>
      <c r="J215" s="1371" t="e">
        <f>#REF!</f>
        <v>#REF!</v>
      </c>
      <c r="K215" s="1371"/>
      <c r="L215" s="1371"/>
      <c r="M215" s="1371"/>
      <c r="N215" s="188"/>
      <c r="AH215" s="1095"/>
      <c r="AI215" s="1095"/>
      <c r="AK215" s="1095"/>
      <c r="AL215" s="1095"/>
    </row>
    <row r="216" spans="1:38" s="289" customFormat="1" ht="19.5" hidden="1" customHeight="1">
      <c r="A216" s="1097"/>
      <c r="B216" s="1097"/>
      <c r="C216" s="1097"/>
      <c r="D216" s="1097"/>
      <c r="E216" s="1097"/>
      <c r="F216" s="1097"/>
      <c r="G216" s="1097"/>
      <c r="H216" s="1097"/>
      <c r="I216" s="315" t="e">
        <f>#REF!</f>
        <v>#REF!</v>
      </c>
      <c r="J216" s="1371" t="e">
        <f>#REF!</f>
        <v>#REF!</v>
      </c>
      <c r="K216" s="1371"/>
      <c r="L216" s="1371"/>
      <c r="M216" s="1371"/>
      <c r="N216" s="188"/>
      <c r="AH216" s="1095"/>
      <c r="AI216" s="1095"/>
      <c r="AK216" s="1095"/>
      <c r="AL216" s="1095"/>
    </row>
    <row r="217" spans="1:38" s="184" customFormat="1">
      <c r="A217" s="230"/>
      <c r="B217" s="230"/>
      <c r="C217" s="230"/>
      <c r="D217" s="230"/>
      <c r="E217" s="230"/>
      <c r="F217" s="230"/>
      <c r="G217" s="230"/>
      <c r="H217" s="230"/>
      <c r="I217" s="223"/>
      <c r="J217" s="1374"/>
      <c r="K217" s="1374"/>
      <c r="L217" s="1374"/>
      <c r="M217" s="1374"/>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i0aY1YOLmDrW+tF4QWuyVLCtwOAEsCJ78r5ooEERKMlmIROLGFxGVj/toIOq9vW+OcryAccosH23L9oWKwLuhw==" saltValue="w/CZl5iKqj2CCnLHpQFGAg=="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A4:N4"/>
    <mergeCell ref="A3:N3"/>
    <mergeCell ref="A100:M100"/>
    <mergeCell ref="A101:M101"/>
    <mergeCell ref="I10:J10"/>
    <mergeCell ref="I11:J11"/>
    <mergeCell ref="I8:J8"/>
    <mergeCell ref="I9:J9"/>
    <mergeCell ref="A7:J7"/>
    <mergeCell ref="A13:M13"/>
    <mergeCell ref="AK14:AL14"/>
    <mergeCell ref="AH14:AI14"/>
    <mergeCell ref="A104:J10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CC/NT/W-AIS/DOM/A10/24/10719</v>
      </c>
      <c r="B1" s="82"/>
      <c r="C1" s="83"/>
      <c r="D1" s="83"/>
      <c r="E1" s="83"/>
      <c r="F1" s="83"/>
      <c r="G1" s="83"/>
    </row>
    <row r="2" spans="1:35" ht="18.600000000000001" customHeight="1">
      <c r="A2" s="385"/>
      <c r="B2" s="386"/>
      <c r="C2" s="387"/>
      <c r="D2" s="387"/>
      <c r="E2" s="387"/>
      <c r="F2" s="387"/>
      <c r="G2" s="387"/>
    </row>
    <row r="3" spans="1:35" ht="55.5" customHeight="1">
      <c r="A3" s="1388"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388"/>
      <c r="C3" s="1388"/>
      <c r="D3" s="1388"/>
      <c r="E3" s="1388"/>
      <c r="F3" s="1388"/>
      <c r="G3" s="1388"/>
      <c r="AD3" s="199" t="s">
        <v>342</v>
      </c>
      <c r="AF3" s="220">
        <f>IF(ISERROR(#REF!/('Sch-6'!D14+'Sch-6'!D16+'Sch-6'!D18)),0,#REF!/( 'Sch-6'!D14+'Sch-6'!D16+'Sch-6'!D18))</f>
        <v>0</v>
      </c>
    </row>
    <row r="4" spans="1:35" ht="22.15" customHeight="1">
      <c r="A4" s="1318" t="s">
        <v>415</v>
      </c>
      <c r="B4" s="1318"/>
      <c r="C4" s="1318"/>
      <c r="D4" s="1318"/>
      <c r="E4" s="1318"/>
      <c r="F4" s="1318"/>
      <c r="G4" s="1318"/>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8" t="s">
        <v>392</v>
      </c>
      <c r="F6" s="41"/>
      <c r="G6" s="63"/>
      <c r="AD6" s="199" t="s">
        <v>351</v>
      </c>
      <c r="AF6" s="220" t="e">
        <f>#REF!</f>
        <v>#REF!</v>
      </c>
    </row>
    <row r="7" spans="1:35" ht="36" customHeight="1">
      <c r="A7" s="1375" t="str">
        <f>'Sch-1'!A7</f>
        <v/>
      </c>
      <c r="B7" s="1375"/>
      <c r="C7" s="1375"/>
      <c r="D7" s="467"/>
      <c r="E7" s="549" t="str">
        <f>'Sch-1'!M7</f>
        <v>Contracts Services, 3rd Floor</v>
      </c>
      <c r="F7" s="467"/>
      <c r="G7" s="62"/>
      <c r="AD7" s="199" t="s">
        <v>346</v>
      </c>
      <c r="AF7" s="220" t="e">
        <f>SUM(AF3:AF6)</f>
        <v>#REF!</v>
      </c>
    </row>
    <row r="8" spans="1:35" ht="28.15" customHeight="1">
      <c r="A8" s="42" t="s">
        <v>408</v>
      </c>
      <c r="B8" s="1357" t="str">
        <f>IF('Sch-1'!C8=0, "", 'Sch-1'!C8)</f>
        <v/>
      </c>
      <c r="C8" s="1357"/>
      <c r="D8" s="466"/>
      <c r="E8" s="549" t="str">
        <f>'Sch-1'!M8</f>
        <v>Power Grid Corporation of India Ltd.,</v>
      </c>
      <c r="F8" s="466"/>
      <c r="G8" s="62"/>
    </row>
    <row r="9" spans="1:35" ht="28.15" customHeight="1">
      <c r="A9" s="42" t="s">
        <v>409</v>
      </c>
      <c r="B9" s="1357" t="str">
        <f>IF('Sch-1'!C9=0, "", 'Sch-1'!C9)</f>
        <v/>
      </c>
      <c r="C9" s="1357"/>
      <c r="D9" s="466"/>
      <c r="E9" s="549" t="str">
        <f>'Sch-1'!M9</f>
        <v>"Saudamini", Plot No.-2</v>
      </c>
      <c r="F9" s="466"/>
      <c r="G9" s="62"/>
    </row>
    <row r="10" spans="1:35" ht="28.15" customHeight="1">
      <c r="A10" s="388"/>
      <c r="B10" s="1392" t="str">
        <f>IF('Sch-1'!C10=0, "", 'Sch-1'!C10)</f>
        <v/>
      </c>
      <c r="C10" s="1392"/>
      <c r="D10" s="389"/>
      <c r="E10" s="549" t="str">
        <f>'Sch-1'!M10</f>
        <v xml:space="preserve">Sector-29, </v>
      </c>
      <c r="F10" s="389"/>
      <c r="G10" s="333"/>
      <c r="AD10" s="199" t="s">
        <v>276</v>
      </c>
      <c r="AF10" s="227">
        <f>'Sch-1'!AA10</f>
        <v>0</v>
      </c>
    </row>
    <row r="11" spans="1:35" ht="28.15" customHeight="1">
      <c r="A11" s="388"/>
      <c r="B11" s="1392" t="str">
        <f>IF('Sch-1'!C11=0, "", 'Sch-1'!C11)</f>
        <v/>
      </c>
      <c r="C11" s="1392"/>
      <c r="D11" s="389"/>
      <c r="E11" s="549"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91" t="s">
        <v>69</v>
      </c>
      <c r="B13" s="1391"/>
      <c r="C13" s="1391"/>
      <c r="D13" s="1391"/>
      <c r="E13" s="1391"/>
      <c r="F13" s="1391"/>
      <c r="G13" s="1393"/>
    </row>
    <row r="14" spans="1:35" ht="33.75" customHeight="1">
      <c r="A14" s="108" t="s">
        <v>429</v>
      </c>
      <c r="B14" s="533" t="s">
        <v>372</v>
      </c>
      <c r="C14" s="533" t="s">
        <v>353</v>
      </c>
      <c r="D14" s="533" t="s">
        <v>354</v>
      </c>
      <c r="E14" s="533" t="s">
        <v>62</v>
      </c>
      <c r="F14" s="109" t="s">
        <v>373</v>
      </c>
      <c r="G14" s="313"/>
      <c r="AE14" s="1374" t="s">
        <v>277</v>
      </c>
      <c r="AF14" s="1374"/>
      <c r="AG14" s="201" t="s">
        <v>285</v>
      </c>
      <c r="AH14" s="1374" t="s">
        <v>278</v>
      </c>
      <c r="AI14" s="1374"/>
    </row>
    <row r="15" spans="1:35" s="471" customFormat="1">
      <c r="A15" s="554" t="s">
        <v>340</v>
      </c>
      <c r="B15" s="550" t="e">
        <f>'Sch-7'!#REF!</f>
        <v>#REF!</v>
      </c>
      <c r="C15" s="550"/>
      <c r="D15" s="550"/>
      <c r="E15" s="551"/>
      <c r="F15" s="552"/>
    </row>
    <row r="16" spans="1:35" s="471" customFormat="1">
      <c r="A16" s="555" t="s">
        <v>454</v>
      </c>
      <c r="B16" s="550" t="e">
        <f>'Sch-7'!#REF!</f>
        <v>#REF!</v>
      </c>
      <c r="C16" s="550" t="e">
        <f>'Sch-7'!#REF!</f>
        <v>#REF!</v>
      </c>
      <c r="D16" s="550" t="e">
        <f>'Sch-7'!#REF!</f>
        <v>#REF!</v>
      </c>
      <c r="E16" s="551" t="e">
        <f>'Sch-7'!#REF!</f>
        <v>#REF!</v>
      </c>
      <c r="F16" s="552" t="e">
        <f>IF(E16=0, "Included", IF(ISERROR(D16*E16), E16, D16*E16))</f>
        <v>#REF!</v>
      </c>
    </row>
    <row r="17" spans="1:35" s="471" customFormat="1">
      <c r="A17" s="555" t="s">
        <v>455</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94"/>
      <c r="B22" s="1394"/>
      <c r="C22" s="1394"/>
      <c r="D22" s="1394"/>
      <c r="E22" s="1394"/>
      <c r="F22" s="1394"/>
      <c r="G22" s="1394"/>
      <c r="AD22" s="184" t="s">
        <v>285</v>
      </c>
      <c r="AE22" s="257" t="e">
        <f>IF(#REF!&gt;0,#REF!&amp; " Item(s) in Sch-3", "")</f>
        <v>#REF!</v>
      </c>
      <c r="AF22" s="229"/>
    </row>
    <row r="23" spans="1:35" ht="28.15" customHeight="1">
      <c r="A23" s="390"/>
      <c r="B23" s="390"/>
      <c r="C23" s="1311" t="s">
        <v>367</v>
      </c>
      <c r="D23" s="1311"/>
      <c r="E23" s="1311"/>
      <c r="F23" s="1311"/>
      <c r="G23" s="1311"/>
      <c r="AE23" s="257"/>
      <c r="AF23" s="229"/>
    </row>
    <row r="24" spans="1:35" ht="28.15" customHeight="1">
      <c r="A24" s="99" t="s">
        <v>402</v>
      </c>
      <c r="B24" s="114" t="str">
        <f>'Sch-1'!B337</f>
        <v>--</v>
      </c>
      <c r="C24" s="1311" t="str">
        <f>"Printed Name   : " &amp; 'Sch-1'!M338</f>
        <v xml:space="preserve">Printed Name   : </v>
      </c>
      <c r="D24" s="1311"/>
      <c r="E24" s="1311"/>
      <c r="F24" s="1311"/>
      <c r="G24" s="1311"/>
    </row>
    <row r="25" spans="1:35" ht="28.15" customHeight="1">
      <c r="A25" s="99" t="s">
        <v>403</v>
      </c>
      <c r="B25" s="110" t="str">
        <f>'Sch-1'!B338</f>
        <v/>
      </c>
      <c r="C25" s="1311" t="str">
        <f>"Designation      : " &amp; 'Sch-1'!M339</f>
        <v xml:space="preserve">Designation      : </v>
      </c>
      <c r="D25" s="1311"/>
      <c r="E25" s="1311"/>
      <c r="F25" s="1311"/>
      <c r="G25" s="1311"/>
    </row>
    <row r="26" spans="1:35" ht="28.15" customHeight="1">
      <c r="A26" s="387"/>
      <c r="B26" s="386"/>
      <c r="C26" s="1311" t="s">
        <v>310</v>
      </c>
      <c r="D26" s="1311"/>
      <c r="E26" s="1311"/>
      <c r="F26" s="1311"/>
      <c r="G26" s="1311"/>
    </row>
    <row r="27" spans="1:35" ht="28.15" customHeight="1">
      <c r="A27" s="387"/>
      <c r="B27" s="386"/>
      <c r="C27" s="307"/>
      <c r="D27" s="307"/>
      <c r="E27" s="307"/>
      <c r="F27" s="307"/>
      <c r="G27" s="307"/>
    </row>
    <row r="28" spans="1:35" ht="36.75" customHeight="1">
      <c r="A28" s="111" t="s">
        <v>66</v>
      </c>
      <c r="B28" s="1395" t="s">
        <v>375</v>
      </c>
      <c r="C28" s="1395"/>
      <c r="D28" s="1395"/>
      <c r="E28" s="1395"/>
      <c r="F28" s="1395"/>
      <c r="G28" s="1395"/>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CC/NT/W-AIS/DOM/A10/24/10719</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88" t="str">
        <f t="shared" ref="A106:C107" si="0">A3</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106" s="1388">
        <f t="shared" si="0"/>
        <v>0</v>
      </c>
      <c r="C106" s="1388">
        <f t="shared" si="0"/>
        <v>0</v>
      </c>
      <c r="D106" s="1388"/>
      <c r="E106" s="1388"/>
      <c r="F106" s="1388"/>
      <c r="G106" s="1388">
        <f>G3</f>
        <v>0</v>
      </c>
      <c r="H106" s="188"/>
    </row>
    <row r="107" spans="1:12" s="269" customFormat="1" hidden="1">
      <c r="A107" s="1389" t="str">
        <f t="shared" si="0"/>
        <v>(SCHEDULE OF RATES AND PRICES : TYPE TEST CHARGES)</v>
      </c>
      <c r="B107" s="1389">
        <f t="shared" si="0"/>
        <v>0</v>
      </c>
      <c r="C107" s="1389">
        <f t="shared" si="0"/>
        <v>0</v>
      </c>
      <c r="D107" s="1389"/>
      <c r="E107" s="1389"/>
      <c r="F107" s="1389"/>
      <c r="G107" s="1389">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75" t="str">
        <f>A7</f>
        <v/>
      </c>
      <c r="B110" s="1375">
        <f t="shared" ref="B110:C114" si="2">B7</f>
        <v>0</v>
      </c>
      <c r="C110" s="1375">
        <f t="shared" si="2"/>
        <v>0</v>
      </c>
      <c r="D110" s="467"/>
      <c r="E110" s="467"/>
      <c r="F110" s="467"/>
      <c r="G110" s="62">
        <f t="shared" si="1"/>
        <v>0</v>
      </c>
      <c r="H110" s="188"/>
    </row>
    <row r="111" spans="1:12" s="269" customFormat="1" hidden="1">
      <c r="A111" s="42" t="str">
        <f>A8</f>
        <v>Name     :</v>
      </c>
      <c r="B111" s="1357" t="str">
        <f t="shared" si="2"/>
        <v/>
      </c>
      <c r="C111" s="1357">
        <f t="shared" si="2"/>
        <v>0</v>
      </c>
      <c r="D111" s="466"/>
      <c r="E111" s="466"/>
      <c r="F111" s="466"/>
      <c r="G111" s="62">
        <f t="shared" si="1"/>
        <v>0</v>
      </c>
      <c r="H111" s="188"/>
    </row>
    <row r="112" spans="1:12" s="269" customFormat="1" hidden="1">
      <c r="A112" s="42" t="str">
        <f>A9</f>
        <v>Address :</v>
      </c>
      <c r="B112" s="1357" t="str">
        <f t="shared" si="2"/>
        <v/>
      </c>
      <c r="C112" s="1357">
        <f t="shared" si="2"/>
        <v>0</v>
      </c>
      <c r="D112" s="466"/>
      <c r="E112" s="466"/>
      <c r="F112" s="466"/>
      <c r="G112" s="62">
        <f t="shared" si="1"/>
        <v>0</v>
      </c>
      <c r="H112" s="188"/>
    </row>
    <row r="113" spans="1:35" s="269" customFormat="1" hidden="1">
      <c r="A113" s="43"/>
      <c r="B113" s="1357" t="str">
        <f t="shared" si="2"/>
        <v/>
      </c>
      <c r="C113" s="1357">
        <f t="shared" si="2"/>
        <v>0</v>
      </c>
      <c r="D113" s="466"/>
      <c r="E113" s="466"/>
      <c r="F113" s="466"/>
      <c r="G113" s="62">
        <f t="shared" si="1"/>
        <v>0</v>
      </c>
      <c r="H113" s="188"/>
    </row>
    <row r="114" spans="1:35" s="269" customFormat="1" hidden="1">
      <c r="A114" s="43"/>
      <c r="B114" s="1357" t="str">
        <f t="shared" si="2"/>
        <v/>
      </c>
      <c r="C114" s="1357">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72">
        <f>G14</f>
        <v>0</v>
      </c>
      <c r="D116" s="1372"/>
      <c r="E116" s="1372"/>
      <c r="F116" s="1372"/>
      <c r="G116" s="1372"/>
      <c r="H116" s="188"/>
      <c r="AE116" s="1372"/>
      <c r="AF116" s="1372"/>
      <c r="AH116" s="1372"/>
      <c r="AI116" s="1372"/>
    </row>
    <row r="117" spans="1:35" s="269" customFormat="1" hidden="1">
      <c r="A117" s="107" t="e">
        <f>#REF!</f>
        <v>#REF!</v>
      </c>
      <c r="B117" s="107" t="e">
        <f>#REF!</f>
        <v>#REF!</v>
      </c>
      <c r="C117" s="1373" t="e">
        <f>#REF!</f>
        <v>#REF!</v>
      </c>
      <c r="D117" s="1373"/>
      <c r="E117" s="1373"/>
      <c r="F117" s="1373"/>
      <c r="G117" s="1373"/>
      <c r="H117" s="188"/>
      <c r="AE117" s="1373"/>
      <c r="AF117" s="1373"/>
      <c r="AH117" s="1373"/>
      <c r="AI117" s="1373"/>
    </row>
    <row r="118" spans="1:35" s="269" customFormat="1" hidden="1">
      <c r="A118" s="314" t="e">
        <f>#REF!</f>
        <v>#REF!</v>
      </c>
      <c r="B118" s="315" t="e">
        <f>#REF!</f>
        <v>#REF!</v>
      </c>
      <c r="C118" s="1373"/>
      <c r="D118" s="1373"/>
      <c r="E118" s="1373"/>
      <c r="F118" s="1373"/>
      <c r="G118" s="1373"/>
      <c r="H118" s="188"/>
      <c r="AE118" s="1373"/>
      <c r="AF118" s="1373"/>
      <c r="AH118" s="1373"/>
      <c r="AI118" s="1373"/>
    </row>
    <row r="119" spans="1:35" s="269" customFormat="1" hidden="1">
      <c r="A119" s="316" t="e">
        <f>#REF!</f>
        <v>#REF!</v>
      </c>
      <c r="B119" s="317" t="e">
        <f>#REF!</f>
        <v>#REF!</v>
      </c>
      <c r="C119" s="1396" t="e">
        <f>#REF!</f>
        <v>#REF!</v>
      </c>
      <c r="D119" s="1396"/>
      <c r="E119" s="1396"/>
      <c r="F119" s="1396"/>
      <c r="G119" s="1396"/>
      <c r="H119" s="186"/>
      <c r="AE119" s="318"/>
      <c r="AF119" s="318"/>
      <c r="AH119" s="318"/>
      <c r="AI119" s="318"/>
    </row>
    <row r="120" spans="1:35" s="269" customFormat="1" hidden="1">
      <c r="A120" s="316" t="e">
        <f>#REF!</f>
        <v>#REF!</v>
      </c>
      <c r="B120" s="317" t="e">
        <f>#REF!</f>
        <v>#REF!</v>
      </c>
      <c r="C120" s="1396" t="e">
        <f>#REF!</f>
        <v>#REF!</v>
      </c>
      <c r="D120" s="1396"/>
      <c r="E120" s="1396"/>
      <c r="F120" s="1396"/>
      <c r="G120" s="1396"/>
      <c r="H120" s="186"/>
      <c r="AE120" s="319"/>
      <c r="AF120" s="319"/>
      <c r="AH120" s="318"/>
      <c r="AI120" s="319"/>
    </row>
    <row r="121" spans="1:35" s="269" customFormat="1" ht="20.100000000000001" hidden="1" customHeight="1">
      <c r="A121" s="320"/>
      <c r="B121" s="315" t="e">
        <f>#REF!</f>
        <v>#REF!</v>
      </c>
      <c r="C121" s="1396" t="e">
        <f>#REF!</f>
        <v>#REF!</v>
      </c>
      <c r="D121" s="1396"/>
      <c r="E121" s="1396"/>
      <c r="F121" s="1396"/>
      <c r="G121" s="1396"/>
      <c r="H121" s="188"/>
      <c r="AE121" s="319"/>
      <c r="AF121" s="319"/>
      <c r="AH121" s="319"/>
      <c r="AI121" s="319"/>
    </row>
    <row r="122" spans="1:35" s="269" customFormat="1" hidden="1">
      <c r="A122" s="314" t="e">
        <f>#REF!</f>
        <v>#REF!</v>
      </c>
      <c r="B122" s="315" t="e">
        <f>#REF!</f>
        <v>#REF!</v>
      </c>
      <c r="C122" s="1396"/>
      <c r="D122" s="1396"/>
      <c r="E122" s="1396"/>
      <c r="F122" s="1396"/>
      <c r="G122" s="1396"/>
      <c r="H122" s="188"/>
      <c r="AE122" s="1396"/>
      <c r="AF122" s="1396"/>
      <c r="AH122" s="1396"/>
      <c r="AI122" s="1396"/>
    </row>
    <row r="123" spans="1:35" s="269" customFormat="1" hidden="1">
      <c r="A123" s="321" t="e">
        <f>#REF!</f>
        <v>#REF!</v>
      </c>
      <c r="B123" s="315" t="e">
        <f>#REF!</f>
        <v>#REF!</v>
      </c>
      <c r="C123" s="1396"/>
      <c r="D123" s="1396"/>
      <c r="E123" s="1396"/>
      <c r="F123" s="1396"/>
      <c r="G123" s="1396"/>
      <c r="H123" s="188"/>
      <c r="AE123" s="1396"/>
      <c r="AF123" s="1396"/>
      <c r="AH123" s="1396"/>
      <c r="AI123" s="1396"/>
    </row>
    <row r="124" spans="1:35" s="269" customFormat="1" hidden="1">
      <c r="A124" s="322" t="e">
        <f>#REF!</f>
        <v>#REF!</v>
      </c>
      <c r="B124" s="315" t="e">
        <f>#REF!</f>
        <v>#REF!</v>
      </c>
      <c r="C124" s="1396"/>
      <c r="D124" s="1396"/>
      <c r="E124" s="1396"/>
      <c r="F124" s="1396"/>
      <c r="G124" s="1396"/>
      <c r="H124" s="188"/>
      <c r="AE124" s="1396"/>
      <c r="AF124" s="1396"/>
      <c r="AH124" s="1396"/>
      <c r="AI124" s="1396"/>
    </row>
    <row r="125" spans="1:35" s="269" customFormat="1" hidden="1">
      <c r="A125" s="316" t="e">
        <f>#REF!</f>
        <v>#REF!</v>
      </c>
      <c r="B125" s="317" t="e">
        <f>#REF!</f>
        <v>#REF!</v>
      </c>
      <c r="C125" s="1396" t="e">
        <f>#REF!</f>
        <v>#REF!</v>
      </c>
      <c r="D125" s="1396"/>
      <c r="E125" s="1396"/>
      <c r="F125" s="1396"/>
      <c r="G125" s="1396"/>
      <c r="H125" s="186"/>
      <c r="AE125" s="319"/>
      <c r="AF125" s="319"/>
      <c r="AH125" s="318"/>
      <c r="AI125" s="319"/>
    </row>
    <row r="126" spans="1:35" s="269" customFormat="1" hidden="1">
      <c r="A126" s="316" t="e">
        <f>#REF!</f>
        <v>#REF!</v>
      </c>
      <c r="B126" s="317" t="e">
        <f>#REF!</f>
        <v>#REF!</v>
      </c>
      <c r="C126" s="1396" t="e">
        <f>#REF!</f>
        <v>#REF!</v>
      </c>
      <c r="D126" s="1396"/>
      <c r="E126" s="1396"/>
      <c r="F126" s="1396"/>
      <c r="G126" s="1396"/>
      <c r="H126" s="186"/>
      <c r="AE126" s="319"/>
      <c r="AF126" s="319"/>
      <c r="AH126" s="318"/>
      <c r="AI126" s="319"/>
    </row>
    <row r="127" spans="1:35" s="269" customFormat="1" hidden="1">
      <c r="A127" s="316" t="e">
        <f>#REF!</f>
        <v>#REF!</v>
      </c>
      <c r="B127" s="317" t="e">
        <f>#REF!</f>
        <v>#REF!</v>
      </c>
      <c r="C127" s="1396" t="e">
        <f>#REF!</f>
        <v>#REF!</v>
      </c>
      <c r="D127" s="1396"/>
      <c r="E127" s="1396"/>
      <c r="F127" s="1396"/>
      <c r="G127" s="1396"/>
      <c r="H127" s="186"/>
      <c r="AE127" s="319"/>
      <c r="AF127" s="319"/>
      <c r="AH127" s="318"/>
      <c r="AI127" s="319"/>
    </row>
    <row r="128" spans="1:35" s="269" customFormat="1" hidden="1">
      <c r="A128" s="316" t="e">
        <f>#REF!</f>
        <v>#REF!</v>
      </c>
      <c r="B128" s="317" t="e">
        <f>#REF!</f>
        <v>#REF!</v>
      </c>
      <c r="C128" s="1396" t="e">
        <f>#REF!</f>
        <v>#REF!</v>
      </c>
      <c r="D128" s="1396"/>
      <c r="E128" s="1396"/>
      <c r="F128" s="1396"/>
      <c r="G128" s="1396"/>
      <c r="H128" s="186"/>
      <c r="AE128" s="319"/>
      <c r="AF128" s="319"/>
      <c r="AH128" s="318"/>
      <c r="AI128" s="319"/>
    </row>
    <row r="129" spans="1:35" s="269" customFormat="1" hidden="1">
      <c r="A129" s="316"/>
      <c r="B129" s="315" t="e">
        <f>#REF!</f>
        <v>#REF!</v>
      </c>
      <c r="C129" s="1396" t="e">
        <f>#REF!</f>
        <v>#REF!</v>
      </c>
      <c r="D129" s="1396"/>
      <c r="E129" s="1396"/>
      <c r="F129" s="1396"/>
      <c r="G129" s="1396"/>
      <c r="H129" s="186"/>
      <c r="AE129" s="319"/>
      <c r="AF129" s="319"/>
      <c r="AH129" s="319"/>
      <c r="AI129" s="319"/>
    </row>
    <row r="130" spans="1:35" s="269" customFormat="1" ht="20.100000000000001" hidden="1" customHeight="1">
      <c r="A130" s="322" t="e">
        <f>#REF!</f>
        <v>#REF!</v>
      </c>
      <c r="B130" s="315" t="e">
        <f>#REF!</f>
        <v>#REF!</v>
      </c>
      <c r="C130" s="1396"/>
      <c r="D130" s="1396"/>
      <c r="E130" s="1396"/>
      <c r="F130" s="1396"/>
      <c r="G130" s="1396"/>
      <c r="H130" s="186"/>
      <c r="AE130" s="319"/>
      <c r="AF130" s="319"/>
      <c r="AH130" s="319"/>
      <c r="AI130" s="319"/>
    </row>
    <row r="131" spans="1:35" s="269" customFormat="1" hidden="1">
      <c r="A131" s="316" t="e">
        <f>#REF!</f>
        <v>#REF!</v>
      </c>
      <c r="B131" s="317" t="e">
        <f>#REF!</f>
        <v>#REF!</v>
      </c>
      <c r="C131" s="1396" t="e">
        <f>#REF!</f>
        <v>#REF!</v>
      </c>
      <c r="D131" s="1396"/>
      <c r="E131" s="1396"/>
      <c r="F131" s="1396"/>
      <c r="G131" s="1396"/>
      <c r="H131" s="186"/>
      <c r="AE131" s="319"/>
      <c r="AF131" s="319"/>
      <c r="AH131" s="318"/>
      <c r="AI131" s="319"/>
    </row>
    <row r="132" spans="1:35" s="269" customFormat="1" hidden="1">
      <c r="A132" s="316" t="e">
        <f>#REF!</f>
        <v>#REF!</v>
      </c>
      <c r="B132" s="317" t="e">
        <f>#REF!</f>
        <v>#REF!</v>
      </c>
      <c r="C132" s="1396" t="e">
        <f>#REF!</f>
        <v>#REF!</v>
      </c>
      <c r="D132" s="1396"/>
      <c r="E132" s="1396"/>
      <c r="F132" s="1396"/>
      <c r="G132" s="1396"/>
      <c r="H132" s="186"/>
      <c r="AE132" s="319"/>
      <c r="AF132" s="319"/>
      <c r="AH132" s="318"/>
      <c r="AI132" s="319"/>
    </row>
    <row r="133" spans="1:35" s="269" customFormat="1" ht="20.100000000000001" hidden="1" customHeight="1">
      <c r="A133" s="316" t="e">
        <f>#REF!</f>
        <v>#REF!</v>
      </c>
      <c r="B133" s="317" t="e">
        <f>#REF!</f>
        <v>#REF!</v>
      </c>
      <c r="C133" s="1396" t="e">
        <f>#REF!</f>
        <v>#REF!</v>
      </c>
      <c r="D133" s="1396"/>
      <c r="E133" s="1396"/>
      <c r="F133" s="1396"/>
      <c r="G133" s="1396"/>
      <c r="H133" s="186"/>
      <c r="AE133" s="319"/>
      <c r="AF133" s="319"/>
      <c r="AH133" s="318"/>
      <c r="AI133" s="319"/>
    </row>
    <row r="134" spans="1:35" s="269" customFormat="1" hidden="1">
      <c r="A134" s="316" t="e">
        <f>#REF!</f>
        <v>#REF!</v>
      </c>
      <c r="B134" s="317" t="e">
        <f>#REF!</f>
        <v>#REF!</v>
      </c>
      <c r="C134" s="1396" t="e">
        <f>#REF!</f>
        <v>#REF!</v>
      </c>
      <c r="D134" s="1396"/>
      <c r="E134" s="1396"/>
      <c r="F134" s="1396"/>
      <c r="G134" s="1396"/>
      <c r="H134" s="186"/>
      <c r="AE134" s="319"/>
      <c r="AF134" s="319"/>
      <c r="AH134" s="318"/>
      <c r="AI134" s="319"/>
    </row>
    <row r="135" spans="1:35" s="270" customFormat="1" ht="20.100000000000001" hidden="1" customHeight="1">
      <c r="A135" s="323"/>
      <c r="B135" s="315" t="e">
        <f>#REF!</f>
        <v>#REF!</v>
      </c>
      <c r="C135" s="1396" t="e">
        <f>#REF!</f>
        <v>#REF!</v>
      </c>
      <c r="D135" s="1396"/>
      <c r="E135" s="1396"/>
      <c r="F135" s="1396"/>
      <c r="G135" s="1396"/>
      <c r="H135" s="186"/>
      <c r="AE135" s="319"/>
      <c r="AF135" s="319"/>
      <c r="AH135" s="319"/>
      <c r="AI135" s="319"/>
    </row>
    <row r="136" spans="1:35" s="269" customFormat="1" ht="24" hidden="1" customHeight="1">
      <c r="A136" s="322" t="e">
        <f>#REF!</f>
        <v>#REF!</v>
      </c>
      <c r="B136" s="315" t="e">
        <f>#REF!</f>
        <v>#REF!</v>
      </c>
      <c r="C136" s="1396"/>
      <c r="D136" s="1396"/>
      <c r="E136" s="1396"/>
      <c r="F136" s="1396"/>
      <c r="G136" s="1396"/>
      <c r="H136" s="186"/>
      <c r="AE136" s="319"/>
      <c r="AF136" s="319"/>
      <c r="AH136" s="319"/>
      <c r="AI136" s="319"/>
    </row>
    <row r="137" spans="1:35" s="269" customFormat="1" hidden="1">
      <c r="A137" s="316" t="e">
        <f>#REF!</f>
        <v>#REF!</v>
      </c>
      <c r="B137" s="317" t="e">
        <f>#REF!</f>
        <v>#REF!</v>
      </c>
      <c r="C137" s="1396" t="e">
        <f>#REF!</f>
        <v>#REF!</v>
      </c>
      <c r="D137" s="1396"/>
      <c r="E137" s="1396"/>
      <c r="F137" s="1396"/>
      <c r="G137" s="1396"/>
      <c r="H137" s="186"/>
      <c r="AE137" s="319"/>
      <c r="AF137" s="319"/>
      <c r="AH137" s="318"/>
      <c r="AI137" s="319"/>
    </row>
    <row r="138" spans="1:35" s="269" customFormat="1" hidden="1">
      <c r="A138" s="316" t="e">
        <f>#REF!</f>
        <v>#REF!</v>
      </c>
      <c r="B138" s="317" t="e">
        <f>#REF!</f>
        <v>#REF!</v>
      </c>
      <c r="C138" s="1396" t="e">
        <f>#REF!</f>
        <v>#REF!</v>
      </c>
      <c r="D138" s="1396"/>
      <c r="E138" s="1396"/>
      <c r="F138" s="1396"/>
      <c r="G138" s="1396"/>
      <c r="H138" s="186"/>
      <c r="AE138" s="319"/>
      <c r="AF138" s="319"/>
      <c r="AH138" s="318"/>
      <c r="AI138" s="319"/>
    </row>
    <row r="139" spans="1:35" s="269" customFormat="1" ht="33" hidden="1" customHeight="1">
      <c r="A139" s="316" t="e">
        <f>#REF!</f>
        <v>#REF!</v>
      </c>
      <c r="B139" s="317" t="e">
        <f>#REF!</f>
        <v>#REF!</v>
      </c>
      <c r="C139" s="1396" t="e">
        <f>#REF!</f>
        <v>#REF!</v>
      </c>
      <c r="D139" s="1396"/>
      <c r="E139" s="1396"/>
      <c r="F139" s="1396"/>
      <c r="G139" s="1396"/>
      <c r="H139" s="186"/>
      <c r="AE139" s="319"/>
      <c r="AF139" s="319"/>
      <c r="AH139" s="318"/>
      <c r="AI139" s="319"/>
    </row>
    <row r="140" spans="1:35" s="270" customFormat="1" ht="20.100000000000001" hidden="1" customHeight="1">
      <c r="A140" s="316"/>
      <c r="B140" s="315" t="e">
        <f>#REF!</f>
        <v>#REF!</v>
      </c>
      <c r="C140" s="1396" t="e">
        <f>#REF!</f>
        <v>#REF!</v>
      </c>
      <c r="D140" s="1396"/>
      <c r="E140" s="1396"/>
      <c r="F140" s="1396"/>
      <c r="G140" s="1396"/>
      <c r="H140" s="186"/>
      <c r="AE140" s="319"/>
      <c r="AF140" s="319"/>
      <c r="AH140" s="319"/>
      <c r="AI140" s="319"/>
    </row>
    <row r="141" spans="1:35" s="269" customFormat="1" ht="20.100000000000001" hidden="1" customHeight="1">
      <c r="A141" s="322" t="e">
        <f>#REF!</f>
        <v>#REF!</v>
      </c>
      <c r="B141" s="315" t="e">
        <f>#REF!</f>
        <v>#REF!</v>
      </c>
      <c r="C141" s="1396"/>
      <c r="D141" s="1396"/>
      <c r="E141" s="1396"/>
      <c r="F141" s="1396"/>
      <c r="G141" s="1396"/>
      <c r="H141" s="186"/>
      <c r="AE141" s="319"/>
      <c r="AF141" s="319"/>
      <c r="AH141" s="319"/>
      <c r="AI141" s="319"/>
    </row>
    <row r="142" spans="1:35" s="269" customFormat="1" hidden="1">
      <c r="A142" s="316" t="e">
        <f>#REF!</f>
        <v>#REF!</v>
      </c>
      <c r="B142" s="317" t="e">
        <f>#REF!</f>
        <v>#REF!</v>
      </c>
      <c r="C142" s="1396" t="e">
        <f>#REF!</f>
        <v>#REF!</v>
      </c>
      <c r="D142" s="1396"/>
      <c r="E142" s="1396"/>
      <c r="F142" s="1396"/>
      <c r="G142" s="1396"/>
      <c r="H142" s="186"/>
      <c r="AE142" s="319"/>
      <c r="AF142" s="319"/>
      <c r="AH142" s="318"/>
      <c r="AI142" s="319"/>
    </row>
    <row r="143" spans="1:35" s="269" customFormat="1" hidden="1">
      <c r="A143" s="316" t="e">
        <f>#REF!</f>
        <v>#REF!</v>
      </c>
      <c r="B143" s="317" t="e">
        <f>#REF!</f>
        <v>#REF!</v>
      </c>
      <c r="C143" s="1396" t="e">
        <f>#REF!</f>
        <v>#REF!</v>
      </c>
      <c r="D143" s="1396"/>
      <c r="E143" s="1396"/>
      <c r="F143" s="1396"/>
      <c r="G143" s="1396"/>
      <c r="H143" s="186"/>
      <c r="AE143" s="319"/>
      <c r="AF143" s="319"/>
      <c r="AH143" s="318"/>
      <c r="AI143" s="319"/>
    </row>
    <row r="144" spans="1:35" s="269" customFormat="1" hidden="1">
      <c r="A144" s="316" t="e">
        <f>#REF!</f>
        <v>#REF!</v>
      </c>
      <c r="B144" s="317" t="e">
        <f>#REF!</f>
        <v>#REF!</v>
      </c>
      <c r="C144" s="1396" t="e">
        <f>#REF!</f>
        <v>#REF!</v>
      </c>
      <c r="D144" s="1396"/>
      <c r="E144" s="1396"/>
      <c r="F144" s="1396"/>
      <c r="G144" s="1396"/>
      <c r="H144" s="186"/>
      <c r="AE144" s="319"/>
      <c r="AF144" s="319"/>
      <c r="AH144" s="318"/>
      <c r="AI144" s="319"/>
    </row>
    <row r="145" spans="1:35" s="269" customFormat="1" hidden="1">
      <c r="A145" s="316"/>
      <c r="B145" s="315" t="e">
        <f>#REF!</f>
        <v>#REF!</v>
      </c>
      <c r="C145" s="1396" t="e">
        <f>#REF!</f>
        <v>#REF!</v>
      </c>
      <c r="D145" s="1396"/>
      <c r="E145" s="1396"/>
      <c r="F145" s="1396"/>
      <c r="G145" s="1396"/>
      <c r="H145" s="186"/>
      <c r="AE145" s="319"/>
      <c r="AF145" s="319"/>
      <c r="AH145" s="319"/>
      <c r="AI145" s="319"/>
    </row>
    <row r="146" spans="1:35" s="269" customFormat="1" ht="20.100000000000001" hidden="1" customHeight="1">
      <c r="A146" s="322" t="e">
        <f>#REF!</f>
        <v>#REF!</v>
      </c>
      <c r="B146" s="315" t="e">
        <f>#REF!</f>
        <v>#REF!</v>
      </c>
      <c r="C146" s="1396"/>
      <c r="D146" s="1396"/>
      <c r="E146" s="1396"/>
      <c r="F146" s="1396"/>
      <c r="G146" s="1396"/>
      <c r="H146" s="186"/>
      <c r="AE146" s="319"/>
      <c r="AF146" s="319"/>
      <c r="AH146" s="319"/>
      <c r="AI146" s="319"/>
    </row>
    <row r="147" spans="1:35" s="269" customFormat="1" hidden="1">
      <c r="A147" s="316" t="e">
        <f>#REF!</f>
        <v>#REF!</v>
      </c>
      <c r="B147" s="317" t="e">
        <f>#REF!</f>
        <v>#REF!</v>
      </c>
      <c r="C147" s="1396" t="e">
        <f>#REF!</f>
        <v>#REF!</v>
      </c>
      <c r="D147" s="1396"/>
      <c r="E147" s="1396"/>
      <c r="F147" s="1396"/>
      <c r="G147" s="1396"/>
      <c r="H147" s="186"/>
      <c r="AE147" s="319"/>
      <c r="AF147" s="319"/>
      <c r="AH147" s="318"/>
      <c r="AI147" s="319"/>
    </row>
    <row r="148" spans="1:35" s="269" customFormat="1" hidden="1">
      <c r="A148" s="316" t="e">
        <f>#REF!</f>
        <v>#REF!</v>
      </c>
      <c r="B148" s="317" t="e">
        <f>#REF!</f>
        <v>#REF!</v>
      </c>
      <c r="C148" s="1396" t="e">
        <f>#REF!</f>
        <v>#REF!</v>
      </c>
      <c r="D148" s="1396"/>
      <c r="E148" s="1396"/>
      <c r="F148" s="1396"/>
      <c r="G148" s="1396"/>
      <c r="H148" s="186"/>
      <c r="AE148" s="319"/>
      <c r="AF148" s="319"/>
      <c r="AH148" s="318"/>
      <c r="AI148" s="319"/>
    </row>
    <row r="149" spans="1:35" s="269" customFormat="1" hidden="1">
      <c r="A149" s="316" t="e">
        <f>#REF!</f>
        <v>#REF!</v>
      </c>
      <c r="B149" s="317" t="e">
        <f>#REF!</f>
        <v>#REF!</v>
      </c>
      <c r="C149" s="1396" t="e">
        <f>#REF!</f>
        <v>#REF!</v>
      </c>
      <c r="D149" s="1396"/>
      <c r="E149" s="1396"/>
      <c r="F149" s="1396"/>
      <c r="G149" s="1396"/>
      <c r="H149" s="186"/>
      <c r="AE149" s="319"/>
      <c r="AF149" s="319"/>
      <c r="AH149" s="318"/>
      <c r="AI149" s="319"/>
    </row>
    <row r="150" spans="1:35" s="269" customFormat="1" hidden="1">
      <c r="A150" s="316" t="e">
        <f>#REF!</f>
        <v>#REF!</v>
      </c>
      <c r="B150" s="317" t="e">
        <f>#REF!</f>
        <v>#REF!</v>
      </c>
      <c r="C150" s="1396" t="e">
        <f>#REF!</f>
        <v>#REF!</v>
      </c>
      <c r="D150" s="1396"/>
      <c r="E150" s="1396"/>
      <c r="F150" s="1396"/>
      <c r="G150" s="1396"/>
      <c r="H150" s="186"/>
      <c r="AE150" s="319"/>
      <c r="AF150" s="319"/>
      <c r="AH150" s="318"/>
      <c r="AI150" s="319"/>
    </row>
    <row r="151" spans="1:35" s="270" customFormat="1" ht="20.100000000000001" hidden="1" customHeight="1">
      <c r="A151" s="316"/>
      <c r="B151" s="315" t="e">
        <f>#REF!</f>
        <v>#REF!</v>
      </c>
      <c r="C151" s="1396" t="e">
        <f>#REF!</f>
        <v>#REF!</v>
      </c>
      <c r="D151" s="1396"/>
      <c r="E151" s="1396"/>
      <c r="F151" s="1396"/>
      <c r="G151" s="1396"/>
      <c r="H151" s="186"/>
      <c r="AE151" s="319"/>
      <c r="AF151" s="319"/>
      <c r="AH151" s="319"/>
      <c r="AI151" s="319"/>
    </row>
    <row r="152" spans="1:35" s="269" customFormat="1" ht="20.100000000000001" hidden="1" customHeight="1">
      <c r="A152" s="324"/>
      <c r="B152" s="315" t="e">
        <f>#REF!</f>
        <v>#REF!</v>
      </c>
      <c r="C152" s="1396" t="e">
        <f>#REF!</f>
        <v>#REF!</v>
      </c>
      <c r="D152" s="1396"/>
      <c r="E152" s="1396"/>
      <c r="F152" s="1396"/>
      <c r="G152" s="1396"/>
      <c r="H152" s="186"/>
      <c r="AE152" s="319"/>
      <c r="AF152" s="319"/>
      <c r="AH152" s="319"/>
      <c r="AI152" s="319"/>
    </row>
    <row r="153" spans="1:35" s="269" customFormat="1" hidden="1">
      <c r="A153" s="324"/>
      <c r="B153" s="315"/>
      <c r="C153" s="1396"/>
      <c r="D153" s="1396"/>
      <c r="E153" s="1396"/>
      <c r="F153" s="1396"/>
      <c r="G153" s="1396"/>
      <c r="H153" s="186"/>
      <c r="AE153" s="319"/>
      <c r="AF153" s="319"/>
      <c r="AH153" s="319"/>
      <c r="AI153" s="319"/>
    </row>
    <row r="154" spans="1:35" s="269" customFormat="1" ht="20.100000000000001" hidden="1" customHeight="1">
      <c r="A154" s="321" t="e">
        <f>#REF!</f>
        <v>#REF!</v>
      </c>
      <c r="B154" s="315" t="e">
        <f>#REF!</f>
        <v>#REF!</v>
      </c>
      <c r="C154" s="1396"/>
      <c r="D154" s="1396"/>
      <c r="E154" s="1396"/>
      <c r="F154" s="1396"/>
      <c r="G154" s="1396"/>
      <c r="H154" s="186"/>
      <c r="AE154" s="319"/>
      <c r="AF154" s="319"/>
      <c r="AH154" s="319"/>
      <c r="AI154" s="319"/>
    </row>
    <row r="155" spans="1:35" s="269" customFormat="1" ht="30" hidden="1" customHeight="1">
      <c r="A155" s="322" t="e">
        <f>#REF!</f>
        <v>#REF!</v>
      </c>
      <c r="B155" s="315" t="e">
        <f>#REF!</f>
        <v>#REF!</v>
      </c>
      <c r="C155" s="1396"/>
      <c r="D155" s="1396"/>
      <c r="E155" s="1396"/>
      <c r="F155" s="1396"/>
      <c r="G155" s="1396"/>
      <c r="H155" s="186"/>
      <c r="AE155" s="319"/>
      <c r="AF155" s="319"/>
      <c r="AH155" s="319"/>
      <c r="AI155" s="319"/>
    </row>
    <row r="156" spans="1:35" s="269" customFormat="1" hidden="1">
      <c r="A156" s="316" t="e">
        <f>#REF!</f>
        <v>#REF!</v>
      </c>
      <c r="B156" s="317" t="e">
        <f>#REF!</f>
        <v>#REF!</v>
      </c>
      <c r="C156" s="1396" t="e">
        <f>#REF!</f>
        <v>#REF!</v>
      </c>
      <c r="D156" s="1396"/>
      <c r="E156" s="1396"/>
      <c r="F156" s="1396"/>
      <c r="G156" s="1396"/>
      <c r="H156" s="186"/>
      <c r="AE156" s="319"/>
      <c r="AF156" s="319"/>
      <c r="AH156" s="318"/>
      <c r="AI156" s="319"/>
    </row>
    <row r="157" spans="1:35" s="269" customFormat="1" hidden="1">
      <c r="A157" s="316" t="e">
        <f>#REF!</f>
        <v>#REF!</v>
      </c>
      <c r="B157" s="317" t="e">
        <f>#REF!</f>
        <v>#REF!</v>
      </c>
      <c r="C157" s="1396" t="e">
        <f>#REF!</f>
        <v>#REF!</v>
      </c>
      <c r="D157" s="1396"/>
      <c r="E157" s="1396"/>
      <c r="F157" s="1396"/>
      <c r="G157" s="1396"/>
      <c r="H157" s="186"/>
      <c r="AE157" s="319"/>
      <c r="AF157" s="319"/>
      <c r="AH157" s="318"/>
      <c r="AI157" s="319"/>
    </row>
    <row r="158" spans="1:35" s="269" customFormat="1" hidden="1">
      <c r="A158" s="316" t="e">
        <f>#REF!</f>
        <v>#REF!</v>
      </c>
      <c r="B158" s="317" t="e">
        <f>#REF!</f>
        <v>#REF!</v>
      </c>
      <c r="C158" s="1396" t="e">
        <f>#REF!</f>
        <v>#REF!</v>
      </c>
      <c r="D158" s="1396"/>
      <c r="E158" s="1396"/>
      <c r="F158" s="1396"/>
      <c r="G158" s="1396"/>
      <c r="H158" s="186"/>
      <c r="AE158" s="319"/>
      <c r="AF158" s="319"/>
      <c r="AH158" s="318"/>
      <c r="AI158" s="319"/>
    </row>
    <row r="159" spans="1:35" s="269" customFormat="1" ht="20.100000000000001" hidden="1" customHeight="1">
      <c r="A159" s="325"/>
      <c r="B159" s="315" t="e">
        <f>#REF!</f>
        <v>#REF!</v>
      </c>
      <c r="C159" s="1396" t="e">
        <f>#REF!</f>
        <v>#REF!</v>
      </c>
      <c r="D159" s="1396"/>
      <c r="E159" s="1396"/>
      <c r="F159" s="1396"/>
      <c r="G159" s="1396"/>
      <c r="H159" s="186"/>
      <c r="AE159" s="319"/>
      <c r="AF159" s="319"/>
      <c r="AH159" s="319"/>
      <c r="AI159" s="319"/>
    </row>
    <row r="160" spans="1:35" s="269" customFormat="1" ht="20.100000000000001" hidden="1" customHeight="1">
      <c r="A160" s="324"/>
      <c r="B160" s="315" t="e">
        <f>#REF!</f>
        <v>#REF!</v>
      </c>
      <c r="C160" s="1396" t="e">
        <f>#REF!</f>
        <v>#REF!</v>
      </c>
      <c r="D160" s="1396"/>
      <c r="E160" s="1396"/>
      <c r="F160" s="1396"/>
      <c r="G160" s="1396"/>
      <c r="H160" s="186"/>
      <c r="AE160" s="319"/>
      <c r="AF160" s="319"/>
      <c r="AH160" s="319"/>
      <c r="AI160" s="319"/>
    </row>
    <row r="161" spans="1:35" s="269" customFormat="1" ht="20.100000000000001" hidden="1" customHeight="1">
      <c r="A161" s="314" t="e">
        <f>#REF!</f>
        <v>#REF!</v>
      </c>
      <c r="B161" s="315" t="e">
        <f>#REF!</f>
        <v>#REF!</v>
      </c>
      <c r="C161" s="1396"/>
      <c r="D161" s="1396"/>
      <c r="E161" s="1396"/>
      <c r="F161" s="1396"/>
      <c r="G161" s="1396"/>
      <c r="H161" s="186"/>
      <c r="AE161" s="319"/>
      <c r="AF161" s="319"/>
      <c r="AH161" s="319"/>
      <c r="AI161" s="319"/>
    </row>
    <row r="162" spans="1:35" s="269" customFormat="1" ht="30" hidden="1" customHeight="1">
      <c r="A162" s="321" t="e">
        <f>#REF!</f>
        <v>#REF!</v>
      </c>
      <c r="B162" s="315" t="e">
        <f>#REF!</f>
        <v>#REF!</v>
      </c>
      <c r="C162" s="1396"/>
      <c r="D162" s="1396"/>
      <c r="E162" s="1396"/>
      <c r="F162" s="1396"/>
      <c r="G162" s="1396"/>
      <c r="H162" s="186"/>
      <c r="AE162" s="319"/>
      <c r="AF162" s="319"/>
      <c r="AH162" s="319"/>
      <c r="AI162" s="319"/>
    </row>
    <row r="163" spans="1:35" s="269" customFormat="1" ht="20.100000000000001" hidden="1" customHeight="1">
      <c r="A163" s="316" t="e">
        <f>#REF!</f>
        <v>#REF!</v>
      </c>
      <c r="B163" s="317" t="e">
        <f>#REF!</f>
        <v>#REF!</v>
      </c>
      <c r="C163" s="1396" t="e">
        <f>#REF!</f>
        <v>#REF!</v>
      </c>
      <c r="D163" s="1396"/>
      <c r="E163" s="1396"/>
      <c r="F163" s="1396"/>
      <c r="G163" s="1396"/>
      <c r="H163" s="186"/>
      <c r="AE163" s="319"/>
      <c r="AF163" s="319"/>
      <c r="AH163" s="318"/>
      <c r="AI163" s="319"/>
    </row>
    <row r="164" spans="1:35" s="269" customFormat="1" ht="20.100000000000001" hidden="1" customHeight="1">
      <c r="A164" s="316" t="e">
        <f>#REF!</f>
        <v>#REF!</v>
      </c>
      <c r="B164" s="317" t="e">
        <f>#REF!</f>
        <v>#REF!</v>
      </c>
      <c r="C164" s="1396" t="e">
        <f>#REF!</f>
        <v>#REF!</v>
      </c>
      <c r="D164" s="1396"/>
      <c r="E164" s="1396"/>
      <c r="F164" s="1396"/>
      <c r="G164" s="1396"/>
      <c r="H164" s="186"/>
      <c r="AE164" s="319"/>
      <c r="AF164" s="319"/>
      <c r="AH164" s="318"/>
      <c r="AI164" s="319"/>
    </row>
    <row r="165" spans="1:35" s="269" customFormat="1" ht="20.100000000000001" hidden="1" customHeight="1">
      <c r="A165" s="316" t="e">
        <f>#REF!</f>
        <v>#REF!</v>
      </c>
      <c r="B165" s="317" t="e">
        <f>#REF!</f>
        <v>#REF!</v>
      </c>
      <c r="C165" s="1396" t="e">
        <f>#REF!</f>
        <v>#REF!</v>
      </c>
      <c r="D165" s="1396"/>
      <c r="E165" s="1396"/>
      <c r="F165" s="1396"/>
      <c r="G165" s="1396"/>
      <c r="H165" s="186"/>
      <c r="AE165" s="319"/>
      <c r="AF165" s="319"/>
      <c r="AH165" s="318"/>
      <c r="AI165" s="319"/>
    </row>
    <row r="166" spans="1:35" s="269" customFormat="1" ht="20.100000000000001" hidden="1" customHeight="1">
      <c r="A166" s="316" t="e">
        <f>#REF!</f>
        <v>#REF!</v>
      </c>
      <c r="B166" s="317" t="e">
        <f>#REF!</f>
        <v>#REF!</v>
      </c>
      <c r="C166" s="1396" t="e">
        <f>#REF!</f>
        <v>#REF!</v>
      </c>
      <c r="D166" s="1396"/>
      <c r="E166" s="1396"/>
      <c r="F166" s="1396"/>
      <c r="G166" s="1396"/>
      <c r="H166" s="186"/>
      <c r="AE166" s="319"/>
      <c r="AF166" s="319"/>
      <c r="AH166" s="318"/>
      <c r="AI166" s="319"/>
    </row>
    <row r="167" spans="1:35" s="269" customFormat="1" ht="20.100000000000001" hidden="1" customHeight="1">
      <c r="A167" s="316" t="e">
        <f>#REF!</f>
        <v>#REF!</v>
      </c>
      <c r="B167" s="317" t="e">
        <f>#REF!</f>
        <v>#REF!</v>
      </c>
      <c r="C167" s="1396" t="e">
        <f>#REF!</f>
        <v>#REF!</v>
      </c>
      <c r="D167" s="1396"/>
      <c r="E167" s="1396"/>
      <c r="F167" s="1396"/>
      <c r="G167" s="1396"/>
      <c r="H167" s="186"/>
      <c r="AE167" s="319"/>
      <c r="AF167" s="319"/>
      <c r="AH167" s="318"/>
      <c r="AI167" s="319"/>
    </row>
    <row r="168" spans="1:35" s="269" customFormat="1" ht="20.100000000000001" hidden="1" customHeight="1">
      <c r="A168" s="320"/>
      <c r="B168" s="315" t="e">
        <f>#REF!</f>
        <v>#REF!</v>
      </c>
      <c r="C168" s="1396" t="e">
        <f>#REF!</f>
        <v>#REF!</v>
      </c>
      <c r="D168" s="1396"/>
      <c r="E168" s="1396"/>
      <c r="F168" s="1396"/>
      <c r="G168" s="1396"/>
      <c r="H168" s="186"/>
      <c r="AE168" s="319"/>
      <c r="AF168" s="319"/>
      <c r="AH168" s="319"/>
      <c r="AI168" s="319"/>
    </row>
    <row r="169" spans="1:35" s="269" customFormat="1" ht="20.100000000000001" hidden="1" customHeight="1">
      <c r="A169" s="321" t="e">
        <f>#REF!</f>
        <v>#REF!</v>
      </c>
      <c r="B169" s="315" t="e">
        <f>#REF!</f>
        <v>#REF!</v>
      </c>
      <c r="C169" s="1396"/>
      <c r="D169" s="1396"/>
      <c r="E169" s="1396"/>
      <c r="F169" s="1396"/>
      <c r="G169" s="1396"/>
      <c r="H169" s="186"/>
      <c r="AE169" s="319"/>
      <c r="AF169" s="319"/>
      <c r="AH169" s="319"/>
      <c r="AI169" s="319"/>
    </row>
    <row r="170" spans="1:35" s="269" customFormat="1" ht="20.100000000000001" hidden="1" customHeight="1">
      <c r="A170" s="316" t="e">
        <f>#REF!</f>
        <v>#REF!</v>
      </c>
      <c r="B170" s="326" t="e">
        <f>#REF!</f>
        <v>#REF!</v>
      </c>
      <c r="C170" s="1396" t="e">
        <f>#REF!</f>
        <v>#REF!</v>
      </c>
      <c r="D170" s="1396"/>
      <c r="E170" s="1396"/>
      <c r="F170" s="1396"/>
      <c r="G170" s="1396"/>
      <c r="H170" s="186"/>
      <c r="AE170" s="319"/>
      <c r="AF170" s="319"/>
      <c r="AH170" s="318"/>
      <c r="AI170" s="319"/>
    </row>
    <row r="171" spans="1:35" s="269" customFormat="1" ht="20.100000000000001" hidden="1" customHeight="1">
      <c r="A171" s="316" t="e">
        <f>#REF!</f>
        <v>#REF!</v>
      </c>
      <c r="B171" s="326" t="e">
        <f>#REF!</f>
        <v>#REF!</v>
      </c>
      <c r="C171" s="1396" t="e">
        <f>#REF!</f>
        <v>#REF!</v>
      </c>
      <c r="D171" s="1396"/>
      <c r="E171" s="1396"/>
      <c r="F171" s="1396"/>
      <c r="G171" s="1396"/>
      <c r="H171" s="186"/>
      <c r="AE171" s="319"/>
      <c r="AF171" s="319"/>
      <c r="AH171" s="318"/>
      <c r="AI171" s="319"/>
    </row>
    <row r="172" spans="1:35" s="269" customFormat="1" ht="20.100000000000001" hidden="1" customHeight="1">
      <c r="A172" s="316" t="e">
        <f>#REF!</f>
        <v>#REF!</v>
      </c>
      <c r="B172" s="326" t="e">
        <f>#REF!</f>
        <v>#REF!</v>
      </c>
      <c r="C172" s="1396" t="e">
        <f>#REF!</f>
        <v>#REF!</v>
      </c>
      <c r="D172" s="1396"/>
      <c r="E172" s="1396"/>
      <c r="F172" s="1396"/>
      <c r="G172" s="1396"/>
      <c r="H172" s="186"/>
      <c r="AE172" s="319"/>
      <c r="AF172" s="319"/>
      <c r="AH172" s="318"/>
      <c r="AI172" s="319"/>
    </row>
    <row r="173" spans="1:35" s="269" customFormat="1" ht="20.100000000000001" hidden="1" customHeight="1">
      <c r="A173" s="316" t="e">
        <f>#REF!</f>
        <v>#REF!</v>
      </c>
      <c r="B173" s="326" t="e">
        <f>#REF!</f>
        <v>#REF!</v>
      </c>
      <c r="C173" s="1396" t="e">
        <f>#REF!</f>
        <v>#REF!</v>
      </c>
      <c r="D173" s="1396"/>
      <c r="E173" s="1396"/>
      <c r="F173" s="1396"/>
      <c r="G173" s="1396"/>
      <c r="H173" s="186"/>
      <c r="AE173" s="319"/>
      <c r="AF173" s="319"/>
      <c r="AH173" s="318"/>
      <c r="AI173" s="319"/>
    </row>
    <row r="174" spans="1:35" s="269" customFormat="1" ht="20.100000000000001" hidden="1" customHeight="1">
      <c r="A174" s="316" t="e">
        <f>#REF!</f>
        <v>#REF!</v>
      </c>
      <c r="B174" s="326" t="e">
        <f>#REF!</f>
        <v>#REF!</v>
      </c>
      <c r="C174" s="1396" t="e">
        <f>#REF!</f>
        <v>#REF!</v>
      </c>
      <c r="D174" s="1396"/>
      <c r="E174" s="1396"/>
      <c r="F174" s="1396"/>
      <c r="G174" s="1396"/>
      <c r="H174" s="186"/>
      <c r="AE174" s="319"/>
      <c r="AF174" s="319"/>
      <c r="AH174" s="318"/>
      <c r="AI174" s="319"/>
    </row>
    <row r="175" spans="1:35" s="269" customFormat="1" ht="20.100000000000001" hidden="1" customHeight="1">
      <c r="A175" s="316" t="e">
        <f>#REF!</f>
        <v>#REF!</v>
      </c>
      <c r="B175" s="326" t="e">
        <f>#REF!</f>
        <v>#REF!</v>
      </c>
      <c r="C175" s="1396" t="e">
        <f>#REF!</f>
        <v>#REF!</v>
      </c>
      <c r="D175" s="1396"/>
      <c r="E175" s="1396"/>
      <c r="F175" s="1396"/>
      <c r="G175" s="1396"/>
      <c r="H175" s="186"/>
      <c r="AE175" s="319"/>
      <c r="AF175" s="319"/>
      <c r="AH175" s="318"/>
      <c r="AI175" s="319"/>
    </row>
    <row r="176" spans="1:35" s="269" customFormat="1" ht="20.100000000000001" hidden="1" customHeight="1">
      <c r="A176" s="327"/>
      <c r="B176" s="315" t="e">
        <f>#REF!</f>
        <v>#REF!</v>
      </c>
      <c r="C176" s="1396" t="e">
        <f>#REF!</f>
        <v>#REF!</v>
      </c>
      <c r="D176" s="1396"/>
      <c r="E176" s="1396"/>
      <c r="F176" s="1396"/>
      <c r="G176" s="1396"/>
      <c r="H176" s="186"/>
      <c r="AE176" s="319"/>
      <c r="AF176" s="319"/>
      <c r="AH176" s="319"/>
      <c r="AI176" s="319"/>
    </row>
    <row r="177" spans="1:35" s="269" customFormat="1" ht="35.25" hidden="1" customHeight="1">
      <c r="A177" s="321" t="e">
        <f>#REF!</f>
        <v>#REF!</v>
      </c>
      <c r="B177" s="315" t="e">
        <f>#REF!</f>
        <v>#REF!</v>
      </c>
      <c r="C177" s="1396"/>
      <c r="D177" s="1396"/>
      <c r="E177" s="1396"/>
      <c r="F177" s="1396"/>
      <c r="G177" s="1396"/>
      <c r="H177" s="186"/>
      <c r="AE177" s="319"/>
      <c r="AF177" s="319"/>
      <c r="AH177" s="319"/>
      <c r="AI177" s="319"/>
    </row>
    <row r="178" spans="1:35" s="269" customFormat="1" ht="19.5" hidden="1" customHeight="1">
      <c r="A178" s="316" t="e">
        <f>#REF!</f>
        <v>#REF!</v>
      </c>
      <c r="B178" s="326" t="e">
        <f>#REF!</f>
        <v>#REF!</v>
      </c>
      <c r="C178" s="1396" t="e">
        <f>#REF!</f>
        <v>#REF!</v>
      </c>
      <c r="D178" s="1396"/>
      <c r="E178" s="1396"/>
      <c r="F178" s="1396"/>
      <c r="G178" s="1396"/>
      <c r="H178" s="186"/>
      <c r="AE178" s="319"/>
      <c r="AF178" s="319"/>
      <c r="AH178" s="318"/>
      <c r="AI178" s="319"/>
    </row>
    <row r="179" spans="1:35" s="269" customFormat="1" ht="19.5" hidden="1" customHeight="1">
      <c r="A179" s="316" t="e">
        <f>#REF!</f>
        <v>#REF!</v>
      </c>
      <c r="B179" s="326" t="e">
        <f>#REF!</f>
        <v>#REF!</v>
      </c>
      <c r="C179" s="1396" t="e">
        <f>#REF!</f>
        <v>#REF!</v>
      </c>
      <c r="D179" s="1396"/>
      <c r="E179" s="1396"/>
      <c r="F179" s="1396"/>
      <c r="G179" s="1396"/>
      <c r="H179" s="186"/>
      <c r="AE179" s="319"/>
      <c r="AF179" s="319"/>
      <c r="AH179" s="318"/>
      <c r="AI179" s="319"/>
    </row>
    <row r="180" spans="1:35" s="269" customFormat="1" ht="19.5" hidden="1" customHeight="1">
      <c r="A180" s="316" t="e">
        <f>#REF!</f>
        <v>#REF!</v>
      </c>
      <c r="B180" s="326" t="e">
        <f>#REF!</f>
        <v>#REF!</v>
      </c>
      <c r="C180" s="1396" t="e">
        <f>#REF!</f>
        <v>#REF!</v>
      </c>
      <c r="D180" s="1396"/>
      <c r="E180" s="1396"/>
      <c r="F180" s="1396"/>
      <c r="G180" s="1396"/>
      <c r="H180" s="186"/>
      <c r="AE180" s="319"/>
      <c r="AF180" s="319"/>
      <c r="AH180" s="318"/>
      <c r="AI180" s="319"/>
    </row>
    <row r="181" spans="1:35" s="269" customFormat="1" ht="19.5" hidden="1" customHeight="1">
      <c r="A181" s="316" t="e">
        <f>#REF!</f>
        <v>#REF!</v>
      </c>
      <c r="B181" s="326" t="e">
        <f>#REF!</f>
        <v>#REF!</v>
      </c>
      <c r="C181" s="1396" t="e">
        <f>#REF!</f>
        <v>#REF!</v>
      </c>
      <c r="D181" s="1396"/>
      <c r="E181" s="1396"/>
      <c r="F181" s="1396"/>
      <c r="G181" s="1396"/>
      <c r="H181" s="186"/>
      <c r="AE181" s="319"/>
      <c r="AF181" s="319"/>
      <c r="AH181" s="318"/>
      <c r="AI181" s="319"/>
    </row>
    <row r="182" spans="1:35" s="269" customFormat="1" ht="33" hidden="1" customHeight="1">
      <c r="A182" s="316" t="e">
        <f>#REF!</f>
        <v>#REF!</v>
      </c>
      <c r="B182" s="326" t="e">
        <f>#REF!</f>
        <v>#REF!</v>
      </c>
      <c r="C182" s="1396" t="e">
        <f>#REF!</f>
        <v>#REF!</v>
      </c>
      <c r="D182" s="1396"/>
      <c r="E182" s="1396"/>
      <c r="F182" s="1396"/>
      <c r="G182" s="1396"/>
      <c r="H182" s="186"/>
      <c r="AE182" s="319"/>
      <c r="AF182" s="319"/>
      <c r="AH182" s="318"/>
      <c r="AI182" s="319"/>
    </row>
    <row r="183" spans="1:35" s="269" customFormat="1" ht="19.5" hidden="1" customHeight="1">
      <c r="A183" s="316" t="e">
        <f>#REF!</f>
        <v>#REF!</v>
      </c>
      <c r="B183" s="326" t="e">
        <f>#REF!</f>
        <v>#REF!</v>
      </c>
      <c r="C183" s="1396" t="e">
        <f>#REF!</f>
        <v>#REF!</v>
      </c>
      <c r="D183" s="1396"/>
      <c r="E183" s="1396"/>
      <c r="F183" s="1396"/>
      <c r="G183" s="1396"/>
      <c r="H183" s="186"/>
      <c r="AE183" s="319"/>
      <c r="AF183" s="319"/>
      <c r="AH183" s="318"/>
      <c r="AI183" s="319"/>
    </row>
    <row r="184" spans="1:35" s="269" customFormat="1" ht="19.5" hidden="1" customHeight="1">
      <c r="A184" s="316" t="e">
        <f>#REF!</f>
        <v>#REF!</v>
      </c>
      <c r="B184" s="326" t="e">
        <f>#REF!</f>
        <v>#REF!</v>
      </c>
      <c r="C184" s="1396" t="e">
        <f>#REF!</f>
        <v>#REF!</v>
      </c>
      <c r="D184" s="1396"/>
      <c r="E184" s="1396"/>
      <c r="F184" s="1396"/>
      <c r="G184" s="1396"/>
      <c r="H184" s="186"/>
      <c r="AE184" s="319"/>
      <c r="AF184" s="319"/>
      <c r="AH184" s="318"/>
      <c r="AI184" s="319"/>
    </row>
    <row r="185" spans="1:35" s="269" customFormat="1" ht="19.5" hidden="1" customHeight="1">
      <c r="A185" s="316" t="e">
        <f>#REF!</f>
        <v>#REF!</v>
      </c>
      <c r="B185" s="326" t="e">
        <f>#REF!</f>
        <v>#REF!</v>
      </c>
      <c r="C185" s="1396" t="e">
        <f>#REF!</f>
        <v>#REF!</v>
      </c>
      <c r="D185" s="1396"/>
      <c r="E185" s="1396"/>
      <c r="F185" s="1396"/>
      <c r="G185" s="1396"/>
      <c r="H185" s="186"/>
      <c r="AE185" s="319"/>
      <c r="AF185" s="319"/>
      <c r="AH185" s="318"/>
      <c r="AI185" s="319"/>
    </row>
    <row r="186" spans="1:35" s="269" customFormat="1" ht="19.5" hidden="1" customHeight="1">
      <c r="A186" s="316" t="e">
        <f>#REF!</f>
        <v>#REF!</v>
      </c>
      <c r="B186" s="326" t="e">
        <f>#REF!</f>
        <v>#REF!</v>
      </c>
      <c r="C186" s="1396" t="e">
        <f>#REF!</f>
        <v>#REF!</v>
      </c>
      <c r="D186" s="1396"/>
      <c r="E186" s="1396"/>
      <c r="F186" s="1396"/>
      <c r="G186" s="1396"/>
      <c r="H186" s="186"/>
      <c r="AE186" s="319"/>
      <c r="AF186" s="319"/>
      <c r="AH186" s="318"/>
      <c r="AI186" s="319"/>
    </row>
    <row r="187" spans="1:35" s="269" customFormat="1" ht="19.5" hidden="1" customHeight="1">
      <c r="A187" s="327"/>
      <c r="B187" s="315" t="e">
        <f>#REF!</f>
        <v>#REF!</v>
      </c>
      <c r="C187" s="1396" t="e">
        <f>#REF!</f>
        <v>#REF!</v>
      </c>
      <c r="D187" s="1396"/>
      <c r="E187" s="1396"/>
      <c r="F187" s="1396"/>
      <c r="G187" s="1396"/>
      <c r="H187" s="186"/>
      <c r="AE187" s="319"/>
      <c r="AF187" s="319"/>
      <c r="AH187" s="319"/>
      <c r="AI187" s="319"/>
    </row>
    <row r="188" spans="1:35" s="269" customFormat="1" ht="19.5" hidden="1" customHeight="1">
      <c r="A188" s="321" t="e">
        <f>#REF!</f>
        <v>#REF!</v>
      </c>
      <c r="B188" s="315" t="e">
        <f>#REF!</f>
        <v>#REF!</v>
      </c>
      <c r="C188" s="1396"/>
      <c r="D188" s="1396"/>
      <c r="E188" s="1396"/>
      <c r="F188" s="1396"/>
      <c r="G188" s="1396"/>
      <c r="H188" s="186"/>
      <c r="AE188" s="319"/>
      <c r="AF188" s="319"/>
      <c r="AH188" s="319"/>
      <c r="AI188" s="319"/>
    </row>
    <row r="189" spans="1:35" s="269" customFormat="1" ht="19.5" hidden="1" customHeight="1">
      <c r="A189" s="316" t="e">
        <f>#REF!</f>
        <v>#REF!</v>
      </c>
      <c r="B189" s="317" t="e">
        <f>#REF!</f>
        <v>#REF!</v>
      </c>
      <c r="C189" s="1396" t="e">
        <f>#REF!</f>
        <v>#REF!</v>
      </c>
      <c r="D189" s="1396"/>
      <c r="E189" s="1396"/>
      <c r="F189" s="1396"/>
      <c r="G189" s="1396"/>
      <c r="H189" s="186"/>
      <c r="AE189" s="319"/>
      <c r="AF189" s="319"/>
      <c r="AH189" s="318"/>
      <c r="AI189" s="319"/>
    </row>
    <row r="190" spans="1:35" s="269" customFormat="1" ht="19.5" hidden="1" customHeight="1">
      <c r="A190" s="316" t="e">
        <f>#REF!</f>
        <v>#REF!</v>
      </c>
      <c r="B190" s="317" t="e">
        <f>#REF!</f>
        <v>#REF!</v>
      </c>
      <c r="C190" s="1396" t="e">
        <f>#REF!</f>
        <v>#REF!</v>
      </c>
      <c r="D190" s="1396"/>
      <c r="E190" s="1396"/>
      <c r="F190" s="1396"/>
      <c r="G190" s="1396"/>
      <c r="H190" s="186"/>
      <c r="AE190" s="319"/>
      <c r="AF190" s="319"/>
      <c r="AH190" s="318"/>
      <c r="AI190" s="319"/>
    </row>
    <row r="191" spans="1:35" s="269" customFormat="1" ht="19.5" hidden="1" customHeight="1">
      <c r="A191" s="316" t="e">
        <f>#REF!</f>
        <v>#REF!</v>
      </c>
      <c r="B191" s="317" t="e">
        <f>#REF!</f>
        <v>#REF!</v>
      </c>
      <c r="C191" s="1396" t="e">
        <f>#REF!</f>
        <v>#REF!</v>
      </c>
      <c r="D191" s="1396"/>
      <c r="E191" s="1396"/>
      <c r="F191" s="1396"/>
      <c r="G191" s="1396"/>
      <c r="H191" s="186"/>
      <c r="AE191" s="319"/>
      <c r="AF191" s="319"/>
      <c r="AH191" s="318"/>
      <c r="AI191" s="319"/>
    </row>
    <row r="192" spans="1:35" s="269" customFormat="1" ht="19.5" hidden="1" customHeight="1">
      <c r="A192" s="327"/>
      <c r="B192" s="315" t="e">
        <f>#REF!</f>
        <v>#REF!</v>
      </c>
      <c r="C192" s="1396" t="e">
        <f>#REF!</f>
        <v>#REF!</v>
      </c>
      <c r="D192" s="1396"/>
      <c r="E192" s="1396"/>
      <c r="F192" s="1396"/>
      <c r="G192" s="1396"/>
      <c r="H192" s="186"/>
      <c r="AE192" s="319"/>
      <c r="AF192" s="319"/>
      <c r="AH192" s="319"/>
      <c r="AI192" s="319"/>
    </row>
    <row r="193" spans="1:35" s="269" customFormat="1" ht="33" hidden="1" customHeight="1">
      <c r="A193" s="321" t="e">
        <f>#REF!</f>
        <v>#REF!</v>
      </c>
      <c r="B193" s="315" t="e">
        <f>#REF!</f>
        <v>#REF!</v>
      </c>
      <c r="C193" s="1396"/>
      <c r="D193" s="1396"/>
      <c r="E193" s="1396"/>
      <c r="F193" s="1396"/>
      <c r="G193" s="1396"/>
      <c r="H193" s="186"/>
      <c r="AE193" s="319"/>
      <c r="AF193" s="319"/>
      <c r="AH193" s="319"/>
      <c r="AI193" s="319"/>
    </row>
    <row r="194" spans="1:35" s="269" customFormat="1" ht="19.5" hidden="1" customHeight="1">
      <c r="A194" s="327" t="e">
        <f>#REF!</f>
        <v>#REF!</v>
      </c>
      <c r="B194" s="317" t="e">
        <f>#REF!</f>
        <v>#REF!</v>
      </c>
      <c r="C194" s="1396" t="e">
        <f>#REF!</f>
        <v>#REF!</v>
      </c>
      <c r="D194" s="1396"/>
      <c r="E194" s="1396"/>
      <c r="F194" s="1396"/>
      <c r="G194" s="1396"/>
      <c r="H194" s="186"/>
      <c r="AE194" s="319"/>
      <c r="AF194" s="319"/>
      <c r="AH194" s="318"/>
      <c r="AI194" s="319"/>
    </row>
    <row r="195" spans="1:35" s="269" customFormat="1" ht="19.5" hidden="1" customHeight="1">
      <c r="A195" s="327" t="e">
        <f>#REF!</f>
        <v>#REF!</v>
      </c>
      <c r="B195" s="317" t="e">
        <f>#REF!</f>
        <v>#REF!</v>
      </c>
      <c r="C195" s="1396" t="e">
        <f>#REF!</f>
        <v>#REF!</v>
      </c>
      <c r="D195" s="1396"/>
      <c r="E195" s="1396"/>
      <c r="F195" s="1396"/>
      <c r="G195" s="1396"/>
      <c r="H195" s="186"/>
      <c r="AE195" s="319"/>
      <c r="AF195" s="319"/>
      <c r="AH195" s="318"/>
      <c r="AI195" s="319"/>
    </row>
    <row r="196" spans="1:35" s="269" customFormat="1" ht="19.5" hidden="1" customHeight="1">
      <c r="A196" s="327" t="e">
        <f>#REF!</f>
        <v>#REF!</v>
      </c>
      <c r="B196" s="317" t="e">
        <f>#REF!</f>
        <v>#REF!</v>
      </c>
      <c r="C196" s="1396" t="e">
        <f>#REF!</f>
        <v>#REF!</v>
      </c>
      <c r="D196" s="1396"/>
      <c r="E196" s="1396"/>
      <c r="F196" s="1396"/>
      <c r="G196" s="1396"/>
      <c r="H196" s="186"/>
      <c r="AE196" s="319"/>
      <c r="AF196" s="319"/>
      <c r="AH196" s="318"/>
      <c r="AI196" s="319"/>
    </row>
    <row r="197" spans="1:35" s="269" customFormat="1" ht="19.5" hidden="1" customHeight="1">
      <c r="A197" s="327"/>
      <c r="B197" s="315" t="e">
        <f>#REF!</f>
        <v>#REF!</v>
      </c>
      <c r="C197" s="1396" t="e">
        <f>#REF!</f>
        <v>#REF!</v>
      </c>
      <c r="D197" s="1396"/>
      <c r="E197" s="1396"/>
      <c r="F197" s="1396"/>
      <c r="G197" s="1396"/>
      <c r="H197" s="186"/>
      <c r="AE197" s="319"/>
      <c r="AF197" s="319"/>
      <c r="AH197" s="319"/>
      <c r="AI197" s="319"/>
    </row>
    <row r="198" spans="1:35" s="269" customFormat="1" ht="19.5" hidden="1" customHeight="1">
      <c r="A198" s="321" t="e">
        <f>#REF!</f>
        <v>#REF!</v>
      </c>
      <c r="B198" s="315" t="e">
        <f>#REF!</f>
        <v>#REF!</v>
      </c>
      <c r="C198" s="1396"/>
      <c r="D198" s="1396"/>
      <c r="E198" s="1396"/>
      <c r="F198" s="1396"/>
      <c r="G198" s="1396"/>
      <c r="H198" s="186"/>
      <c r="AE198" s="319"/>
      <c r="AF198" s="319"/>
      <c r="AH198" s="319"/>
      <c r="AI198" s="319"/>
    </row>
    <row r="199" spans="1:35" s="269" customFormat="1" ht="19.5" hidden="1" customHeight="1">
      <c r="A199" s="316" t="e">
        <f>#REF!</f>
        <v>#REF!</v>
      </c>
      <c r="B199" s="317" t="e">
        <f>#REF!</f>
        <v>#REF!</v>
      </c>
      <c r="C199" s="1396" t="e">
        <f>#REF!</f>
        <v>#REF!</v>
      </c>
      <c r="D199" s="1396"/>
      <c r="E199" s="1396"/>
      <c r="F199" s="1396"/>
      <c r="G199" s="1396"/>
      <c r="H199" s="186"/>
      <c r="AE199" s="319"/>
      <c r="AF199" s="319"/>
      <c r="AH199" s="318"/>
      <c r="AI199" s="319"/>
    </row>
    <row r="200" spans="1:35" s="269" customFormat="1" ht="19.5" hidden="1" customHeight="1">
      <c r="A200" s="316" t="e">
        <f>#REF!</f>
        <v>#REF!</v>
      </c>
      <c r="B200" s="317" t="e">
        <f>#REF!</f>
        <v>#REF!</v>
      </c>
      <c r="C200" s="1396" t="e">
        <f>#REF!</f>
        <v>#REF!</v>
      </c>
      <c r="D200" s="1396"/>
      <c r="E200" s="1396"/>
      <c r="F200" s="1396"/>
      <c r="G200" s="1396"/>
      <c r="H200" s="186"/>
      <c r="AE200" s="319"/>
      <c r="AF200" s="319"/>
      <c r="AH200" s="318"/>
      <c r="AI200" s="319"/>
    </row>
    <row r="201" spans="1:35" s="269" customFormat="1" ht="19.5" hidden="1" customHeight="1">
      <c r="A201" s="327"/>
      <c r="B201" s="315" t="e">
        <f>#REF!</f>
        <v>#REF!</v>
      </c>
      <c r="C201" s="1396" t="e">
        <f>#REF!</f>
        <v>#REF!</v>
      </c>
      <c r="D201" s="1396"/>
      <c r="E201" s="1396"/>
      <c r="F201" s="1396"/>
      <c r="G201" s="1396"/>
      <c r="H201" s="186"/>
      <c r="AE201" s="319"/>
      <c r="AF201" s="319"/>
      <c r="AH201" s="319"/>
      <c r="AI201" s="319"/>
    </row>
    <row r="202" spans="1:35" s="269" customFormat="1" ht="33" hidden="1" customHeight="1">
      <c r="A202" s="321" t="e">
        <f>#REF!</f>
        <v>#REF!</v>
      </c>
      <c r="B202" s="315" t="e">
        <f>#REF!</f>
        <v>#REF!</v>
      </c>
      <c r="C202" s="1396"/>
      <c r="D202" s="1396"/>
      <c r="E202" s="1396"/>
      <c r="F202" s="1396"/>
      <c r="G202" s="1396"/>
      <c r="H202" s="186"/>
      <c r="AE202" s="319"/>
      <c r="AF202" s="319"/>
      <c r="AH202" s="319"/>
      <c r="AI202" s="319"/>
    </row>
    <row r="203" spans="1:35" s="269" customFormat="1" ht="19.5" hidden="1" customHeight="1">
      <c r="A203" s="316" t="e">
        <f>#REF!</f>
        <v>#REF!</v>
      </c>
      <c r="B203" s="317" t="e">
        <f>#REF!</f>
        <v>#REF!</v>
      </c>
      <c r="C203" s="1396" t="e">
        <f>#REF!</f>
        <v>#REF!</v>
      </c>
      <c r="D203" s="1396"/>
      <c r="E203" s="1396"/>
      <c r="F203" s="1396"/>
      <c r="G203" s="1396"/>
      <c r="H203" s="186"/>
      <c r="AE203" s="319"/>
      <c r="AF203" s="319"/>
      <c r="AH203" s="318"/>
      <c r="AI203" s="319"/>
    </row>
    <row r="204" spans="1:35" s="269" customFormat="1" ht="19.5" hidden="1" customHeight="1">
      <c r="A204" s="316" t="e">
        <f>#REF!</f>
        <v>#REF!</v>
      </c>
      <c r="B204" s="317" t="e">
        <f>#REF!</f>
        <v>#REF!</v>
      </c>
      <c r="C204" s="1396" t="e">
        <f>#REF!</f>
        <v>#REF!</v>
      </c>
      <c r="D204" s="1396"/>
      <c r="E204" s="1396"/>
      <c r="F204" s="1396"/>
      <c r="G204" s="1396"/>
      <c r="H204" s="186"/>
      <c r="AE204" s="319"/>
      <c r="AF204" s="319"/>
      <c r="AH204" s="318"/>
      <c r="AI204" s="319"/>
    </row>
    <row r="205" spans="1:35" s="269" customFormat="1" ht="19.5" hidden="1" customHeight="1">
      <c r="A205" s="316" t="e">
        <f>#REF!</f>
        <v>#REF!</v>
      </c>
      <c r="B205" s="317" t="e">
        <f>#REF!</f>
        <v>#REF!</v>
      </c>
      <c r="C205" s="1396" t="e">
        <f>#REF!</f>
        <v>#REF!</v>
      </c>
      <c r="D205" s="1396"/>
      <c r="E205" s="1396"/>
      <c r="F205" s="1396"/>
      <c r="G205" s="1396"/>
      <c r="H205" s="186"/>
      <c r="AE205" s="319"/>
      <c r="AF205" s="319"/>
      <c r="AH205" s="318"/>
      <c r="AI205" s="319"/>
    </row>
    <row r="206" spans="1:35" s="269" customFormat="1" ht="19.5" hidden="1" customHeight="1">
      <c r="A206" s="316" t="e">
        <f>#REF!</f>
        <v>#REF!</v>
      </c>
      <c r="B206" s="317" t="e">
        <f>#REF!</f>
        <v>#REF!</v>
      </c>
      <c r="C206" s="1396" t="e">
        <f>#REF!</f>
        <v>#REF!</v>
      </c>
      <c r="D206" s="1396"/>
      <c r="E206" s="1396"/>
      <c r="F206" s="1396"/>
      <c r="G206" s="1396"/>
      <c r="H206" s="186"/>
      <c r="AE206" s="319"/>
      <c r="AF206" s="319"/>
      <c r="AH206" s="318"/>
      <c r="AI206" s="319"/>
    </row>
    <row r="207" spans="1:35" s="269" customFormat="1" ht="19.5" hidden="1" customHeight="1">
      <c r="A207" s="316" t="e">
        <f>#REF!</f>
        <v>#REF!</v>
      </c>
      <c r="B207" s="317" t="e">
        <f>#REF!</f>
        <v>#REF!</v>
      </c>
      <c r="C207" s="1396" t="e">
        <f>#REF!</f>
        <v>#REF!</v>
      </c>
      <c r="D207" s="1396"/>
      <c r="E207" s="1396"/>
      <c r="F207" s="1396"/>
      <c r="G207" s="1396"/>
      <c r="H207" s="186"/>
      <c r="AE207" s="319"/>
      <c r="AF207" s="319"/>
      <c r="AH207" s="318"/>
      <c r="AI207" s="319"/>
    </row>
    <row r="208" spans="1:35" s="269" customFormat="1" ht="19.5" hidden="1" customHeight="1">
      <c r="A208" s="316" t="e">
        <f>#REF!</f>
        <v>#REF!</v>
      </c>
      <c r="B208" s="317" t="e">
        <f>#REF!</f>
        <v>#REF!</v>
      </c>
      <c r="C208" s="1396" t="e">
        <f>#REF!</f>
        <v>#REF!</v>
      </c>
      <c r="D208" s="1396"/>
      <c r="E208" s="1396"/>
      <c r="F208" s="1396"/>
      <c r="G208" s="1396"/>
      <c r="H208" s="186"/>
      <c r="AE208" s="319"/>
      <c r="AF208" s="319"/>
      <c r="AH208" s="318"/>
      <c r="AI208" s="319"/>
    </row>
    <row r="209" spans="1:35" s="269" customFormat="1" ht="19.5" hidden="1" customHeight="1">
      <c r="A209" s="327"/>
      <c r="B209" s="315" t="e">
        <f>#REF!</f>
        <v>#REF!</v>
      </c>
      <c r="C209" s="1396" t="e">
        <f>#REF!</f>
        <v>#REF!</v>
      </c>
      <c r="D209" s="1396"/>
      <c r="E209" s="1396"/>
      <c r="F209" s="1396"/>
      <c r="G209" s="1396"/>
      <c r="H209" s="186"/>
      <c r="AE209" s="319"/>
      <c r="AF209" s="319"/>
      <c r="AH209" s="319"/>
      <c r="AI209" s="319"/>
    </row>
    <row r="210" spans="1:35" s="269" customFormat="1" ht="33" hidden="1" customHeight="1">
      <c r="A210" s="321" t="e">
        <f>#REF!</f>
        <v>#REF!</v>
      </c>
      <c r="B210" s="315" t="e">
        <f>#REF!</f>
        <v>#REF!</v>
      </c>
      <c r="C210" s="1396"/>
      <c r="D210" s="1396"/>
      <c r="E210" s="1396"/>
      <c r="F210" s="1396"/>
      <c r="G210" s="1396"/>
      <c r="H210" s="186"/>
      <c r="AE210" s="319"/>
      <c r="AF210" s="319"/>
      <c r="AH210" s="319"/>
      <c r="AI210" s="319"/>
    </row>
    <row r="211" spans="1:35" s="269" customFormat="1" ht="33" hidden="1" customHeight="1">
      <c r="A211" s="316" t="e">
        <f>#REF!</f>
        <v>#REF!</v>
      </c>
      <c r="B211" s="317" t="e">
        <f>#REF!</f>
        <v>#REF!</v>
      </c>
      <c r="C211" s="1396" t="e">
        <f>#REF!</f>
        <v>#REF!</v>
      </c>
      <c r="D211" s="1396"/>
      <c r="E211" s="1396"/>
      <c r="F211" s="1396"/>
      <c r="G211" s="1396"/>
      <c r="H211" s="186"/>
      <c r="AE211" s="319"/>
      <c r="AF211" s="319"/>
      <c r="AH211" s="318"/>
      <c r="AI211" s="319"/>
    </row>
    <row r="212" spans="1:35" s="269" customFormat="1" ht="19.5" hidden="1" customHeight="1">
      <c r="A212" s="316" t="e">
        <f>#REF!</f>
        <v>#REF!</v>
      </c>
      <c r="B212" s="317" t="e">
        <f>#REF!</f>
        <v>#REF!</v>
      </c>
      <c r="C212" s="1396" t="e">
        <f>#REF!</f>
        <v>#REF!</v>
      </c>
      <c r="D212" s="1396"/>
      <c r="E212" s="1396"/>
      <c r="F212" s="1396"/>
      <c r="G212" s="1396"/>
      <c r="H212" s="186"/>
      <c r="AE212" s="319"/>
      <c r="AF212" s="319"/>
      <c r="AH212" s="318"/>
      <c r="AI212" s="319"/>
    </row>
    <row r="213" spans="1:35" s="269" customFormat="1" ht="19.5" hidden="1" customHeight="1">
      <c r="A213" s="316" t="e">
        <f>#REF!</f>
        <v>#REF!</v>
      </c>
      <c r="B213" s="317" t="e">
        <f>#REF!</f>
        <v>#REF!</v>
      </c>
      <c r="C213" s="1396" t="e">
        <f>#REF!</f>
        <v>#REF!</v>
      </c>
      <c r="D213" s="1396"/>
      <c r="E213" s="1396"/>
      <c r="F213" s="1396"/>
      <c r="G213" s="1396"/>
      <c r="H213" s="186"/>
      <c r="AE213" s="319"/>
      <c r="AF213" s="319"/>
      <c r="AH213" s="318"/>
      <c r="AI213" s="319"/>
    </row>
    <row r="214" spans="1:35" s="269" customFormat="1" ht="19.5" hidden="1" customHeight="1">
      <c r="A214" s="327" t="e">
        <f>#REF!</f>
        <v>#REF!</v>
      </c>
      <c r="B214" s="315" t="e">
        <f>#REF!</f>
        <v>#REF!</v>
      </c>
      <c r="C214" s="1396" t="e">
        <f>#REF!</f>
        <v>#REF!</v>
      </c>
      <c r="D214" s="1396"/>
      <c r="E214" s="1396"/>
      <c r="F214" s="1396"/>
      <c r="G214" s="1396"/>
      <c r="H214" s="186"/>
      <c r="AE214" s="319"/>
      <c r="AF214" s="319"/>
      <c r="AH214" s="319"/>
      <c r="AI214" s="319"/>
    </row>
    <row r="215" spans="1:35" s="269" customFormat="1" ht="33" hidden="1" customHeight="1">
      <c r="A215" s="321" t="e">
        <f>#REF!</f>
        <v>#REF!</v>
      </c>
      <c r="B215" s="315" t="e">
        <f>#REF!</f>
        <v>#REF!</v>
      </c>
      <c r="C215" s="1396"/>
      <c r="D215" s="1396"/>
      <c r="E215" s="1396"/>
      <c r="F215" s="1396"/>
      <c r="G215" s="1396"/>
      <c r="H215" s="186"/>
      <c r="AE215" s="319"/>
      <c r="AF215" s="319"/>
      <c r="AH215" s="319"/>
      <c r="AI215" s="319"/>
    </row>
    <row r="216" spans="1:35" s="269" customFormat="1" ht="19.5" hidden="1" customHeight="1">
      <c r="A216" s="316" t="e">
        <f>#REF!</f>
        <v>#REF!</v>
      </c>
      <c r="B216" s="317" t="e">
        <f>#REF!</f>
        <v>#REF!</v>
      </c>
      <c r="C216" s="1396" t="e">
        <f>#REF!</f>
        <v>#REF!</v>
      </c>
      <c r="D216" s="1396"/>
      <c r="E216" s="1396"/>
      <c r="F216" s="1396"/>
      <c r="G216" s="1396"/>
      <c r="H216" s="186"/>
      <c r="AE216" s="319"/>
      <c r="AF216" s="319"/>
      <c r="AH216" s="318"/>
      <c r="AI216" s="319"/>
    </row>
    <row r="217" spans="1:35" s="269" customFormat="1" ht="19.5" hidden="1" customHeight="1">
      <c r="A217" s="316" t="e">
        <f>#REF!</f>
        <v>#REF!</v>
      </c>
      <c r="B217" s="317" t="e">
        <f>#REF!</f>
        <v>#REF!</v>
      </c>
      <c r="C217" s="1396" t="e">
        <f>#REF!</f>
        <v>#REF!</v>
      </c>
      <c r="D217" s="1396"/>
      <c r="E217" s="1396"/>
      <c r="F217" s="1396"/>
      <c r="G217" s="1396"/>
      <c r="H217" s="186"/>
      <c r="AE217" s="319"/>
      <c r="AF217" s="319"/>
      <c r="AH217" s="318"/>
      <c r="AI217" s="319"/>
    </row>
    <row r="218" spans="1:35" s="269" customFormat="1" ht="32.25" hidden="1" customHeight="1">
      <c r="A218" s="316" t="e">
        <f>#REF!</f>
        <v>#REF!</v>
      </c>
      <c r="B218" s="317" t="e">
        <f>#REF!</f>
        <v>#REF!</v>
      </c>
      <c r="C218" s="1396" t="e">
        <f>#REF!</f>
        <v>#REF!</v>
      </c>
      <c r="D218" s="1396"/>
      <c r="E218" s="1396"/>
      <c r="F218" s="1396"/>
      <c r="G218" s="1396"/>
      <c r="H218" s="186"/>
      <c r="AE218" s="319"/>
      <c r="AF218" s="319"/>
      <c r="AH218" s="318"/>
      <c r="AI218" s="319"/>
    </row>
    <row r="219" spans="1:35" s="269" customFormat="1" ht="19.5" hidden="1" customHeight="1">
      <c r="A219" s="316" t="e">
        <f>#REF!</f>
        <v>#REF!</v>
      </c>
      <c r="B219" s="317" t="e">
        <f>#REF!</f>
        <v>#REF!</v>
      </c>
      <c r="C219" s="1396" t="e">
        <f>#REF!</f>
        <v>#REF!</v>
      </c>
      <c r="D219" s="1396"/>
      <c r="E219" s="1396"/>
      <c r="F219" s="1396"/>
      <c r="G219" s="1396"/>
      <c r="H219" s="186"/>
      <c r="AE219" s="319"/>
      <c r="AF219" s="319"/>
      <c r="AH219" s="318"/>
      <c r="AI219" s="319"/>
    </row>
    <row r="220" spans="1:35" s="269" customFormat="1" ht="19.5" hidden="1" customHeight="1">
      <c r="A220" s="320"/>
      <c r="B220" s="315" t="e">
        <f>#REF!</f>
        <v>#REF!</v>
      </c>
      <c r="C220" s="1396" t="e">
        <f>#REF!</f>
        <v>#REF!</v>
      </c>
      <c r="D220" s="1396"/>
      <c r="E220" s="1396"/>
      <c r="F220" s="1396"/>
      <c r="G220" s="1396"/>
      <c r="H220" s="188"/>
      <c r="AE220" s="319"/>
      <c r="AF220" s="319"/>
      <c r="AH220" s="319"/>
      <c r="AI220" s="319"/>
    </row>
    <row r="221" spans="1:35" s="269" customFormat="1" hidden="1">
      <c r="A221" s="323"/>
      <c r="B221" s="315" t="e">
        <f>#REF!</f>
        <v>#REF!</v>
      </c>
      <c r="C221" s="1396" t="e">
        <f>#REF!</f>
        <v>#REF!</v>
      </c>
      <c r="D221" s="1396"/>
      <c r="E221" s="1396"/>
      <c r="F221" s="1396"/>
      <c r="G221" s="1396"/>
      <c r="H221" s="188"/>
      <c r="AE221" s="319"/>
      <c r="AF221" s="319"/>
      <c r="AH221" s="319"/>
      <c r="AI221" s="319"/>
    </row>
    <row r="222" spans="1:35" s="269" customFormat="1" ht="19.5" hidden="1" customHeight="1">
      <c r="A222" s="324"/>
      <c r="B222" s="315" t="e">
        <f>#REF!</f>
        <v>#REF!</v>
      </c>
      <c r="C222" s="1396" t="e">
        <f>#REF!</f>
        <v>#REF!</v>
      </c>
      <c r="D222" s="1396"/>
      <c r="E222" s="1396"/>
      <c r="F222" s="1396"/>
      <c r="G222" s="1396"/>
      <c r="H222" s="188"/>
      <c r="AE222" s="319"/>
      <c r="AF222" s="319"/>
      <c r="AH222" s="319"/>
      <c r="AI222" s="319"/>
    </row>
    <row r="223" spans="1:35" s="184" customFormat="1">
      <c r="A223" s="230"/>
      <c r="B223" s="223"/>
      <c r="C223" s="1374"/>
      <c r="D223" s="1374"/>
      <c r="E223" s="1374"/>
      <c r="F223" s="1374"/>
      <c r="G223" s="1374"/>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5" sqref="G15"/>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412" t="s">
        <v>605</v>
      </c>
      <c r="B1" s="1412"/>
      <c r="C1" s="1412"/>
      <c r="D1" s="1412"/>
      <c r="E1" s="1412"/>
      <c r="F1" s="1412"/>
      <c r="G1" s="1412"/>
      <c r="H1" s="646"/>
      <c r="I1" s="647"/>
      <c r="J1" s="647"/>
      <c r="K1" s="647"/>
      <c r="L1" s="647"/>
      <c r="M1" s="647"/>
      <c r="N1" s="647"/>
      <c r="O1" s="647"/>
      <c r="P1" s="647"/>
      <c r="Q1" s="571"/>
      <c r="R1" s="571"/>
      <c r="S1" s="571"/>
      <c r="T1" s="572"/>
      <c r="U1" s="572"/>
    </row>
    <row r="2" spans="1:21" ht="18" customHeight="1">
      <c r="A2" s="81" t="str">
        <f>Cover!B3</f>
        <v>Specification No.: CC/NT/W-AIS/DOM/A10/24/10719</v>
      </c>
      <c r="B2" s="81"/>
      <c r="C2" s="82"/>
      <c r="D2" s="83"/>
      <c r="E2" s="83"/>
      <c r="F2" s="83"/>
      <c r="G2" s="85" t="s">
        <v>26</v>
      </c>
    </row>
    <row r="3" spans="1:21" ht="18" customHeight="1">
      <c r="A3" s="67"/>
      <c r="B3" s="67"/>
      <c r="C3" s="88"/>
      <c r="D3" s="89"/>
      <c r="E3" s="89"/>
      <c r="F3" s="89"/>
      <c r="G3" s="34"/>
    </row>
    <row r="4" spans="1:21" ht="19.149999999999999" customHeight="1">
      <c r="A4" s="1389" t="s">
        <v>27</v>
      </c>
      <c r="B4" s="1389"/>
      <c r="C4" s="1389"/>
      <c r="D4" s="1389"/>
      <c r="E4" s="1389"/>
      <c r="F4" s="1389"/>
      <c r="G4" s="1389"/>
    </row>
    <row r="5" spans="1:21" ht="21" customHeight="1">
      <c r="A5" s="63" t="s">
        <v>392</v>
      </c>
      <c r="B5" s="63"/>
      <c r="C5" s="189"/>
      <c r="D5" s="189"/>
      <c r="E5" s="189"/>
      <c r="F5" s="189"/>
      <c r="G5" s="189"/>
    </row>
    <row r="6" spans="1:21" ht="21" customHeight="1">
      <c r="A6" s="62" t="s">
        <v>394</v>
      </c>
      <c r="B6" s="62"/>
      <c r="C6" s="189"/>
      <c r="D6" s="189"/>
      <c r="E6" s="189"/>
      <c r="F6" s="189"/>
      <c r="G6" s="189"/>
    </row>
    <row r="7" spans="1:21" ht="21" customHeight="1">
      <c r="A7" s="62" t="s">
        <v>396</v>
      </c>
      <c r="B7" s="62"/>
      <c r="C7" s="189"/>
      <c r="D7" s="189"/>
      <c r="E7" s="189"/>
      <c r="F7" s="189"/>
      <c r="G7" s="189"/>
    </row>
    <row r="8" spans="1:21" ht="21" customHeight="1">
      <c r="A8" s="62" t="s">
        <v>397</v>
      </c>
      <c r="B8" s="62"/>
      <c r="C8" s="189"/>
      <c r="D8" s="189"/>
      <c r="E8" s="189"/>
      <c r="F8" s="189"/>
      <c r="G8" s="189"/>
    </row>
    <row r="9" spans="1:21" ht="21" customHeight="1">
      <c r="A9" s="62" t="s">
        <v>28</v>
      </c>
      <c r="B9" s="62"/>
      <c r="C9" s="189"/>
      <c r="D9" s="189"/>
      <c r="E9" s="189"/>
      <c r="F9" s="189"/>
      <c r="G9" s="189"/>
    </row>
    <row r="10" spans="1:21" ht="21" customHeight="1">
      <c r="A10" s="62" t="s">
        <v>398</v>
      </c>
      <c r="B10" s="62"/>
      <c r="C10" s="189"/>
      <c r="D10" s="189"/>
      <c r="E10" s="189"/>
      <c r="F10" s="189"/>
      <c r="G10" s="189"/>
    </row>
    <row r="11" spans="1:21" ht="21" customHeight="1">
      <c r="A11" s="189"/>
      <c r="B11" s="189"/>
      <c r="C11" s="189"/>
      <c r="D11" s="189"/>
      <c r="E11" s="189"/>
      <c r="F11" s="189"/>
      <c r="G11" s="189"/>
    </row>
    <row r="12" spans="1:21" ht="135" customHeight="1">
      <c r="A12" s="496" t="s">
        <v>29</v>
      </c>
      <c r="B12" s="496"/>
      <c r="C12" s="1413"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D12" s="1413"/>
      <c r="E12" s="1413"/>
      <c r="F12" s="1413"/>
      <c r="G12" s="1413"/>
    </row>
    <row r="13" spans="1:21" ht="21" customHeight="1">
      <c r="A13" s="497" t="s">
        <v>30</v>
      </c>
      <c r="B13" s="497"/>
      <c r="C13" s="498"/>
      <c r="D13" s="497"/>
      <c r="E13" s="497"/>
      <c r="F13" s="497"/>
      <c r="G13" s="497"/>
    </row>
    <row r="14" spans="1:21" ht="55.5" customHeight="1">
      <c r="A14" s="1414" t="s">
        <v>31</v>
      </c>
      <c r="B14" s="1414"/>
      <c r="C14" s="1414"/>
      <c r="D14" s="1414"/>
      <c r="E14" s="1414"/>
      <c r="F14" s="1414"/>
      <c r="G14" s="1414"/>
      <c r="I14" s="845" t="s">
        <v>32</v>
      </c>
      <c r="J14" s="652" t="s">
        <v>33</v>
      </c>
    </row>
    <row r="15" spans="1:21" ht="70.150000000000006" customHeight="1">
      <c r="B15" s="500">
        <v>1</v>
      </c>
      <c r="C15" s="1398" t="s">
        <v>543</v>
      </c>
      <c r="D15" s="1399"/>
      <c r="E15" s="1399"/>
      <c r="F15" s="1400"/>
      <c r="G15" s="501"/>
      <c r="H15" s="653">
        <f>'Sch-1'!N329+'Sch-2'!J330+'Sch-3 '!P338+'Sch-4'!P22+'Sch-4b'!P30+'Sch-7'!M20</f>
        <v>0</v>
      </c>
      <c r="I15" s="654">
        <f>IF(H15=0,0,G15/H15)</f>
        <v>0</v>
      </c>
    </row>
    <row r="16" spans="1:21" ht="70.150000000000006" customHeight="1">
      <c r="B16" s="500">
        <v>2</v>
      </c>
      <c r="C16" s="1398" t="s">
        <v>615</v>
      </c>
      <c r="D16" s="1399"/>
      <c r="E16" s="1399"/>
      <c r="F16" s="1400"/>
      <c r="G16" s="502"/>
      <c r="H16" s="653">
        <f>'Sch-1'!N329+'Sch-2'!J330+'Sch-3 '!P338+'Sch-4'!P22+'Sch-4b'!P30+'Sch-7'!M20</f>
        <v>0</v>
      </c>
      <c r="I16" s="655">
        <f>G16</f>
        <v>0</v>
      </c>
    </row>
    <row r="17" spans="1:21" s="503" customFormat="1" ht="55.15" customHeight="1">
      <c r="B17" s="504">
        <v>3</v>
      </c>
      <c r="C17" s="1401" t="s">
        <v>34</v>
      </c>
      <c r="D17" s="1402"/>
      <c r="E17" s="1402"/>
      <c r="F17" s="1403"/>
      <c r="G17" s="505"/>
      <c r="H17" s="648"/>
      <c r="I17" s="656"/>
      <c r="J17" s="656"/>
      <c r="K17" s="656"/>
      <c r="L17" s="656"/>
      <c r="M17" s="656"/>
      <c r="N17" s="657"/>
      <c r="O17" s="657"/>
      <c r="P17" s="657"/>
      <c r="Q17" s="575"/>
      <c r="R17" s="575"/>
      <c r="S17" s="575"/>
      <c r="T17" s="576"/>
      <c r="U17" s="576"/>
    </row>
    <row r="18" spans="1:21" s="503" customFormat="1" ht="21" customHeight="1">
      <c r="B18" s="506"/>
      <c r="C18" s="775" t="s">
        <v>493</v>
      </c>
      <c r="D18" s="508"/>
      <c r="E18" s="509"/>
      <c r="F18" s="510" t="s">
        <v>35</v>
      </c>
      <c r="G18" s="511"/>
      <c r="H18" s="658">
        <f>'Sch-1'!N329</f>
        <v>0</v>
      </c>
      <c r="I18" s="659">
        <f t="shared" ref="I18:I23" si="0">IF(H18=0,0,G18/H18)</f>
        <v>0</v>
      </c>
      <c r="J18" s="660" t="s">
        <v>496</v>
      </c>
      <c r="K18" s="844">
        <f>I15+I16+I18+I25</f>
        <v>0</v>
      </c>
      <c r="L18" s="656"/>
      <c r="M18" s="656"/>
      <c r="N18" s="657"/>
      <c r="O18" s="657"/>
      <c r="P18" s="657"/>
      <c r="Q18" s="575"/>
      <c r="R18" s="575"/>
      <c r="S18" s="575"/>
      <c r="T18" s="576"/>
      <c r="U18" s="576"/>
    </row>
    <row r="19" spans="1:21" s="503" customFormat="1" ht="21" customHeight="1">
      <c r="B19" s="506"/>
      <c r="C19" s="507" t="s">
        <v>36</v>
      </c>
      <c r="D19" s="508"/>
      <c r="E19" s="509"/>
      <c r="F19" s="510" t="s">
        <v>35</v>
      </c>
      <c r="G19" s="511"/>
      <c r="H19" s="658">
        <f>'Sch-2'!J330</f>
        <v>0</v>
      </c>
      <c r="I19" s="659">
        <f t="shared" si="0"/>
        <v>0</v>
      </c>
      <c r="J19" s="660" t="s">
        <v>36</v>
      </c>
      <c r="K19" s="844">
        <f>I15+I16+I19+I26</f>
        <v>0</v>
      </c>
      <c r="L19" s="656"/>
      <c r="M19" s="656"/>
      <c r="N19" s="657"/>
      <c r="O19" s="657"/>
      <c r="P19" s="657"/>
      <c r="Q19" s="575"/>
      <c r="R19" s="575"/>
      <c r="S19" s="575"/>
      <c r="T19" s="576"/>
      <c r="U19" s="576"/>
    </row>
    <row r="20" spans="1:21" s="503" customFormat="1" ht="21" customHeight="1">
      <c r="B20" s="506"/>
      <c r="C20" s="507" t="s">
        <v>37</v>
      </c>
      <c r="D20" s="508"/>
      <c r="E20" s="509"/>
      <c r="F20" s="510" t="s">
        <v>35</v>
      </c>
      <c r="G20" s="511"/>
      <c r="H20" s="658">
        <f>'Sch-3 '!P338</f>
        <v>0</v>
      </c>
      <c r="I20" s="659">
        <f t="shared" si="0"/>
        <v>0</v>
      </c>
      <c r="J20" s="660" t="s">
        <v>37</v>
      </c>
      <c r="K20" s="844">
        <f>I15+I16+I20+I27</f>
        <v>0</v>
      </c>
      <c r="L20" s="656"/>
      <c r="M20" s="656"/>
      <c r="N20" s="657"/>
      <c r="O20" s="657"/>
      <c r="P20" s="657"/>
      <c r="Q20" s="575"/>
      <c r="R20" s="575"/>
      <c r="S20" s="575"/>
      <c r="T20" s="576"/>
      <c r="U20" s="576"/>
    </row>
    <row r="21" spans="1:21" s="503" customFormat="1" ht="21" customHeight="1">
      <c r="B21" s="506"/>
      <c r="C21" s="775" t="s">
        <v>542</v>
      </c>
      <c r="D21" s="508"/>
      <c r="E21" s="509"/>
      <c r="F21" s="510" t="s">
        <v>35</v>
      </c>
      <c r="G21" s="848"/>
      <c r="H21" s="658">
        <f>'Sch-4'!P22</f>
        <v>0</v>
      </c>
      <c r="I21" s="659">
        <f t="shared" si="0"/>
        <v>0</v>
      </c>
      <c r="J21" s="660" t="s">
        <v>542</v>
      </c>
      <c r="K21" s="844">
        <f>I15+I16+I21+I28</f>
        <v>0</v>
      </c>
      <c r="L21" s="656"/>
      <c r="M21" s="656"/>
      <c r="N21" s="657"/>
      <c r="O21" s="657"/>
      <c r="P21" s="657"/>
      <c r="Q21" s="575"/>
      <c r="R21" s="575"/>
      <c r="S21" s="575"/>
      <c r="T21" s="576"/>
      <c r="U21" s="576"/>
    </row>
    <row r="22" spans="1:21" s="503" customFormat="1" ht="21" hidden="1" customHeight="1">
      <c r="B22" s="506"/>
      <c r="C22" s="775" t="s">
        <v>544</v>
      </c>
      <c r="D22" s="508"/>
      <c r="E22" s="509"/>
      <c r="F22" s="510" t="s">
        <v>35</v>
      </c>
      <c r="G22" s="511"/>
      <c r="H22" s="658">
        <f>'Sch-4b'!P30</f>
        <v>0</v>
      </c>
      <c r="I22" s="659">
        <f t="shared" si="0"/>
        <v>0</v>
      </c>
      <c r="J22" s="660" t="s">
        <v>545</v>
      </c>
      <c r="K22" s="844">
        <f>I15+I16+I22+I29</f>
        <v>0</v>
      </c>
      <c r="L22" s="656"/>
      <c r="M22" s="656"/>
      <c r="N22" s="657"/>
      <c r="O22" s="657"/>
      <c r="P22" s="657"/>
      <c r="Q22" s="575"/>
      <c r="R22" s="575"/>
      <c r="S22" s="575"/>
      <c r="T22" s="576"/>
      <c r="U22" s="576"/>
    </row>
    <row r="23" spans="1:21" s="503" customFormat="1" ht="23.25" customHeight="1">
      <c r="B23" s="512"/>
      <c r="C23" s="513" t="s">
        <v>63</v>
      </c>
      <c r="D23" s="514"/>
      <c r="E23" s="509"/>
      <c r="F23" s="515" t="s">
        <v>35</v>
      </c>
      <c r="G23" s="848"/>
      <c r="H23" s="658">
        <f>'Sch-7'!M20</f>
        <v>0</v>
      </c>
      <c r="I23" s="659">
        <f t="shared" si="0"/>
        <v>0</v>
      </c>
      <c r="J23" s="660" t="s">
        <v>63</v>
      </c>
      <c r="K23" s="844">
        <f>I15+I16+I23+I30</f>
        <v>0</v>
      </c>
      <c r="L23" s="656"/>
      <c r="M23" s="656"/>
      <c r="N23" s="657"/>
      <c r="O23" s="657"/>
      <c r="P23" s="657"/>
      <c r="Q23" s="575"/>
      <c r="R23" s="575"/>
      <c r="S23" s="575"/>
      <c r="T23" s="576"/>
      <c r="U23" s="576"/>
    </row>
    <row r="24" spans="1:21" s="503" customFormat="1" ht="55.15" customHeight="1">
      <c r="B24" s="504">
        <v>4</v>
      </c>
      <c r="C24" s="1404" t="s">
        <v>616</v>
      </c>
      <c r="D24" s="1405"/>
      <c r="E24" s="1405"/>
      <c r="F24" s="1406"/>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5" t="s">
        <v>494</v>
      </c>
      <c r="D25" s="508"/>
      <c r="E25" s="517"/>
      <c r="F25" s="510" t="s">
        <v>38</v>
      </c>
      <c r="G25" s="518"/>
      <c r="H25" s="658">
        <f>'Sch-1'!N329</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36</v>
      </c>
      <c r="D26" s="508"/>
      <c r="E26" s="517"/>
      <c r="F26" s="510" t="s">
        <v>38</v>
      </c>
      <c r="G26" s="518"/>
      <c r="H26" s="658">
        <f>'Sch-2'!J330</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37</v>
      </c>
      <c r="D27" s="508"/>
      <c r="E27" s="517"/>
      <c r="F27" s="510" t="s">
        <v>38</v>
      </c>
      <c r="G27" s="518"/>
      <c r="H27" s="658">
        <f>'Sch-3 '!P338</f>
        <v>0</v>
      </c>
      <c r="I27" s="661">
        <f t="shared" si="1"/>
        <v>0</v>
      </c>
      <c r="J27" s="656"/>
      <c r="K27" s="656"/>
      <c r="L27" s="656"/>
      <c r="M27" s="656"/>
      <c r="N27" s="657"/>
      <c r="O27" s="657"/>
      <c r="P27" s="657"/>
      <c r="Q27" s="575"/>
      <c r="R27" s="575"/>
      <c r="S27" s="575"/>
      <c r="T27" s="576"/>
      <c r="U27" s="576"/>
    </row>
    <row r="28" spans="1:21" s="503" customFormat="1" ht="21" customHeight="1">
      <c r="A28" s="516"/>
      <c r="B28" s="506"/>
      <c r="C28" s="775" t="s">
        <v>542</v>
      </c>
      <c r="D28" s="508"/>
      <c r="E28" s="517"/>
      <c r="F28" s="510" t="s">
        <v>38</v>
      </c>
      <c r="G28" s="848"/>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5" t="s">
        <v>544</v>
      </c>
      <c r="D29" s="508"/>
      <c r="E29" s="517"/>
      <c r="F29" s="510" t="s">
        <v>38</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63</v>
      </c>
      <c r="D30" s="514"/>
      <c r="E30" s="519"/>
      <c r="F30" s="515" t="s">
        <v>38</v>
      </c>
      <c r="G30" s="848"/>
      <c r="H30" s="658">
        <f>'Sch-7'!M20</f>
        <v>0</v>
      </c>
      <c r="I30" s="661">
        <f t="shared" si="1"/>
        <v>0</v>
      </c>
      <c r="J30" s="656"/>
      <c r="K30" s="656"/>
      <c r="L30" s="656"/>
      <c r="M30" s="656"/>
      <c r="N30" s="657"/>
      <c r="O30" s="657"/>
      <c r="P30" s="657"/>
      <c r="Q30" s="575"/>
      <c r="R30" s="575"/>
      <c r="S30" s="575"/>
      <c r="T30" s="576"/>
      <c r="U30" s="576"/>
    </row>
    <row r="31" spans="1:21" s="503" customFormat="1">
      <c r="A31" s="516"/>
      <c r="B31" s="520"/>
      <c r="C31" s="1407" t="s">
        <v>467</v>
      </c>
      <c r="D31" s="1408"/>
      <c r="E31" s="1408"/>
      <c r="F31" s="1408"/>
      <c r="G31" s="1408"/>
      <c r="H31" s="648"/>
      <c r="I31" s="656"/>
      <c r="J31" s="656"/>
      <c r="K31" s="656"/>
      <c r="L31" s="656"/>
      <c r="M31" s="656"/>
      <c r="N31" s="657"/>
      <c r="O31" s="657"/>
      <c r="P31" s="657"/>
      <c r="Q31" s="575"/>
      <c r="R31" s="575"/>
      <c r="S31" s="575"/>
      <c r="T31" s="576"/>
      <c r="U31" s="576"/>
    </row>
    <row r="32" spans="1:21" s="503" customFormat="1" ht="48.75" hidden="1" customHeight="1">
      <c r="A32" s="516"/>
      <c r="B32" s="577">
        <v>5</v>
      </c>
      <c r="C32" s="1409" t="s">
        <v>466</v>
      </c>
      <c r="D32" s="1409"/>
      <c r="E32" s="1409"/>
      <c r="F32" s="1409"/>
      <c r="G32" s="1409"/>
      <c r="H32" s="648"/>
      <c r="I32" s="656"/>
      <c r="J32" s="656"/>
      <c r="K32" s="656"/>
      <c r="L32" s="656"/>
      <c r="M32" s="656"/>
      <c r="N32" s="657"/>
      <c r="O32" s="657"/>
      <c r="P32" s="657"/>
      <c r="Q32" s="575"/>
      <c r="R32" s="575"/>
      <c r="S32" s="575"/>
      <c r="T32" s="576"/>
      <c r="U32" s="576"/>
    </row>
    <row r="33" spans="1:21" s="503" customFormat="1" ht="48.75" hidden="1" customHeight="1">
      <c r="A33" s="516"/>
      <c r="B33" s="1410"/>
      <c r="C33" s="1410"/>
      <c r="D33" s="1410"/>
      <c r="E33" s="1410"/>
      <c r="F33" s="1410"/>
      <c r="G33" s="1410"/>
      <c r="H33" s="648"/>
      <c r="I33" s="656"/>
      <c r="J33" s="656"/>
      <c r="K33" s="656"/>
      <c r="L33" s="656"/>
      <c r="M33" s="656"/>
      <c r="N33" s="657"/>
      <c r="O33" s="657"/>
      <c r="P33" s="657"/>
      <c r="Q33" s="575"/>
      <c r="R33" s="575"/>
      <c r="S33" s="575"/>
      <c r="T33" s="576"/>
      <c r="U33" s="576"/>
    </row>
    <row r="34" spans="1:21" s="503" customFormat="1" ht="48.75" hidden="1" customHeight="1">
      <c r="A34" s="516"/>
      <c r="B34" s="521"/>
      <c r="C34" s="1409" t="s">
        <v>0</v>
      </c>
      <c r="D34" s="1411"/>
      <c r="E34" s="1411"/>
      <c r="F34" s="1411"/>
      <c r="G34" s="1411"/>
      <c r="H34" s="648"/>
      <c r="I34" s="656"/>
      <c r="J34" s="656"/>
      <c r="K34" s="656"/>
      <c r="L34" s="656"/>
      <c r="M34" s="656"/>
      <c r="N34" s="657"/>
      <c r="O34" s="657"/>
      <c r="P34" s="657"/>
      <c r="Q34" s="575"/>
      <c r="R34" s="575"/>
      <c r="S34" s="575"/>
      <c r="T34" s="576"/>
      <c r="U34" s="576"/>
    </row>
    <row r="35" spans="1:21" s="503" customFormat="1" ht="33" customHeight="1">
      <c r="A35" s="497" t="s">
        <v>39</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81</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105" customFormat="1" ht="33" customHeight="1">
      <c r="A41" s="1100" t="s">
        <v>252</v>
      </c>
      <c r="B41" s="1100"/>
      <c r="C41" s="1101" t="str">
        <f>IF('Sch-1'!B337=0,"", 'Sch-1'!B337)</f>
        <v>--</v>
      </c>
      <c r="D41" s="1101"/>
      <c r="E41" s="1102" t="s">
        <v>83</v>
      </c>
      <c r="F41" s="1397" t="str">
        <f>'Sch-1'!M337</f>
        <v/>
      </c>
      <c r="G41" s="1397"/>
      <c r="H41" s="1103"/>
      <c r="I41" s="651"/>
      <c r="J41" s="651"/>
      <c r="K41" s="651"/>
      <c r="L41" s="651"/>
      <c r="M41" s="651"/>
      <c r="N41" s="651"/>
      <c r="O41" s="651"/>
      <c r="P41" s="651"/>
      <c r="Q41" s="573"/>
      <c r="R41" s="573"/>
      <c r="S41" s="573"/>
      <c r="T41" s="1104"/>
      <c r="U41" s="1104"/>
    </row>
    <row r="42" spans="1:21" s="1105" customFormat="1" ht="33" customHeight="1">
      <c r="A42" s="1100" t="s">
        <v>253</v>
      </c>
      <c r="B42" s="1100"/>
      <c r="C42" s="1101" t="str">
        <f>IF('Sch-1'!B338=0,"", 'Sch-1'!B338)</f>
        <v/>
      </c>
      <c r="D42" s="530"/>
      <c r="E42" s="1102" t="s">
        <v>84</v>
      </c>
      <c r="F42" s="1397" t="str">
        <f>'Sch-1'!M338</f>
        <v/>
      </c>
      <c r="G42" s="1397"/>
      <c r="H42" s="1103"/>
      <c r="I42" s="651"/>
      <c r="J42" s="651"/>
      <c r="K42" s="651"/>
      <c r="L42" s="651"/>
      <c r="M42" s="651"/>
      <c r="N42" s="651"/>
      <c r="O42" s="651"/>
      <c r="P42" s="651"/>
      <c r="Q42" s="573"/>
      <c r="R42" s="573"/>
      <c r="S42" s="573"/>
      <c r="T42" s="1104"/>
      <c r="U42" s="1104"/>
    </row>
    <row r="43" spans="1:21" ht="33" customHeight="1">
      <c r="A43" s="525"/>
      <c r="B43" s="525"/>
      <c r="C43" s="525"/>
      <c r="D43" s="525"/>
      <c r="E43" s="529"/>
      <c r="F43" s="529"/>
      <c r="G43" s="495"/>
    </row>
  </sheetData>
  <sheetProtection algorithmName="SHA-512" hashValue="FBWhffG70TxXwwn1M1lXcRY63nsVE2w/11+XoEaZVWGSfweVToEQ55CYkfGcrPkfFLiONAXr04WoDJmqRK6BBQ==" saltValue="3+3FO3wF9+Y2uVb+4XMA1Q=="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9" sqref="A9:XFD9"/>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75"/>
      <c r="C1" s="1176"/>
      <c r="D1" s="1176"/>
      <c r="E1" s="1177"/>
      <c r="F1" s="286"/>
      <c r="G1" s="923"/>
      <c r="H1" s="16"/>
    </row>
    <row r="2" spans="1:8" ht="115.5" customHeight="1">
      <c r="A2" s="1188" t="s">
        <v>309</v>
      </c>
      <c r="B2" s="1180"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2" s="1181"/>
      <c r="D2" s="1181"/>
      <c r="E2" s="1182"/>
      <c r="F2" s="1191" t="str">
        <f>Basic!B3</f>
        <v>400kV AIS SUBSTATION PACKAGE SS-137</v>
      </c>
      <c r="G2" s="15"/>
      <c r="H2" s="16"/>
    </row>
    <row r="3" spans="1:8" ht="36.75" customHeight="1">
      <c r="A3" s="1189"/>
      <c r="B3" s="1183" t="str">
        <f>Basic!B5</f>
        <v>Specification No.: CC/NT/W-AIS/DOM/A10/24/10719</v>
      </c>
      <c r="C3" s="1184"/>
      <c r="D3" s="1184"/>
      <c r="E3" s="1185"/>
      <c r="F3" s="1192"/>
      <c r="G3" s="15"/>
      <c r="H3" s="16"/>
    </row>
    <row r="4" spans="1:8" ht="40.15" customHeight="1">
      <c r="A4" s="1189"/>
      <c r="B4" s="284">
        <v>1</v>
      </c>
      <c r="C4" s="1178" t="s">
        <v>565</v>
      </c>
      <c r="D4" s="1178"/>
      <c r="E4" s="1179"/>
      <c r="F4" s="1192"/>
      <c r="G4" s="15"/>
      <c r="H4" s="16"/>
    </row>
    <row r="5" spans="1:8" ht="30" customHeight="1">
      <c r="A5" s="1189"/>
      <c r="B5" s="284">
        <v>2</v>
      </c>
      <c r="C5" s="1178" t="s">
        <v>566</v>
      </c>
      <c r="D5" s="1178"/>
      <c r="E5" s="1179"/>
      <c r="F5" s="1192"/>
      <c r="G5" s="15"/>
      <c r="H5" s="16"/>
    </row>
    <row r="6" spans="1:8" s="25" customFormat="1" ht="35.25" customHeight="1">
      <c r="A6" s="1189"/>
      <c r="B6" s="284">
        <v>3</v>
      </c>
      <c r="C6" s="1178" t="s">
        <v>267</v>
      </c>
      <c r="D6" s="1178"/>
      <c r="E6" s="1179"/>
      <c r="F6" s="1192"/>
      <c r="G6" s="15"/>
      <c r="H6" s="15"/>
    </row>
    <row r="7" spans="1:8" ht="0.75" customHeight="1">
      <c r="A7" s="1189"/>
      <c r="B7" s="284">
        <v>4</v>
      </c>
      <c r="C7" s="1178" t="s">
        <v>453</v>
      </c>
      <c r="D7" s="1178"/>
      <c r="E7" s="1179"/>
      <c r="F7" s="1192"/>
      <c r="G7" s="15"/>
      <c r="H7" s="16"/>
    </row>
    <row r="8" spans="1:8" ht="27.75" customHeight="1">
      <c r="A8" s="1189"/>
      <c r="B8" s="19"/>
      <c r="C8" s="18"/>
      <c r="D8" s="18"/>
      <c r="E8" s="20"/>
      <c r="F8" s="1192"/>
      <c r="G8" s="15"/>
      <c r="H8" s="16"/>
    </row>
    <row r="9" spans="1:8" ht="43.5" customHeight="1">
      <c r="A9" s="1189"/>
      <c r="B9" s="1194"/>
      <c r="C9" s="1195"/>
      <c r="D9" s="1195"/>
      <c r="E9" s="1196"/>
      <c r="F9" s="1192"/>
      <c r="G9" s="15"/>
      <c r="H9" s="16"/>
    </row>
    <row r="10" spans="1:8" ht="33" customHeight="1">
      <c r="A10" s="1189"/>
      <c r="B10" s="21"/>
      <c r="C10" s="22"/>
      <c r="D10" s="22"/>
      <c r="E10" s="23"/>
      <c r="F10" s="1192"/>
      <c r="G10" s="15"/>
      <c r="H10" s="16"/>
    </row>
    <row r="11" spans="1:8" ht="24" customHeight="1">
      <c r="A11" s="1189"/>
      <c r="B11" s="987"/>
      <c r="C11" s="988"/>
      <c r="D11" s="988"/>
      <c r="E11" s="24"/>
      <c r="F11" s="1192"/>
    </row>
    <row r="12" spans="1:8" ht="34.5" customHeight="1">
      <c r="A12" s="1190"/>
      <c r="B12" s="981"/>
      <c r="C12" s="982"/>
      <c r="D12" s="982"/>
      <c r="E12" s="26"/>
      <c r="F12" s="1193"/>
      <c r="G12" s="15"/>
      <c r="H12" s="16"/>
    </row>
    <row r="13" spans="1:8" ht="24" customHeight="1">
      <c r="A13" s="1187"/>
      <c r="B13" s="983"/>
      <c r="C13" s="984"/>
      <c r="D13" s="984"/>
      <c r="E13" s="24"/>
      <c r="F13" s="1186"/>
      <c r="G13" s="27"/>
      <c r="H13" s="27"/>
    </row>
    <row r="14" spans="1:8" ht="25.5" customHeight="1">
      <c r="A14" s="1187"/>
      <c r="B14" s="985"/>
      <c r="C14" s="986"/>
      <c r="D14" s="986"/>
      <c r="E14" s="28"/>
      <c r="F14" s="1186"/>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5NVrhym6+tVIFXvg78zKEvEN+aaRTXI8TEuo1Yrk9dP+A6sg/QWmaWu7U0mbOa89nNLKVMH/wFm5fOoJ2BhvBA==" saltValue="0IlOVTybG1vn6THORI8nnQ=="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5" t="s">
        <v>40</v>
      </c>
      <c r="B2" s="1415"/>
      <c r="C2" s="1415"/>
      <c r="D2" s="1415"/>
      <c r="E2" s="289"/>
    </row>
    <row r="3" spans="1:6">
      <c r="A3" s="531"/>
      <c r="B3" s="532"/>
      <c r="C3" s="532"/>
      <c r="D3" s="532"/>
      <c r="E3" s="532"/>
    </row>
    <row r="4" spans="1:6" ht="30">
      <c r="A4" s="533" t="s">
        <v>41</v>
      </c>
      <c r="B4" s="534" t="s">
        <v>42</v>
      </c>
      <c r="C4" s="533" t="s">
        <v>71</v>
      </c>
      <c r="D4" s="533" t="s">
        <v>43</v>
      </c>
      <c r="E4" s="533" t="s">
        <v>44</v>
      </c>
    </row>
    <row r="5" spans="1:6" ht="18" customHeight="1">
      <c r="A5" s="535" t="s">
        <v>45</v>
      </c>
      <c r="B5" s="535" t="s">
        <v>46</v>
      </c>
      <c r="C5" s="535" t="s">
        <v>47</v>
      </c>
      <c r="D5" s="535" t="s">
        <v>48</v>
      </c>
      <c r="E5" s="535" t="s">
        <v>49</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 guid="{B79CB868-E256-4BC8-93B8-32C16DA3E61B}"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5" t="s">
        <v>51</v>
      </c>
      <c r="B2" s="1415"/>
      <c r="C2" s="1415"/>
      <c r="D2" s="1416"/>
      <c r="E2"/>
    </row>
    <row r="3" spans="1:6">
      <c r="A3" s="531"/>
      <c r="B3" s="532"/>
      <c r="C3" s="532"/>
      <c r="D3" s="532"/>
      <c r="E3" s="532"/>
    </row>
    <row r="4" spans="1:6" ht="36" customHeight="1">
      <c r="A4" s="533" t="s">
        <v>41</v>
      </c>
      <c r="B4" s="534" t="s">
        <v>42</v>
      </c>
      <c r="C4" s="533" t="s">
        <v>52</v>
      </c>
      <c r="D4" s="533" t="s">
        <v>53</v>
      </c>
      <c r="E4" s="533" t="s">
        <v>54</v>
      </c>
    </row>
    <row r="5" spans="1:6" ht="18" customHeight="1">
      <c r="A5" s="535" t="s">
        <v>45</v>
      </c>
      <c r="B5" s="535" t="s">
        <v>46</v>
      </c>
      <c r="C5" s="535" t="s">
        <v>47</v>
      </c>
      <c r="D5" s="535" t="s">
        <v>48</v>
      </c>
      <c r="E5" s="535" t="s">
        <v>49</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 guid="{B79CB868-E256-4BC8-93B8-32C16DA3E61B}"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415" t="s">
        <v>55</v>
      </c>
      <c r="B2" s="1415"/>
      <c r="C2" s="1415"/>
      <c r="D2" s="1415"/>
      <c r="E2" s="1416"/>
      <c r="F2" s="289"/>
    </row>
    <row r="3" spans="1:7">
      <c r="A3" s="531"/>
      <c r="B3" s="532"/>
      <c r="C3" s="532"/>
      <c r="D3" s="532"/>
      <c r="E3" s="532"/>
      <c r="F3" s="532"/>
    </row>
    <row r="4" spans="1:7" ht="53.25" customHeight="1">
      <c r="A4" s="533" t="s">
        <v>41</v>
      </c>
      <c r="B4" s="534" t="s">
        <v>42</v>
      </c>
      <c r="C4" s="533" t="s">
        <v>56</v>
      </c>
      <c r="D4" s="533" t="s">
        <v>57</v>
      </c>
      <c r="E4" s="533" t="s">
        <v>58</v>
      </c>
      <c r="F4" s="533" t="s">
        <v>59</v>
      </c>
    </row>
    <row r="5" spans="1:7" ht="18" customHeight="1">
      <c r="A5" s="535" t="s">
        <v>45</v>
      </c>
      <c r="B5" s="535" t="s">
        <v>46</v>
      </c>
      <c r="C5" s="535" t="s">
        <v>47</v>
      </c>
      <c r="D5" s="535" t="s">
        <v>48</v>
      </c>
      <c r="E5" s="545" t="s">
        <v>60</v>
      </c>
      <c r="F5" s="535" t="s">
        <v>61</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50</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 guid="{B79CB868-E256-4BC8-93B8-32C16DA3E61B}"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20"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CC/NT/W-AIS/DOM/A10/24/10719</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35" t="s">
        <v>250</v>
      </c>
      <c r="B3" s="1435"/>
      <c r="C3" s="1435"/>
      <c r="D3" s="1435"/>
      <c r="E3" s="1435"/>
      <c r="F3" s="1435"/>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36"/>
      <c r="D5" s="1436"/>
      <c r="E5" s="1436"/>
      <c r="F5" s="1436"/>
      <c r="AE5" s="435">
        <v>5</v>
      </c>
      <c r="AF5" s="435" t="s">
        <v>98</v>
      </c>
      <c r="AI5" s="435">
        <v>5</v>
      </c>
      <c r="AJ5" s="434" t="s">
        <v>103</v>
      </c>
    </row>
    <row r="6" spans="1:36">
      <c r="A6" s="439" t="s">
        <v>73</v>
      </c>
      <c r="B6" s="1437" t="str">
        <f>'Sch-1'!B337</f>
        <v>--</v>
      </c>
      <c r="C6" s="1437"/>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392</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96.75" customHeight="1">
      <c r="A15" s="912" t="s">
        <v>86</v>
      </c>
      <c r="B15" s="1433"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15" s="1433"/>
      <c r="D15" s="1433"/>
      <c r="E15" s="1433"/>
      <c r="F15" s="1433"/>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20"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20"/>
      <c r="D17" s="1420"/>
      <c r="E17" s="1420"/>
      <c r="F17" s="1420"/>
      <c r="Z17" s="449" t="s">
        <v>94</v>
      </c>
      <c r="AA17" s="777" t="s">
        <v>497</v>
      </c>
      <c r="AB17" s="450">
        <f>'Sch-6 After Discount'!D28</f>
        <v>0</v>
      </c>
      <c r="AC17" s="451" t="str">
        <f>" (" &amp; 'N to W'!A4 &amp; ")"</f>
        <v xml:space="preserve"> (Rs. Zero Only )</v>
      </c>
      <c r="AE17" s="435">
        <v>17</v>
      </c>
      <c r="AF17" s="435" t="s">
        <v>98</v>
      </c>
    </row>
    <row r="18" spans="1:41" ht="39" customHeight="1">
      <c r="B18" s="1438" t="s">
        <v>75</v>
      </c>
      <c r="C18" s="1438"/>
      <c r="D18" s="1438"/>
      <c r="E18" s="1438"/>
      <c r="F18" s="1438"/>
      <c r="AE18" s="435">
        <v>18</v>
      </c>
      <c r="AF18" s="435" t="s">
        <v>98</v>
      </c>
    </row>
    <row r="19" spans="1:41" s="437" customFormat="1" ht="27.75" customHeight="1">
      <c r="A19" s="452">
        <v>2</v>
      </c>
      <c r="B19" s="1434" t="s">
        <v>76</v>
      </c>
      <c r="C19" s="1434"/>
      <c r="D19" s="1434"/>
      <c r="E19" s="1434"/>
      <c r="F19" s="1434"/>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20" t="s">
        <v>77</v>
      </c>
      <c r="C20" s="1420"/>
      <c r="D20" s="1420"/>
      <c r="E20" s="1420"/>
      <c r="F20" s="1420"/>
      <c r="AE20" s="435">
        <v>20</v>
      </c>
      <c r="AF20" s="435" t="s">
        <v>98</v>
      </c>
    </row>
    <row r="21" spans="1:41" ht="36.75" customHeight="1">
      <c r="B21" s="1417" t="s">
        <v>432</v>
      </c>
      <c r="C21" s="1417"/>
      <c r="D21" s="1420" t="s">
        <v>78</v>
      </c>
      <c r="E21" s="1420"/>
      <c r="F21" s="1420"/>
      <c r="AE21" s="435">
        <v>21</v>
      </c>
      <c r="AF21" s="435" t="s">
        <v>95</v>
      </c>
    </row>
    <row r="22" spans="1:41" ht="33" customHeight="1">
      <c r="B22" s="1417" t="s">
        <v>433</v>
      </c>
      <c r="C22" s="1417"/>
      <c r="D22" s="778" t="s">
        <v>498</v>
      </c>
      <c r="E22" s="447"/>
      <c r="F22" s="447"/>
      <c r="AE22" s="435">
        <v>22</v>
      </c>
      <c r="AF22" s="435" t="s">
        <v>98</v>
      </c>
    </row>
    <row r="23" spans="1:41" ht="28.15" customHeight="1">
      <c r="B23" s="1417" t="s">
        <v>434</v>
      </c>
      <c r="C23" s="1417"/>
      <c r="D23" s="447" t="s">
        <v>93</v>
      </c>
      <c r="E23" s="447"/>
      <c r="F23" s="447"/>
      <c r="H23" s="453"/>
      <c r="AE23" s="435">
        <v>23</v>
      </c>
      <c r="AF23" s="435" t="s">
        <v>98</v>
      </c>
    </row>
    <row r="24" spans="1:41" ht="28.15" customHeight="1">
      <c r="B24" s="1418" t="s">
        <v>553</v>
      </c>
      <c r="C24" s="1417"/>
      <c r="D24" s="447" t="s">
        <v>79</v>
      </c>
      <c r="E24" s="447"/>
      <c r="F24" s="447"/>
      <c r="AE24" s="435">
        <v>24</v>
      </c>
      <c r="AF24" s="435" t="s">
        <v>98</v>
      </c>
    </row>
    <row r="25" spans="1:41" ht="28.15" hidden="1" customHeight="1">
      <c r="B25" s="1418" t="s">
        <v>533</v>
      </c>
      <c r="C25" s="1417"/>
      <c r="D25" s="778" t="s">
        <v>534</v>
      </c>
      <c r="E25" s="447"/>
      <c r="F25" s="447"/>
    </row>
    <row r="26" spans="1:41" ht="28.15" customHeight="1">
      <c r="B26" s="1417" t="s">
        <v>435</v>
      </c>
      <c r="C26" s="1417"/>
      <c r="D26" s="447" t="s">
        <v>438</v>
      </c>
      <c r="E26" s="447"/>
      <c r="F26" s="447"/>
      <c r="AE26" s="435">
        <v>25</v>
      </c>
      <c r="AF26" s="435" t="s">
        <v>98</v>
      </c>
    </row>
    <row r="27" spans="1:41" ht="28.15" customHeight="1">
      <c r="B27" s="1417" t="s">
        <v>436</v>
      </c>
      <c r="C27" s="1417"/>
      <c r="D27" s="447" t="s">
        <v>439</v>
      </c>
      <c r="E27" s="447"/>
      <c r="F27" s="447"/>
      <c r="AE27" s="435">
        <v>26</v>
      </c>
      <c r="AF27" s="435" t="s">
        <v>98</v>
      </c>
    </row>
    <row r="28" spans="1:41" ht="28.15" customHeight="1">
      <c r="B28" s="1417" t="s">
        <v>437</v>
      </c>
      <c r="C28" s="1417"/>
      <c r="D28" s="447" t="s">
        <v>80</v>
      </c>
      <c r="E28" s="447"/>
      <c r="F28" s="447"/>
      <c r="AE28" s="435">
        <v>27</v>
      </c>
      <c r="AF28" s="435" t="s">
        <v>98</v>
      </c>
    </row>
    <row r="29" spans="1:41" ht="92.25" customHeight="1">
      <c r="A29" s="454">
        <v>2.2000000000000002</v>
      </c>
      <c r="B29" s="1420" t="s">
        <v>87</v>
      </c>
      <c r="C29" s="1420"/>
      <c r="D29" s="1420"/>
      <c r="E29" s="1420"/>
      <c r="F29" s="1420"/>
      <c r="AE29" s="435">
        <v>28</v>
      </c>
      <c r="AF29" s="435" t="s">
        <v>98</v>
      </c>
    </row>
    <row r="30" spans="1:41" ht="63.75" customHeight="1">
      <c r="A30" s="454">
        <v>2.2999999999999998</v>
      </c>
      <c r="B30" s="1420" t="s">
        <v>88</v>
      </c>
      <c r="C30" s="1420"/>
      <c r="D30" s="1420"/>
      <c r="E30" s="1420"/>
      <c r="F30" s="1420"/>
      <c r="AE30" s="435">
        <v>29</v>
      </c>
      <c r="AF30" s="435" t="s">
        <v>98</v>
      </c>
    </row>
    <row r="31" spans="1:41" ht="146.25" customHeight="1">
      <c r="A31" s="454">
        <v>2.4</v>
      </c>
      <c r="B31" s="1420" t="s">
        <v>89</v>
      </c>
      <c r="C31" s="1420"/>
      <c r="D31" s="1420"/>
      <c r="E31" s="1420"/>
      <c r="F31" s="1420"/>
      <c r="AE31" s="435">
        <v>30</v>
      </c>
      <c r="AF31" s="435" t="s">
        <v>98</v>
      </c>
    </row>
    <row r="32" spans="1:41" ht="93" customHeight="1">
      <c r="A32" s="454">
        <v>2.5</v>
      </c>
      <c r="B32" s="1420" t="s">
        <v>90</v>
      </c>
      <c r="C32" s="1420"/>
      <c r="D32" s="1420"/>
      <c r="E32" s="1420"/>
      <c r="F32" s="1420"/>
      <c r="AE32" s="435">
        <v>31</v>
      </c>
      <c r="AF32" s="435" t="s">
        <v>95</v>
      </c>
    </row>
    <row r="33" spans="1:29" ht="98.25" customHeight="1">
      <c r="A33" s="448">
        <v>3</v>
      </c>
      <c r="B33" s="1420" t="s">
        <v>111</v>
      </c>
      <c r="C33" s="1420"/>
      <c r="D33" s="1420"/>
      <c r="E33" s="1420"/>
      <c r="F33" s="1420"/>
    </row>
    <row r="34" spans="1:29" ht="98.25" customHeight="1">
      <c r="A34" s="448">
        <v>3.1</v>
      </c>
      <c r="B34" s="1421" t="s">
        <v>499</v>
      </c>
      <c r="C34" s="1421"/>
      <c r="D34" s="1421"/>
      <c r="E34" s="1421"/>
      <c r="F34" s="1421"/>
    </row>
    <row r="35" spans="1:29" ht="117.6" customHeight="1">
      <c r="A35" s="454">
        <v>3.2</v>
      </c>
      <c r="B35" s="1419" t="s">
        <v>535</v>
      </c>
      <c r="C35" s="1420"/>
      <c r="D35" s="1420"/>
      <c r="E35" s="1420"/>
      <c r="F35" s="1420"/>
    </row>
    <row r="36" spans="1:29" ht="15.75" customHeight="1">
      <c r="A36" s="454"/>
      <c r="B36" s="1420"/>
      <c r="C36" s="1420"/>
      <c r="D36" s="1420"/>
      <c r="E36" s="1420"/>
      <c r="F36" s="1420"/>
    </row>
    <row r="37" spans="1:29" ht="58.5" customHeight="1">
      <c r="A37" s="454">
        <v>3.3</v>
      </c>
      <c r="B37" s="1419" t="s">
        <v>500</v>
      </c>
      <c r="C37" s="1420"/>
      <c r="D37" s="1420"/>
      <c r="E37" s="1420"/>
      <c r="F37" s="1420"/>
    </row>
    <row r="38" spans="1:29" ht="12.75" customHeight="1">
      <c r="A38" s="454"/>
      <c r="B38" s="1420"/>
      <c r="C38" s="1420"/>
      <c r="D38" s="1420"/>
      <c r="E38" s="1420"/>
      <c r="F38" s="1420"/>
    </row>
    <row r="39" spans="1:29" ht="84" customHeight="1">
      <c r="A39" s="448">
        <v>4</v>
      </c>
      <c r="B39" s="1426" t="s">
        <v>91</v>
      </c>
      <c r="C39" s="1426"/>
      <c r="D39" s="1426"/>
      <c r="E39" s="1426"/>
      <c r="F39" s="1426"/>
      <c r="H39" s="437">
        <f>'Names of Bidder'!K6</f>
        <v>1</v>
      </c>
    </row>
    <row r="40" spans="1:29" ht="96" customHeight="1">
      <c r="A40" s="448">
        <v>5</v>
      </c>
      <c r="B40" s="1420" t="s">
        <v>92</v>
      </c>
      <c r="C40" s="1420"/>
      <c r="D40" s="1420"/>
      <c r="E40" s="1420"/>
      <c r="F40" s="1420"/>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27" t="str">
        <f>'Sch-1'!B337</f>
        <v>--</v>
      </c>
      <c r="C46" s="1427"/>
      <c r="D46" s="433"/>
      <c r="E46" s="458" t="s">
        <v>83</v>
      </c>
      <c r="F46" s="461" t="str">
        <f>'Sch-1'!M337</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'Sch-1'!B338</f>
        <v/>
      </c>
      <c r="C47" s="462"/>
      <c r="D47" s="433"/>
      <c r="E47" s="458" t="s">
        <v>84</v>
      </c>
      <c r="F47" s="461" t="str">
        <f>'Sch-1'!M338</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24"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24"/>
      <c r="C49" s="1424"/>
      <c r="D49" s="1424"/>
      <c r="E49" s="1424"/>
      <c r="F49" s="1424"/>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25" t="s">
        <v>269</v>
      </c>
      <c r="B56" s="1425"/>
      <c r="C56" s="1425"/>
      <c r="D56" s="1422"/>
      <c r="E56" s="1423"/>
      <c r="F56" s="1423"/>
      <c r="H56" s="439"/>
      <c r="AD56" s="453"/>
      <c r="AE56" s="435"/>
      <c r="AF56" s="435"/>
      <c r="AG56" s="453"/>
      <c r="AH56" s="453"/>
      <c r="AI56" s="453"/>
      <c r="AJ56" s="453"/>
      <c r="AK56" s="453"/>
      <c r="AL56" s="453"/>
      <c r="AM56" s="453"/>
      <c r="AN56" s="453"/>
      <c r="AO56" s="453"/>
    </row>
    <row r="57" spans="1:41" s="437" customFormat="1" ht="33" customHeight="1">
      <c r="A57" s="1432"/>
      <c r="B57" s="1432"/>
      <c r="C57" s="1432"/>
      <c r="D57" s="391"/>
      <c r="E57" s="391"/>
      <c r="F57" s="391"/>
      <c r="H57" s="439"/>
      <c r="AD57" s="453"/>
      <c r="AE57" s="435"/>
      <c r="AF57" s="435"/>
      <c r="AG57" s="453"/>
      <c r="AH57" s="453"/>
      <c r="AI57" s="453"/>
      <c r="AJ57" s="453"/>
      <c r="AK57" s="453"/>
      <c r="AL57" s="453"/>
      <c r="AM57" s="453"/>
      <c r="AN57" s="453"/>
      <c r="AO57" s="453"/>
    </row>
    <row r="58" spans="1:41" s="437" customFormat="1" ht="33" customHeight="1">
      <c r="A58" s="1431"/>
      <c r="B58" s="1431"/>
      <c r="C58" s="1431"/>
      <c r="D58" s="391"/>
      <c r="E58" s="391"/>
      <c r="F58" s="391"/>
      <c r="H58" s="439"/>
      <c r="AD58" s="453"/>
      <c r="AE58" s="435"/>
      <c r="AF58" s="435"/>
      <c r="AG58" s="453"/>
      <c r="AH58" s="453"/>
      <c r="AI58" s="453"/>
      <c r="AJ58" s="453"/>
      <c r="AK58" s="453"/>
      <c r="AL58" s="453"/>
      <c r="AM58" s="453"/>
      <c r="AN58" s="453"/>
      <c r="AO58" s="453"/>
    </row>
    <row r="59" spans="1:41" s="437" customFormat="1" ht="33" customHeight="1">
      <c r="A59" s="1430" t="s">
        <v>270</v>
      </c>
      <c r="B59" s="1430"/>
      <c r="C59" s="1430"/>
      <c r="D59" s="1422"/>
      <c r="E59" s="1423"/>
      <c r="F59" s="1423"/>
      <c r="H59" s="439"/>
      <c r="AD59" s="453"/>
      <c r="AE59" s="435"/>
      <c r="AF59" s="435"/>
      <c r="AG59" s="453"/>
      <c r="AH59" s="453"/>
      <c r="AI59" s="453"/>
      <c r="AJ59" s="453"/>
      <c r="AK59" s="453"/>
      <c r="AL59" s="453"/>
      <c r="AM59" s="453"/>
      <c r="AN59" s="453"/>
      <c r="AO59" s="453"/>
    </row>
    <row r="60" spans="1:41" s="437" customFormat="1" ht="33" customHeight="1">
      <c r="A60" s="1430" t="s">
        <v>268</v>
      </c>
      <c r="B60" s="1430"/>
      <c r="C60" s="1430"/>
      <c r="D60" s="1422"/>
      <c r="E60" s="1423"/>
      <c r="F60" s="1423"/>
      <c r="H60" s="439"/>
      <c r="AD60" s="453"/>
      <c r="AE60" s="435"/>
      <c r="AF60" s="435"/>
      <c r="AG60" s="453"/>
      <c r="AH60" s="453"/>
      <c r="AI60" s="453"/>
      <c r="AJ60" s="453"/>
      <c r="AK60" s="453"/>
      <c r="AL60" s="453"/>
      <c r="AM60" s="453"/>
      <c r="AN60" s="453"/>
      <c r="AO60" s="453"/>
    </row>
    <row r="61" spans="1:41" s="437" customFormat="1" ht="33" customHeight="1">
      <c r="A61" s="1430" t="s">
        <v>271</v>
      </c>
      <c r="B61" s="1430"/>
      <c r="C61" s="1430"/>
      <c r="D61" s="1422"/>
      <c r="E61" s="1423"/>
      <c r="F61" s="1423"/>
      <c r="H61" s="439"/>
      <c r="AD61" s="453"/>
      <c r="AE61" s="435"/>
      <c r="AF61" s="435"/>
      <c r="AG61" s="453"/>
      <c r="AH61" s="453"/>
      <c r="AI61" s="453"/>
      <c r="AJ61" s="453"/>
      <c r="AK61" s="453"/>
      <c r="AL61" s="453"/>
      <c r="AM61" s="453"/>
      <c r="AN61" s="453"/>
      <c r="AO61" s="453"/>
    </row>
    <row r="62" spans="1:41" s="437" customFormat="1" ht="33" customHeight="1">
      <c r="A62" s="1425" t="s">
        <v>272</v>
      </c>
      <c r="B62" s="1425"/>
      <c r="C62" s="1425"/>
      <c r="D62" s="1422"/>
      <c r="E62" s="1423"/>
      <c r="F62" s="1423"/>
      <c r="H62" s="439"/>
      <c r="AD62" s="453"/>
      <c r="AE62" s="435"/>
      <c r="AF62" s="435"/>
      <c r="AG62" s="453"/>
      <c r="AH62" s="453"/>
      <c r="AI62" s="453"/>
      <c r="AJ62" s="453"/>
      <c r="AK62" s="453"/>
      <c r="AL62" s="453"/>
      <c r="AM62" s="453"/>
      <c r="AN62" s="453"/>
      <c r="AO62" s="453"/>
    </row>
    <row r="63" spans="1:41" s="437" customFormat="1" ht="33" customHeight="1">
      <c r="A63" s="1432"/>
      <c r="B63" s="1432"/>
      <c r="C63" s="1432"/>
      <c r="D63" s="391"/>
      <c r="E63" s="391"/>
      <c r="F63" s="391"/>
      <c r="H63" s="439"/>
      <c r="AD63" s="453"/>
      <c r="AE63" s="435"/>
      <c r="AF63" s="435"/>
      <c r="AG63" s="453"/>
      <c r="AH63" s="453"/>
      <c r="AI63" s="453"/>
      <c r="AJ63" s="453"/>
      <c r="AK63" s="453"/>
      <c r="AL63" s="453"/>
      <c r="AM63" s="453"/>
      <c r="AN63" s="453"/>
      <c r="AO63" s="453"/>
    </row>
    <row r="64" spans="1:41" s="437" customFormat="1" ht="33" customHeight="1">
      <c r="A64" s="1431"/>
      <c r="B64" s="1431"/>
      <c r="C64" s="1431"/>
      <c r="D64" s="391"/>
      <c r="E64" s="391"/>
      <c r="F64" s="391"/>
      <c r="H64" s="439"/>
      <c r="AD64" s="453"/>
      <c r="AE64" s="435"/>
      <c r="AF64" s="435"/>
      <c r="AG64" s="453"/>
      <c r="AH64" s="453"/>
      <c r="AI64" s="453"/>
      <c r="AJ64" s="453"/>
      <c r="AK64" s="453"/>
      <c r="AL64" s="453"/>
      <c r="AM64" s="453"/>
      <c r="AN64" s="453"/>
      <c r="AO64" s="453"/>
    </row>
    <row r="65" spans="1:41" s="437" customFormat="1" ht="60.75" customHeight="1">
      <c r="A65" s="142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29"/>
      <c r="C65" s="1429"/>
      <c r="D65" s="1429"/>
      <c r="E65" s="1429"/>
      <c r="F65" s="1429"/>
      <c r="H65" s="439"/>
      <c r="AD65" s="453"/>
      <c r="AE65" s="435"/>
      <c r="AF65" s="435"/>
      <c r="AG65" s="453"/>
      <c r="AH65" s="453"/>
      <c r="AI65" s="453"/>
      <c r="AJ65" s="453"/>
      <c r="AK65" s="453"/>
      <c r="AL65" s="453"/>
      <c r="AM65" s="453"/>
      <c r="AN65" s="453"/>
      <c r="AO65" s="453"/>
    </row>
    <row r="66" spans="1:41" s="437" customFormat="1" ht="33" customHeight="1">
      <c r="A66" s="1428" t="s">
        <v>139</v>
      </c>
      <c r="B66" s="1428"/>
      <c r="C66" s="1428"/>
      <c r="D66" s="1428"/>
      <c r="E66" s="1428"/>
      <c r="F66" s="1428"/>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Ft+v3lq1WYlZrfoOf0VQNCHu1gFNaM621Q0uRemWvb/orzGhgRUtHnH7iTtAAByACjrPK1gOFGUSkoJ11zgjvQ==" saltValue="XES1eg5ff55qicfIAH9OYg=="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57" t="s">
        <v>216</v>
      </c>
      <c r="C1" s="1458"/>
      <c r="D1" s="1458"/>
      <c r="E1" s="1458"/>
      <c r="F1" s="1458"/>
    </row>
    <row r="2" spans="1:8" ht="16.149999999999999" customHeight="1">
      <c r="B2" s="579"/>
      <c r="C2" s="580"/>
      <c r="D2" s="582"/>
      <c r="E2" s="582"/>
      <c r="F2" s="582"/>
    </row>
    <row r="3" spans="1:8" s="583" customFormat="1" ht="16.149999999999999" customHeight="1">
      <c r="A3" s="578"/>
      <c r="B3" s="578"/>
      <c r="C3" s="578"/>
      <c r="D3" s="1459" t="s">
        <v>217</v>
      </c>
      <c r="E3" s="1459"/>
      <c r="F3" s="1459"/>
    </row>
    <row r="4" spans="1:8" s="583" customFormat="1" ht="20.25" customHeight="1">
      <c r="A4" s="1460" t="s">
        <v>218</v>
      </c>
      <c r="B4" s="1460"/>
      <c r="C4" s="1460"/>
      <c r="D4" s="1461">
        <f>'Sch-1'!C8:E8</f>
        <v>0</v>
      </c>
      <c r="E4" s="1461"/>
      <c r="F4" s="1461"/>
    </row>
    <row r="5" spans="1:8" s="588" customFormat="1" ht="21" customHeight="1">
      <c r="A5" s="584" t="s">
        <v>378</v>
      </c>
      <c r="B5" s="1453" t="s">
        <v>219</v>
      </c>
      <c r="C5" s="1454"/>
      <c r="D5" s="585" t="s">
        <v>220</v>
      </c>
      <c r="E5" s="1455" t="s">
        <v>221</v>
      </c>
      <c r="F5" s="1456"/>
    </row>
    <row r="6" spans="1:8" s="583" customFormat="1" ht="36" customHeight="1">
      <c r="A6" s="589">
        <v>1</v>
      </c>
      <c r="B6" s="590" t="s">
        <v>243</v>
      </c>
      <c r="C6" s="591"/>
      <c r="D6" s="592">
        <f>'Sch-6'!D14</f>
        <v>0</v>
      </c>
      <c r="E6" s="593" t="s">
        <v>352</v>
      </c>
      <c r="F6" s="594">
        <f>D6</f>
        <v>0</v>
      </c>
      <c r="G6" s="595"/>
    </row>
    <row r="7" spans="1:8" s="583" customFormat="1" ht="34.5" customHeight="1">
      <c r="A7" s="589">
        <v>2</v>
      </c>
      <c r="B7" s="590" t="s">
        <v>244</v>
      </c>
      <c r="C7" s="591"/>
      <c r="D7" s="592">
        <f>'Sch-6'!D16</f>
        <v>0</v>
      </c>
      <c r="E7" s="593"/>
      <c r="F7" s="594">
        <f>D7</f>
        <v>0</v>
      </c>
      <c r="G7" s="595"/>
    </row>
    <row r="8" spans="1:8" s="583" customFormat="1" ht="21" customHeight="1">
      <c r="A8" s="589">
        <v>3</v>
      </c>
      <c r="B8" s="590" t="s">
        <v>245</v>
      </c>
      <c r="C8" s="591"/>
      <c r="D8" s="596">
        <f>'Sch-6'!D18</f>
        <v>0</v>
      </c>
      <c r="E8" s="586"/>
      <c r="F8" s="587">
        <f>D8</f>
        <v>0</v>
      </c>
      <c r="G8" s="595"/>
    </row>
    <row r="9" spans="1:8" s="583" customFormat="1" ht="21" customHeight="1">
      <c r="A9" s="589">
        <v>4</v>
      </c>
      <c r="B9" s="590" t="s">
        <v>246</v>
      </c>
      <c r="C9" s="591"/>
      <c r="D9" s="596" t="s">
        <v>430</v>
      </c>
      <c r="E9" s="593"/>
      <c r="F9" s="587" t="str">
        <f>D9</f>
        <v>Not Applicable</v>
      </c>
    </row>
    <row r="10" spans="1:8" s="583" customFormat="1" ht="21" customHeight="1">
      <c r="A10" s="589">
        <v>5</v>
      </c>
      <c r="B10" s="590" t="s">
        <v>247</v>
      </c>
      <c r="C10" s="591"/>
      <c r="D10" s="597">
        <f>SUM(D6,D7,D8)</f>
        <v>0</v>
      </c>
      <c r="E10" s="593"/>
      <c r="F10" s="598">
        <f>SUM(F6,F7,F8)</f>
        <v>0</v>
      </c>
    </row>
    <row r="11" spans="1:8" s="583" customFormat="1" ht="21" customHeight="1">
      <c r="A11" s="589">
        <v>6</v>
      </c>
      <c r="B11" s="599" t="s">
        <v>222</v>
      </c>
      <c r="C11" s="600" t="s">
        <v>352</v>
      </c>
      <c r="D11" s="592" t="e">
        <f>H11</f>
        <v>#REF!</v>
      </c>
      <c r="E11" s="601" t="s">
        <v>352</v>
      </c>
      <c r="F11" s="594" t="e">
        <f>D11</f>
        <v>#REF!</v>
      </c>
      <c r="H11" s="602" t="e">
        <f>ROUND(('Sch-1'!N331-'Sch-1 dis'!F75)+('Sch-2'!J330-'Sch-2 Dis'!F56)+ ('Sch-3 '!P338-'Sch-3 Dis'!F81),0)</f>
        <v>#REF!</v>
      </c>
    </row>
    <row r="12" spans="1:8" s="583" customFormat="1" ht="22.15" customHeight="1">
      <c r="A12" s="589">
        <v>7</v>
      </c>
      <c r="B12" s="599" t="s">
        <v>248</v>
      </c>
      <c r="C12" s="591"/>
      <c r="D12" s="585" t="e">
        <f>D10-D11</f>
        <v>#REF!</v>
      </c>
      <c r="E12" s="593"/>
      <c r="F12" s="598" t="e">
        <f>F10-F11</f>
        <v>#REF!</v>
      </c>
      <c r="G12" s="603"/>
      <c r="H12" s="602"/>
    </row>
    <row r="13" spans="1:8" s="583" customFormat="1" ht="22.15" customHeight="1">
      <c r="A13" s="589">
        <v>8</v>
      </c>
      <c r="B13" s="590" t="s">
        <v>223</v>
      </c>
      <c r="C13" s="591"/>
      <c r="D13" s="592"/>
      <c r="E13" s="593"/>
      <c r="F13" s="594"/>
    </row>
    <row r="14" spans="1:8" s="583" customFormat="1" ht="22.15" customHeight="1">
      <c r="A14" s="589" t="s">
        <v>352</v>
      </c>
      <c r="B14" s="590" t="s">
        <v>224</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471</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229</v>
      </c>
      <c r="C20" s="591"/>
      <c r="D20" s="585" t="e">
        <f>D10+D19</f>
        <v>#REF!</v>
      </c>
      <c r="E20" s="611" t="s">
        <v>352</v>
      </c>
      <c r="F20" s="612">
        <f>F10+F19</f>
        <v>0</v>
      </c>
      <c r="G20" s="595"/>
    </row>
    <row r="21" spans="1:12" s="583" customFormat="1" ht="51" customHeight="1">
      <c r="A21" s="589">
        <v>9</v>
      </c>
      <c r="B21" s="590" t="s">
        <v>249</v>
      </c>
      <c r="C21" s="591"/>
      <c r="D21" s="592">
        <v>0</v>
      </c>
      <c r="E21" s="593"/>
      <c r="F21" s="594">
        <f>D21</f>
        <v>0</v>
      </c>
    </row>
    <row r="22" spans="1:12" s="583" customFormat="1" ht="23.25" customHeight="1">
      <c r="A22" s="613" t="s">
        <v>352</v>
      </c>
      <c r="B22" s="614" t="s">
        <v>352</v>
      </c>
      <c r="C22" s="614"/>
      <c r="D22" s="615"/>
      <c r="E22" s="616"/>
      <c r="F22" s="617"/>
    </row>
    <row r="23" spans="1:12" s="583" customFormat="1" ht="18.75" customHeight="1">
      <c r="A23" s="618" t="s">
        <v>230</v>
      </c>
      <c r="B23" s="1439" t="s">
        <v>231</v>
      </c>
      <c r="C23" s="1439"/>
      <c r="D23" s="1439"/>
      <c r="E23" s="1439"/>
      <c r="F23" s="1462"/>
    </row>
    <row r="24" spans="1:12" s="583" customFormat="1" ht="18.75" customHeight="1">
      <c r="A24" s="618"/>
      <c r="B24" s="1445" t="str">
        <f>H24&amp;" "&amp;G24&amp;" "&amp;I24&amp;" "&amp;J24&amp;"%"&amp; " as"&amp;" "&amp;K24&amp; " "&amp;L24</f>
        <v xml:space="preserve">Excise Duty    % as  </v>
      </c>
      <c r="C24" s="1446"/>
      <c r="D24" s="1446"/>
      <c r="E24" s="1446"/>
      <c r="F24" s="1447"/>
      <c r="G24" s="620" t="s">
        <v>471</v>
      </c>
      <c r="H24" s="621" t="s">
        <v>6</v>
      </c>
      <c r="I24" s="621" t="str">
        <f>IF(J24="","","@")</f>
        <v/>
      </c>
      <c r="J24" s="622" t="s">
        <v>471</v>
      </c>
      <c r="K24" s="623" t="str">
        <f>IF(OR(L24=0,L24=""),"","Rs.")</f>
        <v/>
      </c>
      <c r="L24" s="624" t="str">
        <f>IF(D14=0,"",D14)</f>
        <v/>
      </c>
    </row>
    <row r="25" spans="1:12" s="583" customFormat="1" ht="19.5" customHeight="1">
      <c r="B25" s="1445" t="str">
        <f>H25&amp;" "&amp;G25&amp;" "&amp;I25&amp;" "&amp;J25&amp;"%"&amp; " as"&amp;" "&amp;K25&amp; " "&amp;L25</f>
        <v xml:space="preserve">CST    % as  </v>
      </c>
      <c r="C25" s="1446"/>
      <c r="D25" s="1446"/>
      <c r="E25" s="1446"/>
      <c r="F25" s="1447"/>
      <c r="G25" s="620" t="s">
        <v>471</v>
      </c>
      <c r="H25" s="621" t="s">
        <v>7</v>
      </c>
      <c r="I25" s="621" t="str">
        <f>IF(J25="","","@")</f>
        <v/>
      </c>
      <c r="J25" s="622" t="s">
        <v>471</v>
      </c>
      <c r="K25" s="623" t="str">
        <f>IF(OR(L25=0,L25=""),"","Rs.")</f>
        <v/>
      </c>
      <c r="L25" s="624" t="str">
        <f>IF(D15=0,"",D15)</f>
        <v/>
      </c>
    </row>
    <row r="26" spans="1:12" s="583" customFormat="1" ht="19.5" customHeight="1">
      <c r="B26" s="1445" t="e">
        <f>H26&amp;" "&amp;G26&amp;" "&amp;I26&amp;" "&amp;J26&amp;"%"&amp; " as"&amp;" "&amp;K26&amp; " "&amp;L26</f>
        <v>#REF!</v>
      </c>
      <c r="C26" s="1446"/>
      <c r="D26" s="1446"/>
      <c r="E26" s="1446"/>
      <c r="F26" s="1447"/>
      <c r="G26" s="620" t="s">
        <v>471</v>
      </c>
      <c r="H26" s="621" t="s">
        <v>8</v>
      </c>
      <c r="I26" s="621" t="str">
        <f>IF(J26="","","@")</f>
        <v/>
      </c>
      <c r="J26" s="622" t="s">
        <v>471</v>
      </c>
      <c r="K26" s="623" t="e">
        <f>IF(OR(L26=0,L26=""),"","Rs.")</f>
        <v>#REF!</v>
      </c>
      <c r="L26" s="624" t="e">
        <f>IF(D16=0,"",D16)</f>
        <v>#REF!</v>
      </c>
    </row>
    <row r="27" spans="1:12" s="583" customFormat="1" ht="19.5" customHeight="1">
      <c r="B27" s="1445" t="e">
        <f>H27&amp;" "&amp;G27&amp;" "&amp;I27&amp;" "&amp;J27&amp; " as"&amp;" "&amp;K27&amp; " "&amp;L27</f>
        <v>#REF!</v>
      </c>
      <c r="C27" s="1446"/>
      <c r="D27" s="1446"/>
      <c r="E27" s="1446"/>
      <c r="F27" s="1447"/>
      <c r="G27" s="620" t="s">
        <v>471</v>
      </c>
      <c r="H27" s="621" t="s">
        <v>9</v>
      </c>
      <c r="I27" s="621"/>
      <c r="J27" s="625"/>
      <c r="K27" s="623" t="e">
        <f>IF(OR(L27=0,L27=""),"","Rs.")</f>
        <v>#REF!</v>
      </c>
      <c r="L27" s="624" t="e">
        <f>IF(D17=0,"",D17)</f>
        <v>#REF!</v>
      </c>
    </row>
    <row r="28" spans="1:12" s="583" customFormat="1" ht="19.5" customHeight="1">
      <c r="B28" s="1445" t="str">
        <f>H28&amp;" "&amp;G28&amp;" "&amp;I28&amp;" "&amp;J28&amp; " as"&amp;" "&amp;K28&amp; " "&amp;L28</f>
        <v xml:space="preserve">Others     as  </v>
      </c>
      <c r="C28" s="1446"/>
      <c r="D28" s="1446"/>
      <c r="E28" s="1446"/>
      <c r="F28" s="1447"/>
      <c r="G28" s="620" t="s">
        <v>471</v>
      </c>
      <c r="H28" s="619" t="s">
        <v>235</v>
      </c>
      <c r="I28" s="619"/>
      <c r="J28" s="619"/>
      <c r="K28" s="619" t="str">
        <f>IF(OR(L28=0,L28=""),"","Rs.")</f>
        <v/>
      </c>
      <c r="L28" s="626" t="str">
        <f>IF(D18=0,"",D18)</f>
        <v/>
      </c>
    </row>
    <row r="29" spans="1:12" s="583" customFormat="1" ht="19.5" customHeight="1">
      <c r="B29" s="1451"/>
      <c r="C29" s="1451"/>
      <c r="D29" s="1451"/>
      <c r="E29" s="1451"/>
      <c r="F29" s="1452"/>
    </row>
    <row r="30" spans="1:12" ht="59.25" customHeight="1">
      <c r="A30" s="627" t="s">
        <v>236</v>
      </c>
      <c r="B30" s="1448" t="s">
        <v>10</v>
      </c>
      <c r="C30" s="1449"/>
      <c r="D30" s="1449"/>
      <c r="E30" s="1449"/>
      <c r="F30" s="1450"/>
    </row>
    <row r="31" spans="1:12" s="583" customFormat="1" ht="19.5" customHeight="1">
      <c r="A31" s="628" t="s">
        <v>355</v>
      </c>
      <c r="B31" s="1439" t="s">
        <v>237</v>
      </c>
      <c r="C31" s="1439"/>
      <c r="D31" s="1439"/>
      <c r="E31" s="619" t="s">
        <v>233</v>
      </c>
      <c r="F31" s="624">
        <v>0</v>
      </c>
    </row>
    <row r="32" spans="1:12" s="583" customFormat="1" ht="19.5" customHeight="1">
      <c r="A32" s="628" t="s">
        <v>356</v>
      </c>
      <c r="B32" s="621" t="s">
        <v>11</v>
      </c>
      <c r="C32" s="629"/>
      <c r="D32" s="630">
        <v>0.1</v>
      </c>
      <c r="E32" s="619" t="s">
        <v>233</v>
      </c>
      <c r="F32" s="624">
        <f>ROUND(D32*F31,0)</f>
        <v>0</v>
      </c>
      <c r="H32" s="1439"/>
      <c r="I32" s="1439"/>
      <c r="J32" s="1439"/>
    </row>
    <row r="33" spans="1:10" s="583" customFormat="1" ht="19.5" customHeight="1">
      <c r="A33" s="631" t="s">
        <v>357</v>
      </c>
      <c r="B33" s="621" t="s">
        <v>12</v>
      </c>
      <c r="C33" s="629"/>
      <c r="D33" s="632">
        <v>0</v>
      </c>
      <c r="E33" s="619"/>
      <c r="F33" s="624">
        <f>D33</f>
        <v>0</v>
      </c>
      <c r="H33" s="619"/>
      <c r="I33" s="619"/>
      <c r="J33" s="619"/>
    </row>
    <row r="34" spans="1:10" s="583" customFormat="1" ht="19.5" customHeight="1">
      <c r="A34" s="631" t="s">
        <v>358</v>
      </c>
      <c r="B34" s="621" t="s">
        <v>13</v>
      </c>
      <c r="D34" s="630">
        <v>0.02</v>
      </c>
      <c r="E34" s="619" t="s">
        <v>233</v>
      </c>
      <c r="F34" s="624">
        <f>ROUND((F33+(F33*D32))*D34,0)</f>
        <v>0</v>
      </c>
    </row>
    <row r="35" spans="1:10" s="583" customFormat="1" ht="19.5" customHeight="1">
      <c r="A35" s="631" t="s">
        <v>359</v>
      </c>
      <c r="B35" s="621" t="s">
        <v>14</v>
      </c>
      <c r="C35" s="619"/>
      <c r="D35" s="630">
        <v>0.01</v>
      </c>
      <c r="E35" s="619"/>
      <c r="F35" s="624">
        <f>ROUND(((F31-F33)+((F31-F33)*D32))*D35,0)</f>
        <v>0</v>
      </c>
    </row>
    <row r="36" spans="1:10" s="583" customFormat="1" ht="19.5" customHeight="1">
      <c r="A36" s="631" t="s">
        <v>360</v>
      </c>
      <c r="B36" s="623" t="s">
        <v>15</v>
      </c>
      <c r="C36" s="619"/>
      <c r="D36" s="619"/>
      <c r="E36" s="619" t="s">
        <v>233</v>
      </c>
      <c r="F36" s="633" t="str">
        <f>L28</f>
        <v/>
      </c>
    </row>
    <row r="37" spans="1:10" s="583" customFormat="1" ht="19.5" customHeight="1">
      <c r="A37" s="631" t="s">
        <v>16</v>
      </c>
      <c r="B37" s="1439" t="s">
        <v>240</v>
      </c>
      <c r="C37" s="1439"/>
      <c r="D37" s="1439"/>
      <c r="E37" s="619" t="s">
        <v>233</v>
      </c>
      <c r="F37" s="634">
        <f>SUM(F31,F32,F34,F35,F36)</f>
        <v>0</v>
      </c>
    </row>
    <row r="38" spans="1:10" s="583" customFormat="1" ht="19.5" customHeight="1">
      <c r="A38" s="631" t="s">
        <v>17</v>
      </c>
      <c r="B38" s="623" t="s">
        <v>18</v>
      </c>
      <c r="C38" s="619"/>
      <c r="D38" s="630"/>
      <c r="E38" s="619" t="s">
        <v>233</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40" t="str">
        <f>Basic!B1</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43" s="1441"/>
      <c r="C43" s="1442"/>
      <c r="D43" s="1443" t="s">
        <v>241</v>
      </c>
      <c r="E43" s="1444"/>
      <c r="F43" s="643" t="s">
        <v>242</v>
      </c>
    </row>
    <row r="44" spans="1:10" ht="33">
      <c r="A44" s="638" t="s">
        <v>19</v>
      </c>
      <c r="B44" s="639" t="str">
        <f>Basic!B5</f>
        <v>Specification No.: CC/NT/W-AIS/DOM/A10/24/10719</v>
      </c>
      <c r="C44" s="640"/>
      <c r="D44" s="641"/>
      <c r="E44" s="642"/>
      <c r="F44" s="644"/>
    </row>
    <row r="46" spans="1:10">
      <c r="A46" s="63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69" t="s">
        <v>216</v>
      </c>
      <c r="C1" s="1470"/>
      <c r="D1" s="1470"/>
      <c r="E1" s="1470"/>
      <c r="F1" s="1470"/>
    </row>
    <row r="2" spans="1:16" ht="16.149999999999999" customHeight="1">
      <c r="B2" s="120"/>
      <c r="C2" s="121"/>
      <c r="D2" s="123"/>
      <c r="E2" s="123"/>
      <c r="F2" s="123"/>
    </row>
    <row r="3" spans="1:16" s="124" customFormat="1" ht="16.149999999999999" customHeight="1">
      <c r="A3" s="119"/>
      <c r="B3" s="119"/>
      <c r="C3" s="119"/>
      <c r="D3" s="1471" t="s">
        <v>217</v>
      </c>
      <c r="E3" s="1471"/>
      <c r="F3" s="1471"/>
      <c r="H3" s="277"/>
      <c r="I3" s="277"/>
      <c r="J3" s="277"/>
      <c r="K3" s="277"/>
      <c r="L3" s="277"/>
      <c r="M3" s="277"/>
      <c r="N3" s="277"/>
      <c r="O3" s="277"/>
      <c r="P3" s="277"/>
    </row>
    <row r="4" spans="1:16" s="124" customFormat="1" ht="20.25" customHeight="1">
      <c r="A4" s="1477" t="s">
        <v>218</v>
      </c>
      <c r="B4" s="1477"/>
      <c r="C4" s="1477"/>
      <c r="D4" s="1472" t="str">
        <f>'Sch-1'!C8</f>
        <v/>
      </c>
      <c r="E4" s="1472"/>
      <c r="F4" s="1472"/>
      <c r="H4" s="277"/>
      <c r="I4" s="277"/>
      <c r="J4" s="277"/>
      <c r="K4" s="277"/>
      <c r="L4" s="277"/>
      <c r="M4" s="277"/>
      <c r="N4" s="277"/>
      <c r="O4" s="277"/>
      <c r="P4" s="277"/>
    </row>
    <row r="5" spans="1:16" s="130" customFormat="1" ht="21" customHeight="1">
      <c r="A5" s="126" t="s">
        <v>378</v>
      </c>
      <c r="B5" s="1475" t="s">
        <v>219</v>
      </c>
      <c r="C5" s="1476"/>
      <c r="D5" s="127" t="s">
        <v>220</v>
      </c>
      <c r="E5" s="1473" t="s">
        <v>221</v>
      </c>
      <c r="F5" s="1474"/>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430</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'Sch-1'!AA333+'Sch-2'!#REF!+'Sch-3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'Sch-1'!N330</f>
        <v>0</v>
      </c>
      <c r="E20" s="135"/>
      <c r="F20" s="136">
        <f>D20</f>
        <v>0</v>
      </c>
      <c r="H20" s="277"/>
      <c r="I20" s="277"/>
      <c r="J20" s="277"/>
      <c r="K20" s="277"/>
      <c r="L20" s="277"/>
      <c r="M20" s="277"/>
      <c r="N20" s="277"/>
      <c r="O20" s="277"/>
      <c r="P20" s="277"/>
    </row>
    <row r="21" spans="1:16" s="124" customFormat="1" ht="23.25" customHeight="1">
      <c r="A21" s="152" t="s">
        <v>230</v>
      </c>
      <c r="B21" s="1463" t="s">
        <v>231</v>
      </c>
      <c r="C21" s="1463"/>
      <c r="D21" s="1463"/>
      <c r="E21" s="1463"/>
      <c r="F21" s="1464"/>
      <c r="H21" s="277"/>
      <c r="I21" s="277"/>
      <c r="J21" s="277"/>
      <c r="K21" s="277"/>
      <c r="L21" s="277"/>
      <c r="M21" s="277"/>
      <c r="N21" s="277"/>
      <c r="O21" s="277"/>
      <c r="P21" s="277"/>
    </row>
    <row r="22" spans="1:16" s="124" customFormat="1" ht="18.75" customHeight="1">
      <c r="A22" s="154" t="s">
        <v>355</v>
      </c>
      <c r="B22" s="1468" t="s">
        <v>232</v>
      </c>
      <c r="C22" s="1468"/>
      <c r="D22" s="1468"/>
      <c r="E22" s="153" t="s">
        <v>233</v>
      </c>
      <c r="F22" s="156" t="e">
        <f>D14</f>
        <v>#REF!</v>
      </c>
      <c r="H22" s="277"/>
      <c r="I22" s="277"/>
      <c r="J22" s="277"/>
      <c r="K22" s="277"/>
      <c r="L22" s="277"/>
      <c r="M22" s="277"/>
      <c r="N22" s="277"/>
      <c r="O22" s="277"/>
      <c r="P22" s="277"/>
    </row>
    <row r="23" spans="1:16" s="124" customFormat="1" ht="19.5" customHeight="1">
      <c r="A23" s="154" t="s">
        <v>356</v>
      </c>
      <c r="B23" s="1468" t="s">
        <v>234</v>
      </c>
      <c r="C23" s="1468"/>
      <c r="D23" s="1468"/>
      <c r="E23" s="153" t="s">
        <v>233</v>
      </c>
      <c r="F23" s="156" t="e">
        <f>D15</f>
        <v>#REF!</v>
      </c>
      <c r="H23" s="277"/>
      <c r="I23" s="277"/>
      <c r="J23" s="277"/>
      <c r="K23" s="277"/>
      <c r="L23" s="277"/>
      <c r="M23" s="277"/>
      <c r="N23" s="277"/>
      <c r="O23" s="277"/>
      <c r="P23" s="277"/>
    </row>
    <row r="24" spans="1:16" s="124" customFormat="1" ht="19.5" customHeight="1">
      <c r="A24" s="154" t="s">
        <v>357</v>
      </c>
      <c r="B24" s="1468" t="s">
        <v>286</v>
      </c>
      <c r="C24" s="1468"/>
      <c r="D24" s="1468"/>
      <c r="E24" s="153" t="s">
        <v>233</v>
      </c>
      <c r="F24" s="156" t="e">
        <f>D16</f>
        <v>#REF!</v>
      </c>
      <c r="H24" s="277"/>
      <c r="I24" s="277"/>
      <c r="J24" s="277"/>
      <c r="K24" s="277"/>
      <c r="L24" s="277"/>
      <c r="M24" s="277"/>
      <c r="N24" s="277"/>
      <c r="O24" s="277"/>
      <c r="P24" s="277"/>
    </row>
    <row r="25" spans="1:16" s="124" customFormat="1" ht="19.5" customHeight="1">
      <c r="A25" s="154" t="s">
        <v>358</v>
      </c>
      <c r="B25" s="1468" t="s">
        <v>235</v>
      </c>
      <c r="C25" s="1468"/>
      <c r="D25" s="1468"/>
      <c r="E25" s="153" t="s">
        <v>233</v>
      </c>
      <c r="F25" s="156" t="e">
        <f>D17</f>
        <v>#REF!</v>
      </c>
      <c r="H25" s="277"/>
      <c r="I25" s="277"/>
      <c r="J25" s="277"/>
      <c r="K25" s="277"/>
      <c r="L25" s="277"/>
      <c r="M25" s="277"/>
      <c r="N25" s="277"/>
      <c r="O25" s="277"/>
      <c r="P25" s="277"/>
    </row>
    <row r="26" spans="1:16" s="124" customFormat="1" ht="19.5" customHeight="1">
      <c r="A26" s="158" t="s">
        <v>236</v>
      </c>
      <c r="B26" s="1463" t="s">
        <v>288</v>
      </c>
      <c r="C26" s="1463"/>
      <c r="D26" s="1463"/>
      <c r="E26" s="1463"/>
      <c r="F26" s="1464"/>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65" t="s">
        <v>304</v>
      </c>
      <c r="C30" s="1466"/>
      <c r="D30" s="1466"/>
      <c r="E30" s="1466"/>
      <c r="F30" s="1467"/>
      <c r="H30" s="277" t="s">
        <v>289</v>
      </c>
      <c r="I30" s="277"/>
      <c r="J30" s="277"/>
      <c r="K30" s="277"/>
      <c r="L30" s="277"/>
      <c r="M30" s="277"/>
      <c r="N30" s="277"/>
      <c r="O30" s="277"/>
      <c r="P30" s="277"/>
    </row>
    <row r="31" spans="1:16" s="124" customFormat="1" ht="19.5" customHeight="1">
      <c r="A31" s="154" t="s">
        <v>355</v>
      </c>
      <c r="B31" s="1468" t="s">
        <v>237</v>
      </c>
      <c r="C31" s="1468"/>
      <c r="D31" s="1468"/>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68" t="s">
        <v>238</v>
      </c>
      <c r="C32" s="1468"/>
      <c r="D32" s="1468"/>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68" t="s">
        <v>239</v>
      </c>
      <c r="C33" s="1468"/>
      <c r="D33" s="1468"/>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68" t="s">
        <v>235</v>
      </c>
      <c r="C34" s="1468"/>
      <c r="D34" s="1468"/>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68" t="s">
        <v>240</v>
      </c>
      <c r="C35" s="1468"/>
      <c r="D35" s="1468"/>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68" t="s">
        <v>305</v>
      </c>
      <c r="C36" s="1468"/>
      <c r="D36" s="1468"/>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78"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8" s="1478"/>
      <c r="C38" s="1478"/>
      <c r="D38" s="1479" t="s">
        <v>241</v>
      </c>
      <c r="E38" s="1480"/>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81">
        <f>'Bid Form 2nd Envelope'!AB17</f>
        <v>0</v>
      </c>
      <c r="B1" s="1481"/>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431</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 guid="{B79CB868-E256-4BC8-93B8-32C16DA3E61B}"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7" t="s">
        <v>561</v>
      </c>
      <c r="B1" s="1197"/>
      <c r="C1" s="1197"/>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441</v>
      </c>
      <c r="D5" s="295"/>
      <c r="E5" s="296"/>
      <c r="F5" s="296"/>
      <c r="G5" s="296"/>
      <c r="H5" s="296"/>
      <c r="I5" s="296"/>
      <c r="J5" s="296"/>
      <c r="K5" s="296"/>
    </row>
    <row r="6" spans="1:11" ht="18" customHeight="1">
      <c r="B6" s="297" t="s">
        <v>425</v>
      </c>
      <c r="C6" s="298" t="s">
        <v>135</v>
      </c>
      <c r="D6" s="295"/>
      <c r="E6" s="296"/>
      <c r="F6" s="296"/>
      <c r="G6" s="296"/>
      <c r="H6" s="296"/>
      <c r="I6" s="296"/>
      <c r="J6" s="296"/>
      <c r="K6" s="296"/>
    </row>
    <row r="7" spans="1:11" ht="18" customHeight="1">
      <c r="B7" s="297" t="s">
        <v>426</v>
      </c>
      <c r="C7" s="298" t="s">
        <v>442</v>
      </c>
      <c r="D7" s="295"/>
      <c r="E7" s="296"/>
      <c r="F7" s="296"/>
      <c r="G7" s="296"/>
      <c r="H7" s="296"/>
      <c r="I7" s="296"/>
      <c r="J7" s="296"/>
      <c r="K7" s="296"/>
    </row>
    <row r="8" spans="1:11" ht="18" customHeight="1">
      <c r="B8" s="297" t="s">
        <v>443</v>
      </c>
      <c r="C8" s="298" t="s">
        <v>444</v>
      </c>
      <c r="D8" s="295"/>
      <c r="E8" s="296"/>
      <c r="F8" s="296"/>
      <c r="G8" s="296"/>
      <c r="H8" s="296"/>
      <c r="I8" s="296"/>
      <c r="J8" s="296"/>
      <c r="K8" s="296"/>
    </row>
    <row r="9" spans="1:11" ht="18" customHeight="1">
      <c r="B9" s="297" t="s">
        <v>445</v>
      </c>
      <c r="C9" s="298" t="s">
        <v>446</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8" t="s">
        <v>313</v>
      </c>
      <c r="C12" s="1198"/>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8" t="s">
        <v>315</v>
      </c>
      <c r="C14" s="1198"/>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450</v>
      </c>
      <c r="D16" s="295"/>
      <c r="E16" s="296"/>
      <c r="F16" s="296"/>
      <c r="G16" s="296"/>
      <c r="H16" s="296"/>
      <c r="I16" s="296"/>
      <c r="J16" s="296"/>
      <c r="K16" s="296"/>
    </row>
    <row r="17" spans="2:11" ht="42" customHeight="1">
      <c r="B17" s="302" t="s">
        <v>329</v>
      </c>
      <c r="C17" s="298" t="s">
        <v>451</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440</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8" t="s">
        <v>318</v>
      </c>
      <c r="C21" s="1198"/>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8" t="s">
        <v>324</v>
      </c>
      <c r="C27" s="1198"/>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8" t="s">
        <v>325</v>
      </c>
      <c r="C30" s="1198"/>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8" t="s">
        <v>567</v>
      </c>
      <c r="C33" s="1198"/>
      <c r="D33" s="300"/>
    </row>
    <row r="34" spans="2:11" ht="18" customHeight="1">
      <c r="B34" s="302" t="s">
        <v>329</v>
      </c>
      <c r="C34" s="298" t="s">
        <v>326</v>
      </c>
      <c r="D34" s="295"/>
    </row>
    <row r="35" spans="2:11" ht="18" hidden="1" customHeight="1">
      <c r="B35" s="1198" t="s">
        <v>523</v>
      </c>
      <c r="C35" s="1198"/>
      <c r="D35" s="300"/>
    </row>
    <row r="36" spans="2:11" ht="18" hidden="1" customHeight="1">
      <c r="B36" s="302" t="s">
        <v>329</v>
      </c>
      <c r="C36" s="298" t="s">
        <v>326</v>
      </c>
      <c r="D36" s="295"/>
    </row>
    <row r="37" spans="2:11" ht="18" customHeight="1">
      <c r="B37" s="1198" t="s">
        <v>327</v>
      </c>
      <c r="C37" s="1198"/>
      <c r="D37" s="300"/>
    </row>
    <row r="38" spans="2:11" ht="32.25" customHeight="1">
      <c r="B38" s="302" t="s">
        <v>329</v>
      </c>
      <c r="C38" s="298" t="s">
        <v>333</v>
      </c>
      <c r="D38" s="295"/>
      <c r="E38" s="296"/>
      <c r="F38" s="296"/>
      <c r="G38" s="296"/>
      <c r="H38" s="296"/>
      <c r="I38" s="296"/>
      <c r="J38" s="296"/>
      <c r="K38" s="296"/>
    </row>
    <row r="39" spans="2:11" ht="18" customHeight="1">
      <c r="B39" s="1198" t="s">
        <v>334</v>
      </c>
      <c r="C39" s="1198"/>
    </row>
    <row r="40" spans="2:11" ht="38.1" customHeight="1">
      <c r="B40" s="302" t="s">
        <v>329</v>
      </c>
      <c r="C40" s="298" t="s">
        <v>332</v>
      </c>
    </row>
    <row r="41" spans="2:11" ht="38.1" customHeight="1">
      <c r="B41" s="302" t="s">
        <v>329</v>
      </c>
      <c r="C41" s="298" t="s">
        <v>333</v>
      </c>
    </row>
    <row r="42" spans="2:11" ht="18" customHeight="1">
      <c r="B42" s="1198" t="s">
        <v>335</v>
      </c>
      <c r="C42" s="1198"/>
    </row>
    <row r="43" spans="2:11" ht="18" customHeight="1">
      <c r="B43" s="302" t="s">
        <v>329</v>
      </c>
      <c r="C43" s="304" t="s">
        <v>330</v>
      </c>
    </row>
    <row r="44" spans="2:11" ht="18" customHeight="1">
      <c r="B44" s="302" t="s">
        <v>329</v>
      </c>
      <c r="C44" s="304" t="s">
        <v>336</v>
      </c>
    </row>
    <row r="45" spans="2:11" ht="18" customHeight="1">
      <c r="B45" s="1198" t="s">
        <v>331</v>
      </c>
      <c r="C45" s="1198"/>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201"/>
      <c r="B51" s="1201"/>
      <c r="C51" s="1201"/>
      <c r="D51" s="299"/>
    </row>
    <row r="52" spans="1:11" ht="18" customHeight="1">
      <c r="A52" s="1200" t="s">
        <v>139</v>
      </c>
      <c r="B52" s="1200"/>
      <c r="C52" s="1200"/>
      <c r="D52" s="299"/>
    </row>
    <row r="53" spans="1:11" ht="36" customHeight="1">
      <c r="A53" s="1199" t="s">
        <v>339</v>
      </c>
      <c r="B53" s="1199"/>
      <c r="C53" s="1199"/>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tabSelected="1" view="pageBreakPreview" topLeftCell="A7" zoomScaleNormal="100" zoomScaleSheetLayoutView="100" workbookViewId="0">
      <selection activeCell="D31" sqref="D31"/>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216"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C1" s="1216"/>
      <c r="D1" s="1216"/>
      <c r="E1" s="1216"/>
      <c r="F1" s="1216"/>
      <c r="G1" s="1216"/>
      <c r="H1" s="161"/>
      <c r="I1" s="161"/>
      <c r="J1" s="161"/>
      <c r="L1" s="182"/>
      <c r="M1" s="182"/>
      <c r="N1" s="182"/>
    </row>
    <row r="2" spans="2:28" ht="31.5" customHeight="1">
      <c r="B2" s="1217" t="str">
        <f>Cover!B3</f>
        <v>Specification No.: CC/NT/W-AIS/DOM/A10/24/10719</v>
      </c>
      <c r="C2" s="1217"/>
      <c r="D2" s="1217"/>
      <c r="E2" s="1217"/>
      <c r="F2" s="1217"/>
      <c r="G2" s="1217"/>
      <c r="H2" s="162"/>
      <c r="I2" s="162"/>
      <c r="J2" s="162"/>
      <c r="L2" s="808" t="s">
        <v>555</v>
      </c>
      <c r="M2" s="347">
        <v>1</v>
      </c>
      <c r="N2" s="183"/>
      <c r="AA2" s="808" t="s">
        <v>558</v>
      </c>
      <c r="AB2" s="909">
        <v>1</v>
      </c>
    </row>
    <row r="3" spans="2:28" ht="12" customHeight="1">
      <c r="B3" s="163"/>
      <c r="C3" s="163"/>
      <c r="D3" s="163"/>
      <c r="E3" s="163"/>
      <c r="F3" s="162"/>
      <c r="G3" s="162"/>
      <c r="H3" s="162"/>
      <c r="I3" s="162"/>
      <c r="J3" s="162"/>
      <c r="L3" s="808" t="s">
        <v>556</v>
      </c>
      <c r="M3" s="347" t="s">
        <v>447</v>
      </c>
      <c r="N3" s="183"/>
      <c r="AA3" s="808" t="s">
        <v>559</v>
      </c>
      <c r="AB3" s="909" t="s">
        <v>447</v>
      </c>
    </row>
    <row r="4" spans="2:28" ht="20.100000000000001" customHeight="1">
      <c r="B4" s="1218" t="s">
        <v>261</v>
      </c>
      <c r="C4" s="1218"/>
      <c r="D4" s="1218"/>
      <c r="E4" s="1218"/>
      <c r="F4" s="1218"/>
      <c r="G4" s="1218"/>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8" t="s">
        <v>262</v>
      </c>
      <c r="C6" s="670"/>
      <c r="D6" s="1219" t="s">
        <v>558</v>
      </c>
      <c r="E6" s="1219"/>
      <c r="F6" s="1219"/>
      <c r="G6" s="1219"/>
      <c r="H6" s="166"/>
      <c r="I6" s="166" t="str">
        <f>D6</f>
        <v>Sole Bidder</v>
      </c>
      <c r="J6" s="166"/>
      <c r="K6" s="165">
        <f>IF(I6="Sole Bidder",1,2)</f>
        <v>1</v>
      </c>
      <c r="L6" s="566">
        <f>IF(D6= "Sole Bidder", 0, D7)</f>
        <v>0</v>
      </c>
      <c r="M6" s="182" t="str">
        <f>D6</f>
        <v>Sole Bidder</v>
      </c>
      <c r="N6" s="182">
        <f>IF(M6="Sole Bidder",1,2)</f>
        <v>1</v>
      </c>
      <c r="AA6" s="910">
        <f>IF(D6= "Sole Bidder", 0, D7)</f>
        <v>0</v>
      </c>
    </row>
    <row r="7" spans="2:28" ht="50.1" customHeight="1">
      <c r="B7" s="667" t="str">
        <f>IF(D6= "JV (Joint Venture)", "Total Nos. of  Partners in the JV [excluding the Lead Partner]", "")</f>
        <v/>
      </c>
      <c r="C7" s="669"/>
      <c r="D7" s="1220">
        <v>1</v>
      </c>
      <c r="E7" s="1221"/>
      <c r="F7" s="1221"/>
      <c r="G7" s="1222"/>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8"/>
      <c r="E9" s="1209"/>
      <c r="F9" s="1209"/>
      <c r="G9" s="1210"/>
    </row>
    <row r="10" spans="2:28" ht="20.100000000000001" customHeight="1">
      <c r="B10" s="171" t="str">
        <f>IF(D6= "Sole Bidder", "Address of Sole Bidder", "Address of Lead Partner")</f>
        <v>Address of Sole Bidder</v>
      </c>
      <c r="C10" s="172"/>
      <c r="D10" s="1208"/>
      <c r="E10" s="1209"/>
      <c r="F10" s="1209"/>
      <c r="G10" s="1210"/>
    </row>
    <row r="11" spans="2:28" ht="20.100000000000001" customHeight="1">
      <c r="B11" s="173"/>
      <c r="C11" s="174"/>
      <c r="D11" s="1208"/>
      <c r="E11" s="1209"/>
      <c r="F11" s="1209"/>
      <c r="G11" s="1210"/>
    </row>
    <row r="12" spans="2:28" ht="20.100000000000001" customHeight="1">
      <c r="B12" s="175"/>
      <c r="C12" s="176"/>
      <c r="D12" s="1208"/>
      <c r="E12" s="1209"/>
      <c r="F12" s="1209"/>
      <c r="G12" s="1210"/>
    </row>
    <row r="13" spans="2:28" ht="20.100000000000001" customHeight="1"/>
    <row r="14" spans="2:28" ht="20.100000000000001" customHeight="1">
      <c r="B14" s="169" t="str">
        <f>IF(D7=1, "Name of other Partner","Name of other Partner - 1")</f>
        <v>Name of other Partner</v>
      </c>
      <c r="C14" s="170"/>
      <c r="D14" s="1208"/>
      <c r="E14" s="1209"/>
      <c r="F14" s="1209"/>
      <c r="G14" s="1210"/>
    </row>
    <row r="15" spans="2:28" ht="20.100000000000001" customHeight="1">
      <c r="B15" s="171" t="str">
        <f>IF(D7=1, "Address of other Partner","Address of other Partner - 1")</f>
        <v>Address of other Partner</v>
      </c>
      <c r="C15" s="172"/>
      <c r="D15" s="1211"/>
      <c r="E15" s="1212"/>
      <c r="F15" s="1212"/>
      <c r="G15" s="1213"/>
    </row>
    <row r="16" spans="2:28" ht="20.100000000000001" customHeight="1">
      <c r="B16" s="173"/>
      <c r="C16" s="174"/>
      <c r="D16" s="1211" t="s">
        <v>459</v>
      </c>
      <c r="E16" s="1212"/>
      <c r="F16" s="1212"/>
      <c r="G16" s="1213"/>
    </row>
    <row r="17" spans="2:10" ht="20.100000000000001" customHeight="1">
      <c r="B17" s="175"/>
      <c r="C17" s="176"/>
      <c r="D17" s="1211" t="s">
        <v>459</v>
      </c>
      <c r="E17" s="1212"/>
      <c r="F17" s="1212"/>
      <c r="G17" s="1213"/>
    </row>
    <row r="18" spans="2:10" ht="20.100000000000001" customHeight="1"/>
    <row r="19" spans="2:10" ht="20.100000000000001" customHeight="1">
      <c r="B19" s="169" t="s">
        <v>448</v>
      </c>
      <c r="C19" s="170"/>
      <c r="D19" s="1205" t="s">
        <v>459</v>
      </c>
      <c r="E19" s="1206"/>
      <c r="F19" s="1206"/>
      <c r="G19" s="1207"/>
    </row>
    <row r="20" spans="2:10" ht="20.100000000000001" customHeight="1">
      <c r="B20" s="171" t="s">
        <v>449</v>
      </c>
      <c r="C20" s="172"/>
      <c r="D20" s="1205" t="s">
        <v>459</v>
      </c>
      <c r="E20" s="1206"/>
      <c r="F20" s="1206"/>
      <c r="G20" s="1207"/>
    </row>
    <row r="21" spans="2:10" ht="20.100000000000001" customHeight="1">
      <c r="B21" s="173"/>
      <c r="C21" s="174"/>
      <c r="D21" s="1205" t="s">
        <v>459</v>
      </c>
      <c r="E21" s="1206"/>
      <c r="F21" s="1206"/>
      <c r="G21" s="1207"/>
    </row>
    <row r="22" spans="2:10" ht="20.100000000000001" customHeight="1">
      <c r="B22" s="175"/>
      <c r="C22" s="176"/>
      <c r="D22" s="1208" t="s">
        <v>459</v>
      </c>
      <c r="E22" s="1214"/>
      <c r="F22" s="1214"/>
      <c r="G22" s="1215"/>
    </row>
    <row r="23" spans="2:10" ht="20.100000000000001" customHeight="1"/>
    <row r="24" spans="2:10" ht="21" customHeight="1">
      <c r="B24" s="177" t="s">
        <v>263</v>
      </c>
      <c r="C24" s="178"/>
      <c r="D24" s="1208"/>
      <c r="E24" s="1209"/>
      <c r="F24" s="1209"/>
      <c r="G24" s="1210"/>
    </row>
    <row r="25" spans="2:10" ht="21" customHeight="1">
      <c r="B25" s="177" t="s">
        <v>264</v>
      </c>
      <c r="C25" s="178"/>
      <c r="D25" s="1208"/>
      <c r="E25" s="1209"/>
      <c r="F25" s="1209"/>
      <c r="G25" s="1210"/>
    </row>
    <row r="26" spans="2:10" ht="21" customHeight="1">
      <c r="B26" s="177" t="s">
        <v>472</v>
      </c>
      <c r="C26" s="178"/>
      <c r="D26" s="1202"/>
      <c r="E26" s="1203"/>
      <c r="F26" s="1203"/>
      <c r="G26" s="1204"/>
    </row>
    <row r="27" spans="2:10" ht="21" customHeight="1">
      <c r="B27" s="177" t="s">
        <v>473</v>
      </c>
      <c r="C27" s="178"/>
      <c r="D27" s="1205"/>
      <c r="E27" s="1206"/>
      <c r="F27" s="1206"/>
      <c r="G27" s="1207"/>
    </row>
    <row r="28" spans="2:10" ht="21" customHeight="1">
      <c r="B28" s="177" t="s">
        <v>474</v>
      </c>
      <c r="C28" s="178"/>
      <c r="D28" s="1205"/>
      <c r="E28" s="1206"/>
      <c r="F28" s="1206"/>
      <c r="G28" s="1207"/>
    </row>
    <row r="29" spans="2:10" ht="21" customHeight="1">
      <c r="B29" s="177" t="s">
        <v>475</v>
      </c>
      <c r="C29" s="178"/>
      <c r="D29" s="1205"/>
      <c r="E29" s="1206"/>
      <c r="F29" s="1206"/>
      <c r="G29" s="1207"/>
    </row>
    <row r="30" spans="2:10" ht="21" customHeight="1">
      <c r="B30" s="179"/>
      <c r="C30" s="179"/>
      <c r="D30" s="179"/>
    </row>
    <row r="31" spans="2:10" s="165" customFormat="1" ht="21" customHeight="1">
      <c r="B31" s="177" t="s">
        <v>265</v>
      </c>
      <c r="C31" s="178"/>
      <c r="D31" s="344"/>
      <c r="E31" s="567"/>
      <c r="F31" s="344"/>
      <c r="G31" s="345" t="str">
        <f>IF(D31&gt;H31, "Invalid Date !", "")</f>
        <v/>
      </c>
      <c r="H31" s="346">
        <f>IF(E31="Feb",28,IF(OR(E31="Apr", E31="Jun", E31="Sep", E31="Nov"),30,31))</f>
        <v>31</v>
      </c>
      <c r="I31" s="162"/>
      <c r="J31" s="162"/>
    </row>
    <row r="32" spans="2:10" ht="21" customHeight="1">
      <c r="B32" s="177" t="s">
        <v>266</v>
      </c>
      <c r="C32" s="178"/>
      <c r="D32" s="1208"/>
      <c r="E32" s="1209"/>
      <c r="F32" s="1209"/>
      <c r="G32" s="1210"/>
    </row>
    <row r="33" spans="5:5">
      <c r="E33" s="167"/>
    </row>
  </sheetData>
  <sheetProtection algorithmName="SHA-512" hashValue="jqDfc29WHbzcUv1lRkk0KNs7bc67Vf3V09CL9PQSV4j1vWUeXICacJq0zNbbmVFHT+rUtEDN0dhjLOY08QmSQA==" saltValue="GaFIlM5dPf5dPCYMjVYW6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 guid="{B79CB868-E256-4BC8-93B8-32C16DA3E61B}"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59" priority="9" stopIfTrue="1">
      <formula>$L$6&lt;1</formula>
    </cfRule>
  </conditionalFormatting>
  <conditionalFormatting sqref="B19:C22">
    <cfRule type="expression" dxfId="58" priority="8" stopIfTrue="1">
      <formula>$L$6&lt;2</formula>
    </cfRule>
  </conditionalFormatting>
  <conditionalFormatting sqref="B7:G7">
    <cfRule type="expression" dxfId="57" priority="1" stopIfTrue="1">
      <formula>$D$6="Sole Bidder"</formula>
    </cfRule>
  </conditionalFormatting>
  <conditionalFormatting sqref="D14:G17">
    <cfRule type="expression" dxfId="56" priority="3" stopIfTrue="1">
      <formula>$L$6&lt;1</formula>
    </cfRule>
  </conditionalFormatting>
  <conditionalFormatting sqref="D19:G22">
    <cfRule type="expression" dxfId="55"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439"/>
  <sheetViews>
    <sheetView view="pageBreakPreview" zoomScale="85" zoomScaleNormal="100" zoomScaleSheetLayoutView="85" workbookViewId="0">
      <selection activeCell="M21" sqref="M21"/>
    </sheetView>
  </sheetViews>
  <sheetFormatPr defaultColWidth="9" defaultRowHeight="16.5"/>
  <cols>
    <col min="1" max="1" width="9.125" style="1111" customWidth="1"/>
    <col min="2" max="2" width="13.625" style="1111" customWidth="1"/>
    <col min="3" max="3" width="9.625" style="1111" customWidth="1"/>
    <col min="4" max="4" width="22.375" style="1111" customWidth="1"/>
    <col min="5" max="5" width="15.375" style="1111" customWidth="1"/>
    <col min="6" max="6" width="13.5" style="1111" customWidth="1"/>
    <col min="7" max="7" width="14.75" style="1111" customWidth="1"/>
    <col min="8" max="8" width="11.375" style="1111" customWidth="1"/>
    <col min="9" max="9" width="15.125" style="1115" customWidth="1"/>
    <col min="10" max="10" width="55.375" style="285" customWidth="1"/>
    <col min="11" max="11" width="5.75" style="1111" customWidth="1"/>
    <col min="12" max="12" width="6.625" style="1111" customWidth="1"/>
    <col min="13" max="13" width="13.625" style="285" customWidth="1"/>
    <col min="14" max="14" width="24.75" style="1111" customWidth="1"/>
    <col min="15" max="15" width="13" style="1111" hidden="1" customWidth="1"/>
    <col min="16" max="16" width="16.875" style="990" hidden="1" customWidth="1"/>
    <col min="17" max="17" width="22.75" style="990" hidden="1" customWidth="1"/>
    <col min="18" max="18" width="15.5" style="990" hidden="1" customWidth="1"/>
    <col min="19" max="19" width="11.875" style="860" customWidth="1"/>
    <col min="20" max="20" width="13.875" style="857" customWidth="1"/>
    <col min="21" max="23" width="9" style="857" customWidth="1"/>
    <col min="24" max="24" width="14.25" style="857" customWidth="1"/>
    <col min="25" max="25" width="24.125" style="857" customWidth="1"/>
    <col min="26" max="26" width="11.125" style="285" customWidth="1"/>
    <col min="27" max="27" width="12.75" style="285" customWidth="1"/>
    <col min="28" max="28" width="11.375" style="1111"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57" hidden="1" customWidth="1"/>
    <col min="40" max="51" width="9" style="857" customWidth="1"/>
    <col min="52" max="52" width="9" style="285" customWidth="1"/>
    <col min="53" max="16384" width="9" style="285"/>
  </cols>
  <sheetData>
    <row r="1" spans="1:51">
      <c r="A1" s="852" t="str">
        <f>Cover!B3</f>
        <v>Specification No.: CC/NT/W-AIS/DOM/A10/24/10719</v>
      </c>
      <c r="B1" s="852"/>
      <c r="C1" s="852"/>
      <c r="D1" s="852"/>
      <c r="E1" s="852"/>
      <c r="F1" s="852"/>
      <c r="G1" s="852"/>
      <c r="H1" s="852"/>
      <c r="I1" s="989"/>
      <c r="J1" s="1110"/>
      <c r="K1" s="854"/>
      <c r="L1" s="854"/>
      <c r="M1" s="855"/>
      <c r="N1" s="856" t="s">
        <v>414</v>
      </c>
      <c r="O1" s="854" t="s">
        <v>414</v>
      </c>
      <c r="AD1" s="1112" t="s">
        <v>254</v>
      </c>
      <c r="AE1" s="1113">
        <f>SUMIF(O18:O328, "Direct",N18:N328)</f>
        <v>0</v>
      </c>
      <c r="AJ1" s="1113" t="str">
        <f>'Names of Bidder'!D6</f>
        <v>Sole Bidder</v>
      </c>
      <c r="AK1" s="285" t="s">
        <v>255</v>
      </c>
    </row>
    <row r="2" spans="1:51">
      <c r="A2" s="1114"/>
      <c r="B2" s="1114"/>
      <c r="C2" s="1114"/>
      <c r="D2" s="1114"/>
      <c r="E2" s="1114"/>
      <c r="F2" s="1114"/>
      <c r="G2" s="1114"/>
      <c r="H2" s="1114"/>
      <c r="AA2" s="1111"/>
      <c r="AD2" s="1112" t="s">
        <v>256</v>
      </c>
      <c r="AE2" s="1116" t="e">
        <f>#REF!-AE1</f>
        <v>#REF!</v>
      </c>
      <c r="AF2" s="1117"/>
      <c r="AJ2" s="1113">
        <f>'Names of Bidder'!L6</f>
        <v>0</v>
      </c>
    </row>
    <row r="3" spans="1:51">
      <c r="A3" s="1251"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51"/>
      <c r="C3" s="1251"/>
      <c r="D3" s="1251"/>
      <c r="E3" s="1251"/>
      <c r="F3" s="1251"/>
      <c r="G3" s="1251"/>
      <c r="H3" s="1251"/>
      <c r="I3" s="1251"/>
      <c r="J3" s="1251"/>
      <c r="K3" s="1251"/>
      <c r="L3" s="1251"/>
      <c r="M3" s="1251"/>
      <c r="N3" s="1251"/>
      <c r="O3" s="1251"/>
      <c r="Y3" s="861"/>
      <c r="Z3" s="1115"/>
      <c r="AA3" s="1115"/>
      <c r="AB3" s="1115"/>
      <c r="AD3" s="1114"/>
      <c r="AG3" s="1225"/>
      <c r="AH3" s="1225"/>
    </row>
    <row r="4" spans="1:51">
      <c r="A4" s="1252" t="s">
        <v>23</v>
      </c>
      <c r="B4" s="1252"/>
      <c r="C4" s="1252"/>
      <c r="D4" s="1252"/>
      <c r="E4" s="1252"/>
      <c r="F4" s="1252"/>
      <c r="G4" s="1252"/>
      <c r="H4" s="1252"/>
      <c r="I4" s="1252"/>
      <c r="J4" s="1252"/>
      <c r="K4" s="1252"/>
      <c r="L4" s="1252"/>
      <c r="M4" s="1252"/>
      <c r="N4" s="1252"/>
      <c r="O4" s="1252"/>
      <c r="Y4" s="861"/>
      <c r="Z4" s="1115"/>
      <c r="AA4" s="1115"/>
      <c r="AB4" s="1115"/>
      <c r="AD4" s="1114"/>
      <c r="AE4" s="1118"/>
      <c r="AF4" s="1117"/>
    </row>
    <row r="5" spans="1:51">
      <c r="Y5" s="861"/>
      <c r="Z5" s="1115"/>
      <c r="AA5" s="1115"/>
      <c r="AB5" s="1115"/>
      <c r="AD5" s="1114"/>
    </row>
    <row r="6" spans="1:51" s="681" customFormat="1">
      <c r="A6" s="1144" t="str">
        <f>"Bidder’s Name and Address (" &amp; MID('Names of Bidder'!B9,9, 20) &amp; ") :"</f>
        <v>Bidder’s Name and Address (Sole Bidder) :</v>
      </c>
      <c r="B6" s="1144"/>
      <c r="C6" s="1144"/>
      <c r="D6" s="1144"/>
      <c r="E6" s="1144"/>
      <c r="F6" s="1144"/>
      <c r="G6" s="1144"/>
      <c r="H6" s="1144"/>
      <c r="I6" s="1145"/>
      <c r="J6" s="760"/>
      <c r="K6" s="1146"/>
      <c r="L6" s="1146"/>
      <c r="M6" s="1147" t="s">
        <v>392</v>
      </c>
      <c r="N6" s="671"/>
      <c r="O6" s="741"/>
      <c r="P6" s="1148"/>
      <c r="Q6" s="1148"/>
      <c r="R6" s="1148"/>
      <c r="S6" s="684"/>
      <c r="T6" s="680"/>
      <c r="U6" s="680"/>
      <c r="V6" s="680"/>
      <c r="W6" s="680"/>
      <c r="X6" s="680"/>
      <c r="Y6" s="683"/>
      <c r="Z6" s="1149"/>
      <c r="AA6" s="1149"/>
      <c r="AB6" s="1149"/>
      <c r="AD6" s="1108"/>
      <c r="AE6" s="1150"/>
      <c r="AL6" s="680"/>
      <c r="AM6" s="680"/>
      <c r="AN6" s="680"/>
      <c r="AO6" s="680"/>
      <c r="AP6" s="680"/>
      <c r="AQ6" s="680"/>
      <c r="AR6" s="680"/>
      <c r="AS6" s="680"/>
      <c r="AT6" s="680"/>
      <c r="AU6" s="680"/>
      <c r="AV6" s="680"/>
      <c r="AW6" s="680"/>
      <c r="AX6" s="680"/>
      <c r="AY6" s="680"/>
    </row>
    <row r="7" spans="1:51" s="681" customFormat="1">
      <c r="A7" s="1253" t="str">
        <f>IF('Names of Bidder'!D9="", "", IF('Names of Bidder'!D6= "JV (Joint Venture)", "JV of " &amp; AJ8, ""))</f>
        <v/>
      </c>
      <c r="B7" s="1253"/>
      <c r="C7" s="1253"/>
      <c r="D7" s="1253"/>
      <c r="E7" s="1253"/>
      <c r="F7" s="1253"/>
      <c r="G7" s="1253"/>
      <c r="H7" s="1253"/>
      <c r="I7" s="1253"/>
      <c r="J7" s="1253"/>
      <c r="K7" s="1253"/>
      <c r="L7" s="1253"/>
      <c r="M7" s="688" t="s">
        <v>476</v>
      </c>
      <c r="N7" s="671"/>
      <c r="O7" s="741"/>
      <c r="P7" s="1148"/>
      <c r="Q7" s="1148"/>
      <c r="R7" s="1148"/>
      <c r="S7" s="684"/>
      <c r="T7" s="680"/>
      <c r="U7" s="680"/>
      <c r="V7" s="680"/>
      <c r="W7" s="680"/>
      <c r="X7" s="680"/>
      <c r="Y7" s="1148"/>
      <c r="Z7" s="1151"/>
      <c r="AA7" s="1151"/>
      <c r="AB7" s="1151"/>
      <c r="AG7" s="1247"/>
      <c r="AH7" s="1247"/>
      <c r="AL7" s="680"/>
      <c r="AM7" s="680"/>
      <c r="AN7" s="680"/>
      <c r="AO7" s="680"/>
      <c r="AP7" s="680"/>
      <c r="AQ7" s="680"/>
      <c r="AR7" s="680"/>
      <c r="AS7" s="680"/>
      <c r="AT7" s="680"/>
      <c r="AU7" s="680"/>
      <c r="AV7" s="680"/>
      <c r="AW7" s="680"/>
      <c r="AX7" s="680"/>
      <c r="AY7" s="680"/>
    </row>
    <row r="8" spans="1:51" s="681" customFormat="1">
      <c r="A8" s="1144" t="s">
        <v>393</v>
      </c>
      <c r="B8" s="1144"/>
      <c r="C8" s="740" t="str">
        <f>IF('Names of Bidder'!D9=0, "", 'Names of Bidder'!D9)</f>
        <v/>
      </c>
      <c r="D8" s="688"/>
      <c r="E8" s="688"/>
      <c r="F8" s="1144"/>
      <c r="G8" s="1144"/>
      <c r="H8" s="1144"/>
      <c r="I8" s="1145"/>
      <c r="K8" s="671"/>
      <c r="L8" s="671"/>
      <c r="M8" s="688" t="s">
        <v>396</v>
      </c>
      <c r="N8" s="671"/>
      <c r="O8" s="741"/>
      <c r="P8" s="1148"/>
      <c r="Q8" s="1148"/>
      <c r="R8" s="1148"/>
      <c r="S8" s="684"/>
      <c r="T8" s="680"/>
      <c r="U8" s="680"/>
      <c r="V8" s="680"/>
      <c r="W8" s="680"/>
      <c r="X8" s="680"/>
      <c r="Y8" s="683"/>
      <c r="Z8" s="1152"/>
      <c r="AA8" s="1152"/>
      <c r="AB8" s="1152"/>
      <c r="AJ8" s="1153" t="str">
        <f>IF('Names of Bidder'!D7=1,'Names of Bidder'!D9&amp;" &amp; "&amp;'Names of Bidder'!D14,IF('Names of Bidder'!D7="2 or More",'Names of Bidder'!D9&amp;" , "&amp;'Names of Bidder'!D14&amp;" &amp; "&amp;'Names of Bidder'!D19,""))</f>
        <v xml:space="preserve"> &amp; </v>
      </c>
      <c r="AL8" s="680"/>
      <c r="AM8" s="680"/>
      <c r="AN8" s="680"/>
      <c r="AO8" s="680"/>
      <c r="AP8" s="680"/>
      <c r="AQ8" s="680"/>
      <c r="AR8" s="680"/>
      <c r="AS8" s="680"/>
      <c r="AT8" s="680"/>
      <c r="AU8" s="680"/>
      <c r="AV8" s="680"/>
      <c r="AW8" s="680"/>
      <c r="AX8" s="680"/>
      <c r="AY8" s="680"/>
    </row>
    <row r="9" spans="1:51" s="681" customFormat="1">
      <c r="A9" s="1144" t="s">
        <v>395</v>
      </c>
      <c r="B9" s="1144"/>
      <c r="C9" s="688" t="str">
        <f>IF('Names of Bidder'!D10=0, "", 'Names of Bidder'!D10)</f>
        <v/>
      </c>
      <c r="D9" s="688"/>
      <c r="E9" s="688"/>
      <c r="F9" s="1144"/>
      <c r="G9" s="1144"/>
      <c r="H9" s="1144"/>
      <c r="I9" s="1145"/>
      <c r="K9" s="671"/>
      <c r="L9" s="671"/>
      <c r="M9" s="688" t="s">
        <v>397</v>
      </c>
      <c r="N9" s="671"/>
      <c r="O9" s="741"/>
      <c r="P9" s="1148"/>
      <c r="Q9" s="1148"/>
      <c r="R9" s="1148"/>
      <c r="S9" s="684"/>
      <c r="T9" s="680"/>
      <c r="U9" s="680"/>
      <c r="V9" s="680"/>
      <c r="W9" s="680"/>
      <c r="X9" s="680"/>
      <c r="Y9" s="683"/>
      <c r="Z9" s="1152"/>
      <c r="AA9" s="1152"/>
      <c r="AB9" s="1152"/>
      <c r="AL9" s="680"/>
      <c r="AM9" s="680"/>
      <c r="AN9" s="680"/>
      <c r="AO9" s="680"/>
      <c r="AP9" s="680"/>
      <c r="AQ9" s="680"/>
      <c r="AR9" s="680"/>
      <c r="AS9" s="680"/>
      <c r="AT9" s="680"/>
      <c r="AU9" s="680"/>
      <c r="AV9" s="680"/>
      <c r="AW9" s="680"/>
      <c r="AX9" s="680"/>
      <c r="AY9" s="680"/>
    </row>
    <row r="10" spans="1:51" s="681" customFormat="1">
      <c r="A10" s="760"/>
      <c r="B10" s="760"/>
      <c r="C10" s="688" t="str">
        <f>IF('Names of Bidder'!D11=0, "", 'Names of Bidder'!D11)</f>
        <v/>
      </c>
      <c r="D10" s="688"/>
      <c r="E10" s="688"/>
      <c r="F10" s="760"/>
      <c r="G10" s="760"/>
      <c r="H10" s="760"/>
      <c r="I10" s="1154"/>
      <c r="K10" s="671"/>
      <c r="L10" s="671"/>
      <c r="M10" s="688" t="s">
        <v>280</v>
      </c>
      <c r="N10" s="671"/>
      <c r="O10" s="741"/>
      <c r="P10" s="1148"/>
      <c r="Q10" s="1148"/>
      <c r="R10" s="1148"/>
      <c r="S10" s="684"/>
      <c r="T10" s="680"/>
      <c r="U10" s="680"/>
      <c r="V10" s="680"/>
      <c r="W10" s="680"/>
      <c r="X10" s="680"/>
      <c r="Y10" s="1148"/>
      <c r="Z10" s="1155"/>
      <c r="AA10" s="1149"/>
      <c r="AB10" s="1156"/>
      <c r="AL10" s="680"/>
      <c r="AM10" s="680"/>
      <c r="AN10" s="680"/>
      <c r="AO10" s="680"/>
      <c r="AP10" s="680"/>
      <c r="AQ10" s="680"/>
      <c r="AR10" s="680"/>
      <c r="AS10" s="680"/>
      <c r="AT10" s="680"/>
      <c r="AU10" s="680"/>
      <c r="AV10" s="680"/>
      <c r="AW10" s="680"/>
      <c r="AX10" s="680"/>
      <c r="AY10" s="680"/>
    </row>
    <row r="11" spans="1:51" s="681" customFormat="1">
      <c r="A11" s="760"/>
      <c r="B11" s="760"/>
      <c r="C11" s="1248" t="str">
        <f>IF('Names of Bidder'!D12=0, "", 'Names of Bidder'!D12)</f>
        <v/>
      </c>
      <c r="D11" s="1248"/>
      <c r="E11" s="1248"/>
      <c r="F11" s="760"/>
      <c r="G11" s="760"/>
      <c r="H11" s="760"/>
      <c r="I11" s="1154"/>
      <c r="K11" s="671"/>
      <c r="L11" s="671"/>
      <c r="M11" s="688" t="s">
        <v>398</v>
      </c>
      <c r="N11" s="671"/>
      <c r="O11" s="741"/>
      <c r="P11" s="1148"/>
      <c r="Q11" s="1148"/>
      <c r="R11" s="1148"/>
      <c r="S11" s="684"/>
      <c r="T11" s="680"/>
      <c r="U11" s="680"/>
      <c r="V11" s="680"/>
      <c r="W11" s="680"/>
      <c r="X11" s="680"/>
      <c r="Y11" s="680"/>
      <c r="AB11" s="671"/>
      <c r="AG11" s="1247"/>
      <c r="AH11" s="1247"/>
      <c r="AL11" s="680"/>
      <c r="AM11" s="680"/>
      <c r="AN11" s="680"/>
      <c r="AO11" s="680"/>
      <c r="AP11" s="680"/>
      <c r="AQ11" s="680"/>
      <c r="AR11" s="680"/>
      <c r="AS11" s="680"/>
      <c r="AT11" s="680"/>
      <c r="AU11" s="680"/>
      <c r="AV11" s="680"/>
      <c r="AW11" s="680"/>
      <c r="AX11" s="680"/>
      <c r="AY11" s="680"/>
    </row>
    <row r="12" spans="1:51">
      <c r="A12" s="991"/>
      <c r="B12" s="991"/>
      <c r="F12" s="991"/>
      <c r="G12" s="991"/>
      <c r="H12" s="991"/>
      <c r="I12" s="993"/>
      <c r="J12" s="991"/>
      <c r="K12" s="868"/>
      <c r="L12" s="868"/>
      <c r="M12" s="181"/>
      <c r="N12" s="1122"/>
      <c r="O12" s="1122"/>
      <c r="AI12" s="1123"/>
    </row>
    <row r="13" spans="1:51">
      <c r="A13" s="1249" t="s">
        <v>562</v>
      </c>
      <c r="B13" s="1249"/>
      <c r="C13" s="1249"/>
      <c r="D13" s="1249"/>
      <c r="E13" s="1249"/>
      <c r="F13" s="1249"/>
      <c r="G13" s="1249"/>
      <c r="H13" s="1249"/>
      <c r="I13" s="1249"/>
      <c r="J13" s="1249"/>
      <c r="K13" s="1249"/>
      <c r="L13" s="1249"/>
      <c r="M13" s="1249"/>
      <c r="N13" s="1249"/>
      <c r="O13" s="1249"/>
      <c r="P13" s="994"/>
      <c r="Q13" s="994"/>
      <c r="R13" s="994"/>
      <c r="S13" s="995"/>
      <c r="T13" s="996"/>
      <c r="U13" s="996"/>
      <c r="V13" s="996"/>
      <c r="W13" s="996"/>
      <c r="AA13" s="1111"/>
      <c r="AE13" s="285" t="s">
        <v>420</v>
      </c>
      <c r="AI13" s="1123"/>
    </row>
    <row r="14" spans="1:51">
      <c r="A14" s="1109"/>
      <c r="B14" s="1109"/>
      <c r="C14" s="1109"/>
      <c r="D14" s="1109"/>
      <c r="E14" s="1109"/>
      <c r="F14" s="1109"/>
      <c r="G14" s="1109"/>
      <c r="H14" s="1109"/>
      <c r="I14" s="1124"/>
      <c r="J14" s="1109"/>
      <c r="K14" s="1125"/>
      <c r="L14" s="1125"/>
      <c r="M14" s="1109"/>
      <c r="N14" s="1125"/>
      <c r="O14" s="1125"/>
      <c r="P14" s="994"/>
      <c r="Q14" s="994"/>
      <c r="R14" s="994"/>
      <c r="S14" s="995"/>
      <c r="T14" s="996"/>
      <c r="U14" s="996"/>
      <c r="V14" s="996"/>
      <c r="W14" s="996"/>
      <c r="AA14" s="1111"/>
      <c r="AI14" s="1123"/>
    </row>
    <row r="15" spans="1:51">
      <c r="K15" s="1250" t="s">
        <v>273</v>
      </c>
      <c r="L15" s="1250"/>
      <c r="M15" s="1250"/>
      <c r="N15" s="1250"/>
      <c r="Z15" s="1223"/>
      <c r="AA15" s="1223"/>
      <c r="AC15" s="1224"/>
      <c r="AD15" s="1224"/>
      <c r="AE15" s="285" t="s">
        <v>70</v>
      </c>
      <c r="AG15" s="1225"/>
      <c r="AH15" s="1225"/>
    </row>
    <row r="16" spans="1:51" ht="90">
      <c r="A16" s="901" t="s">
        <v>361</v>
      </c>
      <c r="B16" s="901" t="s">
        <v>509</v>
      </c>
      <c r="C16" s="901" t="s">
        <v>510</v>
      </c>
      <c r="D16" s="901" t="s">
        <v>511</v>
      </c>
      <c r="E16" s="901" t="s">
        <v>512</v>
      </c>
      <c r="F16" s="901" t="s">
        <v>480</v>
      </c>
      <c r="G16" s="901" t="s">
        <v>528</v>
      </c>
      <c r="H16" s="901" t="s">
        <v>624</v>
      </c>
      <c r="I16" s="997" t="s">
        <v>507</v>
      </c>
      <c r="J16" s="902" t="s">
        <v>391</v>
      </c>
      <c r="K16" s="897" t="s">
        <v>353</v>
      </c>
      <c r="L16" s="897" t="s">
        <v>362</v>
      </c>
      <c r="M16" s="901" t="s">
        <v>502</v>
      </c>
      <c r="N16" s="901" t="s">
        <v>503</v>
      </c>
      <c r="O16" s="901" t="s">
        <v>504</v>
      </c>
      <c r="Z16" s="998"/>
      <c r="AA16" s="998"/>
      <c r="AC16" s="998"/>
      <c r="AD16" s="998"/>
    </row>
    <row r="17" spans="1:51">
      <c r="A17" s="999">
        <v>1</v>
      </c>
      <c r="B17" s="1000">
        <v>2</v>
      </c>
      <c r="C17" s="1000">
        <v>3</v>
      </c>
      <c r="D17" s="1000">
        <v>4</v>
      </c>
      <c r="E17" s="1000">
        <v>5</v>
      </c>
      <c r="F17" s="1000">
        <v>6</v>
      </c>
      <c r="G17" s="1000">
        <v>7</v>
      </c>
      <c r="H17" s="1000">
        <v>8</v>
      </c>
      <c r="I17" s="1000">
        <v>9</v>
      </c>
      <c r="J17" s="897">
        <v>10</v>
      </c>
      <c r="K17" s="897">
        <v>11</v>
      </c>
      <c r="L17" s="897">
        <v>12</v>
      </c>
      <c r="M17" s="897">
        <v>13</v>
      </c>
      <c r="N17" s="897" t="s">
        <v>513</v>
      </c>
      <c r="O17" s="1001">
        <v>15</v>
      </c>
      <c r="Z17" s="294"/>
      <c r="AA17" s="294"/>
      <c r="AC17" s="294"/>
      <c r="AD17" s="294"/>
    </row>
    <row r="18" spans="1:51">
      <c r="A18" s="550"/>
      <c r="B18" s="550"/>
      <c r="C18" s="550"/>
      <c r="D18" s="550"/>
      <c r="E18" s="550"/>
      <c r="F18" s="550"/>
      <c r="G18" s="550"/>
      <c r="H18" s="550"/>
      <c r="I18" s="1002"/>
      <c r="J18" s="550"/>
      <c r="K18" s="1003"/>
      <c r="L18" s="1003"/>
      <c r="M18" s="1126"/>
      <c r="N18" s="1127"/>
      <c r="O18" s="1128"/>
      <c r="P18" s="857"/>
      <c r="Q18" s="857"/>
      <c r="R18" s="857"/>
      <c r="S18" s="857"/>
      <c r="T18" s="1004"/>
      <c r="V18" s="425"/>
      <c r="AB18" s="285"/>
      <c r="AL18" s="285"/>
      <c r="AM18" s="285"/>
      <c r="AN18" s="285"/>
      <c r="AO18" s="285"/>
      <c r="AP18" s="285"/>
      <c r="AQ18" s="285"/>
      <c r="AR18" s="285"/>
      <c r="AS18" s="285"/>
      <c r="AT18" s="285"/>
      <c r="AU18" s="285"/>
      <c r="AV18" s="285"/>
      <c r="AW18" s="285"/>
      <c r="AX18" s="285"/>
      <c r="AY18" s="285"/>
    </row>
    <row r="19" spans="1:51">
      <c r="A19" s="550"/>
      <c r="B19" s="550"/>
      <c r="C19" s="550"/>
      <c r="D19" s="550"/>
      <c r="E19" s="550"/>
      <c r="F19" s="550"/>
      <c r="G19" s="550"/>
      <c r="H19" s="550"/>
      <c r="I19" s="1002"/>
      <c r="J19" s="1005"/>
      <c r="K19" s="1003"/>
      <c r="L19" s="1003"/>
      <c r="M19" s="1126"/>
      <c r="N19" s="1127"/>
      <c r="O19" s="1128"/>
      <c r="P19" s="857"/>
      <c r="Q19" s="857"/>
      <c r="R19" s="857"/>
      <c r="S19" s="857"/>
      <c r="T19" s="1004"/>
      <c r="V19" s="425"/>
      <c r="AB19" s="285"/>
      <c r="AL19" s="285"/>
      <c r="AM19" s="285"/>
      <c r="AN19" s="285"/>
      <c r="AO19" s="285"/>
      <c r="AP19" s="285"/>
      <c r="AQ19" s="285"/>
      <c r="AR19" s="285"/>
      <c r="AS19" s="285"/>
      <c r="AT19" s="285"/>
      <c r="AU19" s="285"/>
      <c r="AV19" s="285"/>
      <c r="AW19" s="285"/>
      <c r="AX19" s="285"/>
      <c r="AY19" s="285"/>
    </row>
    <row r="20" spans="1:51" s="681" customFormat="1" ht="31.5">
      <c r="A20" s="914" t="s">
        <v>340</v>
      </c>
      <c r="B20" s="917" t="s">
        <v>777</v>
      </c>
      <c r="C20" s="918"/>
      <c r="D20" s="918"/>
      <c r="E20" s="918"/>
      <c r="F20" s="918"/>
      <c r="G20" s="918"/>
      <c r="H20" s="918"/>
      <c r="I20" s="974"/>
      <c r="J20" s="919"/>
      <c r="K20" s="914"/>
      <c r="L20" s="914"/>
      <c r="M20" s="915"/>
      <c r="N20" s="914"/>
      <c r="O20" s="925"/>
      <c r="P20" s="680"/>
      <c r="Q20" s="779" t="s">
        <v>488</v>
      </c>
      <c r="R20" s="779" t="s">
        <v>489</v>
      </c>
      <c r="S20" s="680"/>
      <c r="T20" s="916"/>
      <c r="U20" s="680"/>
      <c r="V20" s="689"/>
      <c r="W20" s="680"/>
      <c r="X20" s="680"/>
      <c r="Y20" s="680"/>
    </row>
    <row r="21" spans="1:51" ht="56.25" customHeight="1">
      <c r="A21" s="1128">
        <v>1</v>
      </c>
      <c r="B21" s="1128">
        <v>7000028332</v>
      </c>
      <c r="C21" s="1128">
        <v>10</v>
      </c>
      <c r="D21" s="1129" t="s">
        <v>698</v>
      </c>
      <c r="E21" s="1128">
        <v>1000028343</v>
      </c>
      <c r="F21" s="1128">
        <v>85352911</v>
      </c>
      <c r="G21" s="976"/>
      <c r="H21" s="1128">
        <v>18</v>
      </c>
      <c r="I21" s="975"/>
      <c r="J21" s="1130" t="s">
        <v>709</v>
      </c>
      <c r="K21" s="1128" t="s">
        <v>568</v>
      </c>
      <c r="L21" s="1128">
        <v>1</v>
      </c>
      <c r="M21" s="973"/>
      <c r="N21" s="1131" t="str">
        <f t="shared" ref="N21:N36" si="0">IF(M21=0, "Included",IF(ISERROR(L21*M21), M21, L21*M21))</f>
        <v>Included</v>
      </c>
      <c r="O21" s="926">
        <f t="shared" ref="O21:O36" si="1">R21</f>
        <v>0</v>
      </c>
      <c r="P21" s="857"/>
      <c r="Q21" s="285">
        <f t="shared" ref="Q21:Q36" si="2">IF(N21="Included",0,N21)</f>
        <v>0</v>
      </c>
      <c r="R21" s="1117">
        <f>IF(I21="", H21*Q21/100,I21*Q21)</f>
        <v>0</v>
      </c>
      <c r="S21" s="857"/>
      <c r="T21" s="1004"/>
      <c r="V21" s="425"/>
      <c r="AB21" s="285"/>
      <c r="AL21" s="285"/>
      <c r="AM21" s="285"/>
      <c r="AN21" s="285"/>
      <c r="AO21" s="285"/>
      <c r="AP21" s="285"/>
      <c r="AQ21" s="285"/>
      <c r="AR21" s="285"/>
      <c r="AS21" s="285"/>
      <c r="AT21" s="285"/>
      <c r="AU21" s="285"/>
      <c r="AV21" s="285"/>
      <c r="AW21" s="285"/>
      <c r="AX21" s="285"/>
      <c r="AY21" s="285"/>
    </row>
    <row r="22" spans="1:51" ht="44.25" customHeight="1">
      <c r="A22" s="1128">
        <v>2</v>
      </c>
      <c r="B22" s="1128">
        <v>7000028332</v>
      </c>
      <c r="C22" s="1128">
        <v>20</v>
      </c>
      <c r="D22" s="1129" t="s">
        <v>698</v>
      </c>
      <c r="E22" s="1128">
        <v>1000000977</v>
      </c>
      <c r="F22" s="1128">
        <v>85359090</v>
      </c>
      <c r="G22" s="976"/>
      <c r="H22" s="1128">
        <v>18</v>
      </c>
      <c r="I22" s="975"/>
      <c r="J22" s="1130" t="s">
        <v>710</v>
      </c>
      <c r="K22" s="1128" t="s">
        <v>568</v>
      </c>
      <c r="L22" s="1128">
        <v>3</v>
      </c>
      <c r="M22" s="973"/>
      <c r="N22" s="1131" t="str">
        <f t="shared" si="0"/>
        <v>Included</v>
      </c>
      <c r="O22" s="926">
        <f t="shared" si="1"/>
        <v>0</v>
      </c>
      <c r="P22" s="857"/>
      <c r="Q22" s="285">
        <f t="shared" si="2"/>
        <v>0</v>
      </c>
      <c r="R22" s="1117">
        <f t="shared" ref="R22:R85" si="3">IF(I22="", H22*Q22/100,I22*Q22)</f>
        <v>0</v>
      </c>
      <c r="S22" s="857"/>
      <c r="T22" s="1004"/>
      <c r="V22" s="425"/>
      <c r="AB22" s="285"/>
      <c r="AL22" s="285"/>
      <c r="AM22" s="285"/>
      <c r="AN22" s="285"/>
      <c r="AO22" s="285"/>
      <c r="AP22" s="285"/>
      <c r="AQ22" s="285"/>
      <c r="AR22" s="285"/>
      <c r="AS22" s="285"/>
      <c r="AT22" s="285"/>
      <c r="AU22" s="285"/>
      <c r="AV22" s="285"/>
      <c r="AW22" s="285"/>
      <c r="AX22" s="285"/>
      <c r="AY22" s="285"/>
    </row>
    <row r="23" spans="1:51" ht="28.5" customHeight="1">
      <c r="A23" s="1128">
        <v>3</v>
      </c>
      <c r="B23" s="1128">
        <v>7000028332</v>
      </c>
      <c r="C23" s="1128">
        <v>30</v>
      </c>
      <c r="D23" s="1129" t="s">
        <v>698</v>
      </c>
      <c r="E23" s="1128">
        <v>1000000991</v>
      </c>
      <c r="F23" s="1128">
        <v>85359090</v>
      </c>
      <c r="G23" s="976"/>
      <c r="H23" s="1128">
        <v>18</v>
      </c>
      <c r="I23" s="975"/>
      <c r="J23" s="1130" t="s">
        <v>711</v>
      </c>
      <c r="K23" s="1128" t="s">
        <v>568</v>
      </c>
      <c r="L23" s="1128">
        <v>3</v>
      </c>
      <c r="M23" s="973"/>
      <c r="N23" s="1131" t="str">
        <f t="shared" si="0"/>
        <v>Included</v>
      </c>
      <c r="O23" s="926">
        <f t="shared" si="1"/>
        <v>0</v>
      </c>
      <c r="P23" s="857"/>
      <c r="Q23" s="285">
        <f t="shared" si="2"/>
        <v>0</v>
      </c>
      <c r="R23" s="1117">
        <f t="shared" si="3"/>
        <v>0</v>
      </c>
      <c r="S23" s="857"/>
      <c r="T23" s="1004"/>
      <c r="V23" s="425"/>
      <c r="AB23" s="285"/>
      <c r="AL23" s="285"/>
      <c r="AM23" s="285"/>
      <c r="AN23" s="285"/>
      <c r="AO23" s="285"/>
      <c r="AP23" s="285"/>
      <c r="AQ23" s="285"/>
      <c r="AR23" s="285"/>
      <c r="AS23" s="285"/>
      <c r="AT23" s="285"/>
      <c r="AU23" s="285"/>
      <c r="AV23" s="285"/>
      <c r="AW23" s="285"/>
      <c r="AX23" s="285"/>
      <c r="AY23" s="285"/>
    </row>
    <row r="24" spans="1:51" ht="28.5" customHeight="1">
      <c r="A24" s="1128">
        <v>4</v>
      </c>
      <c r="B24" s="1128">
        <v>7000028332</v>
      </c>
      <c r="C24" s="1128">
        <v>40</v>
      </c>
      <c r="D24" s="1129" t="s">
        <v>698</v>
      </c>
      <c r="E24" s="1128">
        <v>1000020416</v>
      </c>
      <c r="F24" s="1128">
        <v>85354010</v>
      </c>
      <c r="G24" s="976"/>
      <c r="H24" s="1128">
        <v>18</v>
      </c>
      <c r="I24" s="975"/>
      <c r="J24" s="1130" t="s">
        <v>712</v>
      </c>
      <c r="K24" s="1128" t="s">
        <v>568</v>
      </c>
      <c r="L24" s="1128">
        <v>3</v>
      </c>
      <c r="M24" s="973"/>
      <c r="N24" s="1131" t="str">
        <f t="shared" si="0"/>
        <v>Included</v>
      </c>
      <c r="O24" s="926">
        <f t="shared" si="1"/>
        <v>0</v>
      </c>
      <c r="P24" s="857"/>
      <c r="Q24" s="285">
        <f t="shared" si="2"/>
        <v>0</v>
      </c>
      <c r="R24" s="1117">
        <f t="shared" si="3"/>
        <v>0</v>
      </c>
      <c r="S24" s="857"/>
      <c r="T24" s="1004"/>
      <c r="V24" s="425"/>
      <c r="AB24" s="285"/>
      <c r="AL24" s="285"/>
      <c r="AM24" s="285"/>
      <c r="AN24" s="285"/>
      <c r="AO24" s="285"/>
      <c r="AP24" s="285"/>
      <c r="AQ24" s="285"/>
      <c r="AR24" s="285"/>
      <c r="AS24" s="285"/>
      <c r="AT24" s="285"/>
      <c r="AU24" s="285"/>
      <c r="AV24" s="285"/>
      <c r="AW24" s="285"/>
      <c r="AX24" s="285"/>
      <c r="AY24" s="285"/>
    </row>
    <row r="25" spans="1:51" ht="26.25" customHeight="1">
      <c r="A25" s="1128">
        <v>5</v>
      </c>
      <c r="B25" s="1128">
        <v>7000028332</v>
      </c>
      <c r="C25" s="1128">
        <v>50</v>
      </c>
      <c r="D25" s="1129" t="s">
        <v>698</v>
      </c>
      <c r="E25" s="1128">
        <v>1000000956</v>
      </c>
      <c r="F25" s="1128">
        <v>85462040</v>
      </c>
      <c r="G25" s="976"/>
      <c r="H25" s="1128">
        <v>18</v>
      </c>
      <c r="I25" s="975"/>
      <c r="J25" s="1130" t="s">
        <v>713</v>
      </c>
      <c r="K25" s="1128" t="s">
        <v>568</v>
      </c>
      <c r="L25" s="1128">
        <v>3</v>
      </c>
      <c r="M25" s="973"/>
      <c r="N25" s="1131" t="str">
        <f t="shared" si="0"/>
        <v>Included</v>
      </c>
      <c r="O25" s="926">
        <f t="shared" si="1"/>
        <v>0</v>
      </c>
      <c r="P25" s="857"/>
      <c r="Q25" s="285">
        <f t="shared" si="2"/>
        <v>0</v>
      </c>
      <c r="R25" s="1117">
        <f t="shared" si="3"/>
        <v>0</v>
      </c>
      <c r="S25" s="857"/>
      <c r="T25" s="1004"/>
      <c r="V25" s="425"/>
      <c r="AB25" s="285"/>
      <c r="AL25" s="285"/>
      <c r="AM25" s="285"/>
      <c r="AN25" s="285"/>
      <c r="AO25" s="285"/>
      <c r="AP25" s="285"/>
      <c r="AQ25" s="285"/>
      <c r="AR25" s="285"/>
      <c r="AS25" s="285"/>
      <c r="AT25" s="285"/>
      <c r="AU25" s="285"/>
      <c r="AV25" s="285"/>
      <c r="AW25" s="285"/>
      <c r="AX25" s="285"/>
      <c r="AY25" s="285"/>
    </row>
    <row r="26" spans="1:51" ht="44.25" customHeight="1">
      <c r="A26" s="1128">
        <v>6</v>
      </c>
      <c r="B26" s="1128">
        <v>7000028332</v>
      </c>
      <c r="C26" s="1128">
        <v>60</v>
      </c>
      <c r="D26" s="1129" t="s">
        <v>698</v>
      </c>
      <c r="E26" s="1128">
        <v>1000000992</v>
      </c>
      <c r="F26" s="1128">
        <v>85353090</v>
      </c>
      <c r="G26" s="976"/>
      <c r="H26" s="1128">
        <v>18</v>
      </c>
      <c r="I26" s="975"/>
      <c r="J26" s="1130" t="s">
        <v>714</v>
      </c>
      <c r="K26" s="1128" t="s">
        <v>568</v>
      </c>
      <c r="L26" s="1128">
        <v>1</v>
      </c>
      <c r="M26" s="973"/>
      <c r="N26" s="1131" t="str">
        <f t="shared" si="0"/>
        <v>Included</v>
      </c>
      <c r="O26" s="926">
        <f t="shared" si="1"/>
        <v>0</v>
      </c>
      <c r="P26" s="857"/>
      <c r="Q26" s="285">
        <f t="shared" si="2"/>
        <v>0</v>
      </c>
      <c r="R26" s="1117">
        <f t="shared" si="3"/>
        <v>0</v>
      </c>
      <c r="S26" s="857"/>
      <c r="T26" s="1004"/>
      <c r="V26" s="425"/>
      <c r="AB26" s="285"/>
      <c r="AL26" s="285"/>
      <c r="AM26" s="285"/>
      <c r="AN26" s="285"/>
      <c r="AO26" s="285"/>
      <c r="AP26" s="285"/>
      <c r="AQ26" s="285"/>
      <c r="AR26" s="285"/>
      <c r="AS26" s="285"/>
      <c r="AT26" s="285"/>
      <c r="AU26" s="285"/>
      <c r="AV26" s="285"/>
      <c r="AW26" s="285"/>
      <c r="AX26" s="285"/>
      <c r="AY26" s="285"/>
    </row>
    <row r="27" spans="1:51" ht="44.25" customHeight="1">
      <c r="A27" s="1128">
        <v>7</v>
      </c>
      <c r="B27" s="1128">
        <v>7000028332</v>
      </c>
      <c r="C27" s="1128">
        <v>70</v>
      </c>
      <c r="D27" s="1129" t="s">
        <v>698</v>
      </c>
      <c r="E27" s="1128">
        <v>1000000996</v>
      </c>
      <c r="F27" s="1128">
        <v>85353090</v>
      </c>
      <c r="G27" s="976"/>
      <c r="H27" s="1128">
        <v>18</v>
      </c>
      <c r="I27" s="975"/>
      <c r="J27" s="1130" t="s">
        <v>715</v>
      </c>
      <c r="K27" s="1128" t="s">
        <v>568</v>
      </c>
      <c r="L27" s="1128">
        <v>1</v>
      </c>
      <c r="M27" s="973"/>
      <c r="N27" s="1131" t="str">
        <f t="shared" si="0"/>
        <v>Included</v>
      </c>
      <c r="O27" s="926">
        <f t="shared" si="1"/>
        <v>0</v>
      </c>
      <c r="P27" s="857"/>
      <c r="Q27" s="285">
        <f t="shared" si="2"/>
        <v>0</v>
      </c>
      <c r="R27" s="1117">
        <f t="shared" si="3"/>
        <v>0</v>
      </c>
      <c r="S27" s="857"/>
      <c r="T27" s="1004"/>
      <c r="V27" s="425"/>
      <c r="AB27" s="285"/>
      <c r="AL27" s="285"/>
      <c r="AM27" s="285"/>
      <c r="AN27" s="285"/>
      <c r="AO27" s="285"/>
      <c r="AP27" s="285"/>
      <c r="AQ27" s="285"/>
      <c r="AR27" s="285"/>
      <c r="AS27" s="285"/>
      <c r="AT27" s="285"/>
      <c r="AU27" s="285"/>
      <c r="AV27" s="285"/>
      <c r="AW27" s="285"/>
      <c r="AX27" s="285"/>
      <c r="AY27" s="285"/>
    </row>
    <row r="28" spans="1:51" ht="44.25" customHeight="1">
      <c r="A28" s="1128">
        <v>8</v>
      </c>
      <c r="B28" s="1128">
        <v>7000028332</v>
      </c>
      <c r="C28" s="1128">
        <v>80</v>
      </c>
      <c r="D28" s="1129" t="s">
        <v>698</v>
      </c>
      <c r="E28" s="1128">
        <v>1000000997</v>
      </c>
      <c r="F28" s="1128">
        <v>85353090</v>
      </c>
      <c r="G28" s="976"/>
      <c r="H28" s="1128">
        <v>18</v>
      </c>
      <c r="I28" s="975"/>
      <c r="J28" s="1130" t="s">
        <v>716</v>
      </c>
      <c r="K28" s="1128" t="s">
        <v>568</v>
      </c>
      <c r="L28" s="1128">
        <v>1</v>
      </c>
      <c r="M28" s="973"/>
      <c r="N28" s="1131" t="str">
        <f t="shared" si="0"/>
        <v>Included</v>
      </c>
      <c r="O28" s="926">
        <f t="shared" si="1"/>
        <v>0</v>
      </c>
      <c r="P28" s="857"/>
      <c r="Q28" s="285">
        <f t="shared" si="2"/>
        <v>0</v>
      </c>
      <c r="R28" s="1117">
        <f t="shared" si="3"/>
        <v>0</v>
      </c>
      <c r="S28" s="857"/>
      <c r="T28" s="1004"/>
      <c r="V28" s="425"/>
      <c r="AB28" s="285"/>
      <c r="AL28" s="285"/>
      <c r="AM28" s="285"/>
      <c r="AN28" s="285"/>
      <c r="AO28" s="285"/>
      <c r="AP28" s="285"/>
      <c r="AQ28" s="285"/>
      <c r="AR28" s="285"/>
      <c r="AS28" s="285"/>
      <c r="AT28" s="285"/>
      <c r="AU28" s="285"/>
      <c r="AV28" s="285"/>
      <c r="AW28" s="285"/>
      <c r="AX28" s="285"/>
      <c r="AY28" s="285"/>
    </row>
    <row r="29" spans="1:51" ht="33">
      <c r="A29" s="1128">
        <v>9</v>
      </c>
      <c r="B29" s="1128">
        <v>7000028332</v>
      </c>
      <c r="C29" s="1128">
        <v>90</v>
      </c>
      <c r="D29" s="1129" t="s">
        <v>699</v>
      </c>
      <c r="E29" s="1128">
        <v>1000010955</v>
      </c>
      <c r="F29" s="1128">
        <v>85371000</v>
      </c>
      <c r="G29" s="976"/>
      <c r="H29" s="1128">
        <v>18</v>
      </c>
      <c r="I29" s="975"/>
      <c r="J29" s="1130" t="s">
        <v>717</v>
      </c>
      <c r="K29" s="1128" t="s">
        <v>568</v>
      </c>
      <c r="L29" s="1128">
        <v>1</v>
      </c>
      <c r="M29" s="973"/>
      <c r="N29" s="1131" t="str">
        <f t="shared" si="0"/>
        <v>Included</v>
      </c>
      <c r="O29" s="926">
        <f t="shared" si="1"/>
        <v>0</v>
      </c>
      <c r="P29" s="857"/>
      <c r="Q29" s="285">
        <f t="shared" si="2"/>
        <v>0</v>
      </c>
      <c r="R29" s="1117">
        <f t="shared" si="3"/>
        <v>0</v>
      </c>
      <c r="S29" s="857"/>
      <c r="T29" s="1004"/>
      <c r="V29" s="425"/>
      <c r="AB29" s="285"/>
      <c r="AL29" s="285"/>
      <c r="AM29" s="285"/>
      <c r="AN29" s="285"/>
      <c r="AO29" s="285"/>
      <c r="AP29" s="285"/>
      <c r="AQ29" s="285"/>
      <c r="AR29" s="285"/>
      <c r="AS29" s="285"/>
      <c r="AT29" s="285"/>
      <c r="AU29" s="285"/>
      <c r="AV29" s="285"/>
      <c r="AW29" s="285"/>
      <c r="AX29" s="285"/>
      <c r="AY29" s="285"/>
    </row>
    <row r="30" spans="1:51" ht="31.5" customHeight="1">
      <c r="A30" s="1128">
        <v>10</v>
      </c>
      <c r="B30" s="1128">
        <v>7000028332</v>
      </c>
      <c r="C30" s="1128">
        <v>100</v>
      </c>
      <c r="D30" s="1129" t="s">
        <v>700</v>
      </c>
      <c r="E30" s="1128">
        <v>1000010638</v>
      </c>
      <c r="F30" s="1128">
        <v>85176210</v>
      </c>
      <c r="G30" s="976"/>
      <c r="H30" s="1128">
        <v>18</v>
      </c>
      <c r="I30" s="975"/>
      <c r="J30" s="1130" t="s">
        <v>718</v>
      </c>
      <c r="K30" s="1128" t="s">
        <v>568</v>
      </c>
      <c r="L30" s="1128">
        <v>1</v>
      </c>
      <c r="M30" s="973"/>
      <c r="N30" s="1131" t="str">
        <f t="shared" si="0"/>
        <v>Included</v>
      </c>
      <c r="O30" s="926">
        <f t="shared" si="1"/>
        <v>0</v>
      </c>
      <c r="P30" s="857"/>
      <c r="Q30" s="285">
        <f t="shared" si="2"/>
        <v>0</v>
      </c>
      <c r="R30" s="1117">
        <f t="shared" si="3"/>
        <v>0</v>
      </c>
      <c r="S30" s="857"/>
      <c r="T30" s="1004"/>
      <c r="V30" s="425"/>
      <c r="AB30" s="285"/>
      <c r="AL30" s="285"/>
      <c r="AM30" s="285"/>
      <c r="AN30" s="285"/>
      <c r="AO30" s="285"/>
      <c r="AP30" s="285"/>
      <c r="AQ30" s="285"/>
      <c r="AR30" s="285"/>
      <c r="AS30" s="285"/>
      <c r="AT30" s="285"/>
      <c r="AU30" s="285"/>
      <c r="AV30" s="285"/>
      <c r="AW30" s="285"/>
      <c r="AX30" s="285"/>
      <c r="AY30" s="285"/>
    </row>
    <row r="31" spans="1:51" ht="33">
      <c r="A31" s="1128">
        <v>11</v>
      </c>
      <c r="B31" s="1128">
        <v>7000028332</v>
      </c>
      <c r="C31" s="1128">
        <v>110</v>
      </c>
      <c r="D31" s="1129" t="s">
        <v>650</v>
      </c>
      <c r="E31" s="1128">
        <v>1000020262</v>
      </c>
      <c r="F31" s="1128">
        <v>85371000</v>
      </c>
      <c r="G31" s="976"/>
      <c r="H31" s="1128">
        <v>18</v>
      </c>
      <c r="I31" s="975"/>
      <c r="J31" s="1130" t="s">
        <v>676</v>
      </c>
      <c r="K31" s="1128" t="s">
        <v>568</v>
      </c>
      <c r="L31" s="1128">
        <v>2</v>
      </c>
      <c r="M31" s="973"/>
      <c r="N31" s="1131" t="str">
        <f t="shared" si="0"/>
        <v>Included</v>
      </c>
      <c r="O31" s="926">
        <f t="shared" si="1"/>
        <v>0</v>
      </c>
      <c r="P31" s="857"/>
      <c r="Q31" s="285">
        <f t="shared" si="2"/>
        <v>0</v>
      </c>
      <c r="R31" s="1117">
        <f t="shared" si="3"/>
        <v>0</v>
      </c>
      <c r="S31" s="857"/>
      <c r="T31" s="1004"/>
      <c r="V31" s="425"/>
      <c r="AB31" s="285"/>
      <c r="AL31" s="285"/>
      <c r="AM31" s="285"/>
      <c r="AN31" s="285"/>
      <c r="AO31" s="285"/>
      <c r="AP31" s="285"/>
      <c r="AQ31" s="285"/>
      <c r="AR31" s="285"/>
      <c r="AS31" s="285"/>
      <c r="AT31" s="285"/>
      <c r="AU31" s="285"/>
      <c r="AV31" s="285"/>
      <c r="AW31" s="285"/>
      <c r="AX31" s="285"/>
      <c r="AY31" s="285"/>
    </row>
    <row r="32" spans="1:51" ht="33">
      <c r="A32" s="1128">
        <v>12</v>
      </c>
      <c r="B32" s="1128">
        <v>7000028332</v>
      </c>
      <c r="C32" s="1128">
        <v>120</v>
      </c>
      <c r="D32" s="1129" t="s">
        <v>650</v>
      </c>
      <c r="E32" s="1128">
        <v>1000038387</v>
      </c>
      <c r="F32" s="1128">
        <v>94051090</v>
      </c>
      <c r="G32" s="976"/>
      <c r="H32" s="1128">
        <v>18</v>
      </c>
      <c r="I32" s="975"/>
      <c r="J32" s="1130" t="s">
        <v>577</v>
      </c>
      <c r="K32" s="1128" t="s">
        <v>568</v>
      </c>
      <c r="L32" s="1128">
        <v>3</v>
      </c>
      <c r="M32" s="973"/>
      <c r="N32" s="1131" t="str">
        <f t="shared" si="0"/>
        <v>Included</v>
      </c>
      <c r="O32" s="926">
        <f t="shared" si="1"/>
        <v>0</v>
      </c>
      <c r="P32" s="857"/>
      <c r="Q32" s="285">
        <f t="shared" si="2"/>
        <v>0</v>
      </c>
      <c r="R32" s="1117">
        <f t="shared" si="3"/>
        <v>0</v>
      </c>
      <c r="S32" s="857"/>
      <c r="T32" s="1004"/>
      <c r="V32" s="425"/>
      <c r="AB32" s="285"/>
      <c r="AL32" s="285"/>
      <c r="AM32" s="285"/>
      <c r="AN32" s="285"/>
      <c r="AO32" s="285"/>
      <c r="AP32" s="285"/>
      <c r="AQ32" s="285"/>
      <c r="AR32" s="285"/>
      <c r="AS32" s="285"/>
      <c r="AT32" s="285"/>
      <c r="AU32" s="285"/>
      <c r="AV32" s="285"/>
      <c r="AW32" s="285"/>
      <c r="AX32" s="285"/>
      <c r="AY32" s="285"/>
    </row>
    <row r="33" spans="1:51" ht="33">
      <c r="A33" s="1128">
        <v>13</v>
      </c>
      <c r="B33" s="1128">
        <v>7000028332</v>
      </c>
      <c r="C33" s="1128">
        <v>130</v>
      </c>
      <c r="D33" s="1129" t="s">
        <v>650</v>
      </c>
      <c r="E33" s="1128">
        <v>1000038325</v>
      </c>
      <c r="F33" s="1128">
        <v>94059900</v>
      </c>
      <c r="G33" s="976"/>
      <c r="H33" s="1128">
        <v>18</v>
      </c>
      <c r="I33" s="975"/>
      <c r="J33" s="1129" t="s">
        <v>575</v>
      </c>
      <c r="K33" s="1128" t="s">
        <v>568</v>
      </c>
      <c r="L33" s="1128">
        <v>3</v>
      </c>
      <c r="M33" s="973"/>
      <c r="N33" s="1131" t="str">
        <f t="shared" si="0"/>
        <v>Included</v>
      </c>
      <c r="O33" s="926">
        <f t="shared" si="1"/>
        <v>0</v>
      </c>
      <c r="P33" s="857"/>
      <c r="Q33" s="285">
        <f t="shared" si="2"/>
        <v>0</v>
      </c>
      <c r="R33" s="1117">
        <f t="shared" si="3"/>
        <v>0</v>
      </c>
      <c r="S33" s="857"/>
      <c r="T33" s="1004"/>
      <c r="V33" s="425"/>
      <c r="AB33" s="285"/>
      <c r="AL33" s="285"/>
      <c r="AM33" s="285"/>
      <c r="AN33" s="285"/>
      <c r="AO33" s="285"/>
      <c r="AP33" s="285"/>
      <c r="AQ33" s="285"/>
      <c r="AR33" s="285"/>
      <c r="AS33" s="285"/>
      <c r="AT33" s="285"/>
      <c r="AU33" s="285"/>
      <c r="AV33" s="285"/>
      <c r="AW33" s="285"/>
      <c r="AX33" s="285"/>
      <c r="AY33" s="285"/>
    </row>
    <row r="34" spans="1:51" ht="30.75" customHeight="1">
      <c r="A34" s="1128">
        <v>14</v>
      </c>
      <c r="B34" s="1128">
        <v>7000028332</v>
      </c>
      <c r="C34" s="1128">
        <v>140</v>
      </c>
      <c r="D34" s="1129" t="s">
        <v>701</v>
      </c>
      <c r="E34" s="1128">
        <v>1000056265</v>
      </c>
      <c r="F34" s="1128">
        <v>85446020</v>
      </c>
      <c r="G34" s="976"/>
      <c r="H34" s="1128">
        <v>18</v>
      </c>
      <c r="I34" s="975"/>
      <c r="J34" s="1129" t="s">
        <v>617</v>
      </c>
      <c r="K34" s="1128" t="s">
        <v>576</v>
      </c>
      <c r="L34" s="1128">
        <v>0.3</v>
      </c>
      <c r="M34" s="973"/>
      <c r="N34" s="1131" t="str">
        <f t="shared" si="0"/>
        <v>Included</v>
      </c>
      <c r="O34" s="926">
        <f t="shared" si="1"/>
        <v>0</v>
      </c>
      <c r="P34" s="857"/>
      <c r="Q34" s="285">
        <f t="shared" si="2"/>
        <v>0</v>
      </c>
      <c r="R34" s="1117">
        <f t="shared" si="3"/>
        <v>0</v>
      </c>
      <c r="S34" s="857"/>
      <c r="T34" s="1004"/>
      <c r="V34" s="425"/>
      <c r="AB34" s="285"/>
      <c r="AL34" s="285"/>
      <c r="AM34" s="285"/>
      <c r="AN34" s="285"/>
      <c r="AO34" s="285"/>
      <c r="AP34" s="285"/>
      <c r="AQ34" s="285"/>
      <c r="AR34" s="285"/>
      <c r="AS34" s="285"/>
      <c r="AT34" s="285"/>
      <c r="AU34" s="285"/>
      <c r="AV34" s="285"/>
      <c r="AW34" s="285"/>
      <c r="AX34" s="285"/>
      <c r="AY34" s="285"/>
    </row>
    <row r="35" spans="1:51" ht="30.75" customHeight="1">
      <c r="A35" s="1128">
        <v>15</v>
      </c>
      <c r="B35" s="1128">
        <v>7000028332</v>
      </c>
      <c r="C35" s="1128">
        <v>150</v>
      </c>
      <c r="D35" s="1129" t="s">
        <v>701</v>
      </c>
      <c r="E35" s="1128">
        <v>1000056264</v>
      </c>
      <c r="F35" s="1128">
        <v>85446020</v>
      </c>
      <c r="G35" s="976"/>
      <c r="H35" s="1128">
        <v>18</v>
      </c>
      <c r="I35" s="975"/>
      <c r="J35" s="1129" t="s">
        <v>618</v>
      </c>
      <c r="K35" s="1128" t="s">
        <v>576</v>
      </c>
      <c r="L35" s="1128">
        <v>1.5</v>
      </c>
      <c r="M35" s="973"/>
      <c r="N35" s="1131" t="str">
        <f t="shared" si="0"/>
        <v>Included</v>
      </c>
      <c r="O35" s="926">
        <f t="shared" si="1"/>
        <v>0</v>
      </c>
      <c r="P35" s="857"/>
      <c r="Q35" s="285">
        <f t="shared" si="2"/>
        <v>0</v>
      </c>
      <c r="R35" s="1117">
        <f t="shared" si="3"/>
        <v>0</v>
      </c>
      <c r="S35" s="857"/>
      <c r="T35" s="1004"/>
      <c r="V35" s="425"/>
      <c r="AB35" s="285"/>
      <c r="AL35" s="285"/>
      <c r="AM35" s="285"/>
      <c r="AN35" s="285"/>
      <c r="AO35" s="285"/>
      <c r="AP35" s="285"/>
      <c r="AQ35" s="285"/>
      <c r="AR35" s="285"/>
      <c r="AS35" s="285"/>
      <c r="AT35" s="285"/>
      <c r="AU35" s="285"/>
      <c r="AV35" s="285"/>
      <c r="AW35" s="285"/>
      <c r="AX35" s="285"/>
      <c r="AY35" s="285"/>
    </row>
    <row r="36" spans="1:51" ht="30.75" customHeight="1">
      <c r="A36" s="1128">
        <v>16</v>
      </c>
      <c r="B36" s="1128">
        <v>7000028332</v>
      </c>
      <c r="C36" s="1128">
        <v>160</v>
      </c>
      <c r="D36" s="1129" t="s">
        <v>701</v>
      </c>
      <c r="E36" s="1128">
        <v>1000031887</v>
      </c>
      <c r="F36" s="1128">
        <v>85446020</v>
      </c>
      <c r="G36" s="976"/>
      <c r="H36" s="1128">
        <v>18</v>
      </c>
      <c r="I36" s="975"/>
      <c r="J36" s="1129" t="s">
        <v>607</v>
      </c>
      <c r="K36" s="1128" t="s">
        <v>576</v>
      </c>
      <c r="L36" s="1128">
        <v>0.5</v>
      </c>
      <c r="M36" s="973"/>
      <c r="N36" s="1131" t="str">
        <f t="shared" si="0"/>
        <v>Included</v>
      </c>
      <c r="O36" s="926">
        <f t="shared" si="1"/>
        <v>0</v>
      </c>
      <c r="P36" s="857"/>
      <c r="Q36" s="285">
        <f t="shared" si="2"/>
        <v>0</v>
      </c>
      <c r="R36" s="1117">
        <f t="shared" si="3"/>
        <v>0</v>
      </c>
      <c r="S36" s="857"/>
      <c r="T36" s="1004"/>
      <c r="V36" s="425"/>
      <c r="AB36" s="285"/>
      <c r="AL36" s="285"/>
      <c r="AM36" s="285"/>
      <c r="AN36" s="285"/>
      <c r="AO36" s="285"/>
      <c r="AP36" s="285"/>
      <c r="AQ36" s="285"/>
      <c r="AR36" s="285"/>
      <c r="AS36" s="285"/>
      <c r="AT36" s="285"/>
      <c r="AU36" s="285"/>
      <c r="AV36" s="285"/>
      <c r="AW36" s="285"/>
      <c r="AX36" s="285"/>
      <c r="AY36" s="285"/>
    </row>
    <row r="37" spans="1:51" ht="30.75" customHeight="1">
      <c r="A37" s="1128">
        <v>17</v>
      </c>
      <c r="B37" s="1128">
        <v>7000028332</v>
      </c>
      <c r="C37" s="1128">
        <v>170</v>
      </c>
      <c r="D37" s="1129" t="s">
        <v>701</v>
      </c>
      <c r="E37" s="1128">
        <v>1000031993</v>
      </c>
      <c r="F37" s="1128">
        <v>85446020</v>
      </c>
      <c r="G37" s="976"/>
      <c r="H37" s="1128">
        <v>18</v>
      </c>
      <c r="I37" s="975"/>
      <c r="J37" s="1129" t="s">
        <v>719</v>
      </c>
      <c r="K37" s="1128" t="s">
        <v>576</v>
      </c>
      <c r="L37" s="1128">
        <v>0.5</v>
      </c>
      <c r="M37" s="973"/>
      <c r="N37" s="1131" t="str">
        <f t="shared" ref="N37:N328" si="4">IF(M37=0, "Included",IF(ISERROR(L37*M37), M37, L37*M37))</f>
        <v>Included</v>
      </c>
      <c r="O37" s="926">
        <f t="shared" ref="O37:O328" si="5">R37</f>
        <v>0</v>
      </c>
      <c r="P37" s="857"/>
      <c r="Q37" s="285">
        <f t="shared" ref="Q37:Q328" si="6">IF(N37="Included",0,N37)</f>
        <v>0</v>
      </c>
      <c r="R37" s="1117">
        <f t="shared" si="3"/>
        <v>0</v>
      </c>
      <c r="S37" s="857"/>
      <c r="T37" s="1004"/>
      <c r="V37" s="425"/>
      <c r="AB37" s="285"/>
      <c r="AL37" s="285"/>
      <c r="AM37" s="285"/>
      <c r="AN37" s="285"/>
      <c r="AO37" s="285"/>
      <c r="AP37" s="285"/>
      <c r="AQ37" s="285"/>
      <c r="AR37" s="285"/>
      <c r="AS37" s="285"/>
      <c r="AT37" s="285"/>
      <c r="AU37" s="285"/>
      <c r="AV37" s="285"/>
      <c r="AW37" s="285"/>
      <c r="AX37" s="285"/>
      <c r="AY37" s="285"/>
    </row>
    <row r="38" spans="1:51" ht="30.75" customHeight="1">
      <c r="A38" s="1128">
        <v>18</v>
      </c>
      <c r="B38" s="1128">
        <v>7000028332</v>
      </c>
      <c r="C38" s="1128">
        <v>180</v>
      </c>
      <c r="D38" s="1129" t="s">
        <v>701</v>
      </c>
      <c r="E38" s="1128">
        <v>1000031987</v>
      </c>
      <c r="F38" s="1128">
        <v>85446020</v>
      </c>
      <c r="G38" s="976"/>
      <c r="H38" s="1128">
        <v>18</v>
      </c>
      <c r="I38" s="975"/>
      <c r="J38" s="1129" t="s">
        <v>608</v>
      </c>
      <c r="K38" s="1128" t="s">
        <v>576</v>
      </c>
      <c r="L38" s="1128">
        <v>1.5</v>
      </c>
      <c r="M38" s="973"/>
      <c r="N38" s="1131" t="str">
        <f t="shared" si="4"/>
        <v>Included</v>
      </c>
      <c r="O38" s="926">
        <f t="shared" si="5"/>
        <v>0</v>
      </c>
      <c r="P38" s="857"/>
      <c r="Q38" s="285">
        <f t="shared" si="6"/>
        <v>0</v>
      </c>
      <c r="R38" s="1117">
        <f t="shared" si="3"/>
        <v>0</v>
      </c>
      <c r="S38" s="857"/>
      <c r="T38" s="1004"/>
      <c r="V38" s="425"/>
      <c r="AB38" s="285"/>
      <c r="AL38" s="285"/>
      <c r="AM38" s="285"/>
      <c r="AN38" s="285"/>
      <c r="AO38" s="285"/>
      <c r="AP38" s="285"/>
      <c r="AQ38" s="285"/>
      <c r="AR38" s="285"/>
      <c r="AS38" s="285"/>
      <c r="AT38" s="285"/>
      <c r="AU38" s="285"/>
      <c r="AV38" s="285"/>
      <c r="AW38" s="285"/>
      <c r="AX38" s="285"/>
      <c r="AY38" s="285"/>
    </row>
    <row r="39" spans="1:51" ht="30.75" customHeight="1">
      <c r="A39" s="1128">
        <v>19</v>
      </c>
      <c r="B39" s="1128">
        <v>7000028332</v>
      </c>
      <c r="C39" s="1128">
        <v>190</v>
      </c>
      <c r="D39" s="1129" t="s">
        <v>701</v>
      </c>
      <c r="E39" s="1128">
        <v>1000031976</v>
      </c>
      <c r="F39" s="1128">
        <v>85446020</v>
      </c>
      <c r="G39" s="976"/>
      <c r="H39" s="1128">
        <v>18</v>
      </c>
      <c r="I39" s="975"/>
      <c r="J39" s="1129" t="s">
        <v>612</v>
      </c>
      <c r="K39" s="1128" t="s">
        <v>576</v>
      </c>
      <c r="L39" s="1128">
        <v>0.2</v>
      </c>
      <c r="M39" s="973"/>
      <c r="N39" s="1131" t="str">
        <f t="shared" si="4"/>
        <v>Included</v>
      </c>
      <c r="O39" s="926">
        <f t="shared" si="5"/>
        <v>0</v>
      </c>
      <c r="P39" s="857"/>
      <c r="Q39" s="285">
        <f t="shared" si="6"/>
        <v>0</v>
      </c>
      <c r="R39" s="1117">
        <f t="shared" si="3"/>
        <v>0</v>
      </c>
      <c r="S39" s="857"/>
      <c r="T39" s="1004"/>
      <c r="V39" s="425"/>
      <c r="AB39" s="285"/>
      <c r="AL39" s="285"/>
      <c r="AM39" s="285"/>
      <c r="AN39" s="285"/>
      <c r="AO39" s="285"/>
      <c r="AP39" s="285"/>
      <c r="AQ39" s="285"/>
      <c r="AR39" s="285"/>
      <c r="AS39" s="285"/>
      <c r="AT39" s="285"/>
      <c r="AU39" s="285"/>
      <c r="AV39" s="285"/>
      <c r="AW39" s="285"/>
      <c r="AX39" s="285"/>
      <c r="AY39" s="285"/>
    </row>
    <row r="40" spans="1:51" ht="30.75" customHeight="1">
      <c r="A40" s="1128">
        <v>20</v>
      </c>
      <c r="B40" s="1128">
        <v>7000028332</v>
      </c>
      <c r="C40" s="1128">
        <v>200</v>
      </c>
      <c r="D40" s="1129" t="s">
        <v>701</v>
      </c>
      <c r="E40" s="1128">
        <v>1000031953</v>
      </c>
      <c r="F40" s="1128">
        <v>85446020</v>
      </c>
      <c r="G40" s="976"/>
      <c r="H40" s="1128">
        <v>18</v>
      </c>
      <c r="I40" s="975"/>
      <c r="J40" s="1129" t="s">
        <v>613</v>
      </c>
      <c r="K40" s="1128" t="s">
        <v>576</v>
      </c>
      <c r="L40" s="1128">
        <v>0.5</v>
      </c>
      <c r="M40" s="973"/>
      <c r="N40" s="1131" t="str">
        <f t="shared" si="4"/>
        <v>Included</v>
      </c>
      <c r="O40" s="926">
        <f t="shared" si="5"/>
        <v>0</v>
      </c>
      <c r="P40" s="857"/>
      <c r="Q40" s="285">
        <f t="shared" si="6"/>
        <v>0</v>
      </c>
      <c r="R40" s="1117">
        <f t="shared" si="3"/>
        <v>0</v>
      </c>
      <c r="S40" s="857"/>
      <c r="T40" s="1004"/>
      <c r="V40" s="425"/>
      <c r="AB40" s="285"/>
      <c r="AL40" s="285"/>
      <c r="AM40" s="285"/>
      <c r="AN40" s="285"/>
      <c r="AO40" s="285"/>
      <c r="AP40" s="285"/>
      <c r="AQ40" s="285"/>
      <c r="AR40" s="285"/>
      <c r="AS40" s="285"/>
      <c r="AT40" s="285"/>
      <c r="AU40" s="285"/>
      <c r="AV40" s="285"/>
      <c r="AW40" s="285"/>
      <c r="AX40" s="285"/>
      <c r="AY40" s="285"/>
    </row>
    <row r="41" spans="1:51" ht="30.75" customHeight="1">
      <c r="A41" s="1128">
        <v>21</v>
      </c>
      <c r="B41" s="1128">
        <v>7000028332</v>
      </c>
      <c r="C41" s="1128">
        <v>210</v>
      </c>
      <c r="D41" s="1129" t="s">
        <v>701</v>
      </c>
      <c r="E41" s="1128">
        <v>1000031943</v>
      </c>
      <c r="F41" s="1128">
        <v>85446020</v>
      </c>
      <c r="G41" s="976"/>
      <c r="H41" s="1128">
        <v>18</v>
      </c>
      <c r="I41" s="975"/>
      <c r="J41" s="1129" t="s">
        <v>610</v>
      </c>
      <c r="K41" s="1128" t="s">
        <v>576</v>
      </c>
      <c r="L41" s="1128">
        <v>0.5</v>
      </c>
      <c r="M41" s="973"/>
      <c r="N41" s="1131" t="str">
        <f t="shared" si="4"/>
        <v>Included</v>
      </c>
      <c r="O41" s="926">
        <f t="shared" si="5"/>
        <v>0</v>
      </c>
      <c r="P41" s="857"/>
      <c r="Q41" s="285">
        <f t="shared" si="6"/>
        <v>0</v>
      </c>
      <c r="R41" s="1117">
        <f t="shared" si="3"/>
        <v>0</v>
      </c>
      <c r="S41" s="857"/>
      <c r="T41" s="1004"/>
      <c r="V41" s="425"/>
      <c r="AB41" s="285"/>
      <c r="AL41" s="285"/>
      <c r="AM41" s="285"/>
      <c r="AN41" s="285"/>
      <c r="AO41" s="285"/>
      <c r="AP41" s="285"/>
      <c r="AQ41" s="285"/>
      <c r="AR41" s="285"/>
      <c r="AS41" s="285"/>
      <c r="AT41" s="285"/>
      <c r="AU41" s="285"/>
      <c r="AV41" s="285"/>
      <c r="AW41" s="285"/>
      <c r="AX41" s="285"/>
      <c r="AY41" s="285"/>
    </row>
    <row r="42" spans="1:51" ht="30.75" customHeight="1">
      <c r="A42" s="1128">
        <v>22</v>
      </c>
      <c r="B42" s="1128">
        <v>7000028332</v>
      </c>
      <c r="C42" s="1128">
        <v>220</v>
      </c>
      <c r="D42" s="1129" t="s">
        <v>701</v>
      </c>
      <c r="E42" s="1128">
        <v>1000031985</v>
      </c>
      <c r="F42" s="1128">
        <v>85446020</v>
      </c>
      <c r="G42" s="976"/>
      <c r="H42" s="1128">
        <v>18</v>
      </c>
      <c r="I42" s="975"/>
      <c r="J42" s="1129" t="s">
        <v>611</v>
      </c>
      <c r="K42" s="1128" t="s">
        <v>576</v>
      </c>
      <c r="L42" s="1128">
        <v>1</v>
      </c>
      <c r="M42" s="973"/>
      <c r="N42" s="1131" t="str">
        <f t="shared" ref="N42:N52" si="7">IF(M42=0, "Included",IF(ISERROR(L42*M42), M42, L42*M42))</f>
        <v>Included</v>
      </c>
      <c r="O42" s="926">
        <f t="shared" ref="O42:O52" si="8">R42</f>
        <v>0</v>
      </c>
      <c r="P42" s="857"/>
      <c r="Q42" s="285">
        <f t="shared" ref="Q42:Q52" si="9">IF(N42="Included",0,N42)</f>
        <v>0</v>
      </c>
      <c r="R42" s="1117">
        <f t="shared" si="3"/>
        <v>0</v>
      </c>
      <c r="S42" s="857"/>
      <c r="T42" s="1004"/>
      <c r="V42" s="425"/>
      <c r="AB42" s="285"/>
      <c r="AL42" s="285"/>
      <c r="AM42" s="285"/>
      <c r="AN42" s="285"/>
      <c r="AO42" s="285"/>
      <c r="AP42" s="285"/>
      <c r="AQ42" s="285"/>
      <c r="AR42" s="285"/>
      <c r="AS42" s="285"/>
      <c r="AT42" s="285"/>
      <c r="AU42" s="285"/>
      <c r="AV42" s="285"/>
      <c r="AW42" s="285"/>
      <c r="AX42" s="285"/>
      <c r="AY42" s="285"/>
    </row>
    <row r="43" spans="1:51" ht="33">
      <c r="A43" s="1128">
        <v>23</v>
      </c>
      <c r="B43" s="1128">
        <v>7000028332</v>
      </c>
      <c r="C43" s="1128">
        <v>230</v>
      </c>
      <c r="D43" s="1129" t="s">
        <v>702</v>
      </c>
      <c r="E43" s="1128">
        <v>1000011240</v>
      </c>
      <c r="F43" s="1128">
        <v>72169990</v>
      </c>
      <c r="G43" s="976"/>
      <c r="H43" s="1128">
        <v>18</v>
      </c>
      <c r="I43" s="975"/>
      <c r="J43" s="1129" t="s">
        <v>720</v>
      </c>
      <c r="K43" s="1128" t="s">
        <v>572</v>
      </c>
      <c r="L43" s="1128">
        <v>1</v>
      </c>
      <c r="M43" s="973"/>
      <c r="N43" s="1131" t="str">
        <f t="shared" si="7"/>
        <v>Included</v>
      </c>
      <c r="O43" s="926">
        <f t="shared" si="8"/>
        <v>0</v>
      </c>
      <c r="P43" s="857"/>
      <c r="Q43" s="285">
        <f t="shared" si="9"/>
        <v>0</v>
      </c>
      <c r="R43" s="1117">
        <f t="shared" si="3"/>
        <v>0</v>
      </c>
      <c r="S43" s="857"/>
      <c r="T43" s="1004"/>
      <c r="V43" s="425"/>
      <c r="AB43" s="285"/>
      <c r="AL43" s="285"/>
      <c r="AM43" s="285"/>
      <c r="AN43" s="285"/>
      <c r="AO43" s="285"/>
      <c r="AP43" s="285"/>
      <c r="AQ43" s="285"/>
      <c r="AR43" s="285"/>
      <c r="AS43" s="285"/>
      <c r="AT43" s="285"/>
      <c r="AU43" s="285"/>
      <c r="AV43" s="285"/>
      <c r="AW43" s="285"/>
      <c r="AX43" s="285"/>
      <c r="AY43" s="285"/>
    </row>
    <row r="44" spans="1:51" ht="66">
      <c r="A44" s="1128">
        <v>24</v>
      </c>
      <c r="B44" s="1128">
        <v>7000028332</v>
      </c>
      <c r="C44" s="1128">
        <v>240</v>
      </c>
      <c r="D44" s="1129" t="s">
        <v>703</v>
      </c>
      <c r="E44" s="1128">
        <v>1000029036</v>
      </c>
      <c r="F44" s="1128">
        <v>73082011</v>
      </c>
      <c r="G44" s="976"/>
      <c r="H44" s="1128">
        <v>18</v>
      </c>
      <c r="I44" s="975"/>
      <c r="J44" s="1129" t="s">
        <v>721</v>
      </c>
      <c r="K44" s="1128" t="s">
        <v>568</v>
      </c>
      <c r="L44" s="1128">
        <v>3</v>
      </c>
      <c r="M44" s="973"/>
      <c r="N44" s="1131" t="str">
        <f t="shared" ref="N44:N51" si="10">IF(M44=0, "Included",IF(ISERROR(L44*M44), M44, L44*M44))</f>
        <v>Included</v>
      </c>
      <c r="O44" s="926">
        <f t="shared" ref="O44:O51" si="11">R44</f>
        <v>0</v>
      </c>
      <c r="P44" s="857"/>
      <c r="Q44" s="285">
        <f t="shared" ref="Q44:Q51" si="12">IF(N44="Included",0,N44)</f>
        <v>0</v>
      </c>
      <c r="R44" s="1117">
        <f t="shared" si="3"/>
        <v>0</v>
      </c>
      <c r="S44" s="857"/>
      <c r="T44" s="1004"/>
      <c r="V44" s="425"/>
      <c r="AB44" s="285"/>
      <c r="AL44" s="285"/>
      <c r="AM44" s="285"/>
      <c r="AN44" s="285"/>
      <c r="AO44" s="285"/>
      <c r="AP44" s="285"/>
      <c r="AQ44" s="285"/>
      <c r="AR44" s="285"/>
      <c r="AS44" s="285"/>
      <c r="AT44" s="285"/>
      <c r="AU44" s="285"/>
      <c r="AV44" s="285"/>
      <c r="AW44" s="285"/>
      <c r="AX44" s="285"/>
      <c r="AY44" s="285"/>
    </row>
    <row r="45" spans="1:51" ht="66">
      <c r="A45" s="1128">
        <v>25</v>
      </c>
      <c r="B45" s="1128">
        <v>7000028332</v>
      </c>
      <c r="C45" s="1128">
        <v>250</v>
      </c>
      <c r="D45" s="1129" t="s">
        <v>703</v>
      </c>
      <c r="E45" s="1128">
        <v>1000029037</v>
      </c>
      <c r="F45" s="1128">
        <v>73082011</v>
      </c>
      <c r="G45" s="976"/>
      <c r="H45" s="1128">
        <v>18</v>
      </c>
      <c r="I45" s="975"/>
      <c r="J45" s="1129" t="s">
        <v>722</v>
      </c>
      <c r="K45" s="1128" t="s">
        <v>568</v>
      </c>
      <c r="L45" s="1128">
        <v>3</v>
      </c>
      <c r="M45" s="973"/>
      <c r="N45" s="1131" t="str">
        <f t="shared" si="10"/>
        <v>Included</v>
      </c>
      <c r="O45" s="926">
        <f t="shared" si="11"/>
        <v>0</v>
      </c>
      <c r="P45" s="857"/>
      <c r="Q45" s="285">
        <f t="shared" si="12"/>
        <v>0</v>
      </c>
      <c r="R45" s="1117">
        <f t="shared" si="3"/>
        <v>0</v>
      </c>
      <c r="S45" s="857"/>
      <c r="T45" s="1004"/>
      <c r="V45" s="425"/>
      <c r="AB45" s="285"/>
      <c r="AL45" s="285"/>
      <c r="AM45" s="285"/>
      <c r="AN45" s="285"/>
      <c r="AO45" s="285"/>
      <c r="AP45" s="285"/>
      <c r="AQ45" s="285"/>
      <c r="AR45" s="285"/>
      <c r="AS45" s="285"/>
      <c r="AT45" s="285"/>
      <c r="AU45" s="285"/>
      <c r="AV45" s="285"/>
      <c r="AW45" s="285"/>
      <c r="AX45" s="285"/>
      <c r="AY45" s="285"/>
    </row>
    <row r="46" spans="1:51" ht="66">
      <c r="A46" s="1128">
        <v>26</v>
      </c>
      <c r="B46" s="1128">
        <v>7000028332</v>
      </c>
      <c r="C46" s="1128">
        <v>260</v>
      </c>
      <c r="D46" s="1129" t="s">
        <v>703</v>
      </c>
      <c r="E46" s="1128">
        <v>1000029038</v>
      </c>
      <c r="F46" s="1128">
        <v>73082011</v>
      </c>
      <c r="G46" s="976"/>
      <c r="H46" s="1128">
        <v>18</v>
      </c>
      <c r="I46" s="975"/>
      <c r="J46" s="1129" t="s">
        <v>723</v>
      </c>
      <c r="K46" s="1128" t="s">
        <v>568</v>
      </c>
      <c r="L46" s="1128">
        <v>3</v>
      </c>
      <c r="M46" s="973"/>
      <c r="N46" s="1131" t="str">
        <f t="shared" si="10"/>
        <v>Included</v>
      </c>
      <c r="O46" s="926">
        <f t="shared" si="11"/>
        <v>0</v>
      </c>
      <c r="P46" s="857"/>
      <c r="Q46" s="285">
        <f t="shared" si="12"/>
        <v>0</v>
      </c>
      <c r="R46" s="1117">
        <f t="shared" si="3"/>
        <v>0</v>
      </c>
      <c r="S46" s="857"/>
      <c r="T46" s="1004"/>
      <c r="V46" s="425"/>
      <c r="AB46" s="285"/>
      <c r="AL46" s="285"/>
      <c r="AM46" s="285"/>
      <c r="AN46" s="285"/>
      <c r="AO46" s="285"/>
      <c r="AP46" s="285"/>
      <c r="AQ46" s="285"/>
      <c r="AR46" s="285"/>
      <c r="AS46" s="285"/>
      <c r="AT46" s="285"/>
      <c r="AU46" s="285"/>
      <c r="AV46" s="285"/>
      <c r="AW46" s="285"/>
      <c r="AX46" s="285"/>
      <c r="AY46" s="285"/>
    </row>
    <row r="47" spans="1:51" ht="66">
      <c r="A47" s="1128">
        <v>27</v>
      </c>
      <c r="B47" s="1128">
        <v>7000028332</v>
      </c>
      <c r="C47" s="1128">
        <v>270</v>
      </c>
      <c r="D47" s="1129" t="s">
        <v>703</v>
      </c>
      <c r="E47" s="1128">
        <v>1000029039</v>
      </c>
      <c r="F47" s="1128">
        <v>73082011</v>
      </c>
      <c r="G47" s="976"/>
      <c r="H47" s="1128">
        <v>18</v>
      </c>
      <c r="I47" s="975"/>
      <c r="J47" s="1129" t="s">
        <v>724</v>
      </c>
      <c r="K47" s="1128" t="s">
        <v>568</v>
      </c>
      <c r="L47" s="1128">
        <v>3</v>
      </c>
      <c r="M47" s="973"/>
      <c r="N47" s="1131" t="str">
        <f t="shared" si="10"/>
        <v>Included</v>
      </c>
      <c r="O47" s="926">
        <f t="shared" si="11"/>
        <v>0</v>
      </c>
      <c r="P47" s="857"/>
      <c r="Q47" s="285">
        <f t="shared" si="12"/>
        <v>0</v>
      </c>
      <c r="R47" s="1117">
        <f t="shared" si="3"/>
        <v>0</v>
      </c>
      <c r="S47" s="857"/>
      <c r="T47" s="1004"/>
      <c r="V47" s="425"/>
      <c r="AB47" s="285"/>
      <c r="AL47" s="285"/>
      <c r="AM47" s="285"/>
      <c r="AN47" s="285"/>
      <c r="AO47" s="285"/>
      <c r="AP47" s="285"/>
      <c r="AQ47" s="285"/>
      <c r="AR47" s="285"/>
      <c r="AS47" s="285"/>
      <c r="AT47" s="285"/>
      <c r="AU47" s="285"/>
      <c r="AV47" s="285"/>
      <c r="AW47" s="285"/>
      <c r="AX47" s="285"/>
      <c r="AY47" s="285"/>
    </row>
    <row r="48" spans="1:51" ht="66">
      <c r="A48" s="1128">
        <v>28</v>
      </c>
      <c r="B48" s="1128">
        <v>7000028332</v>
      </c>
      <c r="C48" s="1128">
        <v>280</v>
      </c>
      <c r="D48" s="1129" t="s">
        <v>703</v>
      </c>
      <c r="E48" s="1128">
        <v>1000029035</v>
      </c>
      <c r="F48" s="1128">
        <v>73082011</v>
      </c>
      <c r="G48" s="976"/>
      <c r="H48" s="1128">
        <v>18</v>
      </c>
      <c r="I48" s="975"/>
      <c r="J48" s="1129" t="s">
        <v>725</v>
      </c>
      <c r="K48" s="1128" t="s">
        <v>568</v>
      </c>
      <c r="L48" s="1128">
        <v>3</v>
      </c>
      <c r="M48" s="973"/>
      <c r="N48" s="1131" t="str">
        <f t="shared" si="10"/>
        <v>Included</v>
      </c>
      <c r="O48" s="926">
        <f t="shared" si="11"/>
        <v>0</v>
      </c>
      <c r="P48" s="857"/>
      <c r="Q48" s="285">
        <f t="shared" si="12"/>
        <v>0</v>
      </c>
      <c r="R48" s="1117">
        <f t="shared" si="3"/>
        <v>0</v>
      </c>
      <c r="S48" s="857"/>
      <c r="T48" s="1004"/>
      <c r="V48" s="425"/>
      <c r="AB48" s="285"/>
      <c r="AL48" s="285"/>
      <c r="AM48" s="285"/>
      <c r="AN48" s="285"/>
      <c r="AO48" s="285"/>
      <c r="AP48" s="285"/>
      <c r="AQ48" s="285"/>
      <c r="AR48" s="285"/>
      <c r="AS48" s="285"/>
      <c r="AT48" s="285"/>
      <c r="AU48" s="285"/>
      <c r="AV48" s="285"/>
      <c r="AW48" s="285"/>
      <c r="AX48" s="285"/>
      <c r="AY48" s="285"/>
    </row>
    <row r="49" spans="1:51" ht="33">
      <c r="A49" s="1128">
        <v>29</v>
      </c>
      <c r="B49" s="1128">
        <v>7000028332</v>
      </c>
      <c r="C49" s="1128">
        <v>290</v>
      </c>
      <c r="D49" s="1129" t="s">
        <v>703</v>
      </c>
      <c r="E49" s="1128">
        <v>1000032055</v>
      </c>
      <c r="F49" s="1128">
        <v>72159090</v>
      </c>
      <c r="G49" s="976"/>
      <c r="H49" s="1128">
        <v>18</v>
      </c>
      <c r="I49" s="975"/>
      <c r="J49" s="1129" t="s">
        <v>653</v>
      </c>
      <c r="K49" s="1128" t="s">
        <v>576</v>
      </c>
      <c r="L49" s="1128">
        <v>0.5</v>
      </c>
      <c r="M49" s="973"/>
      <c r="N49" s="1131" t="str">
        <f t="shared" si="10"/>
        <v>Included</v>
      </c>
      <c r="O49" s="926">
        <f t="shared" si="11"/>
        <v>0</v>
      </c>
      <c r="P49" s="857"/>
      <c r="Q49" s="285">
        <f t="shared" si="12"/>
        <v>0</v>
      </c>
      <c r="R49" s="1117">
        <f t="shared" si="3"/>
        <v>0</v>
      </c>
      <c r="S49" s="857"/>
      <c r="T49" s="1004"/>
      <c r="V49" s="425"/>
      <c r="AB49" s="285"/>
      <c r="AL49" s="285"/>
      <c r="AM49" s="285"/>
      <c r="AN49" s="285"/>
      <c r="AO49" s="285"/>
      <c r="AP49" s="285"/>
      <c r="AQ49" s="285"/>
      <c r="AR49" s="285"/>
      <c r="AS49" s="285"/>
      <c r="AT49" s="285"/>
      <c r="AU49" s="285"/>
      <c r="AV49" s="285"/>
      <c r="AW49" s="285"/>
      <c r="AX49" s="285"/>
      <c r="AY49" s="285"/>
    </row>
    <row r="50" spans="1:51" ht="32.25" customHeight="1">
      <c r="A50" s="1128">
        <v>30</v>
      </c>
      <c r="B50" s="1128">
        <v>7000028332</v>
      </c>
      <c r="C50" s="1128">
        <v>300</v>
      </c>
      <c r="D50" s="1129" t="s">
        <v>704</v>
      </c>
      <c r="E50" s="1128">
        <v>1000032684</v>
      </c>
      <c r="F50" s="1128">
        <v>85176210</v>
      </c>
      <c r="G50" s="976"/>
      <c r="H50" s="1128">
        <v>18</v>
      </c>
      <c r="I50" s="975"/>
      <c r="J50" s="1129" t="s">
        <v>726</v>
      </c>
      <c r="K50" s="1128" t="s">
        <v>569</v>
      </c>
      <c r="L50" s="1128">
        <v>1</v>
      </c>
      <c r="M50" s="973"/>
      <c r="N50" s="1131" t="str">
        <f t="shared" si="10"/>
        <v>Included</v>
      </c>
      <c r="O50" s="926">
        <f t="shared" si="11"/>
        <v>0</v>
      </c>
      <c r="P50" s="857"/>
      <c r="Q50" s="285">
        <f t="shared" si="12"/>
        <v>0</v>
      </c>
      <c r="R50" s="1117">
        <f t="shared" si="3"/>
        <v>0</v>
      </c>
      <c r="S50" s="857"/>
      <c r="T50" s="1004"/>
      <c r="V50" s="425"/>
      <c r="AB50" s="285"/>
      <c r="AL50" s="285"/>
      <c r="AM50" s="285"/>
      <c r="AN50" s="285"/>
      <c r="AO50" s="285"/>
      <c r="AP50" s="285"/>
      <c r="AQ50" s="285"/>
      <c r="AR50" s="285"/>
      <c r="AS50" s="285"/>
      <c r="AT50" s="285"/>
      <c r="AU50" s="285"/>
      <c r="AV50" s="285"/>
      <c r="AW50" s="285"/>
      <c r="AX50" s="285"/>
      <c r="AY50" s="285"/>
    </row>
    <row r="51" spans="1:51" ht="32.25" customHeight="1">
      <c r="A51" s="1128">
        <v>31</v>
      </c>
      <c r="B51" s="1128">
        <v>7000028332</v>
      </c>
      <c r="C51" s="1128">
        <v>310</v>
      </c>
      <c r="D51" s="1129" t="s">
        <v>704</v>
      </c>
      <c r="E51" s="1128">
        <v>1000028572</v>
      </c>
      <c r="F51" s="1128">
        <v>85359090</v>
      </c>
      <c r="G51" s="976"/>
      <c r="H51" s="1128">
        <v>18</v>
      </c>
      <c r="I51" s="975"/>
      <c r="J51" s="1129" t="s">
        <v>727</v>
      </c>
      <c r="K51" s="1128" t="s">
        <v>606</v>
      </c>
      <c r="L51" s="1128">
        <v>1</v>
      </c>
      <c r="M51" s="973"/>
      <c r="N51" s="1131" t="str">
        <f t="shared" si="10"/>
        <v>Included</v>
      </c>
      <c r="O51" s="926">
        <f t="shared" si="11"/>
        <v>0</v>
      </c>
      <c r="P51" s="857"/>
      <c r="Q51" s="285">
        <f t="shared" si="12"/>
        <v>0</v>
      </c>
      <c r="R51" s="1117">
        <f t="shared" si="3"/>
        <v>0</v>
      </c>
      <c r="S51" s="857"/>
      <c r="T51" s="1004"/>
      <c r="V51" s="425"/>
      <c r="AB51" s="285"/>
      <c r="AL51" s="285"/>
      <c r="AM51" s="285"/>
      <c r="AN51" s="285"/>
      <c r="AO51" s="285"/>
      <c r="AP51" s="285"/>
      <c r="AQ51" s="285"/>
      <c r="AR51" s="285"/>
      <c r="AS51" s="285"/>
      <c r="AT51" s="285"/>
      <c r="AU51" s="285"/>
      <c r="AV51" s="285"/>
      <c r="AW51" s="285"/>
      <c r="AX51" s="285"/>
      <c r="AY51" s="285"/>
    </row>
    <row r="52" spans="1:51" ht="32.25" customHeight="1">
      <c r="A52" s="1128">
        <v>32</v>
      </c>
      <c r="B52" s="1128">
        <v>7000028332</v>
      </c>
      <c r="C52" s="1128">
        <v>320</v>
      </c>
      <c r="D52" s="1129" t="s">
        <v>704</v>
      </c>
      <c r="E52" s="1128">
        <v>1000025949</v>
      </c>
      <c r="F52" s="1128">
        <v>85371000</v>
      </c>
      <c r="G52" s="976"/>
      <c r="H52" s="1128">
        <v>18</v>
      </c>
      <c r="I52" s="975"/>
      <c r="J52" s="1129" t="s">
        <v>728</v>
      </c>
      <c r="K52" s="1128" t="s">
        <v>572</v>
      </c>
      <c r="L52" s="1128">
        <v>1</v>
      </c>
      <c r="M52" s="973"/>
      <c r="N52" s="1131" t="str">
        <f t="shared" si="7"/>
        <v>Included</v>
      </c>
      <c r="O52" s="926">
        <f t="shared" si="8"/>
        <v>0</v>
      </c>
      <c r="P52" s="857"/>
      <c r="Q52" s="285">
        <f t="shared" si="9"/>
        <v>0</v>
      </c>
      <c r="R52" s="1117">
        <f t="shared" si="3"/>
        <v>0</v>
      </c>
      <c r="S52" s="857"/>
      <c r="T52" s="1004"/>
      <c r="V52" s="425"/>
      <c r="AB52" s="285"/>
      <c r="AL52" s="285"/>
      <c r="AM52" s="285"/>
      <c r="AN52" s="285"/>
      <c r="AO52" s="285"/>
      <c r="AP52" s="285"/>
      <c r="AQ52" s="285"/>
      <c r="AR52" s="285"/>
      <c r="AS52" s="285"/>
      <c r="AT52" s="285"/>
      <c r="AU52" s="285"/>
      <c r="AV52" s="285"/>
      <c r="AW52" s="285"/>
      <c r="AX52" s="285"/>
      <c r="AY52" s="285"/>
    </row>
    <row r="53" spans="1:51" ht="32.25" customHeight="1">
      <c r="A53" s="1128">
        <v>33</v>
      </c>
      <c r="B53" s="1128">
        <v>7000028332</v>
      </c>
      <c r="C53" s="1128">
        <v>330</v>
      </c>
      <c r="D53" s="1129" t="s">
        <v>704</v>
      </c>
      <c r="E53" s="1128">
        <v>1000026087</v>
      </c>
      <c r="F53" s="1128">
        <v>85354010</v>
      </c>
      <c r="G53" s="976"/>
      <c r="H53" s="1128">
        <v>18</v>
      </c>
      <c r="I53" s="975"/>
      <c r="J53" s="1129" t="s">
        <v>729</v>
      </c>
      <c r="K53" s="1128" t="s">
        <v>569</v>
      </c>
      <c r="L53" s="1128">
        <v>1</v>
      </c>
      <c r="M53" s="973"/>
      <c r="N53" s="1131" t="str">
        <f t="shared" ref="N53:N88" si="13">IF(M53=0, "Included",IF(ISERROR(L53*M53), M53, L53*M53))</f>
        <v>Included</v>
      </c>
      <c r="O53" s="926">
        <f t="shared" ref="O53:O88" si="14">R53</f>
        <v>0</v>
      </c>
      <c r="P53" s="857"/>
      <c r="Q53" s="285">
        <f t="shared" ref="Q53:Q88" si="15">IF(N53="Included",0,N53)</f>
        <v>0</v>
      </c>
      <c r="R53" s="1117">
        <f t="shared" si="3"/>
        <v>0</v>
      </c>
      <c r="S53" s="857"/>
      <c r="T53" s="1004"/>
      <c r="V53" s="425"/>
      <c r="AB53" s="285"/>
      <c r="AL53" s="285"/>
      <c r="AM53" s="285"/>
      <c r="AN53" s="285"/>
      <c r="AO53" s="285"/>
      <c r="AP53" s="285"/>
      <c r="AQ53" s="285"/>
      <c r="AR53" s="285"/>
      <c r="AS53" s="285"/>
      <c r="AT53" s="285"/>
      <c r="AU53" s="285"/>
      <c r="AV53" s="285"/>
      <c r="AW53" s="285"/>
      <c r="AX53" s="285"/>
      <c r="AY53" s="285"/>
    </row>
    <row r="54" spans="1:51" ht="32.25" customHeight="1">
      <c r="A54" s="1128">
        <v>34</v>
      </c>
      <c r="B54" s="1128">
        <v>7000028332</v>
      </c>
      <c r="C54" s="1128">
        <v>340</v>
      </c>
      <c r="D54" s="1129" t="s">
        <v>704</v>
      </c>
      <c r="E54" s="1128">
        <v>1000028571</v>
      </c>
      <c r="F54" s="1128">
        <v>85359090</v>
      </c>
      <c r="G54" s="976"/>
      <c r="H54" s="1128">
        <v>18</v>
      </c>
      <c r="I54" s="975"/>
      <c r="J54" s="1129" t="s">
        <v>730</v>
      </c>
      <c r="K54" s="1128" t="s">
        <v>606</v>
      </c>
      <c r="L54" s="1128">
        <v>1</v>
      </c>
      <c r="M54" s="973"/>
      <c r="N54" s="1131" t="str">
        <f t="shared" ref="N54:N85" si="16">IF(M54=0, "Included",IF(ISERROR(L54*M54), M54, L54*M54))</f>
        <v>Included</v>
      </c>
      <c r="O54" s="926">
        <f t="shared" ref="O54:O85" si="17">R54</f>
        <v>0</v>
      </c>
      <c r="P54" s="857"/>
      <c r="Q54" s="285">
        <f t="shared" ref="Q54:Q85" si="18">IF(N54="Included",0,N54)</f>
        <v>0</v>
      </c>
      <c r="R54" s="1117">
        <f t="shared" si="3"/>
        <v>0</v>
      </c>
      <c r="S54" s="857"/>
      <c r="T54" s="1004"/>
      <c r="V54" s="425"/>
      <c r="AB54" s="285"/>
      <c r="AL54" s="285"/>
      <c r="AM54" s="285"/>
      <c r="AN54" s="285"/>
      <c r="AO54" s="285"/>
      <c r="AP54" s="285"/>
      <c r="AQ54" s="285"/>
      <c r="AR54" s="285"/>
      <c r="AS54" s="285"/>
      <c r="AT54" s="285"/>
      <c r="AU54" s="285"/>
      <c r="AV54" s="285"/>
      <c r="AW54" s="285"/>
      <c r="AX54" s="285"/>
      <c r="AY54" s="285"/>
    </row>
    <row r="55" spans="1:51" ht="32.25" customHeight="1">
      <c r="A55" s="1128">
        <v>35</v>
      </c>
      <c r="B55" s="1128">
        <v>7000028332</v>
      </c>
      <c r="C55" s="1128">
        <v>350</v>
      </c>
      <c r="D55" s="1129" t="s">
        <v>704</v>
      </c>
      <c r="E55" s="1128">
        <v>1000028573</v>
      </c>
      <c r="F55" s="1128">
        <v>85353090</v>
      </c>
      <c r="G55" s="976"/>
      <c r="H55" s="1128">
        <v>18</v>
      </c>
      <c r="I55" s="975"/>
      <c r="J55" s="1129" t="s">
        <v>731</v>
      </c>
      <c r="K55" s="1128" t="s">
        <v>606</v>
      </c>
      <c r="L55" s="1128">
        <v>1</v>
      </c>
      <c r="M55" s="973"/>
      <c r="N55" s="1131" t="str">
        <f t="shared" si="16"/>
        <v>Included</v>
      </c>
      <c r="O55" s="926">
        <f t="shared" si="17"/>
        <v>0</v>
      </c>
      <c r="P55" s="857"/>
      <c r="Q55" s="285">
        <f t="shared" si="18"/>
        <v>0</v>
      </c>
      <c r="R55" s="1117">
        <f t="shared" si="3"/>
        <v>0</v>
      </c>
      <c r="S55" s="857"/>
      <c r="T55" s="1004"/>
      <c r="V55" s="425"/>
      <c r="AB55" s="285"/>
      <c r="AL55" s="285"/>
      <c r="AM55" s="285"/>
      <c r="AN55" s="285"/>
      <c r="AO55" s="285"/>
      <c r="AP55" s="285"/>
      <c r="AQ55" s="285"/>
      <c r="AR55" s="285"/>
      <c r="AS55" s="285"/>
      <c r="AT55" s="285"/>
      <c r="AU55" s="285"/>
      <c r="AV55" s="285"/>
      <c r="AW55" s="285"/>
      <c r="AX55" s="285"/>
      <c r="AY55" s="285"/>
    </row>
    <row r="56" spans="1:51" ht="32.25" customHeight="1">
      <c r="A56" s="1128">
        <v>36</v>
      </c>
      <c r="B56" s="1128">
        <v>7000028332</v>
      </c>
      <c r="C56" s="1128">
        <v>360</v>
      </c>
      <c r="D56" s="1129" t="s">
        <v>704</v>
      </c>
      <c r="E56" s="1128">
        <v>1000028570</v>
      </c>
      <c r="F56" s="1128">
        <v>85352911</v>
      </c>
      <c r="G56" s="976"/>
      <c r="H56" s="1128">
        <v>18</v>
      </c>
      <c r="I56" s="975"/>
      <c r="J56" s="1129" t="s">
        <v>732</v>
      </c>
      <c r="K56" s="1128" t="s">
        <v>606</v>
      </c>
      <c r="L56" s="1128">
        <v>1</v>
      </c>
      <c r="M56" s="973"/>
      <c r="N56" s="1131" t="str">
        <f t="shared" si="16"/>
        <v>Included</v>
      </c>
      <c r="O56" s="926">
        <f t="shared" si="17"/>
        <v>0</v>
      </c>
      <c r="P56" s="857"/>
      <c r="Q56" s="285">
        <f t="shared" si="18"/>
        <v>0</v>
      </c>
      <c r="R56" s="1117">
        <f t="shared" si="3"/>
        <v>0</v>
      </c>
      <c r="S56" s="857"/>
      <c r="T56" s="1004"/>
      <c r="V56" s="425"/>
      <c r="AB56" s="285"/>
      <c r="AL56" s="285"/>
      <c r="AM56" s="285"/>
      <c r="AN56" s="285"/>
      <c r="AO56" s="285"/>
      <c r="AP56" s="285"/>
      <c r="AQ56" s="285"/>
      <c r="AR56" s="285"/>
      <c r="AS56" s="285"/>
      <c r="AT56" s="285"/>
      <c r="AU56" s="285"/>
      <c r="AV56" s="285"/>
      <c r="AW56" s="285"/>
      <c r="AX56" s="285"/>
      <c r="AY56" s="285"/>
    </row>
    <row r="57" spans="1:51" ht="33">
      <c r="A57" s="1128">
        <v>37</v>
      </c>
      <c r="B57" s="1128">
        <v>7000028332</v>
      </c>
      <c r="C57" s="1128">
        <v>370</v>
      </c>
      <c r="D57" s="1129" t="s">
        <v>705</v>
      </c>
      <c r="E57" s="1128">
        <v>1000028770</v>
      </c>
      <c r="F57" s="1128">
        <v>73181500</v>
      </c>
      <c r="G57" s="976"/>
      <c r="H57" s="1128">
        <v>18</v>
      </c>
      <c r="I57" s="975"/>
      <c r="J57" s="1129" t="s">
        <v>733</v>
      </c>
      <c r="K57" s="1128" t="s">
        <v>568</v>
      </c>
      <c r="L57" s="1128">
        <v>188</v>
      </c>
      <c r="M57" s="973"/>
      <c r="N57" s="1131" t="str">
        <f t="shared" si="16"/>
        <v>Included</v>
      </c>
      <c r="O57" s="926">
        <f t="shared" si="17"/>
        <v>0</v>
      </c>
      <c r="P57" s="857"/>
      <c r="Q57" s="285">
        <f t="shared" si="18"/>
        <v>0</v>
      </c>
      <c r="R57" s="1117">
        <f t="shared" si="3"/>
        <v>0</v>
      </c>
      <c r="S57" s="857"/>
      <c r="T57" s="1004"/>
      <c r="V57" s="425"/>
      <c r="AB57" s="285"/>
      <c r="AL57" s="285"/>
      <c r="AM57" s="285"/>
      <c r="AN57" s="285"/>
      <c r="AO57" s="285"/>
      <c r="AP57" s="285"/>
      <c r="AQ57" s="285"/>
      <c r="AR57" s="285"/>
      <c r="AS57" s="285"/>
      <c r="AT57" s="285"/>
      <c r="AU57" s="285"/>
      <c r="AV57" s="285"/>
      <c r="AW57" s="285"/>
      <c r="AX57" s="285"/>
      <c r="AY57" s="285"/>
    </row>
    <row r="58" spans="1:51" ht="102" customHeight="1">
      <c r="A58" s="1128">
        <v>38</v>
      </c>
      <c r="B58" s="1128">
        <v>7000028332</v>
      </c>
      <c r="C58" s="1128">
        <v>380</v>
      </c>
      <c r="D58" s="1129" t="s">
        <v>706</v>
      </c>
      <c r="E58" s="1128">
        <v>1000015954</v>
      </c>
      <c r="F58" s="1128">
        <v>73082011</v>
      </c>
      <c r="G58" s="976"/>
      <c r="H58" s="1128">
        <v>18</v>
      </c>
      <c r="I58" s="975"/>
      <c r="J58" s="1129" t="s">
        <v>578</v>
      </c>
      <c r="K58" s="1128" t="s">
        <v>579</v>
      </c>
      <c r="L58" s="1128">
        <v>10</v>
      </c>
      <c r="M58" s="973"/>
      <c r="N58" s="1131" t="str">
        <f t="shared" si="16"/>
        <v>Included</v>
      </c>
      <c r="O58" s="926">
        <f t="shared" si="17"/>
        <v>0</v>
      </c>
      <c r="P58" s="857"/>
      <c r="Q58" s="285">
        <f t="shared" si="18"/>
        <v>0</v>
      </c>
      <c r="R58" s="1117">
        <f t="shared" si="3"/>
        <v>0</v>
      </c>
      <c r="S58" s="857"/>
      <c r="T58" s="1004"/>
      <c r="V58" s="425"/>
      <c r="AB58" s="285"/>
      <c r="AL58" s="285"/>
      <c r="AM58" s="285"/>
      <c r="AN58" s="285"/>
      <c r="AO58" s="285"/>
      <c r="AP58" s="285"/>
      <c r="AQ58" s="285"/>
      <c r="AR58" s="285"/>
      <c r="AS58" s="285"/>
      <c r="AT58" s="285"/>
      <c r="AU58" s="285"/>
      <c r="AV58" s="285"/>
      <c r="AW58" s="285"/>
      <c r="AX58" s="285"/>
      <c r="AY58" s="285"/>
    </row>
    <row r="59" spans="1:51" ht="66" customHeight="1">
      <c r="A59" s="1128">
        <v>39</v>
      </c>
      <c r="B59" s="1128">
        <v>7000028332</v>
      </c>
      <c r="C59" s="1128">
        <v>390</v>
      </c>
      <c r="D59" s="1129" t="s">
        <v>706</v>
      </c>
      <c r="E59" s="1128">
        <v>1000011713</v>
      </c>
      <c r="F59" s="1128">
        <v>73082011</v>
      </c>
      <c r="G59" s="976"/>
      <c r="H59" s="1128">
        <v>18</v>
      </c>
      <c r="I59" s="975"/>
      <c r="J59" s="1129" t="s">
        <v>580</v>
      </c>
      <c r="K59" s="1128" t="s">
        <v>579</v>
      </c>
      <c r="L59" s="1128">
        <v>1</v>
      </c>
      <c r="M59" s="973"/>
      <c r="N59" s="1131" t="str">
        <f t="shared" si="16"/>
        <v>Included</v>
      </c>
      <c r="O59" s="926">
        <f t="shared" si="17"/>
        <v>0</v>
      </c>
      <c r="P59" s="857"/>
      <c r="Q59" s="285">
        <f t="shared" si="18"/>
        <v>0</v>
      </c>
      <c r="R59" s="1117">
        <f t="shared" si="3"/>
        <v>0</v>
      </c>
      <c r="S59" s="857"/>
      <c r="T59" s="1004"/>
      <c r="V59" s="425"/>
      <c r="AB59" s="285"/>
      <c r="AL59" s="285"/>
      <c r="AM59" s="285"/>
      <c r="AN59" s="285"/>
      <c r="AO59" s="285"/>
      <c r="AP59" s="285"/>
      <c r="AQ59" s="285"/>
      <c r="AR59" s="285"/>
      <c r="AS59" s="285"/>
      <c r="AT59" s="285"/>
      <c r="AU59" s="285"/>
      <c r="AV59" s="285"/>
      <c r="AW59" s="285"/>
      <c r="AX59" s="285"/>
      <c r="AY59" s="285"/>
    </row>
    <row r="60" spans="1:51" ht="72.75" customHeight="1">
      <c r="A60" s="1128">
        <v>40</v>
      </c>
      <c r="B60" s="1128">
        <v>7000028332</v>
      </c>
      <c r="C60" s="1128">
        <v>400</v>
      </c>
      <c r="D60" s="1129" t="s">
        <v>706</v>
      </c>
      <c r="E60" s="1128">
        <v>1000012373</v>
      </c>
      <c r="F60" s="1128">
        <v>73082011</v>
      </c>
      <c r="G60" s="976"/>
      <c r="H60" s="1128">
        <v>18</v>
      </c>
      <c r="I60" s="975"/>
      <c r="J60" s="1129" t="s">
        <v>581</v>
      </c>
      <c r="K60" s="1128" t="s">
        <v>579</v>
      </c>
      <c r="L60" s="1128">
        <v>1</v>
      </c>
      <c r="M60" s="973"/>
      <c r="N60" s="1131" t="str">
        <f t="shared" si="16"/>
        <v>Included</v>
      </c>
      <c r="O60" s="926">
        <f t="shared" si="17"/>
        <v>0</v>
      </c>
      <c r="P60" s="857"/>
      <c r="Q60" s="285">
        <f t="shared" si="18"/>
        <v>0</v>
      </c>
      <c r="R60" s="1117">
        <f t="shared" si="3"/>
        <v>0</v>
      </c>
      <c r="S60" s="857"/>
      <c r="T60" s="1004"/>
      <c r="V60" s="425"/>
      <c r="AB60" s="285"/>
      <c r="AL60" s="285"/>
      <c r="AM60" s="285"/>
      <c r="AN60" s="285"/>
      <c r="AO60" s="285"/>
      <c r="AP60" s="285"/>
      <c r="AQ60" s="285"/>
      <c r="AR60" s="285"/>
      <c r="AS60" s="285"/>
      <c r="AT60" s="285"/>
      <c r="AU60" s="285"/>
      <c r="AV60" s="285"/>
      <c r="AW60" s="285"/>
      <c r="AX60" s="285"/>
      <c r="AY60" s="285"/>
    </row>
    <row r="61" spans="1:51" ht="33">
      <c r="A61" s="1128">
        <v>41</v>
      </c>
      <c r="B61" s="1128">
        <v>7000028332</v>
      </c>
      <c r="C61" s="1128">
        <v>410</v>
      </c>
      <c r="D61" s="1129" t="s">
        <v>707</v>
      </c>
      <c r="E61" s="1128">
        <v>1000023471</v>
      </c>
      <c r="F61" s="1128">
        <v>85372000</v>
      </c>
      <c r="G61" s="976"/>
      <c r="H61" s="1128">
        <v>18</v>
      </c>
      <c r="I61" s="975"/>
      <c r="J61" s="1129" t="s">
        <v>661</v>
      </c>
      <c r="K61" s="1128" t="s">
        <v>568</v>
      </c>
      <c r="L61" s="1128">
        <v>1</v>
      </c>
      <c r="M61" s="973"/>
      <c r="N61" s="1131" t="str">
        <f t="shared" si="16"/>
        <v>Included</v>
      </c>
      <c r="O61" s="926">
        <f t="shared" si="17"/>
        <v>0</v>
      </c>
      <c r="P61" s="857"/>
      <c r="Q61" s="285">
        <f t="shared" si="18"/>
        <v>0</v>
      </c>
      <c r="R61" s="1117">
        <f t="shared" si="3"/>
        <v>0</v>
      </c>
      <c r="S61" s="857"/>
      <c r="T61" s="1004"/>
      <c r="V61" s="425"/>
      <c r="AB61" s="285"/>
      <c r="AL61" s="285"/>
      <c r="AM61" s="285"/>
      <c r="AN61" s="285"/>
      <c r="AO61" s="285"/>
      <c r="AP61" s="285"/>
      <c r="AQ61" s="285"/>
      <c r="AR61" s="285"/>
      <c r="AS61" s="285"/>
      <c r="AT61" s="285"/>
      <c r="AU61" s="285"/>
      <c r="AV61" s="285"/>
      <c r="AW61" s="285"/>
      <c r="AX61" s="285"/>
      <c r="AY61" s="285"/>
    </row>
    <row r="62" spans="1:51" ht="33">
      <c r="A62" s="1128">
        <v>42</v>
      </c>
      <c r="B62" s="1128">
        <v>7000028332</v>
      </c>
      <c r="C62" s="1128">
        <v>420</v>
      </c>
      <c r="D62" s="1129" t="s">
        <v>707</v>
      </c>
      <c r="E62" s="1128">
        <v>1000037545</v>
      </c>
      <c r="F62" s="1128">
        <v>85447090</v>
      </c>
      <c r="G62" s="976"/>
      <c r="H62" s="1128">
        <v>18</v>
      </c>
      <c r="I62" s="975"/>
      <c r="J62" s="1129" t="s">
        <v>665</v>
      </c>
      <c r="K62" s="1128" t="s">
        <v>576</v>
      </c>
      <c r="L62" s="1128">
        <v>1</v>
      </c>
      <c r="M62" s="973"/>
      <c r="N62" s="1131" t="str">
        <f t="shared" si="16"/>
        <v>Included</v>
      </c>
      <c r="O62" s="926">
        <f t="shared" si="17"/>
        <v>0</v>
      </c>
      <c r="P62" s="857"/>
      <c r="Q62" s="285">
        <f t="shared" si="18"/>
        <v>0</v>
      </c>
      <c r="R62" s="1117">
        <f t="shared" si="3"/>
        <v>0</v>
      </c>
      <c r="S62" s="857"/>
      <c r="T62" s="1004"/>
      <c r="V62" s="425"/>
      <c r="AB62" s="285"/>
      <c r="AL62" s="285"/>
      <c r="AM62" s="285"/>
      <c r="AN62" s="285"/>
      <c r="AO62" s="285"/>
      <c r="AP62" s="285"/>
      <c r="AQ62" s="285"/>
      <c r="AR62" s="285"/>
      <c r="AS62" s="285"/>
      <c r="AT62" s="285"/>
      <c r="AU62" s="285"/>
      <c r="AV62" s="285"/>
      <c r="AW62" s="285"/>
      <c r="AX62" s="285"/>
      <c r="AY62" s="285"/>
    </row>
    <row r="63" spans="1:51" ht="33">
      <c r="A63" s="1128">
        <v>43</v>
      </c>
      <c r="B63" s="1128">
        <v>7000028332</v>
      </c>
      <c r="C63" s="1128">
        <v>430</v>
      </c>
      <c r="D63" s="1129" t="s">
        <v>707</v>
      </c>
      <c r="E63" s="1128">
        <v>1000066613</v>
      </c>
      <c r="F63" s="1128">
        <v>83071000</v>
      </c>
      <c r="G63" s="976"/>
      <c r="H63" s="1128">
        <v>18</v>
      </c>
      <c r="I63" s="975"/>
      <c r="J63" s="1129" t="s">
        <v>662</v>
      </c>
      <c r="K63" s="1128" t="s">
        <v>568</v>
      </c>
      <c r="L63" s="1128">
        <v>75</v>
      </c>
      <c r="M63" s="973"/>
      <c r="N63" s="1131" t="str">
        <f t="shared" ref="N63:N80" si="19">IF(M63=0, "Included",IF(ISERROR(L63*M63), M63, L63*M63))</f>
        <v>Included</v>
      </c>
      <c r="O63" s="926">
        <f t="shared" ref="O63:O80" si="20">R63</f>
        <v>0</v>
      </c>
      <c r="P63" s="857"/>
      <c r="Q63" s="285">
        <f t="shared" ref="Q63:Q80" si="21">IF(N63="Included",0,N63)</f>
        <v>0</v>
      </c>
      <c r="R63" s="1117">
        <f t="shared" si="3"/>
        <v>0</v>
      </c>
      <c r="S63" s="857"/>
      <c r="T63" s="1004"/>
      <c r="V63" s="425"/>
      <c r="AB63" s="285"/>
      <c r="AL63" s="285"/>
      <c r="AM63" s="285"/>
      <c r="AN63" s="285"/>
      <c r="AO63" s="285"/>
      <c r="AP63" s="285"/>
      <c r="AQ63" s="285"/>
      <c r="AR63" s="285"/>
      <c r="AS63" s="285"/>
      <c r="AT63" s="285"/>
      <c r="AU63" s="285"/>
      <c r="AV63" s="285"/>
      <c r="AW63" s="285"/>
      <c r="AX63" s="285"/>
      <c r="AY63" s="285"/>
    </row>
    <row r="64" spans="1:51" ht="33">
      <c r="A64" s="1128">
        <v>44</v>
      </c>
      <c r="B64" s="1128">
        <v>7000028332</v>
      </c>
      <c r="C64" s="1128">
        <v>440</v>
      </c>
      <c r="D64" s="1129" t="s">
        <v>707</v>
      </c>
      <c r="E64" s="1128">
        <v>1000066612</v>
      </c>
      <c r="F64" s="1128">
        <v>73071900</v>
      </c>
      <c r="G64" s="976"/>
      <c r="H64" s="1128">
        <v>18</v>
      </c>
      <c r="I64" s="975"/>
      <c r="J64" s="1129" t="s">
        <v>663</v>
      </c>
      <c r="K64" s="1128" t="s">
        <v>568</v>
      </c>
      <c r="L64" s="1128">
        <v>150</v>
      </c>
      <c r="M64" s="973"/>
      <c r="N64" s="1131" t="str">
        <f t="shared" si="19"/>
        <v>Included</v>
      </c>
      <c r="O64" s="926">
        <f t="shared" si="20"/>
        <v>0</v>
      </c>
      <c r="P64" s="857"/>
      <c r="Q64" s="285">
        <f t="shared" si="21"/>
        <v>0</v>
      </c>
      <c r="R64" s="1117">
        <f t="shared" si="3"/>
        <v>0</v>
      </c>
      <c r="S64" s="857"/>
      <c r="T64" s="1004"/>
      <c r="V64" s="425"/>
      <c r="AB64" s="285"/>
      <c r="AL64" s="285"/>
      <c r="AM64" s="285"/>
      <c r="AN64" s="285"/>
      <c r="AO64" s="285"/>
      <c r="AP64" s="285"/>
      <c r="AQ64" s="285"/>
      <c r="AR64" s="285"/>
      <c r="AS64" s="285"/>
      <c r="AT64" s="285"/>
      <c r="AU64" s="285"/>
      <c r="AV64" s="285"/>
      <c r="AW64" s="285"/>
      <c r="AX64" s="285"/>
      <c r="AY64" s="285"/>
    </row>
    <row r="65" spans="1:51" ht="33">
      <c r="A65" s="1128">
        <v>45</v>
      </c>
      <c r="B65" s="1128">
        <v>7000028332</v>
      </c>
      <c r="C65" s="1128">
        <v>450</v>
      </c>
      <c r="D65" s="1129" t="s">
        <v>707</v>
      </c>
      <c r="E65" s="1128">
        <v>1000066614</v>
      </c>
      <c r="F65" s="1128">
        <v>73069011</v>
      </c>
      <c r="G65" s="976"/>
      <c r="H65" s="1128">
        <v>18</v>
      </c>
      <c r="I65" s="975"/>
      <c r="J65" s="1129" t="s">
        <v>664</v>
      </c>
      <c r="K65" s="1128" t="s">
        <v>576</v>
      </c>
      <c r="L65" s="1128">
        <v>1</v>
      </c>
      <c r="M65" s="973"/>
      <c r="N65" s="1131" t="str">
        <f t="shared" si="19"/>
        <v>Included</v>
      </c>
      <c r="O65" s="926">
        <f t="shared" si="20"/>
        <v>0</v>
      </c>
      <c r="P65" s="857"/>
      <c r="Q65" s="285">
        <f t="shared" si="21"/>
        <v>0</v>
      </c>
      <c r="R65" s="1117">
        <f t="shared" si="3"/>
        <v>0</v>
      </c>
      <c r="S65" s="857"/>
      <c r="T65" s="1004"/>
      <c r="V65" s="425"/>
      <c r="AB65" s="285"/>
      <c r="AL65" s="285"/>
      <c r="AM65" s="285"/>
      <c r="AN65" s="285"/>
      <c r="AO65" s="285"/>
      <c r="AP65" s="285"/>
      <c r="AQ65" s="285"/>
      <c r="AR65" s="285"/>
      <c r="AS65" s="285"/>
      <c r="AT65" s="285"/>
      <c r="AU65" s="285"/>
      <c r="AV65" s="285"/>
      <c r="AW65" s="285"/>
      <c r="AX65" s="285"/>
      <c r="AY65" s="285"/>
    </row>
    <row r="66" spans="1:51" ht="33">
      <c r="A66" s="1128">
        <v>46</v>
      </c>
      <c r="B66" s="1128">
        <v>7000028332</v>
      </c>
      <c r="C66" s="1128">
        <v>460</v>
      </c>
      <c r="D66" s="1129" t="s">
        <v>707</v>
      </c>
      <c r="E66" s="1128">
        <v>1000034998</v>
      </c>
      <c r="F66" s="1128">
        <v>85171890</v>
      </c>
      <c r="G66" s="976"/>
      <c r="H66" s="1128">
        <v>18</v>
      </c>
      <c r="I66" s="975"/>
      <c r="J66" s="1129" t="s">
        <v>734</v>
      </c>
      <c r="K66" s="1128" t="s">
        <v>568</v>
      </c>
      <c r="L66" s="1128">
        <v>2</v>
      </c>
      <c r="M66" s="973"/>
      <c r="N66" s="1131" t="str">
        <f t="shared" si="19"/>
        <v>Included</v>
      </c>
      <c r="O66" s="926">
        <f t="shared" si="20"/>
        <v>0</v>
      </c>
      <c r="P66" s="857"/>
      <c r="Q66" s="285">
        <f t="shared" si="21"/>
        <v>0</v>
      </c>
      <c r="R66" s="1117">
        <f t="shared" si="3"/>
        <v>0</v>
      </c>
      <c r="S66" s="857"/>
      <c r="T66" s="1004"/>
      <c r="V66" s="425"/>
      <c r="AB66" s="285"/>
      <c r="AL66" s="285"/>
      <c r="AM66" s="285"/>
      <c r="AN66" s="285"/>
      <c r="AO66" s="285"/>
      <c r="AP66" s="285"/>
      <c r="AQ66" s="285"/>
      <c r="AR66" s="285"/>
      <c r="AS66" s="285"/>
      <c r="AT66" s="285"/>
      <c r="AU66" s="285"/>
      <c r="AV66" s="285"/>
      <c r="AW66" s="285"/>
      <c r="AX66" s="285"/>
      <c r="AY66" s="285"/>
    </row>
    <row r="67" spans="1:51" ht="33">
      <c r="A67" s="1128">
        <v>47</v>
      </c>
      <c r="B67" s="1128">
        <v>7000028332</v>
      </c>
      <c r="C67" s="1128">
        <v>470</v>
      </c>
      <c r="D67" s="1129" t="s">
        <v>707</v>
      </c>
      <c r="E67" s="1128">
        <v>1000028265</v>
      </c>
      <c r="F67" s="1128">
        <v>85238020</v>
      </c>
      <c r="G67" s="976"/>
      <c r="H67" s="1128">
        <v>18</v>
      </c>
      <c r="I67" s="975"/>
      <c r="J67" s="1129" t="s">
        <v>735</v>
      </c>
      <c r="K67" s="1128" t="s">
        <v>568</v>
      </c>
      <c r="L67" s="1128">
        <v>1</v>
      </c>
      <c r="M67" s="973"/>
      <c r="N67" s="1131" t="str">
        <f t="shared" si="19"/>
        <v>Included</v>
      </c>
      <c r="O67" s="926">
        <f t="shared" si="20"/>
        <v>0</v>
      </c>
      <c r="P67" s="857"/>
      <c r="Q67" s="285">
        <f t="shared" si="21"/>
        <v>0</v>
      </c>
      <c r="R67" s="1117">
        <f t="shared" si="3"/>
        <v>0</v>
      </c>
      <c r="S67" s="857"/>
      <c r="T67" s="1004"/>
      <c r="V67" s="425"/>
      <c r="AB67" s="285"/>
      <c r="AL67" s="285"/>
      <c r="AM67" s="285"/>
      <c r="AN67" s="285"/>
      <c r="AO67" s="285"/>
      <c r="AP67" s="285"/>
      <c r="AQ67" s="285"/>
      <c r="AR67" s="285"/>
      <c r="AS67" s="285"/>
      <c r="AT67" s="285"/>
      <c r="AU67" s="285"/>
      <c r="AV67" s="285"/>
      <c r="AW67" s="285"/>
      <c r="AX67" s="285"/>
      <c r="AY67" s="285"/>
    </row>
    <row r="68" spans="1:51" ht="33">
      <c r="A68" s="1128">
        <v>48</v>
      </c>
      <c r="B68" s="1128">
        <v>7000028332</v>
      </c>
      <c r="C68" s="1128">
        <v>480</v>
      </c>
      <c r="D68" s="1129" t="s">
        <v>707</v>
      </c>
      <c r="E68" s="1128">
        <v>1000028495</v>
      </c>
      <c r="F68" s="1128">
        <v>84715000</v>
      </c>
      <c r="G68" s="976"/>
      <c r="H68" s="1128">
        <v>18</v>
      </c>
      <c r="I68" s="975"/>
      <c r="J68" s="1129" t="s">
        <v>736</v>
      </c>
      <c r="K68" s="1128" t="s">
        <v>568</v>
      </c>
      <c r="L68" s="1128">
        <v>1</v>
      </c>
      <c r="M68" s="973"/>
      <c r="N68" s="1131" t="str">
        <f t="shared" si="19"/>
        <v>Included</v>
      </c>
      <c r="O68" s="926">
        <f t="shared" si="20"/>
        <v>0</v>
      </c>
      <c r="P68" s="857"/>
      <c r="Q68" s="285">
        <f t="shared" si="21"/>
        <v>0</v>
      </c>
      <c r="R68" s="1117">
        <f t="shared" si="3"/>
        <v>0</v>
      </c>
      <c r="S68" s="857"/>
      <c r="T68" s="1004"/>
      <c r="V68" s="425"/>
      <c r="AB68" s="285"/>
      <c r="AL68" s="285"/>
      <c r="AM68" s="285"/>
      <c r="AN68" s="285"/>
      <c r="AO68" s="285"/>
      <c r="AP68" s="285"/>
      <c r="AQ68" s="285"/>
      <c r="AR68" s="285"/>
      <c r="AS68" s="285"/>
      <c r="AT68" s="285"/>
      <c r="AU68" s="285"/>
      <c r="AV68" s="285"/>
      <c r="AW68" s="285"/>
      <c r="AX68" s="285"/>
      <c r="AY68" s="285"/>
    </row>
    <row r="69" spans="1:51" ht="33">
      <c r="A69" s="1128">
        <v>49</v>
      </c>
      <c r="B69" s="1128">
        <v>7000028332</v>
      </c>
      <c r="C69" s="1128">
        <v>490</v>
      </c>
      <c r="D69" s="1129" t="s">
        <v>707</v>
      </c>
      <c r="E69" s="1128">
        <v>1000026228</v>
      </c>
      <c r="F69" s="1128">
        <v>85176290</v>
      </c>
      <c r="G69" s="976"/>
      <c r="H69" s="1128">
        <v>18</v>
      </c>
      <c r="I69" s="975"/>
      <c r="J69" s="1129" t="s">
        <v>666</v>
      </c>
      <c r="K69" s="1128" t="s">
        <v>568</v>
      </c>
      <c r="L69" s="1128">
        <v>1</v>
      </c>
      <c r="M69" s="973"/>
      <c r="N69" s="1131" t="str">
        <f t="shared" si="19"/>
        <v>Included</v>
      </c>
      <c r="O69" s="926">
        <f t="shared" si="20"/>
        <v>0</v>
      </c>
      <c r="P69" s="857"/>
      <c r="Q69" s="285">
        <f t="shared" si="21"/>
        <v>0</v>
      </c>
      <c r="R69" s="1117">
        <f t="shared" si="3"/>
        <v>0</v>
      </c>
      <c r="S69" s="857"/>
      <c r="T69" s="1004"/>
      <c r="V69" s="425"/>
      <c r="AB69" s="285"/>
      <c r="AL69" s="285"/>
      <c r="AM69" s="285"/>
      <c r="AN69" s="285"/>
      <c r="AO69" s="285"/>
      <c r="AP69" s="285"/>
      <c r="AQ69" s="285"/>
      <c r="AR69" s="285"/>
      <c r="AS69" s="285"/>
      <c r="AT69" s="285"/>
      <c r="AU69" s="285"/>
      <c r="AV69" s="285"/>
      <c r="AW69" s="285"/>
      <c r="AX69" s="285"/>
      <c r="AY69" s="285"/>
    </row>
    <row r="70" spans="1:51" ht="49.5">
      <c r="A70" s="1128">
        <v>50</v>
      </c>
      <c r="B70" s="1128">
        <v>7000028332</v>
      </c>
      <c r="C70" s="1128">
        <v>500</v>
      </c>
      <c r="D70" s="1129" t="s">
        <v>707</v>
      </c>
      <c r="E70" s="1128">
        <v>1000031381</v>
      </c>
      <c r="F70" s="1128">
        <v>85176290</v>
      </c>
      <c r="G70" s="976"/>
      <c r="H70" s="1128">
        <v>18</v>
      </c>
      <c r="I70" s="975"/>
      <c r="J70" s="1129" t="s">
        <v>667</v>
      </c>
      <c r="K70" s="1128" t="s">
        <v>572</v>
      </c>
      <c r="L70" s="1128">
        <v>1</v>
      </c>
      <c r="M70" s="973"/>
      <c r="N70" s="1131" t="str">
        <f t="shared" si="19"/>
        <v>Included</v>
      </c>
      <c r="O70" s="926">
        <f t="shared" si="20"/>
        <v>0</v>
      </c>
      <c r="P70" s="857"/>
      <c r="Q70" s="285">
        <f t="shared" si="21"/>
        <v>0</v>
      </c>
      <c r="R70" s="1117">
        <f t="shared" si="3"/>
        <v>0</v>
      </c>
      <c r="S70" s="857"/>
      <c r="T70" s="1004"/>
      <c r="V70" s="425"/>
      <c r="AB70" s="285"/>
      <c r="AL70" s="285"/>
      <c r="AM70" s="285"/>
      <c r="AN70" s="285"/>
      <c r="AO70" s="285"/>
      <c r="AP70" s="285"/>
      <c r="AQ70" s="285"/>
      <c r="AR70" s="285"/>
      <c r="AS70" s="285"/>
      <c r="AT70" s="285"/>
      <c r="AU70" s="285"/>
      <c r="AV70" s="285"/>
      <c r="AW70" s="285"/>
      <c r="AX70" s="285"/>
      <c r="AY70" s="285"/>
    </row>
    <row r="71" spans="1:51" ht="53.25" customHeight="1">
      <c r="A71" s="1128">
        <v>51</v>
      </c>
      <c r="B71" s="1128">
        <v>7000028332</v>
      </c>
      <c r="C71" s="1128">
        <v>510</v>
      </c>
      <c r="D71" s="1129" t="s">
        <v>707</v>
      </c>
      <c r="E71" s="1128">
        <v>1000034950</v>
      </c>
      <c r="F71" s="1128">
        <v>85176990</v>
      </c>
      <c r="G71" s="976"/>
      <c r="H71" s="1128">
        <v>18</v>
      </c>
      <c r="I71" s="975"/>
      <c r="J71" s="1129" t="s">
        <v>668</v>
      </c>
      <c r="K71" s="1128" t="s">
        <v>568</v>
      </c>
      <c r="L71" s="1128">
        <v>2</v>
      </c>
      <c r="M71" s="973"/>
      <c r="N71" s="1131" t="str">
        <f t="shared" si="19"/>
        <v>Included</v>
      </c>
      <c r="O71" s="926">
        <f t="shared" si="20"/>
        <v>0</v>
      </c>
      <c r="P71" s="857"/>
      <c r="Q71" s="285">
        <f t="shared" si="21"/>
        <v>0</v>
      </c>
      <c r="R71" s="1117">
        <f t="shared" si="3"/>
        <v>0</v>
      </c>
      <c r="S71" s="857"/>
      <c r="T71" s="1004"/>
      <c r="V71" s="425"/>
      <c r="AB71" s="285"/>
      <c r="AL71" s="285"/>
      <c r="AM71" s="285"/>
      <c r="AN71" s="285"/>
      <c r="AO71" s="285"/>
      <c r="AP71" s="285"/>
      <c r="AQ71" s="285"/>
      <c r="AR71" s="285"/>
      <c r="AS71" s="285"/>
      <c r="AT71" s="285"/>
      <c r="AU71" s="285"/>
      <c r="AV71" s="285"/>
      <c r="AW71" s="285"/>
      <c r="AX71" s="285"/>
      <c r="AY71" s="285"/>
    </row>
    <row r="72" spans="1:51" ht="33">
      <c r="A72" s="1128">
        <v>52</v>
      </c>
      <c r="B72" s="1128">
        <v>7000028332</v>
      </c>
      <c r="C72" s="1128">
        <v>520</v>
      </c>
      <c r="D72" s="1129" t="s">
        <v>707</v>
      </c>
      <c r="E72" s="1128">
        <v>1000031374</v>
      </c>
      <c r="F72" s="1128">
        <v>85176290</v>
      </c>
      <c r="G72" s="976"/>
      <c r="H72" s="1128">
        <v>18</v>
      </c>
      <c r="I72" s="975"/>
      <c r="J72" s="1129" t="s">
        <v>669</v>
      </c>
      <c r="K72" s="1128" t="s">
        <v>572</v>
      </c>
      <c r="L72" s="1128">
        <v>2</v>
      </c>
      <c r="M72" s="973"/>
      <c r="N72" s="1131" t="str">
        <f t="shared" si="19"/>
        <v>Included</v>
      </c>
      <c r="O72" s="926">
        <f t="shared" si="20"/>
        <v>0</v>
      </c>
      <c r="P72" s="857"/>
      <c r="Q72" s="285">
        <f t="shared" si="21"/>
        <v>0</v>
      </c>
      <c r="R72" s="1117">
        <f t="shared" si="3"/>
        <v>0</v>
      </c>
      <c r="S72" s="857"/>
      <c r="T72" s="1004"/>
      <c r="V72" s="425"/>
      <c r="AB72" s="285"/>
      <c r="AL72" s="285"/>
      <c r="AM72" s="285"/>
      <c r="AN72" s="285"/>
      <c r="AO72" s="285"/>
      <c r="AP72" s="285"/>
      <c r="AQ72" s="285"/>
      <c r="AR72" s="285"/>
      <c r="AS72" s="285"/>
      <c r="AT72" s="285"/>
      <c r="AU72" s="285"/>
      <c r="AV72" s="285"/>
      <c r="AW72" s="285"/>
      <c r="AX72" s="285"/>
      <c r="AY72" s="285"/>
    </row>
    <row r="73" spans="1:51" ht="33">
      <c r="A73" s="1128">
        <v>53</v>
      </c>
      <c r="B73" s="1128">
        <v>7000028332</v>
      </c>
      <c r="C73" s="1128">
        <v>530</v>
      </c>
      <c r="D73" s="1129" t="s">
        <v>707</v>
      </c>
      <c r="E73" s="1128">
        <v>1000019315</v>
      </c>
      <c r="F73" s="1128">
        <v>85176290</v>
      </c>
      <c r="G73" s="976"/>
      <c r="H73" s="1128">
        <v>18</v>
      </c>
      <c r="I73" s="975"/>
      <c r="J73" s="1129" t="s">
        <v>737</v>
      </c>
      <c r="K73" s="1128" t="s">
        <v>568</v>
      </c>
      <c r="L73" s="1128">
        <v>2</v>
      </c>
      <c r="M73" s="973"/>
      <c r="N73" s="1131" t="str">
        <f t="shared" si="19"/>
        <v>Included</v>
      </c>
      <c r="O73" s="926">
        <f t="shared" si="20"/>
        <v>0</v>
      </c>
      <c r="P73" s="857"/>
      <c r="Q73" s="285">
        <f t="shared" si="21"/>
        <v>0</v>
      </c>
      <c r="R73" s="1117">
        <f t="shared" si="3"/>
        <v>0</v>
      </c>
      <c r="S73" s="857"/>
      <c r="T73" s="1004"/>
      <c r="V73" s="425"/>
      <c r="AB73" s="285"/>
      <c r="AL73" s="285"/>
      <c r="AM73" s="285"/>
      <c r="AN73" s="285"/>
      <c r="AO73" s="285"/>
      <c r="AP73" s="285"/>
      <c r="AQ73" s="285"/>
      <c r="AR73" s="285"/>
      <c r="AS73" s="285"/>
      <c r="AT73" s="285"/>
      <c r="AU73" s="285"/>
      <c r="AV73" s="285"/>
      <c r="AW73" s="285"/>
      <c r="AX73" s="285"/>
      <c r="AY73" s="285"/>
    </row>
    <row r="74" spans="1:51" ht="33">
      <c r="A74" s="1128">
        <v>54</v>
      </c>
      <c r="B74" s="1128">
        <v>7000028332</v>
      </c>
      <c r="C74" s="1128">
        <v>540</v>
      </c>
      <c r="D74" s="1129" t="s">
        <v>707</v>
      </c>
      <c r="E74" s="1128">
        <v>1000018706</v>
      </c>
      <c r="F74" s="1128">
        <v>85176990</v>
      </c>
      <c r="G74" s="976"/>
      <c r="H74" s="1128">
        <v>18</v>
      </c>
      <c r="I74" s="975"/>
      <c r="J74" s="1129" t="s">
        <v>670</v>
      </c>
      <c r="K74" s="1128" t="s">
        <v>568</v>
      </c>
      <c r="L74" s="1128">
        <v>4</v>
      </c>
      <c r="M74" s="973"/>
      <c r="N74" s="1131" t="str">
        <f t="shared" si="19"/>
        <v>Included</v>
      </c>
      <c r="O74" s="926">
        <f t="shared" si="20"/>
        <v>0</v>
      </c>
      <c r="P74" s="857"/>
      <c r="Q74" s="285">
        <f t="shared" si="21"/>
        <v>0</v>
      </c>
      <c r="R74" s="1117">
        <f t="shared" si="3"/>
        <v>0</v>
      </c>
      <c r="S74" s="857"/>
      <c r="T74" s="1004"/>
      <c r="V74" s="425"/>
      <c r="AB74" s="285"/>
      <c r="AL74" s="285"/>
      <c r="AM74" s="285"/>
      <c r="AN74" s="285"/>
      <c r="AO74" s="285"/>
      <c r="AP74" s="285"/>
      <c r="AQ74" s="285"/>
      <c r="AR74" s="285"/>
      <c r="AS74" s="285"/>
      <c r="AT74" s="285"/>
      <c r="AU74" s="285"/>
      <c r="AV74" s="285"/>
      <c r="AW74" s="285"/>
      <c r="AX74" s="285"/>
      <c r="AY74" s="285"/>
    </row>
    <row r="75" spans="1:51" ht="132">
      <c r="A75" s="1128">
        <v>55</v>
      </c>
      <c r="B75" s="1128">
        <v>7000028332</v>
      </c>
      <c r="C75" s="1128">
        <v>550</v>
      </c>
      <c r="D75" s="1129" t="s">
        <v>707</v>
      </c>
      <c r="E75" s="1128">
        <v>1000031367</v>
      </c>
      <c r="F75" s="1128">
        <v>85176260</v>
      </c>
      <c r="G75" s="976"/>
      <c r="H75" s="1128">
        <v>18</v>
      </c>
      <c r="I75" s="975"/>
      <c r="J75" s="1129" t="s">
        <v>671</v>
      </c>
      <c r="K75" s="1128" t="s">
        <v>568</v>
      </c>
      <c r="L75" s="1128">
        <v>1</v>
      </c>
      <c r="M75" s="973"/>
      <c r="N75" s="1131" t="str">
        <f t="shared" si="19"/>
        <v>Included</v>
      </c>
      <c r="O75" s="926">
        <f t="shared" si="20"/>
        <v>0</v>
      </c>
      <c r="P75" s="857"/>
      <c r="Q75" s="285">
        <f t="shared" si="21"/>
        <v>0</v>
      </c>
      <c r="R75" s="1117">
        <f t="shared" si="3"/>
        <v>0</v>
      </c>
      <c r="S75" s="857"/>
      <c r="T75" s="1004"/>
      <c r="V75" s="425"/>
      <c r="AB75" s="285"/>
      <c r="AL75" s="285"/>
      <c r="AM75" s="285"/>
      <c r="AN75" s="285"/>
      <c r="AO75" s="285"/>
      <c r="AP75" s="285"/>
      <c r="AQ75" s="285"/>
      <c r="AR75" s="285"/>
      <c r="AS75" s="285"/>
      <c r="AT75" s="285"/>
      <c r="AU75" s="285"/>
      <c r="AV75" s="285"/>
      <c r="AW75" s="285"/>
      <c r="AX75" s="285"/>
      <c r="AY75" s="285"/>
    </row>
    <row r="76" spans="1:51" ht="82.5">
      <c r="A76" s="1128">
        <v>56</v>
      </c>
      <c r="B76" s="1128">
        <v>7000028332</v>
      </c>
      <c r="C76" s="1128">
        <v>560</v>
      </c>
      <c r="D76" s="1129" t="s">
        <v>708</v>
      </c>
      <c r="E76" s="1128">
        <v>1000031369</v>
      </c>
      <c r="F76" s="1128">
        <v>85176260</v>
      </c>
      <c r="G76" s="976"/>
      <c r="H76" s="1128">
        <v>18</v>
      </c>
      <c r="I76" s="975"/>
      <c r="J76" s="1129" t="s">
        <v>672</v>
      </c>
      <c r="K76" s="1128" t="s">
        <v>572</v>
      </c>
      <c r="L76" s="1128">
        <v>1</v>
      </c>
      <c r="M76" s="973"/>
      <c r="N76" s="1131" t="str">
        <f t="shared" si="19"/>
        <v>Included</v>
      </c>
      <c r="O76" s="926">
        <f t="shared" si="20"/>
        <v>0</v>
      </c>
      <c r="P76" s="857"/>
      <c r="Q76" s="285">
        <f t="shared" si="21"/>
        <v>0</v>
      </c>
      <c r="R76" s="1117">
        <f t="shared" si="3"/>
        <v>0</v>
      </c>
      <c r="S76" s="857"/>
      <c r="T76" s="1004"/>
      <c r="V76" s="425"/>
      <c r="AB76" s="285"/>
      <c r="AL76" s="285"/>
      <c r="AM76" s="285"/>
      <c r="AN76" s="285"/>
      <c r="AO76" s="285"/>
      <c r="AP76" s="285"/>
      <c r="AQ76" s="285"/>
      <c r="AR76" s="285"/>
      <c r="AS76" s="285"/>
      <c r="AT76" s="285"/>
      <c r="AU76" s="285"/>
      <c r="AV76" s="285"/>
      <c r="AW76" s="285"/>
      <c r="AX76" s="285"/>
      <c r="AY76" s="285"/>
    </row>
    <row r="77" spans="1:51" ht="33">
      <c r="A77" s="1128">
        <v>57</v>
      </c>
      <c r="B77" s="1128">
        <v>7000028332</v>
      </c>
      <c r="C77" s="1128">
        <v>570</v>
      </c>
      <c r="D77" s="1129" t="s">
        <v>708</v>
      </c>
      <c r="E77" s="1128">
        <v>1000018706</v>
      </c>
      <c r="F77" s="1128">
        <v>85176990</v>
      </c>
      <c r="G77" s="976"/>
      <c r="H77" s="1128">
        <v>18</v>
      </c>
      <c r="I77" s="975"/>
      <c r="J77" s="1129" t="s">
        <v>670</v>
      </c>
      <c r="K77" s="1128" t="s">
        <v>568</v>
      </c>
      <c r="L77" s="1128">
        <v>1</v>
      </c>
      <c r="M77" s="973"/>
      <c r="N77" s="1131" t="str">
        <f t="shared" si="19"/>
        <v>Included</v>
      </c>
      <c r="O77" s="926">
        <f t="shared" si="20"/>
        <v>0</v>
      </c>
      <c r="P77" s="857"/>
      <c r="Q77" s="285">
        <f t="shared" si="21"/>
        <v>0</v>
      </c>
      <c r="R77" s="1117">
        <f t="shared" si="3"/>
        <v>0</v>
      </c>
      <c r="S77" s="857"/>
      <c r="T77" s="1004"/>
      <c r="V77" s="425"/>
      <c r="AB77" s="285"/>
      <c r="AL77" s="285"/>
      <c r="AM77" s="285"/>
      <c r="AN77" s="285"/>
      <c r="AO77" s="285"/>
      <c r="AP77" s="285"/>
      <c r="AQ77" s="285"/>
      <c r="AR77" s="285"/>
      <c r="AS77" s="285"/>
      <c r="AT77" s="285"/>
      <c r="AU77" s="285"/>
      <c r="AV77" s="285"/>
      <c r="AW77" s="285"/>
      <c r="AX77" s="285"/>
      <c r="AY77" s="285"/>
    </row>
    <row r="78" spans="1:51" ht="33">
      <c r="A78" s="1128">
        <v>58</v>
      </c>
      <c r="B78" s="1128">
        <v>7000028332</v>
      </c>
      <c r="C78" s="1128">
        <v>580</v>
      </c>
      <c r="D78" s="1129" t="s">
        <v>708</v>
      </c>
      <c r="E78" s="1128">
        <v>1000014273</v>
      </c>
      <c r="F78" s="1128">
        <v>85176990</v>
      </c>
      <c r="G78" s="976"/>
      <c r="H78" s="1128">
        <v>18</v>
      </c>
      <c r="I78" s="975"/>
      <c r="J78" s="1129" t="s">
        <v>738</v>
      </c>
      <c r="K78" s="1128" t="s">
        <v>568</v>
      </c>
      <c r="L78" s="1128">
        <v>2</v>
      </c>
      <c r="M78" s="973"/>
      <c r="N78" s="1131" t="str">
        <f t="shared" si="19"/>
        <v>Included</v>
      </c>
      <c r="O78" s="926">
        <f t="shared" si="20"/>
        <v>0</v>
      </c>
      <c r="P78" s="857"/>
      <c r="Q78" s="285">
        <f t="shared" si="21"/>
        <v>0</v>
      </c>
      <c r="R78" s="1117">
        <f t="shared" si="3"/>
        <v>0</v>
      </c>
      <c r="S78" s="857"/>
      <c r="T78" s="1004"/>
      <c r="V78" s="425"/>
      <c r="AB78" s="285"/>
      <c r="AL78" s="285"/>
      <c r="AM78" s="285"/>
      <c r="AN78" s="285"/>
      <c r="AO78" s="285"/>
      <c r="AP78" s="285"/>
      <c r="AQ78" s="285"/>
      <c r="AR78" s="285"/>
      <c r="AS78" s="285"/>
      <c r="AT78" s="285"/>
      <c r="AU78" s="285"/>
      <c r="AV78" s="285"/>
      <c r="AW78" s="285"/>
      <c r="AX78" s="285"/>
      <c r="AY78" s="285"/>
    </row>
    <row r="79" spans="1:51" ht="33">
      <c r="A79" s="1128">
        <v>59</v>
      </c>
      <c r="B79" s="1128">
        <v>7000028332</v>
      </c>
      <c r="C79" s="1128">
        <v>590</v>
      </c>
      <c r="D79" s="1129" t="s">
        <v>708</v>
      </c>
      <c r="E79" s="1128">
        <v>1000031413</v>
      </c>
      <c r="F79" s="1128">
        <v>85176290</v>
      </c>
      <c r="G79" s="976"/>
      <c r="H79" s="1128">
        <v>18</v>
      </c>
      <c r="I79" s="975"/>
      <c r="J79" s="1129" t="s">
        <v>739</v>
      </c>
      <c r="K79" s="1128" t="s">
        <v>568</v>
      </c>
      <c r="L79" s="1128">
        <v>1</v>
      </c>
      <c r="M79" s="973"/>
      <c r="N79" s="1131" t="str">
        <f t="shared" si="19"/>
        <v>Included</v>
      </c>
      <c r="O79" s="926">
        <f t="shared" si="20"/>
        <v>0</v>
      </c>
      <c r="P79" s="857"/>
      <c r="Q79" s="285">
        <f t="shared" si="21"/>
        <v>0</v>
      </c>
      <c r="R79" s="1117">
        <f t="shared" si="3"/>
        <v>0</v>
      </c>
      <c r="S79" s="857"/>
      <c r="T79" s="1004"/>
      <c r="V79" s="425"/>
      <c r="AB79" s="285"/>
      <c r="AL79" s="285"/>
      <c r="AM79" s="285"/>
      <c r="AN79" s="285"/>
      <c r="AO79" s="285"/>
      <c r="AP79" s="285"/>
      <c r="AQ79" s="285"/>
      <c r="AR79" s="285"/>
      <c r="AS79" s="285"/>
      <c r="AT79" s="285"/>
      <c r="AU79" s="285"/>
      <c r="AV79" s="285"/>
      <c r="AW79" s="285"/>
      <c r="AX79" s="285"/>
      <c r="AY79" s="285"/>
    </row>
    <row r="80" spans="1:51" ht="33">
      <c r="A80" s="1128">
        <v>60</v>
      </c>
      <c r="B80" s="1128">
        <v>7000028332</v>
      </c>
      <c r="C80" s="1128">
        <v>600</v>
      </c>
      <c r="D80" s="1129" t="s">
        <v>708</v>
      </c>
      <c r="E80" s="1128">
        <v>1000019315</v>
      </c>
      <c r="F80" s="1128">
        <v>85176290</v>
      </c>
      <c r="G80" s="976"/>
      <c r="H80" s="1128">
        <v>18</v>
      </c>
      <c r="I80" s="975"/>
      <c r="J80" s="1129" t="s">
        <v>737</v>
      </c>
      <c r="K80" s="1128" t="s">
        <v>568</v>
      </c>
      <c r="L80" s="1128">
        <v>1</v>
      </c>
      <c r="M80" s="973"/>
      <c r="N80" s="1131" t="str">
        <f t="shared" si="19"/>
        <v>Included</v>
      </c>
      <c r="O80" s="926">
        <f t="shared" si="20"/>
        <v>0</v>
      </c>
      <c r="P80" s="857"/>
      <c r="Q80" s="285">
        <f t="shared" si="21"/>
        <v>0</v>
      </c>
      <c r="R80" s="1117">
        <f t="shared" si="3"/>
        <v>0</v>
      </c>
      <c r="S80" s="857"/>
      <c r="T80" s="1004"/>
      <c r="V80" s="425"/>
      <c r="AB80" s="285"/>
      <c r="AL80" s="285"/>
      <c r="AM80" s="285"/>
      <c r="AN80" s="285"/>
      <c r="AO80" s="285"/>
      <c r="AP80" s="285"/>
      <c r="AQ80" s="285"/>
      <c r="AR80" s="285"/>
      <c r="AS80" s="285"/>
      <c r="AT80" s="285"/>
      <c r="AU80" s="285"/>
      <c r="AV80" s="285"/>
      <c r="AW80" s="285"/>
      <c r="AX80" s="285"/>
      <c r="AY80" s="285"/>
    </row>
    <row r="81" spans="1:51" ht="33">
      <c r="A81" s="1128">
        <v>61</v>
      </c>
      <c r="B81" s="1128">
        <v>7000028332</v>
      </c>
      <c r="C81" s="1128">
        <v>610</v>
      </c>
      <c r="D81" s="1129" t="s">
        <v>708</v>
      </c>
      <c r="E81" s="1128">
        <v>1000031374</v>
      </c>
      <c r="F81" s="1128">
        <v>85176290</v>
      </c>
      <c r="G81" s="976"/>
      <c r="H81" s="1128">
        <v>18</v>
      </c>
      <c r="I81" s="975"/>
      <c r="J81" s="1129" t="s">
        <v>669</v>
      </c>
      <c r="K81" s="1128" t="s">
        <v>572</v>
      </c>
      <c r="L81" s="1128">
        <v>1</v>
      </c>
      <c r="M81" s="973"/>
      <c r="N81" s="1131" t="str">
        <f t="shared" si="16"/>
        <v>Included</v>
      </c>
      <c r="O81" s="926">
        <f t="shared" si="17"/>
        <v>0</v>
      </c>
      <c r="P81" s="857"/>
      <c r="Q81" s="285">
        <f t="shared" si="18"/>
        <v>0</v>
      </c>
      <c r="R81" s="1117">
        <f t="shared" si="3"/>
        <v>0</v>
      </c>
      <c r="S81" s="857"/>
      <c r="T81" s="1004"/>
      <c r="V81" s="425"/>
      <c r="AB81" s="285"/>
      <c r="AL81" s="285"/>
      <c r="AM81" s="285"/>
      <c r="AN81" s="285"/>
      <c r="AO81" s="285"/>
      <c r="AP81" s="285"/>
      <c r="AQ81" s="285"/>
      <c r="AR81" s="285"/>
      <c r="AS81" s="285"/>
      <c r="AT81" s="285"/>
      <c r="AU81" s="285"/>
      <c r="AV81" s="285"/>
      <c r="AW81" s="285"/>
      <c r="AX81" s="285"/>
      <c r="AY81" s="285"/>
    </row>
    <row r="82" spans="1:51" ht="48" customHeight="1">
      <c r="A82" s="1128">
        <v>62</v>
      </c>
      <c r="B82" s="1128">
        <v>7000028332</v>
      </c>
      <c r="C82" s="1128">
        <v>620</v>
      </c>
      <c r="D82" s="1129" t="s">
        <v>708</v>
      </c>
      <c r="E82" s="1128">
        <v>1000034950</v>
      </c>
      <c r="F82" s="1128">
        <v>85176990</v>
      </c>
      <c r="G82" s="976"/>
      <c r="H82" s="1128">
        <v>18</v>
      </c>
      <c r="I82" s="975"/>
      <c r="J82" s="1129" t="s">
        <v>668</v>
      </c>
      <c r="K82" s="1128" t="s">
        <v>568</v>
      </c>
      <c r="L82" s="1128">
        <v>1</v>
      </c>
      <c r="M82" s="973"/>
      <c r="N82" s="1131" t="str">
        <f t="shared" si="16"/>
        <v>Included</v>
      </c>
      <c r="O82" s="926">
        <f t="shared" si="17"/>
        <v>0</v>
      </c>
      <c r="P82" s="857"/>
      <c r="Q82" s="285">
        <f t="shared" si="18"/>
        <v>0</v>
      </c>
      <c r="R82" s="1117">
        <f t="shared" si="3"/>
        <v>0</v>
      </c>
      <c r="S82" s="857"/>
      <c r="T82" s="1004"/>
      <c r="V82" s="425"/>
      <c r="AB82" s="285"/>
      <c r="AL82" s="285"/>
      <c r="AM82" s="285"/>
      <c r="AN82" s="285"/>
      <c r="AO82" s="285"/>
      <c r="AP82" s="285"/>
      <c r="AQ82" s="285"/>
      <c r="AR82" s="285"/>
      <c r="AS82" s="285"/>
      <c r="AT82" s="285"/>
      <c r="AU82" s="285"/>
      <c r="AV82" s="285"/>
      <c r="AW82" s="285"/>
      <c r="AX82" s="285"/>
      <c r="AY82" s="285"/>
    </row>
    <row r="83" spans="1:51" ht="49.5">
      <c r="A83" s="1128">
        <v>63</v>
      </c>
      <c r="B83" s="1128">
        <v>7000028332</v>
      </c>
      <c r="C83" s="1128">
        <v>630</v>
      </c>
      <c r="D83" s="1129" t="s">
        <v>708</v>
      </c>
      <c r="E83" s="1128">
        <v>1000031381</v>
      </c>
      <c r="F83" s="1128">
        <v>85176290</v>
      </c>
      <c r="G83" s="976"/>
      <c r="H83" s="1128">
        <v>18</v>
      </c>
      <c r="I83" s="975"/>
      <c r="J83" s="1129" t="s">
        <v>667</v>
      </c>
      <c r="K83" s="1128" t="s">
        <v>572</v>
      </c>
      <c r="L83" s="1128">
        <v>1</v>
      </c>
      <c r="M83" s="973"/>
      <c r="N83" s="1131" t="str">
        <f t="shared" si="16"/>
        <v>Included</v>
      </c>
      <c r="O83" s="926">
        <f t="shared" si="17"/>
        <v>0</v>
      </c>
      <c r="P83" s="857"/>
      <c r="Q83" s="285">
        <f t="shared" si="18"/>
        <v>0</v>
      </c>
      <c r="R83" s="1117">
        <f t="shared" si="3"/>
        <v>0</v>
      </c>
      <c r="S83" s="857"/>
      <c r="T83" s="1004"/>
      <c r="V83" s="425"/>
      <c r="AB83" s="285"/>
      <c r="AL83" s="285"/>
      <c r="AM83" s="285"/>
      <c r="AN83" s="285"/>
      <c r="AO83" s="285"/>
      <c r="AP83" s="285"/>
      <c r="AQ83" s="285"/>
      <c r="AR83" s="285"/>
      <c r="AS83" s="285"/>
      <c r="AT83" s="285"/>
      <c r="AU83" s="285"/>
      <c r="AV83" s="285"/>
      <c r="AW83" s="285"/>
      <c r="AX83" s="285"/>
      <c r="AY83" s="285"/>
    </row>
    <row r="84" spans="1:51" ht="33">
      <c r="A84" s="1128">
        <v>64</v>
      </c>
      <c r="B84" s="1128">
        <v>7000028332</v>
      </c>
      <c r="C84" s="1128">
        <v>640</v>
      </c>
      <c r="D84" s="1129" t="s">
        <v>708</v>
      </c>
      <c r="E84" s="1128">
        <v>1000034998</v>
      </c>
      <c r="F84" s="1128">
        <v>85171890</v>
      </c>
      <c r="G84" s="976"/>
      <c r="H84" s="1128">
        <v>18</v>
      </c>
      <c r="I84" s="975"/>
      <c r="J84" s="1129" t="s">
        <v>734</v>
      </c>
      <c r="K84" s="1128" t="s">
        <v>568</v>
      </c>
      <c r="L84" s="1128">
        <v>1</v>
      </c>
      <c r="M84" s="973"/>
      <c r="N84" s="1131" t="str">
        <f t="shared" si="16"/>
        <v>Included</v>
      </c>
      <c r="O84" s="926">
        <f t="shared" si="17"/>
        <v>0</v>
      </c>
      <c r="P84" s="857"/>
      <c r="Q84" s="285">
        <f t="shared" si="18"/>
        <v>0</v>
      </c>
      <c r="R84" s="1117">
        <f t="shared" si="3"/>
        <v>0</v>
      </c>
      <c r="S84" s="857"/>
      <c r="T84" s="1004"/>
      <c r="V84" s="425"/>
      <c r="AB84" s="285"/>
      <c r="AL84" s="285"/>
      <c r="AM84" s="285"/>
      <c r="AN84" s="285"/>
      <c r="AO84" s="285"/>
      <c r="AP84" s="285"/>
      <c r="AQ84" s="285"/>
      <c r="AR84" s="285"/>
      <c r="AS84" s="285"/>
      <c r="AT84" s="285"/>
      <c r="AU84" s="285"/>
      <c r="AV84" s="285"/>
      <c r="AW84" s="285"/>
      <c r="AX84" s="285"/>
      <c r="AY84" s="285"/>
    </row>
    <row r="85" spans="1:51" ht="33">
      <c r="A85" s="1128">
        <v>65</v>
      </c>
      <c r="B85" s="1128">
        <v>7000028332</v>
      </c>
      <c r="C85" s="1128">
        <v>650</v>
      </c>
      <c r="D85" s="1129" t="s">
        <v>708</v>
      </c>
      <c r="E85" s="1128">
        <v>1000031398</v>
      </c>
      <c r="F85" s="1128">
        <v>85171890</v>
      </c>
      <c r="G85" s="976"/>
      <c r="H85" s="1128">
        <v>18</v>
      </c>
      <c r="I85" s="975"/>
      <c r="J85" s="1129" t="s">
        <v>673</v>
      </c>
      <c r="K85" s="1128" t="s">
        <v>572</v>
      </c>
      <c r="L85" s="1128">
        <v>1</v>
      </c>
      <c r="M85" s="973"/>
      <c r="N85" s="1131" t="str">
        <f t="shared" si="16"/>
        <v>Included</v>
      </c>
      <c r="O85" s="926">
        <f t="shared" si="17"/>
        <v>0</v>
      </c>
      <c r="P85" s="857"/>
      <c r="Q85" s="285">
        <f t="shared" si="18"/>
        <v>0</v>
      </c>
      <c r="R85" s="1117">
        <f t="shared" si="3"/>
        <v>0</v>
      </c>
      <c r="S85" s="857"/>
      <c r="T85" s="1004"/>
      <c r="V85" s="425"/>
      <c r="AB85" s="285"/>
      <c r="AL85" s="285"/>
      <c r="AM85" s="285"/>
      <c r="AN85" s="285"/>
      <c r="AO85" s="285"/>
      <c r="AP85" s="285"/>
      <c r="AQ85" s="285"/>
      <c r="AR85" s="285"/>
      <c r="AS85" s="285"/>
      <c r="AT85" s="285"/>
      <c r="AU85" s="285"/>
      <c r="AV85" s="285"/>
      <c r="AW85" s="285"/>
      <c r="AX85" s="285"/>
      <c r="AY85" s="285"/>
    </row>
    <row r="86" spans="1:51" ht="33">
      <c r="A86" s="1128">
        <v>66</v>
      </c>
      <c r="B86" s="1128">
        <v>7000028332</v>
      </c>
      <c r="C86" s="1128">
        <v>660</v>
      </c>
      <c r="D86" s="1129" t="s">
        <v>708</v>
      </c>
      <c r="E86" s="1128">
        <v>1000037545</v>
      </c>
      <c r="F86" s="1128">
        <v>85447090</v>
      </c>
      <c r="G86" s="976"/>
      <c r="H86" s="1128">
        <v>18</v>
      </c>
      <c r="I86" s="975"/>
      <c r="J86" s="1129" t="s">
        <v>665</v>
      </c>
      <c r="K86" s="1128" t="s">
        <v>576</v>
      </c>
      <c r="L86" s="1128">
        <v>1</v>
      </c>
      <c r="M86" s="973"/>
      <c r="N86" s="1131" t="str">
        <f t="shared" si="13"/>
        <v>Included</v>
      </c>
      <c r="O86" s="926">
        <f t="shared" si="14"/>
        <v>0</v>
      </c>
      <c r="P86" s="857"/>
      <c r="Q86" s="285">
        <f t="shared" si="15"/>
        <v>0</v>
      </c>
      <c r="R86" s="1117">
        <f t="shared" ref="R86:R89" si="22">IF(I86="", H86*Q86/100,I86*Q86)</f>
        <v>0</v>
      </c>
      <c r="S86" s="857"/>
      <c r="T86" s="1004"/>
      <c r="V86" s="425"/>
      <c r="AB86" s="285"/>
      <c r="AL86" s="285"/>
      <c r="AM86" s="285"/>
      <c r="AN86" s="285"/>
      <c r="AO86" s="285"/>
      <c r="AP86" s="285"/>
      <c r="AQ86" s="285"/>
      <c r="AR86" s="285"/>
      <c r="AS86" s="285"/>
      <c r="AT86" s="285"/>
      <c r="AU86" s="285"/>
      <c r="AV86" s="285"/>
      <c r="AW86" s="285"/>
      <c r="AX86" s="285"/>
      <c r="AY86" s="285"/>
    </row>
    <row r="87" spans="1:51" ht="33">
      <c r="A87" s="1128">
        <v>67</v>
      </c>
      <c r="B87" s="1128">
        <v>7000028332</v>
      </c>
      <c r="C87" s="1128">
        <v>670</v>
      </c>
      <c r="D87" s="1129" t="s">
        <v>708</v>
      </c>
      <c r="E87" s="1128">
        <v>1000066614</v>
      </c>
      <c r="F87" s="1128">
        <v>73069011</v>
      </c>
      <c r="G87" s="976"/>
      <c r="H87" s="1128">
        <v>18</v>
      </c>
      <c r="I87" s="975"/>
      <c r="J87" s="1129" t="s">
        <v>664</v>
      </c>
      <c r="K87" s="1128" t="s">
        <v>576</v>
      </c>
      <c r="L87" s="1128">
        <v>0.14000000000000001</v>
      </c>
      <c r="M87" s="973"/>
      <c r="N87" s="1131" t="str">
        <f t="shared" si="13"/>
        <v>Included</v>
      </c>
      <c r="O87" s="926">
        <f t="shared" si="14"/>
        <v>0</v>
      </c>
      <c r="P87" s="857"/>
      <c r="Q87" s="285">
        <f t="shared" si="15"/>
        <v>0</v>
      </c>
      <c r="R87" s="1117">
        <f t="shared" si="22"/>
        <v>0</v>
      </c>
      <c r="S87" s="857"/>
      <c r="T87" s="1004"/>
      <c r="V87" s="425"/>
      <c r="AB87" s="285"/>
      <c r="AL87" s="285"/>
      <c r="AM87" s="285"/>
      <c r="AN87" s="285"/>
      <c r="AO87" s="285"/>
      <c r="AP87" s="285"/>
      <c r="AQ87" s="285"/>
      <c r="AR87" s="285"/>
      <c r="AS87" s="285"/>
      <c r="AT87" s="285"/>
      <c r="AU87" s="285"/>
      <c r="AV87" s="285"/>
      <c r="AW87" s="285"/>
      <c r="AX87" s="285"/>
      <c r="AY87" s="285"/>
    </row>
    <row r="88" spans="1:51" ht="33">
      <c r="A88" s="1128">
        <v>68</v>
      </c>
      <c r="B88" s="1128">
        <v>7000028332</v>
      </c>
      <c r="C88" s="1128">
        <v>680</v>
      </c>
      <c r="D88" s="1129" t="s">
        <v>708</v>
      </c>
      <c r="E88" s="1128">
        <v>1000066612</v>
      </c>
      <c r="F88" s="1128">
        <v>73071900</v>
      </c>
      <c r="G88" s="976"/>
      <c r="H88" s="1128">
        <v>18</v>
      </c>
      <c r="I88" s="975"/>
      <c r="J88" s="1129" t="s">
        <v>663</v>
      </c>
      <c r="K88" s="1128" t="s">
        <v>568</v>
      </c>
      <c r="L88" s="1128">
        <v>16</v>
      </c>
      <c r="M88" s="973"/>
      <c r="N88" s="1131" t="str">
        <f t="shared" si="13"/>
        <v>Included</v>
      </c>
      <c r="O88" s="926">
        <f t="shared" si="14"/>
        <v>0</v>
      </c>
      <c r="P88" s="857"/>
      <c r="Q88" s="285">
        <f t="shared" si="15"/>
        <v>0</v>
      </c>
      <c r="R88" s="1117">
        <f t="shared" si="22"/>
        <v>0</v>
      </c>
      <c r="S88" s="857"/>
      <c r="T88" s="1004"/>
      <c r="V88" s="425"/>
      <c r="AB88" s="285"/>
      <c r="AL88" s="285"/>
      <c r="AM88" s="285"/>
      <c r="AN88" s="285"/>
      <c r="AO88" s="285"/>
      <c r="AP88" s="285"/>
      <c r="AQ88" s="285"/>
      <c r="AR88" s="285"/>
      <c r="AS88" s="285"/>
      <c r="AT88" s="285"/>
      <c r="AU88" s="285"/>
      <c r="AV88" s="285"/>
      <c r="AW88" s="285"/>
      <c r="AX88" s="285"/>
      <c r="AY88" s="285"/>
    </row>
    <row r="89" spans="1:51" ht="33">
      <c r="A89" s="1128">
        <v>69</v>
      </c>
      <c r="B89" s="1128">
        <v>7000028332</v>
      </c>
      <c r="C89" s="1128">
        <v>690</v>
      </c>
      <c r="D89" s="1129" t="s">
        <v>708</v>
      </c>
      <c r="E89" s="1128">
        <v>1000066613</v>
      </c>
      <c r="F89" s="1128">
        <v>83071000</v>
      </c>
      <c r="G89" s="976"/>
      <c r="H89" s="1128">
        <v>18</v>
      </c>
      <c r="I89" s="975"/>
      <c r="J89" s="1129" t="s">
        <v>662</v>
      </c>
      <c r="K89" s="1128" t="s">
        <v>568</v>
      </c>
      <c r="L89" s="1128">
        <v>12</v>
      </c>
      <c r="M89" s="973"/>
      <c r="N89" s="1131" t="str">
        <f t="shared" ref="N89" si="23">IF(M89=0, "Included",IF(ISERROR(L89*M89), M89, L89*M89))</f>
        <v>Included</v>
      </c>
      <c r="O89" s="926">
        <f t="shared" ref="O89" si="24">R89</f>
        <v>0</v>
      </c>
      <c r="P89" s="857"/>
      <c r="Q89" s="285">
        <f t="shared" ref="Q89" si="25">IF(N89="Included",0,N89)</f>
        <v>0</v>
      </c>
      <c r="R89" s="1117">
        <f t="shared" si="22"/>
        <v>0</v>
      </c>
      <c r="S89" s="857"/>
      <c r="T89" s="1004"/>
      <c r="V89" s="425"/>
      <c r="AB89" s="285"/>
      <c r="AL89" s="285"/>
      <c r="AM89" s="285"/>
      <c r="AN89" s="285"/>
      <c r="AO89" s="285"/>
      <c r="AP89" s="285"/>
      <c r="AQ89" s="285"/>
      <c r="AR89" s="285"/>
      <c r="AS89" s="285"/>
      <c r="AT89" s="285"/>
      <c r="AU89" s="285"/>
      <c r="AV89" s="285"/>
      <c r="AW89" s="285"/>
      <c r="AX89" s="285"/>
      <c r="AY89" s="285"/>
    </row>
    <row r="90" spans="1:51">
      <c r="A90" s="974" t="s">
        <v>341</v>
      </c>
      <c r="B90" s="917" t="s">
        <v>778</v>
      </c>
      <c r="C90" s="918"/>
      <c r="D90" s="918"/>
      <c r="E90" s="918"/>
      <c r="F90" s="918"/>
      <c r="G90" s="918"/>
      <c r="H90" s="918"/>
      <c r="I90" s="974"/>
      <c r="J90" s="919"/>
      <c r="K90" s="914"/>
      <c r="L90" s="914"/>
      <c r="M90" s="915"/>
      <c r="N90" s="914"/>
      <c r="O90" s="925"/>
      <c r="P90" s="857"/>
      <c r="Q90" s="285"/>
      <c r="R90" s="1117"/>
      <c r="S90" s="857"/>
      <c r="T90" s="1004"/>
      <c r="V90" s="425"/>
      <c r="AB90" s="285"/>
      <c r="AL90" s="285"/>
      <c r="AM90" s="285"/>
      <c r="AN90" s="285"/>
      <c r="AO90" s="285"/>
      <c r="AP90" s="285"/>
      <c r="AQ90" s="285"/>
      <c r="AR90" s="285"/>
      <c r="AS90" s="285"/>
      <c r="AT90" s="285"/>
      <c r="AU90" s="285"/>
      <c r="AV90" s="285"/>
      <c r="AW90" s="285"/>
      <c r="AX90" s="285"/>
      <c r="AY90" s="285"/>
    </row>
    <row r="91" spans="1:51" ht="57.75" customHeight="1">
      <c r="A91" s="1128">
        <v>1</v>
      </c>
      <c r="B91" s="1128">
        <v>7000028333</v>
      </c>
      <c r="C91" s="1128">
        <v>10</v>
      </c>
      <c r="D91" s="1129" t="s">
        <v>698</v>
      </c>
      <c r="E91" s="1128">
        <v>1000028343</v>
      </c>
      <c r="F91" s="1128">
        <v>85352911</v>
      </c>
      <c r="G91" s="976"/>
      <c r="H91" s="1128">
        <v>18</v>
      </c>
      <c r="I91" s="975"/>
      <c r="J91" s="1129" t="s">
        <v>709</v>
      </c>
      <c r="K91" s="1128" t="s">
        <v>568</v>
      </c>
      <c r="L91" s="1128">
        <v>2</v>
      </c>
      <c r="M91" s="973"/>
      <c r="N91" s="1131" t="str">
        <f t="shared" ref="N91:N221" si="26">IF(M91=0, "Included",IF(ISERROR(L91*M91), M91, L91*M91))</f>
        <v>Included</v>
      </c>
      <c r="O91" s="926">
        <f t="shared" ref="O91:O221" si="27">R91</f>
        <v>0</v>
      </c>
      <c r="P91" s="857"/>
      <c r="Q91" s="285">
        <f t="shared" ref="Q91:Q221" si="28">IF(N91="Included",0,N91)</f>
        <v>0</v>
      </c>
      <c r="R91" s="1117">
        <f t="shared" ref="R91:R221" si="29">IF(I91="", H91*Q91/100,I91*Q91)</f>
        <v>0</v>
      </c>
      <c r="S91" s="857"/>
      <c r="T91" s="1004"/>
      <c r="V91" s="425"/>
      <c r="AB91" s="285"/>
      <c r="AL91" s="285"/>
      <c r="AM91" s="285"/>
      <c r="AN91" s="285"/>
      <c r="AO91" s="285"/>
      <c r="AP91" s="285"/>
      <c r="AQ91" s="285"/>
      <c r="AR91" s="285"/>
      <c r="AS91" s="285"/>
      <c r="AT91" s="285"/>
      <c r="AU91" s="285"/>
      <c r="AV91" s="285"/>
      <c r="AW91" s="285"/>
      <c r="AX91" s="285"/>
      <c r="AY91" s="285"/>
    </row>
    <row r="92" spans="1:51" ht="41.25" customHeight="1">
      <c r="A92" s="1128">
        <v>2</v>
      </c>
      <c r="B92" s="1128">
        <v>7000028333</v>
      </c>
      <c r="C92" s="1128">
        <v>20</v>
      </c>
      <c r="D92" s="1129" t="s">
        <v>698</v>
      </c>
      <c r="E92" s="1128">
        <v>1000000977</v>
      </c>
      <c r="F92" s="1128">
        <v>85359090</v>
      </c>
      <c r="G92" s="976"/>
      <c r="H92" s="1128">
        <v>18</v>
      </c>
      <c r="I92" s="975"/>
      <c r="J92" s="1129" t="s">
        <v>710</v>
      </c>
      <c r="K92" s="1128" t="s">
        <v>568</v>
      </c>
      <c r="L92" s="1128">
        <v>6</v>
      </c>
      <c r="M92" s="973"/>
      <c r="N92" s="1131" t="str">
        <f t="shared" si="26"/>
        <v>Included</v>
      </c>
      <c r="O92" s="926">
        <f t="shared" si="27"/>
        <v>0</v>
      </c>
      <c r="P92" s="857"/>
      <c r="Q92" s="285">
        <f t="shared" si="28"/>
        <v>0</v>
      </c>
      <c r="R92" s="1117">
        <f t="shared" si="29"/>
        <v>0</v>
      </c>
      <c r="S92" s="857"/>
      <c r="T92" s="1004"/>
      <c r="V92" s="425"/>
      <c r="AB92" s="285"/>
      <c r="AL92" s="285"/>
      <c r="AM92" s="285"/>
      <c r="AN92" s="285"/>
      <c r="AO92" s="285"/>
      <c r="AP92" s="285"/>
      <c r="AQ92" s="285"/>
      <c r="AR92" s="285"/>
      <c r="AS92" s="285"/>
      <c r="AT92" s="285"/>
      <c r="AU92" s="285"/>
      <c r="AV92" s="285"/>
      <c r="AW92" s="285"/>
      <c r="AX92" s="285"/>
      <c r="AY92" s="285"/>
    </row>
    <row r="93" spans="1:51" ht="36" customHeight="1">
      <c r="A93" s="1128">
        <v>3</v>
      </c>
      <c r="B93" s="1128">
        <v>7000028333</v>
      </c>
      <c r="C93" s="1128">
        <v>30</v>
      </c>
      <c r="D93" s="1129" t="s">
        <v>698</v>
      </c>
      <c r="E93" s="1128">
        <v>1000000991</v>
      </c>
      <c r="F93" s="1128">
        <v>85359090</v>
      </c>
      <c r="G93" s="976"/>
      <c r="H93" s="1128">
        <v>18</v>
      </c>
      <c r="I93" s="975"/>
      <c r="J93" s="1129" t="s">
        <v>711</v>
      </c>
      <c r="K93" s="1128" t="s">
        <v>568</v>
      </c>
      <c r="L93" s="1128">
        <v>6</v>
      </c>
      <c r="M93" s="973"/>
      <c r="N93" s="1131" t="str">
        <f t="shared" si="26"/>
        <v>Included</v>
      </c>
      <c r="O93" s="926">
        <f t="shared" si="27"/>
        <v>0</v>
      </c>
      <c r="P93" s="857"/>
      <c r="Q93" s="285">
        <f t="shared" si="28"/>
        <v>0</v>
      </c>
      <c r="R93" s="1117">
        <f t="shared" si="29"/>
        <v>0</v>
      </c>
      <c r="S93" s="857"/>
      <c r="T93" s="1004"/>
      <c r="V93" s="425"/>
      <c r="AB93" s="285"/>
      <c r="AL93" s="285"/>
      <c r="AM93" s="285"/>
      <c r="AN93" s="285"/>
      <c r="AO93" s="285"/>
      <c r="AP93" s="285"/>
      <c r="AQ93" s="285"/>
      <c r="AR93" s="285"/>
      <c r="AS93" s="285"/>
      <c r="AT93" s="285"/>
      <c r="AU93" s="285"/>
      <c r="AV93" s="285"/>
      <c r="AW93" s="285"/>
      <c r="AX93" s="285"/>
      <c r="AY93" s="285"/>
    </row>
    <row r="94" spans="1:51" ht="33">
      <c r="A94" s="1128">
        <v>4</v>
      </c>
      <c r="B94" s="1128">
        <v>7000028333</v>
      </c>
      <c r="C94" s="1128">
        <v>40</v>
      </c>
      <c r="D94" s="1129" t="s">
        <v>698</v>
      </c>
      <c r="E94" s="1128">
        <v>1000000992</v>
      </c>
      <c r="F94" s="1128">
        <v>85353090</v>
      </c>
      <c r="G94" s="976"/>
      <c r="H94" s="1128">
        <v>18</v>
      </c>
      <c r="I94" s="975"/>
      <c r="J94" s="1129" t="s">
        <v>714</v>
      </c>
      <c r="K94" s="1128" t="s">
        <v>568</v>
      </c>
      <c r="L94" s="1128">
        <v>2</v>
      </c>
      <c r="M94" s="973"/>
      <c r="N94" s="1131" t="str">
        <f t="shared" si="26"/>
        <v>Included</v>
      </c>
      <c r="O94" s="926">
        <f t="shared" si="27"/>
        <v>0</v>
      </c>
      <c r="P94" s="857"/>
      <c r="Q94" s="285">
        <f t="shared" si="28"/>
        <v>0</v>
      </c>
      <c r="R94" s="1117">
        <f t="shared" si="29"/>
        <v>0</v>
      </c>
      <c r="S94" s="857"/>
      <c r="T94" s="1004"/>
      <c r="V94" s="425"/>
      <c r="AB94" s="285"/>
      <c r="AL94" s="285"/>
      <c r="AM94" s="285"/>
      <c r="AN94" s="285"/>
      <c r="AO94" s="285"/>
      <c r="AP94" s="285"/>
      <c r="AQ94" s="285"/>
      <c r="AR94" s="285"/>
      <c r="AS94" s="285"/>
      <c r="AT94" s="285"/>
      <c r="AU94" s="285"/>
      <c r="AV94" s="285"/>
      <c r="AW94" s="285"/>
      <c r="AX94" s="285"/>
      <c r="AY94" s="285"/>
    </row>
    <row r="95" spans="1:51" ht="33">
      <c r="A95" s="1128">
        <v>5</v>
      </c>
      <c r="B95" s="1128">
        <v>7000028333</v>
      </c>
      <c r="C95" s="1128">
        <v>50</v>
      </c>
      <c r="D95" s="1129" t="s">
        <v>698</v>
      </c>
      <c r="E95" s="1128">
        <v>1000000943</v>
      </c>
      <c r="F95" s="1128">
        <v>85353090</v>
      </c>
      <c r="G95" s="976"/>
      <c r="H95" s="1128">
        <v>18</v>
      </c>
      <c r="I95" s="975"/>
      <c r="J95" s="1129" t="s">
        <v>715</v>
      </c>
      <c r="K95" s="1128" t="s">
        <v>568</v>
      </c>
      <c r="L95" s="1128">
        <v>2</v>
      </c>
      <c r="M95" s="973"/>
      <c r="N95" s="1131" t="str">
        <f t="shared" si="26"/>
        <v>Included</v>
      </c>
      <c r="O95" s="926">
        <f t="shared" si="27"/>
        <v>0</v>
      </c>
      <c r="P95" s="857"/>
      <c r="Q95" s="285">
        <f t="shared" si="28"/>
        <v>0</v>
      </c>
      <c r="R95" s="1117">
        <f t="shared" si="29"/>
        <v>0</v>
      </c>
      <c r="S95" s="857"/>
      <c r="T95" s="1004"/>
      <c r="V95" s="425"/>
      <c r="AB95" s="285"/>
      <c r="AL95" s="285"/>
      <c r="AM95" s="285"/>
      <c r="AN95" s="285"/>
      <c r="AO95" s="285"/>
      <c r="AP95" s="285"/>
      <c r="AQ95" s="285"/>
      <c r="AR95" s="285"/>
      <c r="AS95" s="285"/>
      <c r="AT95" s="285"/>
      <c r="AU95" s="285"/>
      <c r="AV95" s="285"/>
      <c r="AW95" s="285"/>
      <c r="AX95" s="285"/>
      <c r="AY95" s="285"/>
    </row>
    <row r="96" spans="1:51" ht="33">
      <c r="A96" s="1128">
        <v>6</v>
      </c>
      <c r="B96" s="1128">
        <v>7000028333</v>
      </c>
      <c r="C96" s="1128">
        <v>60</v>
      </c>
      <c r="D96" s="1129" t="s">
        <v>698</v>
      </c>
      <c r="E96" s="1128">
        <v>1000000997</v>
      </c>
      <c r="F96" s="1128">
        <v>85353090</v>
      </c>
      <c r="G96" s="976"/>
      <c r="H96" s="1128">
        <v>18</v>
      </c>
      <c r="I96" s="975"/>
      <c r="J96" s="1129" t="s">
        <v>716</v>
      </c>
      <c r="K96" s="1128" t="s">
        <v>568</v>
      </c>
      <c r="L96" s="1128">
        <v>2</v>
      </c>
      <c r="M96" s="973"/>
      <c r="N96" s="1131" t="str">
        <f t="shared" si="26"/>
        <v>Included</v>
      </c>
      <c r="O96" s="926">
        <f t="shared" si="27"/>
        <v>0</v>
      </c>
      <c r="P96" s="857"/>
      <c r="Q96" s="285">
        <f t="shared" si="28"/>
        <v>0</v>
      </c>
      <c r="R96" s="1117">
        <f t="shared" si="29"/>
        <v>0</v>
      </c>
      <c r="S96" s="857"/>
      <c r="T96" s="1004"/>
      <c r="V96" s="425"/>
      <c r="AB96" s="285"/>
      <c r="AL96" s="285"/>
      <c r="AM96" s="285"/>
      <c r="AN96" s="285"/>
      <c r="AO96" s="285"/>
      <c r="AP96" s="285"/>
      <c r="AQ96" s="285"/>
      <c r="AR96" s="285"/>
      <c r="AS96" s="285"/>
      <c r="AT96" s="285"/>
      <c r="AU96" s="285"/>
      <c r="AV96" s="285"/>
      <c r="AW96" s="285"/>
      <c r="AX96" s="285"/>
      <c r="AY96" s="285"/>
    </row>
    <row r="97" spans="1:51" ht="33" customHeight="1">
      <c r="A97" s="1128">
        <v>7</v>
      </c>
      <c r="B97" s="1128">
        <v>7000028333</v>
      </c>
      <c r="C97" s="1128">
        <v>70</v>
      </c>
      <c r="D97" s="1129" t="s">
        <v>698</v>
      </c>
      <c r="E97" s="1128">
        <v>1000020416</v>
      </c>
      <c r="F97" s="1128">
        <v>85354010</v>
      </c>
      <c r="G97" s="976"/>
      <c r="H97" s="1128">
        <v>18</v>
      </c>
      <c r="I97" s="975"/>
      <c r="J97" s="1129" t="s">
        <v>712</v>
      </c>
      <c r="K97" s="1128" t="s">
        <v>568</v>
      </c>
      <c r="L97" s="1128">
        <v>6</v>
      </c>
      <c r="M97" s="973"/>
      <c r="N97" s="1131" t="str">
        <f t="shared" si="26"/>
        <v>Included</v>
      </c>
      <c r="O97" s="926">
        <f t="shared" si="27"/>
        <v>0</v>
      </c>
      <c r="P97" s="857"/>
      <c r="Q97" s="285">
        <f t="shared" si="28"/>
        <v>0</v>
      </c>
      <c r="R97" s="1117">
        <f t="shared" si="29"/>
        <v>0</v>
      </c>
      <c r="S97" s="857"/>
      <c r="T97" s="1004"/>
      <c r="V97" s="425"/>
      <c r="AB97" s="285"/>
      <c r="AL97" s="285"/>
      <c r="AM97" s="285"/>
      <c r="AN97" s="285"/>
      <c r="AO97" s="285"/>
      <c r="AP97" s="285"/>
      <c r="AQ97" s="285"/>
      <c r="AR97" s="285"/>
      <c r="AS97" s="285"/>
      <c r="AT97" s="285"/>
      <c r="AU97" s="285"/>
      <c r="AV97" s="285"/>
      <c r="AW97" s="285"/>
      <c r="AX97" s="285"/>
      <c r="AY97" s="285"/>
    </row>
    <row r="98" spans="1:51" ht="33" customHeight="1">
      <c r="A98" s="1128">
        <v>8</v>
      </c>
      <c r="B98" s="1128">
        <v>7000028333</v>
      </c>
      <c r="C98" s="1128">
        <v>80</v>
      </c>
      <c r="D98" s="1129" t="s">
        <v>698</v>
      </c>
      <c r="E98" s="1128">
        <v>1000000956</v>
      </c>
      <c r="F98" s="1128">
        <v>85462040</v>
      </c>
      <c r="G98" s="976"/>
      <c r="H98" s="1128">
        <v>18</v>
      </c>
      <c r="I98" s="975"/>
      <c r="J98" s="1129" t="s">
        <v>713</v>
      </c>
      <c r="K98" s="1128" t="s">
        <v>568</v>
      </c>
      <c r="L98" s="1128">
        <v>6</v>
      </c>
      <c r="M98" s="973"/>
      <c r="N98" s="1131" t="str">
        <f t="shared" si="26"/>
        <v>Included</v>
      </c>
      <c r="O98" s="926">
        <f t="shared" si="27"/>
        <v>0</v>
      </c>
      <c r="P98" s="857"/>
      <c r="Q98" s="285">
        <f t="shared" si="28"/>
        <v>0</v>
      </c>
      <c r="R98" s="1117">
        <f t="shared" si="29"/>
        <v>0</v>
      </c>
      <c r="S98" s="857"/>
      <c r="T98" s="1004"/>
      <c r="V98" s="425"/>
      <c r="AB98" s="285"/>
      <c r="AL98" s="285"/>
      <c r="AM98" s="285"/>
      <c r="AN98" s="285"/>
      <c r="AO98" s="285"/>
      <c r="AP98" s="285"/>
      <c r="AQ98" s="285"/>
      <c r="AR98" s="285"/>
      <c r="AS98" s="285"/>
      <c r="AT98" s="285"/>
      <c r="AU98" s="285"/>
      <c r="AV98" s="285"/>
      <c r="AW98" s="285"/>
      <c r="AX98" s="285"/>
      <c r="AY98" s="285"/>
    </row>
    <row r="99" spans="1:51" ht="33" customHeight="1">
      <c r="A99" s="1128">
        <v>9</v>
      </c>
      <c r="B99" s="1128">
        <v>7000028333</v>
      </c>
      <c r="C99" s="1128">
        <v>90</v>
      </c>
      <c r="D99" s="1129" t="s">
        <v>699</v>
      </c>
      <c r="E99" s="1128">
        <v>1000000812</v>
      </c>
      <c r="F99" s="1128">
        <v>85371000</v>
      </c>
      <c r="G99" s="976"/>
      <c r="H99" s="1128">
        <v>18</v>
      </c>
      <c r="I99" s="975"/>
      <c r="J99" s="1129" t="s">
        <v>741</v>
      </c>
      <c r="K99" s="1128" t="s">
        <v>568</v>
      </c>
      <c r="L99" s="1128">
        <v>2</v>
      </c>
      <c r="M99" s="973"/>
      <c r="N99" s="1131" t="str">
        <f t="shared" si="26"/>
        <v>Included</v>
      </c>
      <c r="O99" s="926">
        <f t="shared" si="27"/>
        <v>0</v>
      </c>
      <c r="P99" s="857"/>
      <c r="Q99" s="285">
        <f t="shared" si="28"/>
        <v>0</v>
      </c>
      <c r="R99" s="1117">
        <f t="shared" si="29"/>
        <v>0</v>
      </c>
      <c r="S99" s="857"/>
      <c r="T99" s="1004"/>
      <c r="V99" s="425"/>
      <c r="AB99" s="285"/>
      <c r="AL99" s="285"/>
      <c r="AM99" s="285"/>
      <c r="AN99" s="285"/>
      <c r="AO99" s="285"/>
      <c r="AP99" s="285"/>
      <c r="AQ99" s="285"/>
      <c r="AR99" s="285"/>
      <c r="AS99" s="285"/>
      <c r="AT99" s="285"/>
      <c r="AU99" s="285"/>
      <c r="AV99" s="285"/>
      <c r="AW99" s="285"/>
      <c r="AX99" s="285"/>
      <c r="AY99" s="285"/>
    </row>
    <row r="100" spans="1:51" ht="44.25" customHeight="1">
      <c r="A100" s="1128">
        <v>10</v>
      </c>
      <c r="B100" s="1128">
        <v>7000028333</v>
      </c>
      <c r="C100" s="1128">
        <v>100</v>
      </c>
      <c r="D100" s="1129" t="s">
        <v>699</v>
      </c>
      <c r="E100" s="1128">
        <v>1000000738</v>
      </c>
      <c r="F100" s="1128">
        <v>85371000</v>
      </c>
      <c r="G100" s="976"/>
      <c r="H100" s="1128">
        <v>18</v>
      </c>
      <c r="I100" s="975"/>
      <c r="J100" s="1129" t="s">
        <v>742</v>
      </c>
      <c r="K100" s="1128" t="s">
        <v>568</v>
      </c>
      <c r="L100" s="1128">
        <v>2</v>
      </c>
      <c r="M100" s="973"/>
      <c r="N100" s="1131" t="str">
        <f t="shared" si="26"/>
        <v>Included</v>
      </c>
      <c r="O100" s="926">
        <f t="shared" si="27"/>
        <v>0</v>
      </c>
      <c r="P100" s="857"/>
      <c r="Q100" s="285">
        <f t="shared" si="28"/>
        <v>0</v>
      </c>
      <c r="R100" s="1117">
        <f t="shared" si="29"/>
        <v>0</v>
      </c>
      <c r="S100" s="857"/>
      <c r="T100" s="1004"/>
      <c r="V100" s="425"/>
      <c r="AB100" s="285"/>
      <c r="AL100" s="285"/>
      <c r="AM100" s="285"/>
      <c r="AN100" s="285"/>
      <c r="AO100" s="285"/>
      <c r="AP100" s="285"/>
      <c r="AQ100" s="285"/>
      <c r="AR100" s="285"/>
      <c r="AS100" s="285"/>
      <c r="AT100" s="285"/>
      <c r="AU100" s="285"/>
      <c r="AV100" s="285"/>
      <c r="AW100" s="285"/>
      <c r="AX100" s="285"/>
      <c r="AY100" s="285"/>
    </row>
    <row r="101" spans="1:51" ht="48" customHeight="1">
      <c r="A101" s="1128">
        <v>11</v>
      </c>
      <c r="B101" s="1128">
        <v>7000028333</v>
      </c>
      <c r="C101" s="1128">
        <v>110</v>
      </c>
      <c r="D101" s="1129" t="s">
        <v>740</v>
      </c>
      <c r="E101" s="1128">
        <v>1000002018</v>
      </c>
      <c r="F101" s="1128">
        <v>85371000</v>
      </c>
      <c r="G101" s="976"/>
      <c r="H101" s="1128">
        <v>18</v>
      </c>
      <c r="I101" s="975"/>
      <c r="J101" s="1129" t="s">
        <v>743</v>
      </c>
      <c r="K101" s="1128" t="s">
        <v>568</v>
      </c>
      <c r="L101" s="1128">
        <v>6</v>
      </c>
      <c r="M101" s="973"/>
      <c r="N101" s="1131" t="str">
        <f t="shared" si="26"/>
        <v>Included</v>
      </c>
      <c r="O101" s="926">
        <f t="shared" si="27"/>
        <v>0</v>
      </c>
      <c r="P101" s="857"/>
      <c r="Q101" s="285">
        <f t="shared" si="28"/>
        <v>0</v>
      </c>
      <c r="R101" s="1117">
        <f t="shared" si="29"/>
        <v>0</v>
      </c>
      <c r="S101" s="857"/>
      <c r="T101" s="1004"/>
      <c r="V101" s="425"/>
      <c r="AB101" s="285"/>
      <c r="AL101" s="285"/>
      <c r="AM101" s="285"/>
      <c r="AN101" s="285"/>
      <c r="AO101" s="285"/>
      <c r="AP101" s="285"/>
      <c r="AQ101" s="285"/>
      <c r="AR101" s="285"/>
      <c r="AS101" s="285"/>
      <c r="AT101" s="285"/>
      <c r="AU101" s="285"/>
      <c r="AV101" s="285"/>
      <c r="AW101" s="285"/>
      <c r="AX101" s="285"/>
      <c r="AY101" s="285"/>
    </row>
    <row r="102" spans="1:51" ht="39.75" customHeight="1">
      <c r="A102" s="1128">
        <v>12</v>
      </c>
      <c r="B102" s="1128">
        <v>7000028333</v>
      </c>
      <c r="C102" s="1128">
        <v>120</v>
      </c>
      <c r="D102" s="1129" t="s">
        <v>740</v>
      </c>
      <c r="E102" s="1128">
        <v>1000000814</v>
      </c>
      <c r="F102" s="1128">
        <v>85371000</v>
      </c>
      <c r="G102" s="976"/>
      <c r="H102" s="1128">
        <v>18</v>
      </c>
      <c r="I102" s="975"/>
      <c r="J102" s="1129" t="s">
        <v>744</v>
      </c>
      <c r="K102" s="1128" t="s">
        <v>568</v>
      </c>
      <c r="L102" s="1128">
        <v>11</v>
      </c>
      <c r="M102" s="973"/>
      <c r="N102" s="1131" t="str">
        <f t="shared" si="26"/>
        <v>Included</v>
      </c>
      <c r="O102" s="926">
        <f t="shared" si="27"/>
        <v>0</v>
      </c>
      <c r="P102" s="857"/>
      <c r="Q102" s="285">
        <f t="shared" si="28"/>
        <v>0</v>
      </c>
      <c r="R102" s="1117">
        <f t="shared" si="29"/>
        <v>0</v>
      </c>
      <c r="S102" s="857"/>
      <c r="T102" s="1004"/>
      <c r="V102" s="425"/>
      <c r="AB102" s="285"/>
      <c r="AL102" s="285"/>
      <c r="AM102" s="285"/>
      <c r="AN102" s="285"/>
      <c r="AO102" s="285"/>
      <c r="AP102" s="285"/>
      <c r="AQ102" s="285"/>
      <c r="AR102" s="285"/>
      <c r="AS102" s="285"/>
      <c r="AT102" s="285"/>
      <c r="AU102" s="285"/>
      <c r="AV102" s="285"/>
      <c r="AW102" s="285"/>
      <c r="AX102" s="285"/>
      <c r="AY102" s="285"/>
    </row>
    <row r="103" spans="1:51" ht="30" customHeight="1">
      <c r="A103" s="1128">
        <v>13</v>
      </c>
      <c r="B103" s="1128">
        <v>7000028333</v>
      </c>
      <c r="C103" s="1128">
        <v>130</v>
      </c>
      <c r="D103" s="1129" t="s">
        <v>700</v>
      </c>
      <c r="E103" s="1128">
        <v>1000010638</v>
      </c>
      <c r="F103" s="1128">
        <v>85176210</v>
      </c>
      <c r="G103" s="976"/>
      <c r="H103" s="1128">
        <v>18</v>
      </c>
      <c r="I103" s="975"/>
      <c r="J103" s="1129" t="s">
        <v>718</v>
      </c>
      <c r="K103" s="1128" t="s">
        <v>568</v>
      </c>
      <c r="L103" s="1128">
        <v>2</v>
      </c>
      <c r="M103" s="973"/>
      <c r="N103" s="1131" t="str">
        <f t="shared" si="26"/>
        <v>Included</v>
      </c>
      <c r="O103" s="926">
        <f t="shared" si="27"/>
        <v>0</v>
      </c>
      <c r="P103" s="857"/>
      <c r="Q103" s="285">
        <f t="shared" si="28"/>
        <v>0</v>
      </c>
      <c r="R103" s="1117">
        <f t="shared" si="29"/>
        <v>0</v>
      </c>
      <c r="S103" s="857"/>
      <c r="T103" s="1004"/>
      <c r="V103" s="425"/>
      <c r="AB103" s="285"/>
      <c r="AL103" s="285"/>
      <c r="AM103" s="285"/>
      <c r="AN103" s="285"/>
      <c r="AO103" s="285"/>
      <c r="AP103" s="285"/>
      <c r="AQ103" s="285"/>
      <c r="AR103" s="285"/>
      <c r="AS103" s="285"/>
      <c r="AT103" s="285"/>
      <c r="AU103" s="285"/>
      <c r="AV103" s="285"/>
      <c r="AW103" s="285"/>
      <c r="AX103" s="285"/>
      <c r="AY103" s="285"/>
    </row>
    <row r="104" spans="1:51" ht="30" customHeight="1">
      <c r="A104" s="1128">
        <v>14</v>
      </c>
      <c r="B104" s="1128">
        <v>7000028333</v>
      </c>
      <c r="C104" s="1128">
        <v>140</v>
      </c>
      <c r="D104" s="1129" t="s">
        <v>650</v>
      </c>
      <c r="E104" s="1128">
        <v>1000014547</v>
      </c>
      <c r="F104" s="1128">
        <v>85371000</v>
      </c>
      <c r="G104" s="976"/>
      <c r="H104" s="1128">
        <v>18</v>
      </c>
      <c r="I104" s="975"/>
      <c r="J104" s="1129" t="s">
        <v>573</v>
      </c>
      <c r="K104" s="1128" t="s">
        <v>568</v>
      </c>
      <c r="L104" s="1128">
        <v>2</v>
      </c>
      <c r="M104" s="973"/>
      <c r="N104" s="1131" t="str">
        <f t="shared" si="26"/>
        <v>Included</v>
      </c>
      <c r="O104" s="926">
        <f t="shared" si="27"/>
        <v>0</v>
      </c>
      <c r="P104" s="857"/>
      <c r="Q104" s="285">
        <f t="shared" si="28"/>
        <v>0</v>
      </c>
      <c r="R104" s="1117">
        <f t="shared" si="29"/>
        <v>0</v>
      </c>
      <c r="S104" s="857"/>
      <c r="T104" s="1004"/>
      <c r="V104" s="425"/>
      <c r="AB104" s="285"/>
      <c r="AL104" s="285"/>
      <c r="AM104" s="285"/>
      <c r="AN104" s="285"/>
      <c r="AO104" s="285"/>
      <c r="AP104" s="285"/>
      <c r="AQ104" s="285"/>
      <c r="AR104" s="285"/>
      <c r="AS104" s="285"/>
      <c r="AT104" s="285"/>
      <c r="AU104" s="285"/>
      <c r="AV104" s="285"/>
      <c r="AW104" s="285"/>
      <c r="AX104" s="285"/>
      <c r="AY104" s="285"/>
    </row>
    <row r="105" spans="1:51" ht="30" customHeight="1">
      <c r="A105" s="1128">
        <v>15</v>
      </c>
      <c r="B105" s="1128">
        <v>7000028333</v>
      </c>
      <c r="C105" s="1128">
        <v>150</v>
      </c>
      <c r="D105" s="1129" t="s">
        <v>650</v>
      </c>
      <c r="E105" s="1128">
        <v>1000014548</v>
      </c>
      <c r="F105" s="1128">
        <v>94059900</v>
      </c>
      <c r="G105" s="976"/>
      <c r="H105" s="1128">
        <v>18</v>
      </c>
      <c r="I105" s="975"/>
      <c r="J105" s="1129" t="s">
        <v>635</v>
      </c>
      <c r="K105" s="1128" t="s">
        <v>568</v>
      </c>
      <c r="L105" s="1128">
        <v>2</v>
      </c>
      <c r="M105" s="973"/>
      <c r="N105" s="1131" t="str">
        <f t="shared" si="26"/>
        <v>Included</v>
      </c>
      <c r="O105" s="926">
        <f t="shared" si="27"/>
        <v>0</v>
      </c>
      <c r="P105" s="857"/>
      <c r="Q105" s="285">
        <f t="shared" si="28"/>
        <v>0</v>
      </c>
      <c r="R105" s="1117">
        <f t="shared" si="29"/>
        <v>0</v>
      </c>
      <c r="S105" s="857"/>
      <c r="T105" s="1004"/>
      <c r="V105" s="425"/>
      <c r="AB105" s="285"/>
      <c r="AL105" s="285"/>
      <c r="AM105" s="285"/>
      <c r="AN105" s="285"/>
      <c r="AO105" s="285"/>
      <c r="AP105" s="285"/>
      <c r="AQ105" s="285"/>
      <c r="AR105" s="285"/>
      <c r="AS105" s="285"/>
      <c r="AT105" s="285"/>
      <c r="AU105" s="285"/>
      <c r="AV105" s="285"/>
      <c r="AW105" s="285"/>
      <c r="AX105" s="285"/>
      <c r="AY105" s="285"/>
    </row>
    <row r="106" spans="1:51" ht="49.5" customHeight="1">
      <c r="A106" s="1128">
        <v>16</v>
      </c>
      <c r="B106" s="1128">
        <v>7000028333</v>
      </c>
      <c r="C106" s="1128">
        <v>160</v>
      </c>
      <c r="D106" s="1129" t="s">
        <v>650</v>
      </c>
      <c r="E106" s="1128">
        <v>1000038397</v>
      </c>
      <c r="F106" s="1128">
        <v>94059900</v>
      </c>
      <c r="G106" s="976"/>
      <c r="H106" s="1128">
        <v>18</v>
      </c>
      <c r="I106" s="975"/>
      <c r="J106" s="1129" t="s">
        <v>652</v>
      </c>
      <c r="K106" s="1128" t="s">
        <v>568</v>
      </c>
      <c r="L106" s="1128">
        <v>6</v>
      </c>
      <c r="M106" s="973"/>
      <c r="N106" s="1131" t="str">
        <f t="shared" ref="N106:N119" si="30">IF(M106=0, "Included",IF(ISERROR(L106*M106), M106, L106*M106))</f>
        <v>Included</v>
      </c>
      <c r="O106" s="926">
        <f t="shared" ref="O106:O119" si="31">R106</f>
        <v>0</v>
      </c>
      <c r="P106" s="857"/>
      <c r="Q106" s="285">
        <f t="shared" ref="Q106:Q119" si="32">IF(N106="Included",0,N106)</f>
        <v>0</v>
      </c>
      <c r="R106" s="1117">
        <f t="shared" ref="R106:R119" si="33">IF(I106="", H106*Q106/100,I106*Q106)</f>
        <v>0</v>
      </c>
      <c r="S106" s="857"/>
      <c r="T106" s="1004"/>
      <c r="V106" s="425"/>
      <c r="AB106" s="285"/>
      <c r="AL106" s="285"/>
      <c r="AM106" s="285"/>
      <c r="AN106" s="285"/>
      <c r="AO106" s="285"/>
      <c r="AP106" s="285"/>
      <c r="AQ106" s="285"/>
      <c r="AR106" s="285"/>
      <c r="AS106" s="285"/>
      <c r="AT106" s="285"/>
      <c r="AU106" s="285"/>
      <c r="AV106" s="285"/>
      <c r="AW106" s="285"/>
      <c r="AX106" s="285"/>
      <c r="AY106" s="285"/>
    </row>
    <row r="107" spans="1:51" ht="49.5" customHeight="1">
      <c r="A107" s="1128">
        <v>17</v>
      </c>
      <c r="B107" s="1128">
        <v>7000028333</v>
      </c>
      <c r="C107" s="1128">
        <v>170</v>
      </c>
      <c r="D107" s="1129" t="s">
        <v>650</v>
      </c>
      <c r="E107" s="1128">
        <v>1000038389</v>
      </c>
      <c r="F107" s="1128">
        <v>94051090</v>
      </c>
      <c r="G107" s="976"/>
      <c r="H107" s="1128">
        <v>18</v>
      </c>
      <c r="I107" s="975"/>
      <c r="J107" s="1129" t="s">
        <v>651</v>
      </c>
      <c r="K107" s="1128" t="s">
        <v>568</v>
      </c>
      <c r="L107" s="1128">
        <v>6</v>
      </c>
      <c r="M107" s="973"/>
      <c r="N107" s="1131" t="str">
        <f t="shared" si="30"/>
        <v>Included</v>
      </c>
      <c r="O107" s="926">
        <f t="shared" si="31"/>
        <v>0</v>
      </c>
      <c r="P107" s="857"/>
      <c r="Q107" s="285">
        <f t="shared" si="32"/>
        <v>0</v>
      </c>
      <c r="R107" s="1117">
        <f t="shared" si="33"/>
        <v>0</v>
      </c>
      <c r="S107" s="857"/>
      <c r="T107" s="1004"/>
      <c r="V107" s="425"/>
      <c r="AB107" s="285"/>
      <c r="AL107" s="285"/>
      <c r="AM107" s="285"/>
      <c r="AN107" s="285"/>
      <c r="AO107" s="285"/>
      <c r="AP107" s="285"/>
      <c r="AQ107" s="285"/>
      <c r="AR107" s="285"/>
      <c r="AS107" s="285"/>
      <c r="AT107" s="285"/>
      <c r="AU107" s="285"/>
      <c r="AV107" s="285"/>
      <c r="AW107" s="285"/>
      <c r="AX107" s="285"/>
      <c r="AY107" s="285"/>
    </row>
    <row r="108" spans="1:51" ht="49.5" customHeight="1">
      <c r="A108" s="1128">
        <v>18</v>
      </c>
      <c r="B108" s="1128">
        <v>7000028333</v>
      </c>
      <c r="C108" s="1128">
        <v>180</v>
      </c>
      <c r="D108" s="1129" t="s">
        <v>650</v>
      </c>
      <c r="E108" s="1128">
        <v>1000038387</v>
      </c>
      <c r="F108" s="1128">
        <v>94051090</v>
      </c>
      <c r="G108" s="976"/>
      <c r="H108" s="1128">
        <v>18</v>
      </c>
      <c r="I108" s="975"/>
      <c r="J108" s="1129" t="s">
        <v>577</v>
      </c>
      <c r="K108" s="1128" t="s">
        <v>568</v>
      </c>
      <c r="L108" s="1128">
        <v>6</v>
      </c>
      <c r="M108" s="973"/>
      <c r="N108" s="1131" t="str">
        <f t="shared" si="30"/>
        <v>Included</v>
      </c>
      <c r="O108" s="926">
        <f t="shared" si="31"/>
        <v>0</v>
      </c>
      <c r="P108" s="857"/>
      <c r="Q108" s="285">
        <f t="shared" si="32"/>
        <v>0</v>
      </c>
      <c r="R108" s="1117">
        <f t="shared" si="33"/>
        <v>0</v>
      </c>
      <c r="S108" s="857"/>
      <c r="T108" s="1004"/>
      <c r="V108" s="425"/>
      <c r="AB108" s="285"/>
      <c r="AL108" s="285"/>
      <c r="AM108" s="285"/>
      <c r="AN108" s="285"/>
      <c r="AO108" s="285"/>
      <c r="AP108" s="285"/>
      <c r="AQ108" s="285"/>
      <c r="AR108" s="285"/>
      <c r="AS108" s="285"/>
      <c r="AT108" s="285"/>
      <c r="AU108" s="285"/>
      <c r="AV108" s="285"/>
      <c r="AW108" s="285"/>
      <c r="AX108" s="285"/>
      <c r="AY108" s="285"/>
    </row>
    <row r="109" spans="1:51" ht="49.5" customHeight="1">
      <c r="A109" s="1128">
        <v>19</v>
      </c>
      <c r="B109" s="1128">
        <v>7000028333</v>
      </c>
      <c r="C109" s="1128">
        <v>190</v>
      </c>
      <c r="D109" s="1129" t="s">
        <v>650</v>
      </c>
      <c r="E109" s="1128">
        <v>1000038325</v>
      </c>
      <c r="F109" s="1128">
        <v>94059900</v>
      </c>
      <c r="G109" s="976"/>
      <c r="H109" s="1128">
        <v>18</v>
      </c>
      <c r="I109" s="975"/>
      <c r="J109" s="1129" t="s">
        <v>575</v>
      </c>
      <c r="K109" s="1128" t="s">
        <v>568</v>
      </c>
      <c r="L109" s="1128">
        <v>6</v>
      </c>
      <c r="M109" s="973"/>
      <c r="N109" s="1131" t="str">
        <f t="shared" si="30"/>
        <v>Included</v>
      </c>
      <c r="O109" s="926">
        <f t="shared" si="31"/>
        <v>0</v>
      </c>
      <c r="P109" s="857"/>
      <c r="Q109" s="285">
        <f t="shared" si="32"/>
        <v>0</v>
      </c>
      <c r="R109" s="1117">
        <f t="shared" si="33"/>
        <v>0</v>
      </c>
      <c r="S109" s="857"/>
      <c r="T109" s="1004"/>
      <c r="V109" s="425"/>
      <c r="AB109" s="285"/>
      <c r="AL109" s="285"/>
      <c r="AM109" s="285"/>
      <c r="AN109" s="285"/>
      <c r="AO109" s="285"/>
      <c r="AP109" s="285"/>
      <c r="AQ109" s="285"/>
      <c r="AR109" s="285"/>
      <c r="AS109" s="285"/>
      <c r="AT109" s="285"/>
      <c r="AU109" s="285"/>
      <c r="AV109" s="285"/>
      <c r="AW109" s="285"/>
      <c r="AX109" s="285"/>
      <c r="AY109" s="285"/>
    </row>
    <row r="110" spans="1:51" ht="32.25" customHeight="1">
      <c r="A110" s="1128">
        <v>20</v>
      </c>
      <c r="B110" s="1128">
        <v>7000028333</v>
      </c>
      <c r="C110" s="1128">
        <v>200</v>
      </c>
      <c r="D110" s="1129" t="s">
        <v>701</v>
      </c>
      <c r="E110" s="1128">
        <v>1000056265</v>
      </c>
      <c r="F110" s="1128">
        <v>85446020</v>
      </c>
      <c r="G110" s="976"/>
      <c r="H110" s="1128">
        <v>18</v>
      </c>
      <c r="I110" s="975"/>
      <c r="J110" s="1129" t="s">
        <v>617</v>
      </c>
      <c r="K110" s="1128" t="s">
        <v>576</v>
      </c>
      <c r="L110" s="1128">
        <v>1</v>
      </c>
      <c r="M110" s="973"/>
      <c r="N110" s="1131" t="str">
        <f t="shared" si="30"/>
        <v>Included</v>
      </c>
      <c r="O110" s="926">
        <f t="shared" si="31"/>
        <v>0</v>
      </c>
      <c r="P110" s="857"/>
      <c r="Q110" s="285">
        <f t="shared" si="32"/>
        <v>0</v>
      </c>
      <c r="R110" s="1117">
        <f t="shared" si="33"/>
        <v>0</v>
      </c>
      <c r="S110" s="857"/>
      <c r="T110" s="1004"/>
      <c r="V110" s="425"/>
      <c r="AB110" s="285"/>
      <c r="AL110" s="285"/>
      <c r="AM110" s="285"/>
      <c r="AN110" s="285"/>
      <c r="AO110" s="285"/>
      <c r="AP110" s="285"/>
      <c r="AQ110" s="285"/>
      <c r="AR110" s="285"/>
      <c r="AS110" s="285"/>
      <c r="AT110" s="285"/>
      <c r="AU110" s="285"/>
      <c r="AV110" s="285"/>
      <c r="AW110" s="285"/>
      <c r="AX110" s="285"/>
      <c r="AY110" s="285"/>
    </row>
    <row r="111" spans="1:51" ht="32.25" customHeight="1">
      <c r="A111" s="1128">
        <v>21</v>
      </c>
      <c r="B111" s="1128">
        <v>7000028333</v>
      </c>
      <c r="C111" s="1128">
        <v>210</v>
      </c>
      <c r="D111" s="1129" t="s">
        <v>701</v>
      </c>
      <c r="E111" s="1128">
        <v>1000056264</v>
      </c>
      <c r="F111" s="1128">
        <v>85446020</v>
      </c>
      <c r="G111" s="976"/>
      <c r="H111" s="1128">
        <v>18</v>
      </c>
      <c r="I111" s="975"/>
      <c r="J111" s="1129" t="s">
        <v>618</v>
      </c>
      <c r="K111" s="1128" t="s">
        <v>576</v>
      </c>
      <c r="L111" s="1128">
        <v>3</v>
      </c>
      <c r="M111" s="973"/>
      <c r="N111" s="1131" t="str">
        <f t="shared" si="30"/>
        <v>Included</v>
      </c>
      <c r="O111" s="926">
        <f t="shared" si="31"/>
        <v>0</v>
      </c>
      <c r="P111" s="857"/>
      <c r="Q111" s="285">
        <f t="shared" si="32"/>
        <v>0</v>
      </c>
      <c r="R111" s="1117">
        <f t="shared" si="33"/>
        <v>0</v>
      </c>
      <c r="S111" s="857"/>
      <c r="T111" s="1004"/>
      <c r="V111" s="425"/>
      <c r="AB111" s="285"/>
      <c r="AL111" s="285"/>
      <c r="AM111" s="285"/>
      <c r="AN111" s="285"/>
      <c r="AO111" s="285"/>
      <c r="AP111" s="285"/>
      <c r="AQ111" s="285"/>
      <c r="AR111" s="285"/>
      <c r="AS111" s="285"/>
      <c r="AT111" s="285"/>
      <c r="AU111" s="285"/>
      <c r="AV111" s="285"/>
      <c r="AW111" s="285"/>
      <c r="AX111" s="285"/>
      <c r="AY111" s="285"/>
    </row>
    <row r="112" spans="1:51" ht="32.25" customHeight="1">
      <c r="A112" s="1128">
        <v>22</v>
      </c>
      <c r="B112" s="1128">
        <v>7000028333</v>
      </c>
      <c r="C112" s="1128">
        <v>220</v>
      </c>
      <c r="D112" s="1129" t="s">
        <v>701</v>
      </c>
      <c r="E112" s="1128">
        <v>1000031887</v>
      </c>
      <c r="F112" s="1128">
        <v>85446020</v>
      </c>
      <c r="G112" s="976"/>
      <c r="H112" s="1128">
        <v>18</v>
      </c>
      <c r="I112" s="975"/>
      <c r="J112" s="1129" t="s">
        <v>607</v>
      </c>
      <c r="K112" s="1128" t="s">
        <v>576</v>
      </c>
      <c r="L112" s="1128">
        <v>1</v>
      </c>
      <c r="M112" s="973"/>
      <c r="N112" s="1131" t="str">
        <f t="shared" si="30"/>
        <v>Included</v>
      </c>
      <c r="O112" s="926">
        <f t="shared" si="31"/>
        <v>0</v>
      </c>
      <c r="P112" s="857"/>
      <c r="Q112" s="285">
        <f t="shared" si="32"/>
        <v>0</v>
      </c>
      <c r="R112" s="1117">
        <f t="shared" si="33"/>
        <v>0</v>
      </c>
      <c r="S112" s="857"/>
      <c r="T112" s="1004"/>
      <c r="V112" s="425"/>
      <c r="AB112" s="285"/>
      <c r="AL112" s="285"/>
      <c r="AM112" s="285"/>
      <c r="AN112" s="285"/>
      <c r="AO112" s="285"/>
      <c r="AP112" s="285"/>
      <c r="AQ112" s="285"/>
      <c r="AR112" s="285"/>
      <c r="AS112" s="285"/>
      <c r="AT112" s="285"/>
      <c r="AU112" s="285"/>
      <c r="AV112" s="285"/>
      <c r="AW112" s="285"/>
      <c r="AX112" s="285"/>
      <c r="AY112" s="285"/>
    </row>
    <row r="113" spans="1:51" ht="32.25" customHeight="1">
      <c r="A113" s="1128">
        <v>23</v>
      </c>
      <c r="B113" s="1128">
        <v>7000028333</v>
      </c>
      <c r="C113" s="1128">
        <v>230</v>
      </c>
      <c r="D113" s="1129" t="s">
        <v>701</v>
      </c>
      <c r="E113" s="1128">
        <v>1000031993</v>
      </c>
      <c r="F113" s="1128">
        <v>85446020</v>
      </c>
      <c r="G113" s="976"/>
      <c r="H113" s="1128">
        <v>18</v>
      </c>
      <c r="I113" s="975"/>
      <c r="J113" s="1129" t="s">
        <v>719</v>
      </c>
      <c r="K113" s="1128" t="s">
        <v>576</v>
      </c>
      <c r="L113" s="1128">
        <v>1</v>
      </c>
      <c r="M113" s="973"/>
      <c r="N113" s="1131" t="str">
        <f t="shared" si="30"/>
        <v>Included</v>
      </c>
      <c r="O113" s="926">
        <f t="shared" si="31"/>
        <v>0</v>
      </c>
      <c r="P113" s="857"/>
      <c r="Q113" s="285">
        <f t="shared" si="32"/>
        <v>0</v>
      </c>
      <c r="R113" s="1117">
        <f t="shared" si="33"/>
        <v>0</v>
      </c>
      <c r="S113" s="857"/>
      <c r="T113" s="1004"/>
      <c r="V113" s="425"/>
      <c r="AB113" s="285"/>
      <c r="AL113" s="285"/>
      <c r="AM113" s="285"/>
      <c r="AN113" s="285"/>
      <c r="AO113" s="285"/>
      <c r="AP113" s="285"/>
      <c r="AQ113" s="285"/>
      <c r="AR113" s="285"/>
      <c r="AS113" s="285"/>
      <c r="AT113" s="285"/>
      <c r="AU113" s="285"/>
      <c r="AV113" s="285"/>
      <c r="AW113" s="285"/>
      <c r="AX113" s="285"/>
      <c r="AY113" s="285"/>
    </row>
    <row r="114" spans="1:51" ht="32.25" customHeight="1">
      <c r="A114" s="1128">
        <v>24</v>
      </c>
      <c r="B114" s="1128">
        <v>7000028333</v>
      </c>
      <c r="C114" s="1128">
        <v>240</v>
      </c>
      <c r="D114" s="1129" t="s">
        <v>701</v>
      </c>
      <c r="E114" s="1128">
        <v>1000031987</v>
      </c>
      <c r="F114" s="1128">
        <v>85446020</v>
      </c>
      <c r="G114" s="976"/>
      <c r="H114" s="1128">
        <v>18</v>
      </c>
      <c r="I114" s="975"/>
      <c r="J114" s="1129" t="s">
        <v>608</v>
      </c>
      <c r="K114" s="1128" t="s">
        <v>576</v>
      </c>
      <c r="L114" s="1128">
        <v>3</v>
      </c>
      <c r="M114" s="973"/>
      <c r="N114" s="1131" t="str">
        <f t="shared" si="30"/>
        <v>Included</v>
      </c>
      <c r="O114" s="926">
        <f t="shared" si="31"/>
        <v>0</v>
      </c>
      <c r="P114" s="857"/>
      <c r="Q114" s="285">
        <f t="shared" si="32"/>
        <v>0</v>
      </c>
      <c r="R114" s="1117">
        <f t="shared" si="33"/>
        <v>0</v>
      </c>
      <c r="S114" s="857"/>
      <c r="T114" s="1004"/>
      <c r="V114" s="425"/>
      <c r="AB114" s="285"/>
      <c r="AL114" s="285"/>
      <c r="AM114" s="285"/>
      <c r="AN114" s="285"/>
      <c r="AO114" s="285"/>
      <c r="AP114" s="285"/>
      <c r="AQ114" s="285"/>
      <c r="AR114" s="285"/>
      <c r="AS114" s="285"/>
      <c r="AT114" s="285"/>
      <c r="AU114" s="285"/>
      <c r="AV114" s="285"/>
      <c r="AW114" s="285"/>
      <c r="AX114" s="285"/>
      <c r="AY114" s="285"/>
    </row>
    <row r="115" spans="1:51" ht="32.25" customHeight="1">
      <c r="A115" s="1128">
        <v>25</v>
      </c>
      <c r="B115" s="1128">
        <v>7000028333</v>
      </c>
      <c r="C115" s="1128">
        <v>250</v>
      </c>
      <c r="D115" s="1129" t="s">
        <v>701</v>
      </c>
      <c r="E115" s="1128">
        <v>1000031976</v>
      </c>
      <c r="F115" s="1128">
        <v>85446020</v>
      </c>
      <c r="G115" s="976"/>
      <c r="H115" s="1128">
        <v>18</v>
      </c>
      <c r="I115" s="975"/>
      <c r="J115" s="1129" t="s">
        <v>612</v>
      </c>
      <c r="K115" s="1128" t="s">
        <v>576</v>
      </c>
      <c r="L115" s="1128">
        <v>0.5</v>
      </c>
      <c r="M115" s="973"/>
      <c r="N115" s="1131" t="str">
        <f t="shared" si="30"/>
        <v>Included</v>
      </c>
      <c r="O115" s="926">
        <f t="shared" si="31"/>
        <v>0</v>
      </c>
      <c r="P115" s="857"/>
      <c r="Q115" s="285">
        <f t="shared" si="32"/>
        <v>0</v>
      </c>
      <c r="R115" s="1117">
        <f t="shared" si="33"/>
        <v>0</v>
      </c>
      <c r="S115" s="857"/>
      <c r="T115" s="1004"/>
      <c r="V115" s="425"/>
      <c r="AB115" s="285"/>
      <c r="AL115" s="285"/>
      <c r="AM115" s="285"/>
      <c r="AN115" s="285"/>
      <c r="AO115" s="285"/>
      <c r="AP115" s="285"/>
      <c r="AQ115" s="285"/>
      <c r="AR115" s="285"/>
      <c r="AS115" s="285"/>
      <c r="AT115" s="285"/>
      <c r="AU115" s="285"/>
      <c r="AV115" s="285"/>
      <c r="AW115" s="285"/>
      <c r="AX115" s="285"/>
      <c r="AY115" s="285"/>
    </row>
    <row r="116" spans="1:51" ht="32.25" customHeight="1">
      <c r="A116" s="1128">
        <v>26</v>
      </c>
      <c r="B116" s="1128">
        <v>7000028333</v>
      </c>
      <c r="C116" s="1128">
        <v>260</v>
      </c>
      <c r="D116" s="1129" t="s">
        <v>701</v>
      </c>
      <c r="E116" s="1128">
        <v>1000031953</v>
      </c>
      <c r="F116" s="1128">
        <v>85446020</v>
      </c>
      <c r="G116" s="976"/>
      <c r="H116" s="1128">
        <v>18</v>
      </c>
      <c r="I116" s="975"/>
      <c r="J116" s="1129" t="s">
        <v>613</v>
      </c>
      <c r="K116" s="1128" t="s">
        <v>576</v>
      </c>
      <c r="L116" s="1128">
        <v>1</v>
      </c>
      <c r="M116" s="973"/>
      <c r="N116" s="1131" t="str">
        <f t="shared" si="30"/>
        <v>Included</v>
      </c>
      <c r="O116" s="926">
        <f t="shared" si="31"/>
        <v>0</v>
      </c>
      <c r="P116" s="857"/>
      <c r="Q116" s="285">
        <f t="shared" si="32"/>
        <v>0</v>
      </c>
      <c r="R116" s="1117">
        <f t="shared" si="33"/>
        <v>0</v>
      </c>
      <c r="S116" s="857"/>
      <c r="T116" s="1004"/>
      <c r="V116" s="425"/>
      <c r="AB116" s="285"/>
      <c r="AL116" s="285"/>
      <c r="AM116" s="285"/>
      <c r="AN116" s="285"/>
      <c r="AO116" s="285"/>
      <c r="AP116" s="285"/>
      <c r="AQ116" s="285"/>
      <c r="AR116" s="285"/>
      <c r="AS116" s="285"/>
      <c r="AT116" s="285"/>
      <c r="AU116" s="285"/>
      <c r="AV116" s="285"/>
      <c r="AW116" s="285"/>
      <c r="AX116" s="285"/>
      <c r="AY116" s="285"/>
    </row>
    <row r="117" spans="1:51" ht="32.25" customHeight="1">
      <c r="A117" s="1128">
        <v>27</v>
      </c>
      <c r="B117" s="1128">
        <v>7000028333</v>
      </c>
      <c r="C117" s="1128">
        <v>270</v>
      </c>
      <c r="D117" s="1129" t="s">
        <v>701</v>
      </c>
      <c r="E117" s="1128">
        <v>1000031943</v>
      </c>
      <c r="F117" s="1128">
        <v>85446020</v>
      </c>
      <c r="G117" s="976"/>
      <c r="H117" s="1128">
        <v>18</v>
      </c>
      <c r="I117" s="975"/>
      <c r="J117" s="1129" t="s">
        <v>610</v>
      </c>
      <c r="K117" s="1128" t="s">
        <v>576</v>
      </c>
      <c r="L117" s="1128">
        <v>1</v>
      </c>
      <c r="M117" s="973"/>
      <c r="N117" s="1131" t="str">
        <f t="shared" si="30"/>
        <v>Included</v>
      </c>
      <c r="O117" s="926">
        <f t="shared" si="31"/>
        <v>0</v>
      </c>
      <c r="P117" s="857"/>
      <c r="Q117" s="285">
        <f t="shared" si="32"/>
        <v>0</v>
      </c>
      <c r="R117" s="1117">
        <f t="shared" si="33"/>
        <v>0</v>
      </c>
      <c r="S117" s="857"/>
      <c r="T117" s="1004"/>
      <c r="V117" s="425"/>
      <c r="AB117" s="285"/>
      <c r="AL117" s="285"/>
      <c r="AM117" s="285"/>
      <c r="AN117" s="285"/>
      <c r="AO117" s="285"/>
      <c r="AP117" s="285"/>
      <c r="AQ117" s="285"/>
      <c r="AR117" s="285"/>
      <c r="AS117" s="285"/>
      <c r="AT117" s="285"/>
      <c r="AU117" s="285"/>
      <c r="AV117" s="285"/>
      <c r="AW117" s="285"/>
      <c r="AX117" s="285"/>
      <c r="AY117" s="285"/>
    </row>
    <row r="118" spans="1:51" ht="32.25" customHeight="1">
      <c r="A118" s="1128">
        <v>28</v>
      </c>
      <c r="B118" s="1128">
        <v>7000028333</v>
      </c>
      <c r="C118" s="1128">
        <v>280</v>
      </c>
      <c r="D118" s="1129" t="s">
        <v>701</v>
      </c>
      <c r="E118" s="1128">
        <v>1000031985</v>
      </c>
      <c r="F118" s="1128">
        <v>85446020</v>
      </c>
      <c r="G118" s="976"/>
      <c r="H118" s="1128">
        <v>18</v>
      </c>
      <c r="I118" s="975"/>
      <c r="J118" s="1129" t="s">
        <v>611</v>
      </c>
      <c r="K118" s="1128" t="s">
        <v>576</v>
      </c>
      <c r="L118" s="1128">
        <v>2</v>
      </c>
      <c r="M118" s="973"/>
      <c r="N118" s="1131" t="str">
        <f t="shared" si="30"/>
        <v>Included</v>
      </c>
      <c r="O118" s="926">
        <f t="shared" si="31"/>
        <v>0</v>
      </c>
      <c r="P118" s="857"/>
      <c r="Q118" s="285">
        <f t="shared" si="32"/>
        <v>0</v>
      </c>
      <c r="R118" s="1117">
        <f t="shared" si="33"/>
        <v>0</v>
      </c>
      <c r="S118" s="857"/>
      <c r="T118" s="1004"/>
      <c r="V118" s="425"/>
      <c r="AB118" s="285"/>
      <c r="AL118" s="285"/>
      <c r="AM118" s="285"/>
      <c r="AN118" s="285"/>
      <c r="AO118" s="285"/>
      <c r="AP118" s="285"/>
      <c r="AQ118" s="285"/>
      <c r="AR118" s="285"/>
      <c r="AS118" s="285"/>
      <c r="AT118" s="285"/>
      <c r="AU118" s="285"/>
      <c r="AV118" s="285"/>
      <c r="AW118" s="285"/>
      <c r="AX118" s="285"/>
      <c r="AY118" s="285"/>
    </row>
    <row r="119" spans="1:51" ht="54.75" customHeight="1">
      <c r="A119" s="1128">
        <v>29</v>
      </c>
      <c r="B119" s="1128">
        <v>7000028333</v>
      </c>
      <c r="C119" s="1128">
        <v>290</v>
      </c>
      <c r="D119" s="1129" t="s">
        <v>702</v>
      </c>
      <c r="E119" s="1128">
        <v>1000011240</v>
      </c>
      <c r="F119" s="1128">
        <v>72169990</v>
      </c>
      <c r="G119" s="976"/>
      <c r="H119" s="1128">
        <v>18</v>
      </c>
      <c r="I119" s="975"/>
      <c r="J119" s="1129" t="s">
        <v>720</v>
      </c>
      <c r="K119" s="1128" t="s">
        <v>572</v>
      </c>
      <c r="L119" s="1128">
        <v>2</v>
      </c>
      <c r="M119" s="973"/>
      <c r="N119" s="1131" t="str">
        <f t="shared" si="30"/>
        <v>Included</v>
      </c>
      <c r="O119" s="926">
        <f t="shared" si="31"/>
        <v>0</v>
      </c>
      <c r="P119" s="857"/>
      <c r="Q119" s="285">
        <f t="shared" si="32"/>
        <v>0</v>
      </c>
      <c r="R119" s="1117">
        <f t="shared" si="33"/>
        <v>0</v>
      </c>
      <c r="S119" s="857"/>
      <c r="T119" s="1004"/>
      <c r="V119" s="425"/>
      <c r="AB119" s="285"/>
      <c r="AL119" s="285"/>
      <c r="AM119" s="285"/>
      <c r="AN119" s="285"/>
      <c r="AO119" s="285"/>
      <c r="AP119" s="285"/>
      <c r="AQ119" s="285"/>
      <c r="AR119" s="285"/>
      <c r="AS119" s="285"/>
      <c r="AT119" s="285"/>
      <c r="AU119" s="285"/>
      <c r="AV119" s="285"/>
      <c r="AW119" s="285"/>
      <c r="AX119" s="285"/>
      <c r="AY119" s="285"/>
    </row>
    <row r="120" spans="1:51" ht="54.75" customHeight="1">
      <c r="A120" s="1128">
        <v>30</v>
      </c>
      <c r="B120" s="1128">
        <v>7000028333</v>
      </c>
      <c r="C120" s="1128">
        <v>300</v>
      </c>
      <c r="D120" s="1129" t="s">
        <v>702</v>
      </c>
      <c r="E120" s="1128">
        <v>1000029214</v>
      </c>
      <c r="F120" s="1128">
        <v>72169990</v>
      </c>
      <c r="G120" s="976"/>
      <c r="H120" s="1128">
        <v>18</v>
      </c>
      <c r="I120" s="975"/>
      <c r="J120" s="1129" t="s">
        <v>745</v>
      </c>
      <c r="K120" s="1128" t="s">
        <v>569</v>
      </c>
      <c r="L120" s="1128">
        <v>1</v>
      </c>
      <c r="M120" s="973"/>
      <c r="N120" s="1131" t="str">
        <f t="shared" si="26"/>
        <v>Included</v>
      </c>
      <c r="O120" s="926">
        <f t="shared" si="27"/>
        <v>0</v>
      </c>
      <c r="P120" s="857"/>
      <c r="Q120" s="285">
        <f t="shared" si="28"/>
        <v>0</v>
      </c>
      <c r="R120" s="1117">
        <f t="shared" si="29"/>
        <v>0</v>
      </c>
      <c r="S120" s="857"/>
      <c r="T120" s="1004"/>
      <c r="V120" s="425"/>
      <c r="AB120" s="285"/>
      <c r="AL120" s="285"/>
      <c r="AM120" s="285"/>
      <c r="AN120" s="285"/>
      <c r="AO120" s="285"/>
      <c r="AP120" s="285"/>
      <c r="AQ120" s="285"/>
      <c r="AR120" s="285"/>
      <c r="AS120" s="285"/>
      <c r="AT120" s="285"/>
      <c r="AU120" s="285"/>
      <c r="AV120" s="285"/>
      <c r="AW120" s="285"/>
      <c r="AX120" s="285"/>
      <c r="AY120" s="285"/>
    </row>
    <row r="121" spans="1:51" ht="66">
      <c r="A121" s="1128">
        <v>31</v>
      </c>
      <c r="B121" s="1128">
        <v>7000028333</v>
      </c>
      <c r="C121" s="1128">
        <v>310</v>
      </c>
      <c r="D121" s="1129" t="s">
        <v>703</v>
      </c>
      <c r="E121" s="1128">
        <v>1000029036</v>
      </c>
      <c r="F121" s="1128">
        <v>73082011</v>
      </c>
      <c r="G121" s="976"/>
      <c r="H121" s="1128">
        <v>18</v>
      </c>
      <c r="I121" s="975"/>
      <c r="J121" s="1129" t="s">
        <v>721</v>
      </c>
      <c r="K121" s="1128" t="s">
        <v>568</v>
      </c>
      <c r="L121" s="1128">
        <v>6</v>
      </c>
      <c r="M121" s="973"/>
      <c r="N121" s="1131" t="str">
        <f t="shared" si="26"/>
        <v>Included</v>
      </c>
      <c r="O121" s="926">
        <f t="shared" si="27"/>
        <v>0</v>
      </c>
      <c r="P121" s="857"/>
      <c r="Q121" s="285">
        <f t="shared" si="28"/>
        <v>0</v>
      </c>
      <c r="R121" s="1117">
        <f t="shared" si="29"/>
        <v>0</v>
      </c>
      <c r="S121" s="857"/>
      <c r="T121" s="1004"/>
      <c r="V121" s="425"/>
      <c r="AB121" s="285"/>
      <c r="AL121" s="285"/>
      <c r="AM121" s="285"/>
      <c r="AN121" s="285"/>
      <c r="AO121" s="285"/>
      <c r="AP121" s="285"/>
      <c r="AQ121" s="285"/>
      <c r="AR121" s="285"/>
      <c r="AS121" s="285"/>
      <c r="AT121" s="285"/>
      <c r="AU121" s="285"/>
      <c r="AV121" s="285"/>
      <c r="AW121" s="285"/>
      <c r="AX121" s="285"/>
      <c r="AY121" s="285"/>
    </row>
    <row r="122" spans="1:51" ht="66">
      <c r="A122" s="1128">
        <v>32</v>
      </c>
      <c r="B122" s="1128">
        <v>7000028333</v>
      </c>
      <c r="C122" s="1128">
        <v>320</v>
      </c>
      <c r="D122" s="1129" t="s">
        <v>703</v>
      </c>
      <c r="E122" s="1128">
        <v>1000029037</v>
      </c>
      <c r="F122" s="1128">
        <v>73082011</v>
      </c>
      <c r="G122" s="976"/>
      <c r="H122" s="1128">
        <v>18</v>
      </c>
      <c r="I122" s="975"/>
      <c r="J122" s="1129" t="s">
        <v>722</v>
      </c>
      <c r="K122" s="1128" t="s">
        <v>568</v>
      </c>
      <c r="L122" s="1128">
        <v>6</v>
      </c>
      <c r="M122" s="973"/>
      <c r="N122" s="1131" t="str">
        <f t="shared" si="26"/>
        <v>Included</v>
      </c>
      <c r="O122" s="926">
        <f t="shared" si="27"/>
        <v>0</v>
      </c>
      <c r="P122" s="857"/>
      <c r="Q122" s="285">
        <f t="shared" si="28"/>
        <v>0</v>
      </c>
      <c r="R122" s="1117">
        <f t="shared" si="29"/>
        <v>0</v>
      </c>
      <c r="S122" s="857"/>
      <c r="T122" s="1004"/>
      <c r="V122" s="425"/>
      <c r="AB122" s="285"/>
      <c r="AL122" s="285"/>
      <c r="AM122" s="285"/>
      <c r="AN122" s="285"/>
      <c r="AO122" s="285"/>
      <c r="AP122" s="285"/>
      <c r="AQ122" s="285"/>
      <c r="AR122" s="285"/>
      <c r="AS122" s="285"/>
      <c r="AT122" s="285"/>
      <c r="AU122" s="285"/>
      <c r="AV122" s="285"/>
      <c r="AW122" s="285"/>
      <c r="AX122" s="285"/>
      <c r="AY122" s="285"/>
    </row>
    <row r="123" spans="1:51" ht="66">
      <c r="A123" s="1128">
        <v>33</v>
      </c>
      <c r="B123" s="1128">
        <v>7000028333</v>
      </c>
      <c r="C123" s="1128">
        <v>330</v>
      </c>
      <c r="D123" s="1129" t="s">
        <v>703</v>
      </c>
      <c r="E123" s="1128">
        <v>1000029038</v>
      </c>
      <c r="F123" s="1128">
        <v>73082011</v>
      </c>
      <c r="G123" s="976"/>
      <c r="H123" s="1128">
        <v>18</v>
      </c>
      <c r="I123" s="975"/>
      <c r="J123" s="1129" t="s">
        <v>723</v>
      </c>
      <c r="K123" s="1128" t="s">
        <v>568</v>
      </c>
      <c r="L123" s="1128">
        <v>6</v>
      </c>
      <c r="M123" s="973"/>
      <c r="N123" s="1131" t="str">
        <f t="shared" si="26"/>
        <v>Included</v>
      </c>
      <c r="O123" s="926">
        <f t="shared" si="27"/>
        <v>0</v>
      </c>
      <c r="P123" s="857"/>
      <c r="Q123" s="285">
        <f t="shared" si="28"/>
        <v>0</v>
      </c>
      <c r="R123" s="1117">
        <f t="shared" si="29"/>
        <v>0</v>
      </c>
      <c r="S123" s="857"/>
      <c r="T123" s="1004"/>
      <c r="V123" s="425"/>
      <c r="AB123" s="285"/>
      <c r="AL123" s="285"/>
      <c r="AM123" s="285"/>
      <c r="AN123" s="285"/>
      <c r="AO123" s="285"/>
      <c r="AP123" s="285"/>
      <c r="AQ123" s="285"/>
      <c r="AR123" s="285"/>
      <c r="AS123" s="285"/>
      <c r="AT123" s="285"/>
      <c r="AU123" s="285"/>
      <c r="AV123" s="285"/>
      <c r="AW123" s="285"/>
      <c r="AX123" s="285"/>
      <c r="AY123" s="285"/>
    </row>
    <row r="124" spans="1:51" ht="66">
      <c r="A124" s="1128">
        <v>34</v>
      </c>
      <c r="B124" s="1128">
        <v>7000028333</v>
      </c>
      <c r="C124" s="1128">
        <v>340</v>
      </c>
      <c r="D124" s="1129" t="s">
        <v>703</v>
      </c>
      <c r="E124" s="1128">
        <v>1000029039</v>
      </c>
      <c r="F124" s="1128">
        <v>73082011</v>
      </c>
      <c r="G124" s="976"/>
      <c r="H124" s="1128">
        <v>18</v>
      </c>
      <c r="I124" s="975"/>
      <c r="J124" s="1129" t="s">
        <v>724</v>
      </c>
      <c r="K124" s="1128" t="s">
        <v>568</v>
      </c>
      <c r="L124" s="1128">
        <v>6</v>
      </c>
      <c r="M124" s="973"/>
      <c r="N124" s="1131" t="str">
        <f t="shared" ref="N124:N139" si="34">IF(M124=0, "Included",IF(ISERROR(L124*M124), M124, L124*M124))</f>
        <v>Included</v>
      </c>
      <c r="O124" s="926">
        <f t="shared" ref="O124:O139" si="35">R124</f>
        <v>0</v>
      </c>
      <c r="P124" s="857"/>
      <c r="Q124" s="285">
        <f t="shared" ref="Q124:Q139" si="36">IF(N124="Included",0,N124)</f>
        <v>0</v>
      </c>
      <c r="R124" s="1117">
        <f t="shared" ref="R124:R139" si="37">IF(I124="", H124*Q124/100,I124*Q124)</f>
        <v>0</v>
      </c>
      <c r="S124" s="857"/>
      <c r="T124" s="1004"/>
      <c r="V124" s="425"/>
      <c r="AB124" s="285"/>
      <c r="AL124" s="285"/>
      <c r="AM124" s="285"/>
      <c r="AN124" s="285"/>
      <c r="AO124" s="285"/>
      <c r="AP124" s="285"/>
      <c r="AQ124" s="285"/>
      <c r="AR124" s="285"/>
      <c r="AS124" s="285"/>
      <c r="AT124" s="285"/>
      <c r="AU124" s="285"/>
      <c r="AV124" s="285"/>
      <c r="AW124" s="285"/>
      <c r="AX124" s="285"/>
      <c r="AY124" s="285"/>
    </row>
    <row r="125" spans="1:51" ht="66">
      <c r="A125" s="1128">
        <v>35</v>
      </c>
      <c r="B125" s="1128">
        <v>7000028333</v>
      </c>
      <c r="C125" s="1128">
        <v>350</v>
      </c>
      <c r="D125" s="1129" t="s">
        <v>703</v>
      </c>
      <c r="E125" s="1128">
        <v>1000029035</v>
      </c>
      <c r="F125" s="1128">
        <v>73082011</v>
      </c>
      <c r="G125" s="976"/>
      <c r="H125" s="1128">
        <v>18</v>
      </c>
      <c r="I125" s="975"/>
      <c r="J125" s="1129" t="s">
        <v>725</v>
      </c>
      <c r="K125" s="1128" t="s">
        <v>568</v>
      </c>
      <c r="L125" s="1128">
        <v>6</v>
      </c>
      <c r="M125" s="973"/>
      <c r="N125" s="1131" t="str">
        <f t="shared" si="34"/>
        <v>Included</v>
      </c>
      <c r="O125" s="926">
        <f t="shared" si="35"/>
        <v>0</v>
      </c>
      <c r="P125" s="857"/>
      <c r="Q125" s="285">
        <f t="shared" si="36"/>
        <v>0</v>
      </c>
      <c r="R125" s="1117">
        <f t="shared" si="37"/>
        <v>0</v>
      </c>
      <c r="S125" s="857"/>
      <c r="T125" s="1004"/>
      <c r="V125" s="425"/>
      <c r="AB125" s="285"/>
      <c r="AL125" s="285"/>
      <c r="AM125" s="285"/>
      <c r="AN125" s="285"/>
      <c r="AO125" s="285"/>
      <c r="AP125" s="285"/>
      <c r="AQ125" s="285"/>
      <c r="AR125" s="285"/>
      <c r="AS125" s="285"/>
      <c r="AT125" s="285"/>
      <c r="AU125" s="285"/>
      <c r="AV125" s="285"/>
      <c r="AW125" s="285"/>
      <c r="AX125" s="285"/>
      <c r="AY125" s="285"/>
    </row>
    <row r="126" spans="1:51" ht="33">
      <c r="A126" s="1128">
        <v>36</v>
      </c>
      <c r="B126" s="1128">
        <v>7000028333</v>
      </c>
      <c r="C126" s="1128">
        <v>360</v>
      </c>
      <c r="D126" s="1129" t="s">
        <v>703</v>
      </c>
      <c r="E126" s="1128">
        <v>1000032055</v>
      </c>
      <c r="F126" s="1128">
        <v>72159090</v>
      </c>
      <c r="G126" s="976"/>
      <c r="H126" s="1128">
        <v>18</v>
      </c>
      <c r="I126" s="975"/>
      <c r="J126" s="1129" t="s">
        <v>653</v>
      </c>
      <c r="K126" s="1128" t="s">
        <v>576</v>
      </c>
      <c r="L126" s="1128">
        <v>1</v>
      </c>
      <c r="M126" s="973"/>
      <c r="N126" s="1131" t="str">
        <f t="shared" si="34"/>
        <v>Included</v>
      </c>
      <c r="O126" s="926">
        <f t="shared" si="35"/>
        <v>0</v>
      </c>
      <c r="P126" s="857"/>
      <c r="Q126" s="285">
        <f t="shared" si="36"/>
        <v>0</v>
      </c>
      <c r="R126" s="1117">
        <f t="shared" si="37"/>
        <v>0</v>
      </c>
      <c r="S126" s="857"/>
      <c r="T126" s="1004"/>
      <c r="V126" s="425"/>
      <c r="AB126" s="285"/>
      <c r="AL126" s="285"/>
      <c r="AM126" s="285"/>
      <c r="AN126" s="285"/>
      <c r="AO126" s="285"/>
      <c r="AP126" s="285"/>
      <c r="AQ126" s="285"/>
      <c r="AR126" s="285"/>
      <c r="AS126" s="285"/>
      <c r="AT126" s="285"/>
      <c r="AU126" s="285"/>
      <c r="AV126" s="285"/>
      <c r="AW126" s="285"/>
      <c r="AX126" s="285"/>
      <c r="AY126" s="285"/>
    </row>
    <row r="127" spans="1:51" ht="33" customHeight="1">
      <c r="A127" s="1128">
        <v>37</v>
      </c>
      <c r="B127" s="1128">
        <v>7000028333</v>
      </c>
      <c r="C127" s="1128">
        <v>370</v>
      </c>
      <c r="D127" s="1129" t="s">
        <v>704</v>
      </c>
      <c r="E127" s="1128">
        <v>1000032684</v>
      </c>
      <c r="F127" s="1128">
        <v>85176210</v>
      </c>
      <c r="G127" s="976"/>
      <c r="H127" s="1128">
        <v>18</v>
      </c>
      <c r="I127" s="975"/>
      <c r="J127" s="1129" t="s">
        <v>726</v>
      </c>
      <c r="K127" s="1128" t="s">
        <v>569</v>
      </c>
      <c r="L127" s="1128">
        <v>1</v>
      </c>
      <c r="M127" s="973"/>
      <c r="N127" s="1131" t="str">
        <f t="shared" si="34"/>
        <v>Included</v>
      </c>
      <c r="O127" s="926">
        <f t="shared" si="35"/>
        <v>0</v>
      </c>
      <c r="P127" s="857"/>
      <c r="Q127" s="285">
        <f t="shared" si="36"/>
        <v>0</v>
      </c>
      <c r="R127" s="1117">
        <f t="shared" si="37"/>
        <v>0</v>
      </c>
      <c r="S127" s="857"/>
      <c r="T127" s="1004"/>
      <c r="V127" s="425"/>
      <c r="AB127" s="285"/>
      <c r="AL127" s="285"/>
      <c r="AM127" s="285"/>
      <c r="AN127" s="285"/>
      <c r="AO127" s="285"/>
      <c r="AP127" s="285"/>
      <c r="AQ127" s="285"/>
      <c r="AR127" s="285"/>
      <c r="AS127" s="285"/>
      <c r="AT127" s="285"/>
      <c r="AU127" s="285"/>
      <c r="AV127" s="285"/>
      <c r="AW127" s="285"/>
      <c r="AX127" s="285"/>
      <c r="AY127" s="285"/>
    </row>
    <row r="128" spans="1:51" ht="33" customHeight="1">
      <c r="A128" s="1128">
        <v>38</v>
      </c>
      <c r="B128" s="1128">
        <v>7000028333</v>
      </c>
      <c r="C128" s="1128">
        <v>380</v>
      </c>
      <c r="D128" s="1129" t="s">
        <v>704</v>
      </c>
      <c r="E128" s="1128">
        <v>1000019927</v>
      </c>
      <c r="F128" s="1128">
        <v>85389000</v>
      </c>
      <c r="G128" s="976"/>
      <c r="H128" s="1128">
        <v>18</v>
      </c>
      <c r="I128" s="975"/>
      <c r="J128" s="1129" t="s">
        <v>654</v>
      </c>
      <c r="K128" s="1128" t="s">
        <v>569</v>
      </c>
      <c r="L128" s="1128">
        <v>1</v>
      </c>
      <c r="M128" s="973"/>
      <c r="N128" s="1131" t="str">
        <f t="shared" si="34"/>
        <v>Included</v>
      </c>
      <c r="O128" s="926">
        <f t="shared" si="35"/>
        <v>0</v>
      </c>
      <c r="P128" s="857"/>
      <c r="Q128" s="285">
        <f t="shared" si="36"/>
        <v>0</v>
      </c>
      <c r="R128" s="1117">
        <f t="shared" si="37"/>
        <v>0</v>
      </c>
      <c r="S128" s="857"/>
      <c r="T128" s="1004"/>
      <c r="V128" s="425"/>
      <c r="AB128" s="285"/>
      <c r="AL128" s="285"/>
      <c r="AM128" s="285"/>
      <c r="AN128" s="285"/>
      <c r="AO128" s="285"/>
      <c r="AP128" s="285"/>
      <c r="AQ128" s="285"/>
      <c r="AR128" s="285"/>
      <c r="AS128" s="285"/>
      <c r="AT128" s="285"/>
      <c r="AU128" s="285"/>
      <c r="AV128" s="285"/>
      <c r="AW128" s="285"/>
      <c r="AX128" s="285"/>
      <c r="AY128" s="285"/>
    </row>
    <row r="129" spans="1:51" ht="33" customHeight="1">
      <c r="A129" s="1128">
        <v>39</v>
      </c>
      <c r="B129" s="1128">
        <v>7000028333</v>
      </c>
      <c r="C129" s="1128">
        <v>390</v>
      </c>
      <c r="D129" s="1129" t="s">
        <v>704</v>
      </c>
      <c r="E129" s="1128">
        <v>1000019912</v>
      </c>
      <c r="F129" s="1128">
        <v>85371000</v>
      </c>
      <c r="G129" s="976"/>
      <c r="H129" s="1128">
        <v>18</v>
      </c>
      <c r="I129" s="975"/>
      <c r="J129" s="1129" t="s">
        <v>603</v>
      </c>
      <c r="K129" s="1128" t="s">
        <v>569</v>
      </c>
      <c r="L129" s="1128">
        <v>1</v>
      </c>
      <c r="M129" s="973"/>
      <c r="N129" s="1131" t="str">
        <f t="shared" si="34"/>
        <v>Included</v>
      </c>
      <c r="O129" s="926">
        <f t="shared" si="35"/>
        <v>0</v>
      </c>
      <c r="P129" s="857"/>
      <c r="Q129" s="285">
        <f t="shared" si="36"/>
        <v>0</v>
      </c>
      <c r="R129" s="1117">
        <f t="shared" si="37"/>
        <v>0</v>
      </c>
      <c r="S129" s="857"/>
      <c r="T129" s="1004"/>
      <c r="V129" s="425"/>
      <c r="AB129" s="285"/>
      <c r="AL129" s="285"/>
      <c r="AM129" s="285"/>
      <c r="AN129" s="285"/>
      <c r="AO129" s="285"/>
      <c r="AP129" s="285"/>
      <c r="AQ129" s="285"/>
      <c r="AR129" s="285"/>
      <c r="AS129" s="285"/>
      <c r="AT129" s="285"/>
      <c r="AU129" s="285"/>
      <c r="AV129" s="285"/>
      <c r="AW129" s="285"/>
      <c r="AX129" s="285"/>
      <c r="AY129" s="285"/>
    </row>
    <row r="130" spans="1:51" ht="33" customHeight="1">
      <c r="A130" s="1128">
        <v>40</v>
      </c>
      <c r="B130" s="1128">
        <v>7000028333</v>
      </c>
      <c r="C130" s="1128">
        <v>400</v>
      </c>
      <c r="D130" s="1129" t="s">
        <v>704</v>
      </c>
      <c r="E130" s="1128">
        <v>1000026087</v>
      </c>
      <c r="F130" s="1128">
        <v>85354010</v>
      </c>
      <c r="G130" s="976"/>
      <c r="H130" s="1128">
        <v>18</v>
      </c>
      <c r="I130" s="975"/>
      <c r="J130" s="1129" t="s">
        <v>729</v>
      </c>
      <c r="K130" s="1128" t="s">
        <v>569</v>
      </c>
      <c r="L130" s="1128">
        <v>1</v>
      </c>
      <c r="M130" s="973"/>
      <c r="N130" s="1131" t="str">
        <f t="shared" si="34"/>
        <v>Included</v>
      </c>
      <c r="O130" s="926">
        <f t="shared" si="35"/>
        <v>0</v>
      </c>
      <c r="P130" s="857"/>
      <c r="Q130" s="285">
        <f t="shared" si="36"/>
        <v>0</v>
      </c>
      <c r="R130" s="1117">
        <f t="shared" si="37"/>
        <v>0</v>
      </c>
      <c r="S130" s="857"/>
      <c r="T130" s="1004"/>
      <c r="V130" s="425"/>
      <c r="AB130" s="285"/>
      <c r="AL130" s="285"/>
      <c r="AM130" s="285"/>
      <c r="AN130" s="285"/>
      <c r="AO130" s="285"/>
      <c r="AP130" s="285"/>
      <c r="AQ130" s="285"/>
      <c r="AR130" s="285"/>
      <c r="AS130" s="285"/>
      <c r="AT130" s="285"/>
      <c r="AU130" s="285"/>
      <c r="AV130" s="285"/>
      <c r="AW130" s="285"/>
      <c r="AX130" s="285"/>
      <c r="AY130" s="285"/>
    </row>
    <row r="131" spans="1:51" ht="33" customHeight="1">
      <c r="A131" s="1128">
        <v>41</v>
      </c>
      <c r="B131" s="1128">
        <v>7000028333</v>
      </c>
      <c r="C131" s="1128">
        <v>410</v>
      </c>
      <c r="D131" s="1129" t="s">
        <v>704</v>
      </c>
      <c r="E131" s="1128">
        <v>1000028572</v>
      </c>
      <c r="F131" s="1128">
        <v>85359090</v>
      </c>
      <c r="G131" s="976"/>
      <c r="H131" s="1128">
        <v>18</v>
      </c>
      <c r="I131" s="975"/>
      <c r="J131" s="1129" t="s">
        <v>727</v>
      </c>
      <c r="K131" s="1128" t="s">
        <v>606</v>
      </c>
      <c r="L131" s="1128">
        <v>1</v>
      </c>
      <c r="M131" s="973"/>
      <c r="N131" s="1131" t="str">
        <f t="shared" si="34"/>
        <v>Included</v>
      </c>
      <c r="O131" s="926">
        <f t="shared" si="35"/>
        <v>0</v>
      </c>
      <c r="P131" s="857"/>
      <c r="Q131" s="285">
        <f t="shared" si="36"/>
        <v>0</v>
      </c>
      <c r="R131" s="1117">
        <f t="shared" si="37"/>
        <v>0</v>
      </c>
      <c r="S131" s="857"/>
      <c r="T131" s="1004"/>
      <c r="V131" s="425"/>
      <c r="AB131" s="285"/>
      <c r="AL131" s="285"/>
      <c r="AM131" s="285"/>
      <c r="AN131" s="285"/>
      <c r="AO131" s="285"/>
      <c r="AP131" s="285"/>
      <c r="AQ131" s="285"/>
      <c r="AR131" s="285"/>
      <c r="AS131" s="285"/>
      <c r="AT131" s="285"/>
      <c r="AU131" s="285"/>
      <c r="AV131" s="285"/>
      <c r="AW131" s="285"/>
      <c r="AX131" s="285"/>
      <c r="AY131" s="285"/>
    </row>
    <row r="132" spans="1:51" ht="33" customHeight="1">
      <c r="A132" s="1128">
        <v>42</v>
      </c>
      <c r="B132" s="1128">
        <v>7000028333</v>
      </c>
      <c r="C132" s="1128">
        <v>420</v>
      </c>
      <c r="D132" s="1129" t="s">
        <v>704</v>
      </c>
      <c r="E132" s="1128">
        <v>1000028571</v>
      </c>
      <c r="F132" s="1128">
        <v>85359090</v>
      </c>
      <c r="G132" s="976"/>
      <c r="H132" s="1128">
        <v>18</v>
      </c>
      <c r="I132" s="975"/>
      <c r="J132" s="1129" t="s">
        <v>730</v>
      </c>
      <c r="K132" s="1128" t="s">
        <v>606</v>
      </c>
      <c r="L132" s="1128">
        <v>1</v>
      </c>
      <c r="M132" s="973"/>
      <c r="N132" s="1131" t="str">
        <f t="shared" si="34"/>
        <v>Included</v>
      </c>
      <c r="O132" s="926">
        <f t="shared" si="35"/>
        <v>0</v>
      </c>
      <c r="P132" s="857"/>
      <c r="Q132" s="285">
        <f t="shared" si="36"/>
        <v>0</v>
      </c>
      <c r="R132" s="1117">
        <f t="shared" si="37"/>
        <v>0</v>
      </c>
      <c r="S132" s="857"/>
      <c r="T132" s="1004"/>
      <c r="V132" s="425"/>
      <c r="AB132" s="285"/>
      <c r="AL132" s="285"/>
      <c r="AM132" s="285"/>
      <c r="AN132" s="285"/>
      <c r="AO132" s="285"/>
      <c r="AP132" s="285"/>
      <c r="AQ132" s="285"/>
      <c r="AR132" s="285"/>
      <c r="AS132" s="285"/>
      <c r="AT132" s="285"/>
      <c r="AU132" s="285"/>
      <c r="AV132" s="285"/>
      <c r="AW132" s="285"/>
      <c r="AX132" s="285"/>
      <c r="AY132" s="285"/>
    </row>
    <row r="133" spans="1:51" ht="33" customHeight="1">
      <c r="A133" s="1128">
        <v>43</v>
      </c>
      <c r="B133" s="1128">
        <v>7000028333</v>
      </c>
      <c r="C133" s="1128">
        <v>430</v>
      </c>
      <c r="D133" s="1129" t="s">
        <v>704</v>
      </c>
      <c r="E133" s="1128">
        <v>1000028573</v>
      </c>
      <c r="F133" s="1128">
        <v>85353090</v>
      </c>
      <c r="G133" s="976"/>
      <c r="H133" s="1128">
        <v>18</v>
      </c>
      <c r="I133" s="975"/>
      <c r="J133" s="1129" t="s">
        <v>731</v>
      </c>
      <c r="K133" s="1128" t="s">
        <v>606</v>
      </c>
      <c r="L133" s="1128">
        <v>1</v>
      </c>
      <c r="M133" s="973"/>
      <c r="N133" s="1131" t="str">
        <f t="shared" si="34"/>
        <v>Included</v>
      </c>
      <c r="O133" s="926">
        <f t="shared" si="35"/>
        <v>0</v>
      </c>
      <c r="P133" s="857"/>
      <c r="Q133" s="285">
        <f t="shared" si="36"/>
        <v>0</v>
      </c>
      <c r="R133" s="1117">
        <f t="shared" si="37"/>
        <v>0</v>
      </c>
      <c r="S133" s="857"/>
      <c r="T133" s="1004"/>
      <c r="V133" s="425"/>
      <c r="AB133" s="285"/>
      <c r="AL133" s="285"/>
      <c r="AM133" s="285"/>
      <c r="AN133" s="285"/>
      <c r="AO133" s="285"/>
      <c r="AP133" s="285"/>
      <c r="AQ133" s="285"/>
      <c r="AR133" s="285"/>
      <c r="AS133" s="285"/>
      <c r="AT133" s="285"/>
      <c r="AU133" s="285"/>
      <c r="AV133" s="285"/>
      <c r="AW133" s="285"/>
      <c r="AX133" s="285"/>
      <c r="AY133" s="285"/>
    </row>
    <row r="134" spans="1:51" ht="33" customHeight="1">
      <c r="A134" s="1128">
        <v>44</v>
      </c>
      <c r="B134" s="1128">
        <v>7000028333</v>
      </c>
      <c r="C134" s="1128">
        <v>440</v>
      </c>
      <c r="D134" s="1129" t="s">
        <v>704</v>
      </c>
      <c r="E134" s="1128">
        <v>1000028570</v>
      </c>
      <c r="F134" s="1128">
        <v>85352911</v>
      </c>
      <c r="G134" s="976"/>
      <c r="H134" s="1128">
        <v>18</v>
      </c>
      <c r="I134" s="975"/>
      <c r="J134" s="1129" t="s">
        <v>732</v>
      </c>
      <c r="K134" s="1128" t="s">
        <v>606</v>
      </c>
      <c r="L134" s="1128">
        <v>1</v>
      </c>
      <c r="M134" s="973"/>
      <c r="N134" s="1131" t="str">
        <f t="shared" si="34"/>
        <v>Included</v>
      </c>
      <c r="O134" s="926">
        <f t="shared" si="35"/>
        <v>0</v>
      </c>
      <c r="P134" s="857"/>
      <c r="Q134" s="285">
        <f t="shared" si="36"/>
        <v>0</v>
      </c>
      <c r="R134" s="1117">
        <f t="shared" si="37"/>
        <v>0</v>
      </c>
      <c r="S134" s="857"/>
      <c r="T134" s="1004"/>
      <c r="V134" s="425"/>
      <c r="AB134" s="285"/>
      <c r="AL134" s="285"/>
      <c r="AM134" s="285"/>
      <c r="AN134" s="285"/>
      <c r="AO134" s="285"/>
      <c r="AP134" s="285"/>
      <c r="AQ134" s="285"/>
      <c r="AR134" s="285"/>
      <c r="AS134" s="285"/>
      <c r="AT134" s="285"/>
      <c r="AU134" s="285"/>
      <c r="AV134" s="285"/>
      <c r="AW134" s="285"/>
      <c r="AX134" s="285"/>
      <c r="AY134" s="285"/>
    </row>
    <row r="135" spans="1:51" ht="54.75" customHeight="1">
      <c r="A135" s="1128">
        <v>45</v>
      </c>
      <c r="B135" s="1128">
        <v>7000028333</v>
      </c>
      <c r="C135" s="1128">
        <v>450</v>
      </c>
      <c r="D135" s="1129" t="s">
        <v>705</v>
      </c>
      <c r="E135" s="1128">
        <v>1000028770</v>
      </c>
      <c r="F135" s="1128">
        <v>73181500</v>
      </c>
      <c r="G135" s="976"/>
      <c r="H135" s="1128">
        <v>18</v>
      </c>
      <c r="I135" s="975"/>
      <c r="J135" s="1129" t="s">
        <v>733</v>
      </c>
      <c r="K135" s="1128" t="s">
        <v>568</v>
      </c>
      <c r="L135" s="1128">
        <v>280</v>
      </c>
      <c r="M135" s="973"/>
      <c r="N135" s="1131" t="str">
        <f t="shared" si="34"/>
        <v>Included</v>
      </c>
      <c r="O135" s="926">
        <f t="shared" si="35"/>
        <v>0</v>
      </c>
      <c r="P135" s="857"/>
      <c r="Q135" s="285">
        <f t="shared" si="36"/>
        <v>0</v>
      </c>
      <c r="R135" s="1117">
        <f t="shared" si="37"/>
        <v>0</v>
      </c>
      <c r="S135" s="857"/>
      <c r="T135" s="1004"/>
      <c r="V135" s="425"/>
      <c r="AB135" s="285"/>
      <c r="AL135" s="285"/>
      <c r="AM135" s="285"/>
      <c r="AN135" s="285"/>
      <c r="AO135" s="285"/>
      <c r="AP135" s="285"/>
      <c r="AQ135" s="285"/>
      <c r="AR135" s="285"/>
      <c r="AS135" s="285"/>
      <c r="AT135" s="285"/>
      <c r="AU135" s="285"/>
      <c r="AV135" s="285"/>
      <c r="AW135" s="285"/>
      <c r="AX135" s="285"/>
      <c r="AY135" s="285"/>
    </row>
    <row r="136" spans="1:51" ht="90.75" customHeight="1">
      <c r="A136" s="1128">
        <v>46</v>
      </c>
      <c r="B136" s="1128">
        <v>7000028333</v>
      </c>
      <c r="C136" s="1128">
        <v>460</v>
      </c>
      <c r="D136" s="1129" t="s">
        <v>706</v>
      </c>
      <c r="E136" s="1128">
        <v>1000015954</v>
      </c>
      <c r="F136" s="1128">
        <v>73082011</v>
      </c>
      <c r="G136" s="976"/>
      <c r="H136" s="1128">
        <v>18</v>
      </c>
      <c r="I136" s="975"/>
      <c r="J136" s="1129" t="s">
        <v>578</v>
      </c>
      <c r="K136" s="1128" t="s">
        <v>579</v>
      </c>
      <c r="L136" s="1128">
        <v>13</v>
      </c>
      <c r="M136" s="973"/>
      <c r="N136" s="1131" t="str">
        <f t="shared" si="34"/>
        <v>Included</v>
      </c>
      <c r="O136" s="926">
        <f t="shared" si="35"/>
        <v>0</v>
      </c>
      <c r="P136" s="857"/>
      <c r="Q136" s="285">
        <f t="shared" si="36"/>
        <v>0</v>
      </c>
      <c r="R136" s="1117">
        <f t="shared" si="37"/>
        <v>0</v>
      </c>
      <c r="S136" s="857"/>
      <c r="T136" s="1004"/>
      <c r="V136" s="425"/>
      <c r="AB136" s="285"/>
      <c r="AL136" s="285"/>
      <c r="AM136" s="285"/>
      <c r="AN136" s="285"/>
      <c r="AO136" s="285"/>
      <c r="AP136" s="285"/>
      <c r="AQ136" s="285"/>
      <c r="AR136" s="285"/>
      <c r="AS136" s="285"/>
      <c r="AT136" s="285"/>
      <c r="AU136" s="285"/>
      <c r="AV136" s="285"/>
      <c r="AW136" s="285"/>
      <c r="AX136" s="285"/>
      <c r="AY136" s="285"/>
    </row>
    <row r="137" spans="1:51" ht="72.75" customHeight="1">
      <c r="A137" s="1128">
        <v>47</v>
      </c>
      <c r="B137" s="1128">
        <v>7000028333</v>
      </c>
      <c r="C137" s="1128">
        <v>470</v>
      </c>
      <c r="D137" s="1129" t="s">
        <v>706</v>
      </c>
      <c r="E137" s="1128">
        <v>1000011713</v>
      </c>
      <c r="F137" s="1128">
        <v>73082011</v>
      </c>
      <c r="G137" s="976"/>
      <c r="H137" s="1128">
        <v>18</v>
      </c>
      <c r="I137" s="975"/>
      <c r="J137" s="1129" t="s">
        <v>580</v>
      </c>
      <c r="K137" s="1128" t="s">
        <v>579</v>
      </c>
      <c r="L137" s="1128">
        <v>1.2</v>
      </c>
      <c r="M137" s="973"/>
      <c r="N137" s="1131" t="str">
        <f t="shared" si="34"/>
        <v>Included</v>
      </c>
      <c r="O137" s="926">
        <f t="shared" si="35"/>
        <v>0</v>
      </c>
      <c r="P137" s="857"/>
      <c r="Q137" s="285">
        <f t="shared" si="36"/>
        <v>0</v>
      </c>
      <c r="R137" s="1117">
        <f t="shared" si="37"/>
        <v>0</v>
      </c>
      <c r="S137" s="857"/>
      <c r="T137" s="1004"/>
      <c r="V137" s="425"/>
      <c r="AB137" s="285"/>
      <c r="AL137" s="285"/>
      <c r="AM137" s="285"/>
      <c r="AN137" s="285"/>
      <c r="AO137" s="285"/>
      <c r="AP137" s="285"/>
      <c r="AQ137" s="285"/>
      <c r="AR137" s="285"/>
      <c r="AS137" s="285"/>
      <c r="AT137" s="285"/>
      <c r="AU137" s="285"/>
      <c r="AV137" s="285"/>
      <c r="AW137" s="285"/>
      <c r="AX137" s="285"/>
      <c r="AY137" s="285"/>
    </row>
    <row r="138" spans="1:51" ht="75" customHeight="1">
      <c r="A138" s="1128">
        <v>48</v>
      </c>
      <c r="B138" s="1128">
        <v>7000028333</v>
      </c>
      <c r="C138" s="1128">
        <v>480</v>
      </c>
      <c r="D138" s="1129" t="s">
        <v>706</v>
      </c>
      <c r="E138" s="1128">
        <v>1000012373</v>
      </c>
      <c r="F138" s="1128">
        <v>73082011</v>
      </c>
      <c r="G138" s="976"/>
      <c r="H138" s="1128">
        <v>18</v>
      </c>
      <c r="I138" s="975"/>
      <c r="J138" s="1129" t="s">
        <v>581</v>
      </c>
      <c r="K138" s="1128" t="s">
        <v>579</v>
      </c>
      <c r="L138" s="1128">
        <v>2.5</v>
      </c>
      <c r="M138" s="973"/>
      <c r="N138" s="1131" t="str">
        <f t="shared" si="34"/>
        <v>Included</v>
      </c>
      <c r="O138" s="926">
        <f t="shared" si="35"/>
        <v>0</v>
      </c>
      <c r="P138" s="857"/>
      <c r="Q138" s="285">
        <f t="shared" si="36"/>
        <v>0</v>
      </c>
      <c r="R138" s="1117">
        <f t="shared" si="37"/>
        <v>0</v>
      </c>
      <c r="S138" s="857"/>
      <c r="T138" s="1004"/>
      <c r="V138" s="425"/>
      <c r="AB138" s="285"/>
      <c r="AL138" s="285"/>
      <c r="AM138" s="285"/>
      <c r="AN138" s="285"/>
      <c r="AO138" s="285"/>
      <c r="AP138" s="285"/>
      <c r="AQ138" s="285"/>
      <c r="AR138" s="285"/>
      <c r="AS138" s="285"/>
      <c r="AT138" s="285"/>
      <c r="AU138" s="285"/>
      <c r="AV138" s="285"/>
      <c r="AW138" s="285"/>
      <c r="AX138" s="285"/>
      <c r="AY138" s="285"/>
    </row>
    <row r="139" spans="1:51" ht="132">
      <c r="A139" s="1128">
        <v>49</v>
      </c>
      <c r="B139" s="1128">
        <v>7000028333</v>
      </c>
      <c r="C139" s="1128">
        <v>490</v>
      </c>
      <c r="D139" s="1129" t="s">
        <v>707</v>
      </c>
      <c r="E139" s="1128">
        <v>1000031367</v>
      </c>
      <c r="F139" s="1128">
        <v>85176260</v>
      </c>
      <c r="G139" s="976"/>
      <c r="H139" s="1128">
        <v>18</v>
      </c>
      <c r="I139" s="975"/>
      <c r="J139" s="1129" t="s">
        <v>671</v>
      </c>
      <c r="K139" s="1128" t="s">
        <v>568</v>
      </c>
      <c r="L139" s="1128">
        <v>1</v>
      </c>
      <c r="M139" s="973"/>
      <c r="N139" s="1131" t="str">
        <f t="shared" si="34"/>
        <v>Included</v>
      </c>
      <c r="O139" s="926">
        <f t="shared" si="35"/>
        <v>0</v>
      </c>
      <c r="P139" s="857"/>
      <c r="Q139" s="285">
        <f t="shared" si="36"/>
        <v>0</v>
      </c>
      <c r="R139" s="1117">
        <f t="shared" si="37"/>
        <v>0</v>
      </c>
      <c r="S139" s="857"/>
      <c r="T139" s="1004"/>
      <c r="V139" s="425"/>
      <c r="AB139" s="285"/>
      <c r="AL139" s="285"/>
      <c r="AM139" s="285"/>
      <c r="AN139" s="285"/>
      <c r="AO139" s="285"/>
      <c r="AP139" s="285"/>
      <c r="AQ139" s="285"/>
      <c r="AR139" s="285"/>
      <c r="AS139" s="285"/>
      <c r="AT139" s="285"/>
      <c r="AU139" s="285"/>
      <c r="AV139" s="285"/>
      <c r="AW139" s="285"/>
      <c r="AX139" s="285"/>
      <c r="AY139" s="285"/>
    </row>
    <row r="140" spans="1:51" ht="33">
      <c r="A140" s="1128">
        <v>50</v>
      </c>
      <c r="B140" s="1128">
        <v>7000028333</v>
      </c>
      <c r="C140" s="1128">
        <v>500</v>
      </c>
      <c r="D140" s="1129" t="s">
        <v>707</v>
      </c>
      <c r="E140" s="1128">
        <v>1000018706</v>
      </c>
      <c r="F140" s="1128">
        <v>85176990</v>
      </c>
      <c r="G140" s="976"/>
      <c r="H140" s="1128">
        <v>18</v>
      </c>
      <c r="I140" s="975"/>
      <c r="J140" s="1129" t="s">
        <v>670</v>
      </c>
      <c r="K140" s="1128" t="s">
        <v>568</v>
      </c>
      <c r="L140" s="1128">
        <v>4</v>
      </c>
      <c r="M140" s="973"/>
      <c r="N140" s="1131" t="str">
        <f t="shared" ref="N140:N154" si="38">IF(M140=0, "Included",IF(ISERROR(L140*M140), M140, L140*M140))</f>
        <v>Included</v>
      </c>
      <c r="O140" s="926">
        <f t="shared" ref="O140:O154" si="39">R140</f>
        <v>0</v>
      </c>
      <c r="P140" s="857"/>
      <c r="Q140" s="285">
        <f t="shared" ref="Q140:Q154" si="40">IF(N140="Included",0,N140)</f>
        <v>0</v>
      </c>
      <c r="R140" s="1117">
        <f t="shared" ref="R140:R154" si="41">IF(I140="", H140*Q140/100,I140*Q140)</f>
        <v>0</v>
      </c>
      <c r="S140" s="857"/>
      <c r="T140" s="1004"/>
      <c r="V140" s="425"/>
      <c r="AB140" s="285"/>
      <c r="AL140" s="285"/>
      <c r="AM140" s="285"/>
      <c r="AN140" s="285"/>
      <c r="AO140" s="285"/>
      <c r="AP140" s="285"/>
      <c r="AQ140" s="285"/>
      <c r="AR140" s="285"/>
      <c r="AS140" s="285"/>
      <c r="AT140" s="285"/>
      <c r="AU140" s="285"/>
      <c r="AV140" s="285"/>
      <c r="AW140" s="285"/>
      <c r="AX140" s="285"/>
      <c r="AY140" s="285"/>
    </row>
    <row r="141" spans="1:51" ht="33">
      <c r="A141" s="1128">
        <v>51</v>
      </c>
      <c r="B141" s="1128">
        <v>7000028333</v>
      </c>
      <c r="C141" s="1128">
        <v>510</v>
      </c>
      <c r="D141" s="1129" t="s">
        <v>707</v>
      </c>
      <c r="E141" s="1128">
        <v>1000031413</v>
      </c>
      <c r="F141" s="1128">
        <v>85176290</v>
      </c>
      <c r="G141" s="976"/>
      <c r="H141" s="1128">
        <v>18</v>
      </c>
      <c r="I141" s="975"/>
      <c r="J141" s="1129" t="s">
        <v>739</v>
      </c>
      <c r="K141" s="1128" t="s">
        <v>568</v>
      </c>
      <c r="L141" s="1128">
        <v>2</v>
      </c>
      <c r="M141" s="973"/>
      <c r="N141" s="1131" t="str">
        <f t="shared" si="38"/>
        <v>Included</v>
      </c>
      <c r="O141" s="926">
        <f t="shared" si="39"/>
        <v>0</v>
      </c>
      <c r="P141" s="857"/>
      <c r="Q141" s="285">
        <f t="shared" si="40"/>
        <v>0</v>
      </c>
      <c r="R141" s="1117">
        <f t="shared" si="41"/>
        <v>0</v>
      </c>
      <c r="S141" s="857"/>
      <c r="T141" s="1004"/>
      <c r="V141" s="425"/>
      <c r="AB141" s="285"/>
      <c r="AL141" s="285"/>
      <c r="AM141" s="285"/>
      <c r="AN141" s="285"/>
      <c r="AO141" s="285"/>
      <c r="AP141" s="285"/>
      <c r="AQ141" s="285"/>
      <c r="AR141" s="285"/>
      <c r="AS141" s="285"/>
      <c r="AT141" s="285"/>
      <c r="AU141" s="285"/>
      <c r="AV141" s="285"/>
      <c r="AW141" s="285"/>
      <c r="AX141" s="285"/>
      <c r="AY141" s="285"/>
    </row>
    <row r="142" spans="1:51" ht="33">
      <c r="A142" s="1128">
        <v>52</v>
      </c>
      <c r="B142" s="1128">
        <v>7000028333</v>
      </c>
      <c r="C142" s="1128">
        <v>520</v>
      </c>
      <c r="D142" s="1129" t="s">
        <v>707</v>
      </c>
      <c r="E142" s="1128">
        <v>1000019315</v>
      </c>
      <c r="F142" s="1128">
        <v>85176290</v>
      </c>
      <c r="G142" s="976"/>
      <c r="H142" s="1128">
        <v>18</v>
      </c>
      <c r="I142" s="975"/>
      <c r="J142" s="1129" t="s">
        <v>737</v>
      </c>
      <c r="K142" s="1128" t="s">
        <v>568</v>
      </c>
      <c r="L142" s="1128">
        <v>2</v>
      </c>
      <c r="M142" s="973"/>
      <c r="N142" s="1131" t="str">
        <f t="shared" si="38"/>
        <v>Included</v>
      </c>
      <c r="O142" s="926">
        <f t="shared" si="39"/>
        <v>0</v>
      </c>
      <c r="P142" s="857"/>
      <c r="Q142" s="285">
        <f t="shared" si="40"/>
        <v>0</v>
      </c>
      <c r="R142" s="1117">
        <f t="shared" si="41"/>
        <v>0</v>
      </c>
      <c r="S142" s="857"/>
      <c r="T142" s="1004"/>
      <c r="V142" s="425"/>
      <c r="AB142" s="285"/>
      <c r="AL142" s="285"/>
      <c r="AM142" s="285"/>
      <c r="AN142" s="285"/>
      <c r="AO142" s="285"/>
      <c r="AP142" s="285"/>
      <c r="AQ142" s="285"/>
      <c r="AR142" s="285"/>
      <c r="AS142" s="285"/>
      <c r="AT142" s="285"/>
      <c r="AU142" s="285"/>
      <c r="AV142" s="285"/>
      <c r="AW142" s="285"/>
      <c r="AX142" s="285"/>
      <c r="AY142" s="285"/>
    </row>
    <row r="143" spans="1:51" ht="33">
      <c r="A143" s="1128">
        <v>53</v>
      </c>
      <c r="B143" s="1128">
        <v>7000028333</v>
      </c>
      <c r="C143" s="1128">
        <v>530</v>
      </c>
      <c r="D143" s="1129" t="s">
        <v>707</v>
      </c>
      <c r="E143" s="1128">
        <v>1000031374</v>
      </c>
      <c r="F143" s="1128">
        <v>85176290</v>
      </c>
      <c r="G143" s="976"/>
      <c r="H143" s="1128">
        <v>18</v>
      </c>
      <c r="I143" s="975"/>
      <c r="J143" s="1129" t="s">
        <v>669</v>
      </c>
      <c r="K143" s="1128" t="s">
        <v>572</v>
      </c>
      <c r="L143" s="1128">
        <v>2</v>
      </c>
      <c r="M143" s="973"/>
      <c r="N143" s="1131" t="str">
        <f t="shared" si="38"/>
        <v>Included</v>
      </c>
      <c r="O143" s="926">
        <f t="shared" si="39"/>
        <v>0</v>
      </c>
      <c r="P143" s="857"/>
      <c r="Q143" s="285">
        <f t="shared" si="40"/>
        <v>0</v>
      </c>
      <c r="R143" s="1117">
        <f t="shared" si="41"/>
        <v>0</v>
      </c>
      <c r="S143" s="857"/>
      <c r="T143" s="1004"/>
      <c r="V143" s="425"/>
      <c r="AB143" s="285"/>
      <c r="AL143" s="285"/>
      <c r="AM143" s="285"/>
      <c r="AN143" s="285"/>
      <c r="AO143" s="285"/>
      <c r="AP143" s="285"/>
      <c r="AQ143" s="285"/>
      <c r="AR143" s="285"/>
      <c r="AS143" s="285"/>
      <c r="AT143" s="285"/>
      <c r="AU143" s="285"/>
      <c r="AV143" s="285"/>
      <c r="AW143" s="285"/>
      <c r="AX143" s="285"/>
      <c r="AY143" s="285"/>
    </row>
    <row r="144" spans="1:51" ht="53.25" customHeight="1">
      <c r="A144" s="1128">
        <v>54</v>
      </c>
      <c r="B144" s="1128">
        <v>7000028333</v>
      </c>
      <c r="C144" s="1128">
        <v>540</v>
      </c>
      <c r="D144" s="1129" t="s">
        <v>707</v>
      </c>
      <c r="E144" s="1128">
        <v>1000034950</v>
      </c>
      <c r="F144" s="1128">
        <v>85176990</v>
      </c>
      <c r="G144" s="976"/>
      <c r="H144" s="1128">
        <v>18</v>
      </c>
      <c r="I144" s="975"/>
      <c r="J144" s="1129" t="s">
        <v>668</v>
      </c>
      <c r="K144" s="1128" t="s">
        <v>568</v>
      </c>
      <c r="L144" s="1128">
        <v>2</v>
      </c>
      <c r="M144" s="973"/>
      <c r="N144" s="1131" t="str">
        <f t="shared" si="38"/>
        <v>Included</v>
      </c>
      <c r="O144" s="926">
        <f t="shared" si="39"/>
        <v>0</v>
      </c>
      <c r="P144" s="857"/>
      <c r="Q144" s="285">
        <f t="shared" si="40"/>
        <v>0</v>
      </c>
      <c r="R144" s="1117">
        <f t="shared" si="41"/>
        <v>0</v>
      </c>
      <c r="S144" s="857"/>
      <c r="T144" s="1004"/>
      <c r="V144" s="425"/>
      <c r="AB144" s="285"/>
      <c r="AL144" s="285"/>
      <c r="AM144" s="285"/>
      <c r="AN144" s="285"/>
      <c r="AO144" s="285"/>
      <c r="AP144" s="285"/>
      <c r="AQ144" s="285"/>
      <c r="AR144" s="285"/>
      <c r="AS144" s="285"/>
      <c r="AT144" s="285"/>
      <c r="AU144" s="285"/>
      <c r="AV144" s="285"/>
      <c r="AW144" s="285"/>
      <c r="AX144" s="285"/>
      <c r="AY144" s="285"/>
    </row>
    <row r="145" spans="1:51" ht="49.5">
      <c r="A145" s="1128">
        <v>55</v>
      </c>
      <c r="B145" s="1128">
        <v>7000028333</v>
      </c>
      <c r="C145" s="1128">
        <v>550</v>
      </c>
      <c r="D145" s="1129" t="s">
        <v>707</v>
      </c>
      <c r="E145" s="1128">
        <v>1000031381</v>
      </c>
      <c r="F145" s="1128">
        <v>85176290</v>
      </c>
      <c r="G145" s="976"/>
      <c r="H145" s="1128">
        <v>18</v>
      </c>
      <c r="I145" s="975"/>
      <c r="J145" s="1129" t="s">
        <v>667</v>
      </c>
      <c r="K145" s="1128" t="s">
        <v>572</v>
      </c>
      <c r="L145" s="1128">
        <v>1</v>
      </c>
      <c r="M145" s="973"/>
      <c r="N145" s="1131" t="str">
        <f t="shared" si="38"/>
        <v>Included</v>
      </c>
      <c r="O145" s="926">
        <f t="shared" si="39"/>
        <v>0</v>
      </c>
      <c r="P145" s="857"/>
      <c r="Q145" s="285">
        <f t="shared" si="40"/>
        <v>0</v>
      </c>
      <c r="R145" s="1117">
        <f t="shared" si="41"/>
        <v>0</v>
      </c>
      <c r="S145" s="857"/>
      <c r="T145" s="1004"/>
      <c r="V145" s="425"/>
      <c r="AB145" s="285"/>
      <c r="AL145" s="285"/>
      <c r="AM145" s="285"/>
      <c r="AN145" s="285"/>
      <c r="AO145" s="285"/>
      <c r="AP145" s="285"/>
      <c r="AQ145" s="285"/>
      <c r="AR145" s="285"/>
      <c r="AS145" s="285"/>
      <c r="AT145" s="285"/>
      <c r="AU145" s="285"/>
      <c r="AV145" s="285"/>
      <c r="AW145" s="285"/>
      <c r="AX145" s="285"/>
      <c r="AY145" s="285"/>
    </row>
    <row r="146" spans="1:51" ht="33">
      <c r="A146" s="1128">
        <v>56</v>
      </c>
      <c r="B146" s="1128">
        <v>7000028333</v>
      </c>
      <c r="C146" s="1128">
        <v>560</v>
      </c>
      <c r="D146" s="1129" t="s">
        <v>707</v>
      </c>
      <c r="E146" s="1128">
        <v>1000026228</v>
      </c>
      <c r="F146" s="1128">
        <v>85176290</v>
      </c>
      <c r="G146" s="976"/>
      <c r="H146" s="1128">
        <v>18</v>
      </c>
      <c r="I146" s="975"/>
      <c r="J146" s="1129" t="s">
        <v>666</v>
      </c>
      <c r="K146" s="1128" t="s">
        <v>568</v>
      </c>
      <c r="L146" s="1128">
        <v>1</v>
      </c>
      <c r="M146" s="973"/>
      <c r="N146" s="1131" t="str">
        <f t="shared" si="38"/>
        <v>Included</v>
      </c>
      <c r="O146" s="926">
        <f t="shared" si="39"/>
        <v>0</v>
      </c>
      <c r="P146" s="857"/>
      <c r="Q146" s="285">
        <f t="shared" si="40"/>
        <v>0</v>
      </c>
      <c r="R146" s="1117">
        <f t="shared" si="41"/>
        <v>0</v>
      </c>
      <c r="S146" s="857"/>
      <c r="T146" s="1004"/>
      <c r="V146" s="425"/>
      <c r="AB146" s="285"/>
      <c r="AL146" s="285"/>
      <c r="AM146" s="285"/>
      <c r="AN146" s="285"/>
      <c r="AO146" s="285"/>
      <c r="AP146" s="285"/>
      <c r="AQ146" s="285"/>
      <c r="AR146" s="285"/>
      <c r="AS146" s="285"/>
      <c r="AT146" s="285"/>
      <c r="AU146" s="285"/>
      <c r="AV146" s="285"/>
      <c r="AW146" s="285"/>
      <c r="AX146" s="285"/>
      <c r="AY146" s="285"/>
    </row>
    <row r="147" spans="1:51" ht="33">
      <c r="A147" s="1128">
        <v>57</v>
      </c>
      <c r="B147" s="1128">
        <v>7000028333</v>
      </c>
      <c r="C147" s="1128">
        <v>570</v>
      </c>
      <c r="D147" s="1129" t="s">
        <v>707</v>
      </c>
      <c r="E147" s="1128">
        <v>1000028495</v>
      </c>
      <c r="F147" s="1128">
        <v>84715000</v>
      </c>
      <c r="G147" s="976"/>
      <c r="H147" s="1128">
        <v>18</v>
      </c>
      <c r="I147" s="975"/>
      <c r="J147" s="1129" t="s">
        <v>736</v>
      </c>
      <c r="K147" s="1128" t="s">
        <v>568</v>
      </c>
      <c r="L147" s="1128">
        <v>1</v>
      </c>
      <c r="M147" s="973"/>
      <c r="N147" s="1131" t="str">
        <f t="shared" si="38"/>
        <v>Included</v>
      </c>
      <c r="O147" s="926">
        <f t="shared" si="39"/>
        <v>0</v>
      </c>
      <c r="P147" s="857"/>
      <c r="Q147" s="285">
        <f t="shared" si="40"/>
        <v>0</v>
      </c>
      <c r="R147" s="1117">
        <f t="shared" si="41"/>
        <v>0</v>
      </c>
      <c r="S147" s="857"/>
      <c r="T147" s="1004"/>
      <c r="V147" s="425"/>
      <c r="AB147" s="285"/>
      <c r="AL147" s="285"/>
      <c r="AM147" s="285"/>
      <c r="AN147" s="285"/>
      <c r="AO147" s="285"/>
      <c r="AP147" s="285"/>
      <c r="AQ147" s="285"/>
      <c r="AR147" s="285"/>
      <c r="AS147" s="285"/>
      <c r="AT147" s="285"/>
      <c r="AU147" s="285"/>
      <c r="AV147" s="285"/>
      <c r="AW147" s="285"/>
      <c r="AX147" s="285"/>
      <c r="AY147" s="285"/>
    </row>
    <row r="148" spans="1:51" ht="33">
      <c r="A148" s="1128">
        <v>58</v>
      </c>
      <c r="B148" s="1128">
        <v>7000028333</v>
      </c>
      <c r="C148" s="1128">
        <v>580</v>
      </c>
      <c r="D148" s="1129" t="s">
        <v>707</v>
      </c>
      <c r="E148" s="1128">
        <v>1000028265</v>
      </c>
      <c r="F148" s="1128">
        <v>85238020</v>
      </c>
      <c r="G148" s="976"/>
      <c r="H148" s="1128">
        <v>18</v>
      </c>
      <c r="I148" s="975"/>
      <c r="J148" s="1129" t="s">
        <v>735</v>
      </c>
      <c r="K148" s="1128" t="s">
        <v>568</v>
      </c>
      <c r="L148" s="1128">
        <v>1</v>
      </c>
      <c r="M148" s="973"/>
      <c r="N148" s="1131" t="str">
        <f t="shared" si="38"/>
        <v>Included</v>
      </c>
      <c r="O148" s="926">
        <f t="shared" si="39"/>
        <v>0</v>
      </c>
      <c r="P148" s="857"/>
      <c r="Q148" s="285">
        <f t="shared" si="40"/>
        <v>0</v>
      </c>
      <c r="R148" s="1117">
        <f t="shared" si="41"/>
        <v>0</v>
      </c>
      <c r="S148" s="857"/>
      <c r="T148" s="1004"/>
      <c r="V148" s="425"/>
      <c r="AB148" s="285"/>
      <c r="AL148" s="285"/>
      <c r="AM148" s="285"/>
      <c r="AN148" s="285"/>
      <c r="AO148" s="285"/>
      <c r="AP148" s="285"/>
      <c r="AQ148" s="285"/>
      <c r="AR148" s="285"/>
      <c r="AS148" s="285"/>
      <c r="AT148" s="285"/>
      <c r="AU148" s="285"/>
      <c r="AV148" s="285"/>
      <c r="AW148" s="285"/>
      <c r="AX148" s="285"/>
      <c r="AY148" s="285"/>
    </row>
    <row r="149" spans="1:51" ht="33">
      <c r="A149" s="1128">
        <v>59</v>
      </c>
      <c r="B149" s="1128">
        <v>7000028333</v>
      </c>
      <c r="C149" s="1128">
        <v>590</v>
      </c>
      <c r="D149" s="1129" t="s">
        <v>707</v>
      </c>
      <c r="E149" s="1128">
        <v>1000034998</v>
      </c>
      <c r="F149" s="1128">
        <v>85171890</v>
      </c>
      <c r="G149" s="976"/>
      <c r="H149" s="1128">
        <v>18</v>
      </c>
      <c r="I149" s="975"/>
      <c r="J149" s="1129" t="s">
        <v>734</v>
      </c>
      <c r="K149" s="1128" t="s">
        <v>568</v>
      </c>
      <c r="L149" s="1128">
        <v>2</v>
      </c>
      <c r="M149" s="973"/>
      <c r="N149" s="1131" t="str">
        <f t="shared" si="38"/>
        <v>Included</v>
      </c>
      <c r="O149" s="926">
        <f t="shared" si="39"/>
        <v>0</v>
      </c>
      <c r="P149" s="857"/>
      <c r="Q149" s="285">
        <f t="shared" si="40"/>
        <v>0</v>
      </c>
      <c r="R149" s="1117">
        <f t="shared" si="41"/>
        <v>0</v>
      </c>
      <c r="S149" s="857"/>
      <c r="T149" s="1004"/>
      <c r="V149" s="425"/>
      <c r="AB149" s="285"/>
      <c r="AL149" s="285"/>
      <c r="AM149" s="285"/>
      <c r="AN149" s="285"/>
      <c r="AO149" s="285"/>
      <c r="AP149" s="285"/>
      <c r="AQ149" s="285"/>
      <c r="AR149" s="285"/>
      <c r="AS149" s="285"/>
      <c r="AT149" s="285"/>
      <c r="AU149" s="285"/>
      <c r="AV149" s="285"/>
      <c r="AW149" s="285"/>
      <c r="AX149" s="285"/>
      <c r="AY149" s="285"/>
    </row>
    <row r="150" spans="1:51" ht="33">
      <c r="A150" s="1128">
        <v>60</v>
      </c>
      <c r="B150" s="1128">
        <v>7000028333</v>
      </c>
      <c r="C150" s="1128">
        <v>600</v>
      </c>
      <c r="D150" s="1129" t="s">
        <v>707</v>
      </c>
      <c r="E150" s="1128">
        <v>1000066614</v>
      </c>
      <c r="F150" s="1128">
        <v>73069011</v>
      </c>
      <c r="G150" s="976"/>
      <c r="H150" s="1128">
        <v>18</v>
      </c>
      <c r="I150" s="975"/>
      <c r="J150" s="1129" t="s">
        <v>664</v>
      </c>
      <c r="K150" s="1128" t="s">
        <v>576</v>
      </c>
      <c r="L150" s="1128">
        <v>1</v>
      </c>
      <c r="M150" s="973"/>
      <c r="N150" s="1131" t="str">
        <f t="shared" si="38"/>
        <v>Included</v>
      </c>
      <c r="O150" s="926">
        <f t="shared" si="39"/>
        <v>0</v>
      </c>
      <c r="P150" s="857"/>
      <c r="Q150" s="285">
        <f t="shared" si="40"/>
        <v>0</v>
      </c>
      <c r="R150" s="1117">
        <f t="shared" si="41"/>
        <v>0</v>
      </c>
      <c r="S150" s="857"/>
      <c r="T150" s="1004"/>
      <c r="V150" s="425"/>
      <c r="AB150" s="285"/>
      <c r="AL150" s="285"/>
      <c r="AM150" s="285"/>
      <c r="AN150" s="285"/>
      <c r="AO150" s="285"/>
      <c r="AP150" s="285"/>
      <c r="AQ150" s="285"/>
      <c r="AR150" s="285"/>
      <c r="AS150" s="285"/>
      <c r="AT150" s="285"/>
      <c r="AU150" s="285"/>
      <c r="AV150" s="285"/>
      <c r="AW150" s="285"/>
      <c r="AX150" s="285"/>
      <c r="AY150" s="285"/>
    </row>
    <row r="151" spans="1:51" ht="33">
      <c r="A151" s="1128">
        <v>61</v>
      </c>
      <c r="B151" s="1128">
        <v>7000028333</v>
      </c>
      <c r="C151" s="1128">
        <v>610</v>
      </c>
      <c r="D151" s="1129" t="s">
        <v>707</v>
      </c>
      <c r="E151" s="1128">
        <v>1000066612</v>
      </c>
      <c r="F151" s="1128">
        <v>73071900</v>
      </c>
      <c r="G151" s="976"/>
      <c r="H151" s="1128">
        <v>18</v>
      </c>
      <c r="I151" s="975"/>
      <c r="J151" s="1129" t="s">
        <v>663</v>
      </c>
      <c r="K151" s="1128" t="s">
        <v>568</v>
      </c>
      <c r="L151" s="1128">
        <v>150</v>
      </c>
      <c r="M151" s="973"/>
      <c r="N151" s="1131" t="str">
        <f t="shared" si="38"/>
        <v>Included</v>
      </c>
      <c r="O151" s="926">
        <f t="shared" si="39"/>
        <v>0</v>
      </c>
      <c r="P151" s="857"/>
      <c r="Q151" s="285">
        <f t="shared" si="40"/>
        <v>0</v>
      </c>
      <c r="R151" s="1117">
        <f t="shared" si="41"/>
        <v>0</v>
      </c>
      <c r="S151" s="857"/>
      <c r="T151" s="1004"/>
      <c r="V151" s="425"/>
      <c r="AB151" s="285"/>
      <c r="AL151" s="285"/>
      <c r="AM151" s="285"/>
      <c r="AN151" s="285"/>
      <c r="AO151" s="285"/>
      <c r="AP151" s="285"/>
      <c r="AQ151" s="285"/>
      <c r="AR151" s="285"/>
      <c r="AS151" s="285"/>
      <c r="AT151" s="285"/>
      <c r="AU151" s="285"/>
      <c r="AV151" s="285"/>
      <c r="AW151" s="285"/>
      <c r="AX151" s="285"/>
      <c r="AY151" s="285"/>
    </row>
    <row r="152" spans="1:51" ht="33">
      <c r="A152" s="1128">
        <v>62</v>
      </c>
      <c r="B152" s="1128">
        <v>7000028333</v>
      </c>
      <c r="C152" s="1128">
        <v>620</v>
      </c>
      <c r="D152" s="1129" t="s">
        <v>707</v>
      </c>
      <c r="E152" s="1128">
        <v>1000066613</v>
      </c>
      <c r="F152" s="1128">
        <v>83071000</v>
      </c>
      <c r="G152" s="976"/>
      <c r="H152" s="1128">
        <v>18</v>
      </c>
      <c r="I152" s="975"/>
      <c r="J152" s="1129" t="s">
        <v>662</v>
      </c>
      <c r="K152" s="1128" t="s">
        <v>568</v>
      </c>
      <c r="L152" s="1128">
        <v>75</v>
      </c>
      <c r="M152" s="973"/>
      <c r="N152" s="1131" t="str">
        <f t="shared" si="38"/>
        <v>Included</v>
      </c>
      <c r="O152" s="926">
        <f t="shared" si="39"/>
        <v>0</v>
      </c>
      <c r="P152" s="857"/>
      <c r="Q152" s="285">
        <f t="shared" si="40"/>
        <v>0</v>
      </c>
      <c r="R152" s="1117">
        <f t="shared" si="41"/>
        <v>0</v>
      </c>
      <c r="S152" s="857"/>
      <c r="T152" s="1004"/>
      <c r="V152" s="425"/>
      <c r="AB152" s="285"/>
      <c r="AL152" s="285"/>
      <c r="AM152" s="285"/>
      <c r="AN152" s="285"/>
      <c r="AO152" s="285"/>
      <c r="AP152" s="285"/>
      <c r="AQ152" s="285"/>
      <c r="AR152" s="285"/>
      <c r="AS152" s="285"/>
      <c r="AT152" s="285"/>
      <c r="AU152" s="285"/>
      <c r="AV152" s="285"/>
      <c r="AW152" s="285"/>
      <c r="AX152" s="285"/>
      <c r="AY152" s="285"/>
    </row>
    <row r="153" spans="1:51" ht="33">
      <c r="A153" s="1128">
        <v>63</v>
      </c>
      <c r="B153" s="1128">
        <v>7000028333</v>
      </c>
      <c r="C153" s="1128">
        <v>630</v>
      </c>
      <c r="D153" s="1129" t="s">
        <v>707</v>
      </c>
      <c r="E153" s="1128">
        <v>1000037545</v>
      </c>
      <c r="F153" s="1128">
        <v>85447090</v>
      </c>
      <c r="G153" s="976"/>
      <c r="H153" s="1128">
        <v>18</v>
      </c>
      <c r="I153" s="975"/>
      <c r="J153" s="1129" t="s">
        <v>665</v>
      </c>
      <c r="K153" s="1128" t="s">
        <v>576</v>
      </c>
      <c r="L153" s="1128">
        <v>1</v>
      </c>
      <c r="M153" s="973"/>
      <c r="N153" s="1131" t="str">
        <f t="shared" si="38"/>
        <v>Included</v>
      </c>
      <c r="O153" s="926">
        <f t="shared" si="39"/>
        <v>0</v>
      </c>
      <c r="P153" s="857"/>
      <c r="Q153" s="285">
        <f t="shared" si="40"/>
        <v>0</v>
      </c>
      <c r="R153" s="1117">
        <f t="shared" si="41"/>
        <v>0</v>
      </c>
      <c r="S153" s="857"/>
      <c r="T153" s="1004"/>
      <c r="V153" s="425"/>
      <c r="AB153" s="285"/>
      <c r="AL153" s="285"/>
      <c r="AM153" s="285"/>
      <c r="AN153" s="285"/>
      <c r="AO153" s="285"/>
      <c r="AP153" s="285"/>
      <c r="AQ153" s="285"/>
      <c r="AR153" s="285"/>
      <c r="AS153" s="285"/>
      <c r="AT153" s="285"/>
      <c r="AU153" s="285"/>
      <c r="AV153" s="285"/>
      <c r="AW153" s="285"/>
      <c r="AX153" s="285"/>
      <c r="AY153" s="285"/>
    </row>
    <row r="154" spans="1:51" ht="33">
      <c r="A154" s="1128">
        <v>64</v>
      </c>
      <c r="B154" s="1128">
        <v>7000028333</v>
      </c>
      <c r="C154" s="1128">
        <v>640</v>
      </c>
      <c r="D154" s="1129" t="s">
        <v>707</v>
      </c>
      <c r="E154" s="1128">
        <v>1000023471</v>
      </c>
      <c r="F154" s="1128">
        <v>85372000</v>
      </c>
      <c r="G154" s="976"/>
      <c r="H154" s="1128">
        <v>18</v>
      </c>
      <c r="I154" s="975"/>
      <c r="J154" s="1129" t="s">
        <v>661</v>
      </c>
      <c r="K154" s="1128" t="s">
        <v>568</v>
      </c>
      <c r="L154" s="1128">
        <v>1</v>
      </c>
      <c r="M154" s="973"/>
      <c r="N154" s="1131" t="str">
        <f t="shared" si="38"/>
        <v>Included</v>
      </c>
      <c r="O154" s="926">
        <f t="shared" si="39"/>
        <v>0</v>
      </c>
      <c r="P154" s="857"/>
      <c r="Q154" s="285">
        <f t="shared" si="40"/>
        <v>0</v>
      </c>
      <c r="R154" s="1117">
        <f t="shared" si="41"/>
        <v>0</v>
      </c>
      <c r="S154" s="857"/>
      <c r="T154" s="1004"/>
      <c r="V154" s="425"/>
      <c r="AB154" s="285"/>
      <c r="AL154" s="285"/>
      <c r="AM154" s="285"/>
      <c r="AN154" s="285"/>
      <c r="AO154" s="285"/>
      <c r="AP154" s="285"/>
      <c r="AQ154" s="285"/>
      <c r="AR154" s="285"/>
      <c r="AS154" s="285"/>
      <c r="AT154" s="285"/>
      <c r="AU154" s="285"/>
      <c r="AV154" s="285"/>
      <c r="AW154" s="285"/>
      <c r="AX154" s="285"/>
      <c r="AY154" s="285"/>
    </row>
    <row r="155" spans="1:51">
      <c r="A155" s="974" t="s">
        <v>674</v>
      </c>
      <c r="B155" s="917" t="s">
        <v>779</v>
      </c>
      <c r="C155" s="918"/>
      <c r="D155" s="918"/>
      <c r="E155" s="918"/>
      <c r="F155" s="918"/>
      <c r="G155" s="918"/>
      <c r="H155" s="918"/>
      <c r="I155" s="974"/>
      <c r="J155" s="919"/>
      <c r="K155" s="914"/>
      <c r="L155" s="914"/>
      <c r="M155" s="915"/>
      <c r="N155" s="914"/>
      <c r="O155" s="925"/>
      <c r="P155" s="857"/>
      <c r="Q155" s="285"/>
      <c r="R155" s="1117"/>
      <c r="S155" s="857"/>
      <c r="T155" s="1004"/>
      <c r="V155" s="425"/>
      <c r="AB155" s="285"/>
      <c r="AL155" s="285"/>
      <c r="AM155" s="285"/>
      <c r="AN155" s="285"/>
      <c r="AO155" s="285"/>
      <c r="AP155" s="285"/>
      <c r="AQ155" s="285"/>
      <c r="AR155" s="285"/>
      <c r="AS155" s="285"/>
      <c r="AT155" s="285"/>
      <c r="AU155" s="285"/>
      <c r="AV155" s="285"/>
      <c r="AW155" s="285"/>
      <c r="AX155" s="285"/>
      <c r="AY155" s="285"/>
    </row>
    <row r="156" spans="1:51" ht="59.25" customHeight="1">
      <c r="A156" s="1128">
        <v>1</v>
      </c>
      <c r="B156" s="1128">
        <v>7000028334</v>
      </c>
      <c r="C156" s="1128">
        <v>10</v>
      </c>
      <c r="D156" s="1129" t="s">
        <v>698</v>
      </c>
      <c r="E156" s="1128">
        <v>1000028343</v>
      </c>
      <c r="F156" s="1128">
        <v>85352911</v>
      </c>
      <c r="G156" s="976"/>
      <c r="H156" s="1128">
        <v>18</v>
      </c>
      <c r="I156" s="975"/>
      <c r="J156" s="1129" t="s">
        <v>709</v>
      </c>
      <c r="K156" s="1128" t="s">
        <v>568</v>
      </c>
      <c r="L156" s="1128">
        <v>2</v>
      </c>
      <c r="M156" s="973"/>
      <c r="N156" s="1131" t="str">
        <f t="shared" si="26"/>
        <v>Included</v>
      </c>
      <c r="O156" s="926">
        <f t="shared" si="27"/>
        <v>0</v>
      </c>
      <c r="P156" s="857"/>
      <c r="Q156" s="285">
        <f t="shared" si="28"/>
        <v>0</v>
      </c>
      <c r="R156" s="1117">
        <f t="shared" si="29"/>
        <v>0</v>
      </c>
      <c r="S156" s="857"/>
      <c r="T156" s="1004"/>
      <c r="V156" s="425"/>
      <c r="AB156" s="285"/>
      <c r="AL156" s="285"/>
      <c r="AM156" s="285"/>
      <c r="AN156" s="285"/>
      <c r="AO156" s="285"/>
      <c r="AP156" s="285"/>
      <c r="AQ156" s="285"/>
      <c r="AR156" s="285"/>
      <c r="AS156" s="285"/>
      <c r="AT156" s="285"/>
      <c r="AU156" s="285"/>
      <c r="AV156" s="285"/>
      <c r="AW156" s="285"/>
      <c r="AX156" s="285"/>
      <c r="AY156" s="285"/>
    </row>
    <row r="157" spans="1:51" ht="48" customHeight="1">
      <c r="A157" s="1128">
        <v>2</v>
      </c>
      <c r="B157" s="1128">
        <v>7000028334</v>
      </c>
      <c r="C157" s="1128">
        <v>20</v>
      </c>
      <c r="D157" s="1129" t="s">
        <v>698</v>
      </c>
      <c r="E157" s="1128">
        <v>1000000977</v>
      </c>
      <c r="F157" s="1128">
        <v>85359090</v>
      </c>
      <c r="G157" s="976"/>
      <c r="H157" s="1128">
        <v>18</v>
      </c>
      <c r="I157" s="975"/>
      <c r="J157" s="1129" t="s">
        <v>710</v>
      </c>
      <c r="K157" s="1128" t="s">
        <v>568</v>
      </c>
      <c r="L157" s="1128">
        <v>6</v>
      </c>
      <c r="M157" s="973"/>
      <c r="N157" s="1131" t="str">
        <f t="shared" si="26"/>
        <v>Included</v>
      </c>
      <c r="O157" s="926">
        <f t="shared" si="27"/>
        <v>0</v>
      </c>
      <c r="P157" s="857"/>
      <c r="Q157" s="285">
        <f t="shared" si="28"/>
        <v>0</v>
      </c>
      <c r="R157" s="1117">
        <f t="shared" si="29"/>
        <v>0</v>
      </c>
      <c r="S157" s="857"/>
      <c r="T157" s="1004"/>
      <c r="V157" s="425"/>
      <c r="AB157" s="285"/>
      <c r="AL157" s="285"/>
      <c r="AM157" s="285"/>
      <c r="AN157" s="285"/>
      <c r="AO157" s="285"/>
      <c r="AP157" s="285"/>
      <c r="AQ157" s="285"/>
      <c r="AR157" s="285"/>
      <c r="AS157" s="285"/>
      <c r="AT157" s="285"/>
      <c r="AU157" s="285"/>
      <c r="AV157" s="285"/>
      <c r="AW157" s="285"/>
      <c r="AX157" s="285"/>
      <c r="AY157" s="285"/>
    </row>
    <row r="158" spans="1:51" ht="41.25" customHeight="1">
      <c r="A158" s="1128">
        <v>3</v>
      </c>
      <c r="B158" s="1128">
        <v>7000028334</v>
      </c>
      <c r="C158" s="1128">
        <v>30</v>
      </c>
      <c r="D158" s="1129" t="s">
        <v>698</v>
      </c>
      <c r="E158" s="1128">
        <v>1000000991</v>
      </c>
      <c r="F158" s="1128">
        <v>85359090</v>
      </c>
      <c r="G158" s="976"/>
      <c r="H158" s="1128">
        <v>18</v>
      </c>
      <c r="I158" s="975"/>
      <c r="J158" s="1129" t="s">
        <v>711</v>
      </c>
      <c r="K158" s="1128" t="s">
        <v>568</v>
      </c>
      <c r="L158" s="1128">
        <v>6</v>
      </c>
      <c r="M158" s="973"/>
      <c r="N158" s="1131" t="str">
        <f t="shared" si="26"/>
        <v>Included</v>
      </c>
      <c r="O158" s="926">
        <f t="shared" si="27"/>
        <v>0</v>
      </c>
      <c r="P158" s="857"/>
      <c r="Q158" s="285">
        <f t="shared" si="28"/>
        <v>0</v>
      </c>
      <c r="R158" s="1117">
        <f t="shared" si="29"/>
        <v>0</v>
      </c>
      <c r="S158" s="857"/>
      <c r="T158" s="1004"/>
      <c r="V158" s="425"/>
      <c r="AB158" s="285"/>
      <c r="AL158" s="285"/>
      <c r="AM158" s="285"/>
      <c r="AN158" s="285"/>
      <c r="AO158" s="285"/>
      <c r="AP158" s="285"/>
      <c r="AQ158" s="285"/>
      <c r="AR158" s="285"/>
      <c r="AS158" s="285"/>
      <c r="AT158" s="285"/>
      <c r="AU158" s="285"/>
      <c r="AV158" s="285"/>
      <c r="AW158" s="285"/>
      <c r="AX158" s="285"/>
      <c r="AY158" s="285"/>
    </row>
    <row r="159" spans="1:51" ht="33">
      <c r="A159" s="1128">
        <v>4</v>
      </c>
      <c r="B159" s="1128">
        <v>7000028334</v>
      </c>
      <c r="C159" s="1128">
        <v>40</v>
      </c>
      <c r="D159" s="1129" t="s">
        <v>698</v>
      </c>
      <c r="E159" s="1128">
        <v>1000000992</v>
      </c>
      <c r="F159" s="1128">
        <v>85353090</v>
      </c>
      <c r="G159" s="976"/>
      <c r="H159" s="1128">
        <v>18</v>
      </c>
      <c r="I159" s="975"/>
      <c r="J159" s="1129" t="s">
        <v>714</v>
      </c>
      <c r="K159" s="1128" t="s">
        <v>568</v>
      </c>
      <c r="L159" s="1128">
        <v>2</v>
      </c>
      <c r="M159" s="973"/>
      <c r="N159" s="1131" t="str">
        <f t="shared" si="26"/>
        <v>Included</v>
      </c>
      <c r="O159" s="926">
        <f t="shared" si="27"/>
        <v>0</v>
      </c>
      <c r="P159" s="857"/>
      <c r="Q159" s="285">
        <f t="shared" si="28"/>
        <v>0</v>
      </c>
      <c r="R159" s="1117">
        <f t="shared" si="29"/>
        <v>0</v>
      </c>
      <c r="S159" s="857"/>
      <c r="T159" s="1004"/>
      <c r="V159" s="425"/>
      <c r="AB159" s="285"/>
      <c r="AL159" s="285"/>
      <c r="AM159" s="285"/>
      <c r="AN159" s="285"/>
      <c r="AO159" s="285"/>
      <c r="AP159" s="285"/>
      <c r="AQ159" s="285"/>
      <c r="AR159" s="285"/>
      <c r="AS159" s="285"/>
      <c r="AT159" s="285"/>
      <c r="AU159" s="285"/>
      <c r="AV159" s="285"/>
      <c r="AW159" s="285"/>
      <c r="AX159" s="285"/>
      <c r="AY159" s="285"/>
    </row>
    <row r="160" spans="1:51" ht="33">
      <c r="A160" s="1128">
        <v>5</v>
      </c>
      <c r="B160" s="1128">
        <v>7000028334</v>
      </c>
      <c r="C160" s="1128">
        <v>50</v>
      </c>
      <c r="D160" s="1129" t="s">
        <v>698</v>
      </c>
      <c r="E160" s="1128">
        <v>1000000943</v>
      </c>
      <c r="F160" s="1128">
        <v>85353090</v>
      </c>
      <c r="G160" s="976"/>
      <c r="H160" s="1128">
        <v>18</v>
      </c>
      <c r="I160" s="975"/>
      <c r="J160" s="1129" t="s">
        <v>715</v>
      </c>
      <c r="K160" s="1128" t="s">
        <v>568</v>
      </c>
      <c r="L160" s="1128">
        <v>2</v>
      </c>
      <c r="M160" s="973"/>
      <c r="N160" s="1131" t="str">
        <f t="shared" ref="N160:N215" si="42">IF(M160=0, "Included",IF(ISERROR(L160*M160), M160, L160*M160))</f>
        <v>Included</v>
      </c>
      <c r="O160" s="926">
        <f t="shared" ref="O160:O215" si="43">R160</f>
        <v>0</v>
      </c>
      <c r="P160" s="857"/>
      <c r="Q160" s="285">
        <f t="shared" ref="Q160:Q215" si="44">IF(N160="Included",0,N160)</f>
        <v>0</v>
      </c>
      <c r="R160" s="1117">
        <f t="shared" ref="R160:R215" si="45">IF(I160="", H160*Q160/100,I160*Q160)</f>
        <v>0</v>
      </c>
      <c r="S160" s="857"/>
      <c r="T160" s="1004"/>
      <c r="V160" s="425"/>
      <c r="AB160" s="285"/>
      <c r="AL160" s="285"/>
      <c r="AM160" s="285"/>
      <c r="AN160" s="285"/>
      <c r="AO160" s="285"/>
      <c r="AP160" s="285"/>
      <c r="AQ160" s="285"/>
      <c r="AR160" s="285"/>
      <c r="AS160" s="285"/>
      <c r="AT160" s="285"/>
      <c r="AU160" s="285"/>
      <c r="AV160" s="285"/>
      <c r="AW160" s="285"/>
      <c r="AX160" s="285"/>
      <c r="AY160" s="285"/>
    </row>
    <row r="161" spans="1:51" ht="33">
      <c r="A161" s="1128">
        <v>6</v>
      </c>
      <c r="B161" s="1128">
        <v>7000028334</v>
      </c>
      <c r="C161" s="1128">
        <v>60</v>
      </c>
      <c r="D161" s="1129" t="s">
        <v>698</v>
      </c>
      <c r="E161" s="1128">
        <v>1000000997</v>
      </c>
      <c r="F161" s="1128">
        <v>85353090</v>
      </c>
      <c r="G161" s="976"/>
      <c r="H161" s="1128">
        <v>18</v>
      </c>
      <c r="I161" s="975"/>
      <c r="J161" s="1129" t="s">
        <v>716</v>
      </c>
      <c r="K161" s="1128" t="s">
        <v>568</v>
      </c>
      <c r="L161" s="1128">
        <v>2</v>
      </c>
      <c r="M161" s="973"/>
      <c r="N161" s="1131" t="str">
        <f t="shared" ref="N161:N171" si="46">IF(M161=0, "Included",IF(ISERROR(L161*M161), M161, L161*M161))</f>
        <v>Included</v>
      </c>
      <c r="O161" s="926">
        <f t="shared" ref="O161:O171" si="47">R161</f>
        <v>0</v>
      </c>
      <c r="P161" s="857"/>
      <c r="Q161" s="285">
        <f t="shared" ref="Q161:Q171" si="48">IF(N161="Included",0,N161)</f>
        <v>0</v>
      </c>
      <c r="R161" s="1117">
        <f t="shared" ref="R161:R171" si="49">IF(I161="", H161*Q161/100,I161*Q161)</f>
        <v>0</v>
      </c>
      <c r="S161" s="857"/>
      <c r="T161" s="1004"/>
      <c r="V161" s="425"/>
      <c r="AB161" s="285"/>
      <c r="AL161" s="285"/>
      <c r="AM161" s="285"/>
      <c r="AN161" s="285"/>
      <c r="AO161" s="285"/>
      <c r="AP161" s="285"/>
      <c r="AQ161" s="285"/>
      <c r="AR161" s="285"/>
      <c r="AS161" s="285"/>
      <c r="AT161" s="285"/>
      <c r="AU161" s="285"/>
      <c r="AV161" s="285"/>
      <c r="AW161" s="285"/>
      <c r="AX161" s="285"/>
      <c r="AY161" s="285"/>
    </row>
    <row r="162" spans="1:51" ht="34.5" customHeight="1">
      <c r="A162" s="1128">
        <v>7</v>
      </c>
      <c r="B162" s="1128">
        <v>7000028334</v>
      </c>
      <c r="C162" s="1128">
        <v>70</v>
      </c>
      <c r="D162" s="1129" t="s">
        <v>698</v>
      </c>
      <c r="E162" s="1128">
        <v>1000020416</v>
      </c>
      <c r="F162" s="1128">
        <v>85354010</v>
      </c>
      <c r="G162" s="976"/>
      <c r="H162" s="1128">
        <v>18</v>
      </c>
      <c r="I162" s="975"/>
      <c r="J162" s="1129" t="s">
        <v>712</v>
      </c>
      <c r="K162" s="1128" t="s">
        <v>568</v>
      </c>
      <c r="L162" s="1128">
        <v>6</v>
      </c>
      <c r="M162" s="973"/>
      <c r="N162" s="1131" t="str">
        <f t="shared" si="46"/>
        <v>Included</v>
      </c>
      <c r="O162" s="926">
        <f t="shared" si="47"/>
        <v>0</v>
      </c>
      <c r="P162" s="857"/>
      <c r="Q162" s="285">
        <f t="shared" si="48"/>
        <v>0</v>
      </c>
      <c r="R162" s="1117">
        <f t="shared" si="49"/>
        <v>0</v>
      </c>
      <c r="S162" s="857"/>
      <c r="T162" s="1004"/>
      <c r="V162" s="425"/>
      <c r="AB162" s="285"/>
      <c r="AL162" s="285"/>
      <c r="AM162" s="285"/>
      <c r="AN162" s="285"/>
      <c r="AO162" s="285"/>
      <c r="AP162" s="285"/>
      <c r="AQ162" s="285"/>
      <c r="AR162" s="285"/>
      <c r="AS162" s="285"/>
      <c r="AT162" s="285"/>
      <c r="AU162" s="285"/>
      <c r="AV162" s="285"/>
      <c r="AW162" s="285"/>
      <c r="AX162" s="285"/>
      <c r="AY162" s="285"/>
    </row>
    <row r="163" spans="1:51" ht="34.5" customHeight="1">
      <c r="A163" s="1128">
        <v>8</v>
      </c>
      <c r="B163" s="1128">
        <v>7000028334</v>
      </c>
      <c r="C163" s="1128">
        <v>80</v>
      </c>
      <c r="D163" s="1129" t="s">
        <v>698</v>
      </c>
      <c r="E163" s="1128">
        <v>1000000956</v>
      </c>
      <c r="F163" s="1128">
        <v>85462040</v>
      </c>
      <c r="G163" s="976"/>
      <c r="H163" s="1128">
        <v>18</v>
      </c>
      <c r="I163" s="975"/>
      <c r="J163" s="1129" t="s">
        <v>713</v>
      </c>
      <c r="K163" s="1128" t="s">
        <v>568</v>
      </c>
      <c r="L163" s="1128">
        <v>6</v>
      </c>
      <c r="M163" s="973"/>
      <c r="N163" s="1131" t="str">
        <f t="shared" si="46"/>
        <v>Included</v>
      </c>
      <c r="O163" s="926">
        <f t="shared" si="47"/>
        <v>0</v>
      </c>
      <c r="P163" s="857"/>
      <c r="Q163" s="285">
        <f t="shared" si="48"/>
        <v>0</v>
      </c>
      <c r="R163" s="1117">
        <f t="shared" si="49"/>
        <v>0</v>
      </c>
      <c r="S163" s="857"/>
      <c r="T163" s="1004"/>
      <c r="V163" s="425"/>
      <c r="AB163" s="285"/>
      <c r="AL163" s="285"/>
      <c r="AM163" s="285"/>
      <c r="AN163" s="285"/>
      <c r="AO163" s="285"/>
      <c r="AP163" s="285"/>
      <c r="AQ163" s="285"/>
      <c r="AR163" s="285"/>
      <c r="AS163" s="285"/>
      <c r="AT163" s="285"/>
      <c r="AU163" s="285"/>
      <c r="AV163" s="285"/>
      <c r="AW163" s="285"/>
      <c r="AX163" s="285"/>
      <c r="AY163" s="285"/>
    </row>
    <row r="164" spans="1:51" ht="34.5" customHeight="1">
      <c r="A164" s="1128">
        <v>9</v>
      </c>
      <c r="B164" s="1128">
        <v>7000028334</v>
      </c>
      <c r="C164" s="1128">
        <v>90</v>
      </c>
      <c r="D164" s="1129" t="s">
        <v>699</v>
      </c>
      <c r="E164" s="1128">
        <v>1000000812</v>
      </c>
      <c r="F164" s="1128">
        <v>85371000</v>
      </c>
      <c r="G164" s="976"/>
      <c r="H164" s="1128">
        <v>18</v>
      </c>
      <c r="I164" s="975"/>
      <c r="J164" s="1129" t="s">
        <v>741</v>
      </c>
      <c r="K164" s="1128" t="s">
        <v>568</v>
      </c>
      <c r="L164" s="1128">
        <v>2</v>
      </c>
      <c r="M164" s="973"/>
      <c r="N164" s="1131" t="str">
        <f t="shared" si="46"/>
        <v>Included</v>
      </c>
      <c r="O164" s="926">
        <f t="shared" si="47"/>
        <v>0</v>
      </c>
      <c r="P164" s="857"/>
      <c r="Q164" s="285">
        <f t="shared" si="48"/>
        <v>0</v>
      </c>
      <c r="R164" s="1117">
        <f t="shared" si="49"/>
        <v>0</v>
      </c>
      <c r="S164" s="857"/>
      <c r="T164" s="1004"/>
      <c r="V164" s="425"/>
      <c r="AB164" s="285"/>
      <c r="AL164" s="285"/>
      <c r="AM164" s="285"/>
      <c r="AN164" s="285"/>
      <c r="AO164" s="285"/>
      <c r="AP164" s="285"/>
      <c r="AQ164" s="285"/>
      <c r="AR164" s="285"/>
      <c r="AS164" s="285"/>
      <c r="AT164" s="285"/>
      <c r="AU164" s="285"/>
      <c r="AV164" s="285"/>
      <c r="AW164" s="285"/>
      <c r="AX164" s="285"/>
      <c r="AY164" s="285"/>
    </row>
    <row r="165" spans="1:51" ht="46.5" customHeight="1">
      <c r="A165" s="1128">
        <v>10</v>
      </c>
      <c r="B165" s="1128">
        <v>7000028334</v>
      </c>
      <c r="C165" s="1128">
        <v>100</v>
      </c>
      <c r="D165" s="1129" t="s">
        <v>699</v>
      </c>
      <c r="E165" s="1128">
        <v>1000000738</v>
      </c>
      <c r="F165" s="1128">
        <v>85371000</v>
      </c>
      <c r="G165" s="976"/>
      <c r="H165" s="1128">
        <v>18</v>
      </c>
      <c r="I165" s="975"/>
      <c r="J165" s="1129" t="s">
        <v>742</v>
      </c>
      <c r="K165" s="1128" t="s">
        <v>568</v>
      </c>
      <c r="L165" s="1128">
        <v>2</v>
      </c>
      <c r="M165" s="973"/>
      <c r="N165" s="1131" t="str">
        <f t="shared" si="46"/>
        <v>Included</v>
      </c>
      <c r="O165" s="926">
        <f t="shared" si="47"/>
        <v>0</v>
      </c>
      <c r="P165" s="857"/>
      <c r="Q165" s="285">
        <f t="shared" si="48"/>
        <v>0</v>
      </c>
      <c r="R165" s="1117">
        <f t="shared" si="49"/>
        <v>0</v>
      </c>
      <c r="S165" s="857"/>
      <c r="T165" s="1004"/>
      <c r="V165" s="425"/>
      <c r="AB165" s="285"/>
      <c r="AL165" s="285"/>
      <c r="AM165" s="285"/>
      <c r="AN165" s="285"/>
      <c r="AO165" s="285"/>
      <c r="AP165" s="285"/>
      <c r="AQ165" s="285"/>
      <c r="AR165" s="285"/>
      <c r="AS165" s="285"/>
      <c r="AT165" s="285"/>
      <c r="AU165" s="285"/>
      <c r="AV165" s="285"/>
      <c r="AW165" s="285"/>
      <c r="AX165" s="285"/>
      <c r="AY165" s="285"/>
    </row>
    <row r="166" spans="1:51" ht="34.5" customHeight="1">
      <c r="A166" s="1128">
        <v>11</v>
      </c>
      <c r="B166" s="1128">
        <v>7000028334</v>
      </c>
      <c r="C166" s="1128">
        <v>110</v>
      </c>
      <c r="D166" s="1129" t="s">
        <v>699</v>
      </c>
      <c r="E166" s="1128">
        <v>1000000734</v>
      </c>
      <c r="F166" s="1128">
        <v>85371000</v>
      </c>
      <c r="G166" s="976"/>
      <c r="H166" s="1128">
        <v>18</v>
      </c>
      <c r="I166" s="975"/>
      <c r="J166" s="1129" t="s">
        <v>747</v>
      </c>
      <c r="K166" s="1128" t="s">
        <v>572</v>
      </c>
      <c r="L166" s="1128">
        <v>1</v>
      </c>
      <c r="M166" s="973"/>
      <c r="N166" s="1131" t="str">
        <f t="shared" si="46"/>
        <v>Included</v>
      </c>
      <c r="O166" s="926">
        <f t="shared" si="47"/>
        <v>0</v>
      </c>
      <c r="P166" s="857"/>
      <c r="Q166" s="285">
        <f t="shared" si="48"/>
        <v>0</v>
      </c>
      <c r="R166" s="1117">
        <f t="shared" si="49"/>
        <v>0</v>
      </c>
      <c r="S166" s="857"/>
      <c r="T166" s="1004"/>
      <c r="V166" s="425"/>
      <c r="AB166" s="285"/>
      <c r="AL166" s="285"/>
      <c r="AM166" s="285"/>
      <c r="AN166" s="285"/>
      <c r="AO166" s="285"/>
      <c r="AP166" s="285"/>
      <c r="AQ166" s="285"/>
      <c r="AR166" s="285"/>
      <c r="AS166" s="285"/>
      <c r="AT166" s="285"/>
      <c r="AU166" s="285"/>
      <c r="AV166" s="285"/>
      <c r="AW166" s="285"/>
      <c r="AX166" s="285"/>
      <c r="AY166" s="285"/>
    </row>
    <row r="167" spans="1:51" ht="42" customHeight="1">
      <c r="A167" s="1128">
        <v>12</v>
      </c>
      <c r="B167" s="1128">
        <v>7000028334</v>
      </c>
      <c r="C167" s="1128">
        <v>120</v>
      </c>
      <c r="D167" s="1129" t="s">
        <v>740</v>
      </c>
      <c r="E167" s="1128">
        <v>1000002018</v>
      </c>
      <c r="F167" s="1128">
        <v>85371000</v>
      </c>
      <c r="G167" s="976"/>
      <c r="H167" s="1128">
        <v>18</v>
      </c>
      <c r="I167" s="975"/>
      <c r="J167" s="1129" t="s">
        <v>743</v>
      </c>
      <c r="K167" s="1128" t="s">
        <v>568</v>
      </c>
      <c r="L167" s="1128">
        <v>6</v>
      </c>
      <c r="M167" s="973"/>
      <c r="N167" s="1131" t="str">
        <f t="shared" si="46"/>
        <v>Included</v>
      </c>
      <c r="O167" s="926">
        <f t="shared" si="47"/>
        <v>0</v>
      </c>
      <c r="P167" s="857"/>
      <c r="Q167" s="285">
        <f t="shared" si="48"/>
        <v>0</v>
      </c>
      <c r="R167" s="1117">
        <f t="shared" si="49"/>
        <v>0</v>
      </c>
      <c r="S167" s="857"/>
      <c r="T167" s="1004"/>
      <c r="V167" s="425"/>
      <c r="AB167" s="285"/>
      <c r="AL167" s="285"/>
      <c r="AM167" s="285"/>
      <c r="AN167" s="285"/>
      <c r="AO167" s="285"/>
      <c r="AP167" s="285"/>
      <c r="AQ167" s="285"/>
      <c r="AR167" s="285"/>
      <c r="AS167" s="285"/>
      <c r="AT167" s="285"/>
      <c r="AU167" s="285"/>
      <c r="AV167" s="285"/>
      <c r="AW167" s="285"/>
      <c r="AX167" s="285"/>
      <c r="AY167" s="285"/>
    </row>
    <row r="168" spans="1:51" ht="46.5" customHeight="1">
      <c r="A168" s="1128">
        <v>13</v>
      </c>
      <c r="B168" s="1128">
        <v>7000028334</v>
      </c>
      <c r="C168" s="1128">
        <v>130</v>
      </c>
      <c r="D168" s="1129" t="s">
        <v>740</v>
      </c>
      <c r="E168" s="1128">
        <v>1000000814</v>
      </c>
      <c r="F168" s="1128">
        <v>85371000</v>
      </c>
      <c r="G168" s="976"/>
      <c r="H168" s="1128">
        <v>18</v>
      </c>
      <c r="I168" s="975"/>
      <c r="J168" s="1129" t="s">
        <v>744</v>
      </c>
      <c r="K168" s="1128" t="s">
        <v>568</v>
      </c>
      <c r="L168" s="1128">
        <v>9</v>
      </c>
      <c r="M168" s="973"/>
      <c r="N168" s="1131" t="str">
        <f t="shared" si="46"/>
        <v>Included</v>
      </c>
      <c r="O168" s="926">
        <f t="shared" si="47"/>
        <v>0</v>
      </c>
      <c r="P168" s="857"/>
      <c r="Q168" s="285">
        <f t="shared" si="48"/>
        <v>0</v>
      </c>
      <c r="R168" s="1117">
        <f t="shared" si="49"/>
        <v>0</v>
      </c>
      <c r="S168" s="857"/>
      <c r="T168" s="1004"/>
      <c r="V168" s="425"/>
      <c r="AB168" s="285"/>
      <c r="AL168" s="285"/>
      <c r="AM168" s="285"/>
      <c r="AN168" s="285"/>
      <c r="AO168" s="285"/>
      <c r="AP168" s="285"/>
      <c r="AQ168" s="285"/>
      <c r="AR168" s="285"/>
      <c r="AS168" s="285"/>
      <c r="AT168" s="285"/>
      <c r="AU168" s="285"/>
      <c r="AV168" s="285"/>
      <c r="AW168" s="285"/>
      <c r="AX168" s="285"/>
      <c r="AY168" s="285"/>
    </row>
    <row r="169" spans="1:51" ht="34.5" customHeight="1">
      <c r="A169" s="1128">
        <v>14</v>
      </c>
      <c r="B169" s="1128">
        <v>7000028334</v>
      </c>
      <c r="C169" s="1128">
        <v>140</v>
      </c>
      <c r="D169" s="1129" t="s">
        <v>700</v>
      </c>
      <c r="E169" s="1128">
        <v>1000010638</v>
      </c>
      <c r="F169" s="1128">
        <v>85176210</v>
      </c>
      <c r="G169" s="976"/>
      <c r="H169" s="1128">
        <v>18</v>
      </c>
      <c r="I169" s="975"/>
      <c r="J169" s="1129" t="s">
        <v>718</v>
      </c>
      <c r="K169" s="1128" t="s">
        <v>568</v>
      </c>
      <c r="L169" s="1128">
        <v>2</v>
      </c>
      <c r="M169" s="973"/>
      <c r="N169" s="1131" t="str">
        <f t="shared" si="46"/>
        <v>Included</v>
      </c>
      <c r="O169" s="926">
        <f t="shared" si="47"/>
        <v>0</v>
      </c>
      <c r="P169" s="857"/>
      <c r="Q169" s="285">
        <f t="shared" si="48"/>
        <v>0</v>
      </c>
      <c r="R169" s="1117">
        <f t="shared" si="49"/>
        <v>0</v>
      </c>
      <c r="S169" s="857"/>
      <c r="T169" s="1004"/>
      <c r="V169" s="425"/>
      <c r="AB169" s="285"/>
      <c r="AL169" s="285"/>
      <c r="AM169" s="285"/>
      <c r="AN169" s="285"/>
      <c r="AO169" s="285"/>
      <c r="AP169" s="285"/>
      <c r="AQ169" s="285"/>
      <c r="AR169" s="285"/>
      <c r="AS169" s="285"/>
      <c r="AT169" s="285"/>
      <c r="AU169" s="285"/>
      <c r="AV169" s="285"/>
      <c r="AW169" s="285"/>
      <c r="AX169" s="285"/>
      <c r="AY169" s="285"/>
    </row>
    <row r="170" spans="1:51" ht="34.5" customHeight="1">
      <c r="A170" s="1128">
        <v>15</v>
      </c>
      <c r="B170" s="1128">
        <v>7000028334</v>
      </c>
      <c r="C170" s="1128">
        <v>150</v>
      </c>
      <c r="D170" s="1129" t="s">
        <v>650</v>
      </c>
      <c r="E170" s="1128">
        <v>1000014547</v>
      </c>
      <c r="F170" s="1128">
        <v>85371000</v>
      </c>
      <c r="G170" s="976"/>
      <c r="H170" s="1128">
        <v>18</v>
      </c>
      <c r="I170" s="975"/>
      <c r="J170" s="1129" t="s">
        <v>573</v>
      </c>
      <c r="K170" s="1128" t="s">
        <v>568</v>
      </c>
      <c r="L170" s="1128">
        <v>2</v>
      </c>
      <c r="M170" s="973"/>
      <c r="N170" s="1131" t="str">
        <f t="shared" si="46"/>
        <v>Included</v>
      </c>
      <c r="O170" s="926">
        <f t="shared" si="47"/>
        <v>0</v>
      </c>
      <c r="P170" s="857"/>
      <c r="Q170" s="285">
        <f t="shared" si="48"/>
        <v>0</v>
      </c>
      <c r="R170" s="1117">
        <f t="shared" si="49"/>
        <v>0</v>
      </c>
      <c r="S170" s="857"/>
      <c r="T170" s="1004"/>
      <c r="V170" s="425"/>
      <c r="AB170" s="285"/>
      <c r="AL170" s="285"/>
      <c r="AM170" s="285"/>
      <c r="AN170" s="285"/>
      <c r="AO170" s="285"/>
      <c r="AP170" s="285"/>
      <c r="AQ170" s="285"/>
      <c r="AR170" s="285"/>
      <c r="AS170" s="285"/>
      <c r="AT170" s="285"/>
      <c r="AU170" s="285"/>
      <c r="AV170" s="285"/>
      <c r="AW170" s="285"/>
      <c r="AX170" s="285"/>
      <c r="AY170" s="285"/>
    </row>
    <row r="171" spans="1:51" ht="34.5" customHeight="1">
      <c r="A171" s="1128">
        <v>16</v>
      </c>
      <c r="B171" s="1128">
        <v>7000028334</v>
      </c>
      <c r="C171" s="1128">
        <v>160</v>
      </c>
      <c r="D171" s="1129" t="s">
        <v>650</v>
      </c>
      <c r="E171" s="1128">
        <v>1000014548</v>
      </c>
      <c r="F171" s="1128">
        <v>94059900</v>
      </c>
      <c r="G171" s="976"/>
      <c r="H171" s="1128">
        <v>18</v>
      </c>
      <c r="I171" s="975"/>
      <c r="J171" s="1129" t="s">
        <v>635</v>
      </c>
      <c r="K171" s="1128" t="s">
        <v>568</v>
      </c>
      <c r="L171" s="1128">
        <v>2</v>
      </c>
      <c r="M171" s="973"/>
      <c r="N171" s="1131" t="str">
        <f t="shared" si="46"/>
        <v>Included</v>
      </c>
      <c r="O171" s="926">
        <f t="shared" si="47"/>
        <v>0</v>
      </c>
      <c r="P171" s="857"/>
      <c r="Q171" s="285">
        <f t="shared" si="48"/>
        <v>0</v>
      </c>
      <c r="R171" s="1117">
        <f t="shared" si="49"/>
        <v>0</v>
      </c>
      <c r="S171" s="857"/>
      <c r="T171" s="1004"/>
      <c r="V171" s="425"/>
      <c r="AB171" s="285"/>
      <c r="AL171" s="285"/>
      <c r="AM171" s="285"/>
      <c r="AN171" s="285"/>
      <c r="AO171" s="285"/>
      <c r="AP171" s="285"/>
      <c r="AQ171" s="285"/>
      <c r="AR171" s="285"/>
      <c r="AS171" s="285"/>
      <c r="AT171" s="285"/>
      <c r="AU171" s="285"/>
      <c r="AV171" s="285"/>
      <c r="AW171" s="285"/>
      <c r="AX171" s="285"/>
      <c r="AY171" s="285"/>
    </row>
    <row r="172" spans="1:51" ht="33">
      <c r="A172" s="1128">
        <v>17</v>
      </c>
      <c r="B172" s="1128">
        <v>7000028334</v>
      </c>
      <c r="C172" s="1128">
        <v>170</v>
      </c>
      <c r="D172" s="1129" t="s">
        <v>650</v>
      </c>
      <c r="E172" s="1128">
        <v>1000038397</v>
      </c>
      <c r="F172" s="1128">
        <v>94059900</v>
      </c>
      <c r="G172" s="976"/>
      <c r="H172" s="1128">
        <v>18</v>
      </c>
      <c r="I172" s="975"/>
      <c r="J172" s="1129" t="s">
        <v>652</v>
      </c>
      <c r="K172" s="1128" t="s">
        <v>568</v>
      </c>
      <c r="L172" s="1128">
        <v>6</v>
      </c>
      <c r="M172" s="973"/>
      <c r="N172" s="1131" t="str">
        <f t="shared" si="42"/>
        <v>Included</v>
      </c>
      <c r="O172" s="926">
        <f t="shared" si="43"/>
        <v>0</v>
      </c>
      <c r="P172" s="857"/>
      <c r="Q172" s="285">
        <f t="shared" si="44"/>
        <v>0</v>
      </c>
      <c r="R172" s="1117">
        <f t="shared" si="45"/>
        <v>0</v>
      </c>
      <c r="S172" s="857"/>
      <c r="T172" s="1004"/>
      <c r="V172" s="425"/>
      <c r="AB172" s="285"/>
      <c r="AL172" s="285"/>
      <c r="AM172" s="285"/>
      <c r="AN172" s="285"/>
      <c r="AO172" s="285"/>
      <c r="AP172" s="285"/>
      <c r="AQ172" s="285"/>
      <c r="AR172" s="285"/>
      <c r="AS172" s="285"/>
      <c r="AT172" s="285"/>
      <c r="AU172" s="285"/>
      <c r="AV172" s="285"/>
      <c r="AW172" s="285"/>
      <c r="AX172" s="285"/>
      <c r="AY172" s="285"/>
    </row>
    <row r="173" spans="1:51" ht="33">
      <c r="A173" s="1128">
        <v>18</v>
      </c>
      <c r="B173" s="1128">
        <v>7000028334</v>
      </c>
      <c r="C173" s="1128">
        <v>180</v>
      </c>
      <c r="D173" s="1129" t="s">
        <v>650</v>
      </c>
      <c r="E173" s="1128">
        <v>1000038389</v>
      </c>
      <c r="F173" s="1128">
        <v>94051090</v>
      </c>
      <c r="G173" s="976"/>
      <c r="H173" s="1128">
        <v>18</v>
      </c>
      <c r="I173" s="975"/>
      <c r="J173" s="1129" t="s">
        <v>651</v>
      </c>
      <c r="K173" s="1128" t="s">
        <v>568</v>
      </c>
      <c r="L173" s="1128">
        <v>6</v>
      </c>
      <c r="M173" s="973"/>
      <c r="N173" s="1131" t="str">
        <f t="shared" si="42"/>
        <v>Included</v>
      </c>
      <c r="O173" s="926">
        <f t="shared" si="43"/>
        <v>0</v>
      </c>
      <c r="P173" s="857"/>
      <c r="Q173" s="285">
        <f t="shared" si="44"/>
        <v>0</v>
      </c>
      <c r="R173" s="1117">
        <f t="shared" si="45"/>
        <v>0</v>
      </c>
      <c r="S173" s="857"/>
      <c r="T173" s="1004"/>
      <c r="V173" s="425"/>
      <c r="AB173" s="285"/>
      <c r="AL173" s="285"/>
      <c r="AM173" s="285"/>
      <c r="AN173" s="285"/>
      <c r="AO173" s="285"/>
      <c r="AP173" s="285"/>
      <c r="AQ173" s="285"/>
      <c r="AR173" s="285"/>
      <c r="AS173" s="285"/>
      <c r="AT173" s="285"/>
      <c r="AU173" s="285"/>
      <c r="AV173" s="285"/>
      <c r="AW173" s="285"/>
      <c r="AX173" s="285"/>
      <c r="AY173" s="285"/>
    </row>
    <row r="174" spans="1:51" ht="33">
      <c r="A174" s="1128">
        <v>19</v>
      </c>
      <c r="B174" s="1128">
        <v>7000028334</v>
      </c>
      <c r="C174" s="1128">
        <v>190</v>
      </c>
      <c r="D174" s="1129" t="s">
        <v>650</v>
      </c>
      <c r="E174" s="1128">
        <v>1000038387</v>
      </c>
      <c r="F174" s="1128">
        <v>94051090</v>
      </c>
      <c r="G174" s="976"/>
      <c r="H174" s="1128">
        <v>18</v>
      </c>
      <c r="I174" s="975"/>
      <c r="J174" s="1129" t="s">
        <v>577</v>
      </c>
      <c r="K174" s="1128" t="s">
        <v>568</v>
      </c>
      <c r="L174" s="1128">
        <v>6</v>
      </c>
      <c r="M174" s="973"/>
      <c r="N174" s="1131" t="str">
        <f t="shared" si="42"/>
        <v>Included</v>
      </c>
      <c r="O174" s="926">
        <f t="shared" si="43"/>
        <v>0</v>
      </c>
      <c r="P174" s="857"/>
      <c r="Q174" s="285">
        <f t="shared" si="44"/>
        <v>0</v>
      </c>
      <c r="R174" s="1117">
        <f t="shared" si="45"/>
        <v>0</v>
      </c>
      <c r="S174" s="857"/>
      <c r="T174" s="1004"/>
      <c r="V174" s="425"/>
      <c r="AB174" s="285"/>
      <c r="AL174" s="285"/>
      <c r="AM174" s="285"/>
      <c r="AN174" s="285"/>
      <c r="AO174" s="285"/>
      <c r="AP174" s="285"/>
      <c r="AQ174" s="285"/>
      <c r="AR174" s="285"/>
      <c r="AS174" s="285"/>
      <c r="AT174" s="285"/>
      <c r="AU174" s="285"/>
      <c r="AV174" s="285"/>
      <c r="AW174" s="285"/>
      <c r="AX174" s="285"/>
      <c r="AY174" s="285"/>
    </row>
    <row r="175" spans="1:51" ht="33">
      <c r="A175" s="1128">
        <v>20</v>
      </c>
      <c r="B175" s="1128">
        <v>7000028334</v>
      </c>
      <c r="C175" s="1128">
        <v>200</v>
      </c>
      <c r="D175" s="1129" t="s">
        <v>650</v>
      </c>
      <c r="E175" s="1128">
        <v>1000038325</v>
      </c>
      <c r="F175" s="1128">
        <v>94059900</v>
      </c>
      <c r="G175" s="976"/>
      <c r="H175" s="1128">
        <v>18</v>
      </c>
      <c r="I175" s="975"/>
      <c r="J175" s="1129" t="s">
        <v>575</v>
      </c>
      <c r="K175" s="1128" t="s">
        <v>568</v>
      </c>
      <c r="L175" s="1128">
        <v>6</v>
      </c>
      <c r="M175" s="973"/>
      <c r="N175" s="1131" t="str">
        <f t="shared" si="42"/>
        <v>Included</v>
      </c>
      <c r="O175" s="926">
        <f t="shared" si="43"/>
        <v>0</v>
      </c>
      <c r="P175" s="857"/>
      <c r="Q175" s="285">
        <f t="shared" si="44"/>
        <v>0</v>
      </c>
      <c r="R175" s="1117">
        <f t="shared" si="45"/>
        <v>0</v>
      </c>
      <c r="S175" s="857"/>
      <c r="T175" s="1004"/>
      <c r="V175" s="425"/>
      <c r="AB175" s="285"/>
      <c r="AL175" s="285"/>
      <c r="AM175" s="285"/>
      <c r="AN175" s="285"/>
      <c r="AO175" s="285"/>
      <c r="AP175" s="285"/>
      <c r="AQ175" s="285"/>
      <c r="AR175" s="285"/>
      <c r="AS175" s="285"/>
      <c r="AT175" s="285"/>
      <c r="AU175" s="285"/>
      <c r="AV175" s="285"/>
      <c r="AW175" s="285"/>
      <c r="AX175" s="285"/>
      <c r="AY175" s="285"/>
    </row>
    <row r="176" spans="1:51" ht="31.5" customHeight="1">
      <c r="A176" s="1128">
        <v>21</v>
      </c>
      <c r="B176" s="1128">
        <v>7000028334</v>
      </c>
      <c r="C176" s="1128">
        <v>210</v>
      </c>
      <c r="D176" s="1129" t="s">
        <v>701</v>
      </c>
      <c r="E176" s="1128">
        <v>1000056265</v>
      </c>
      <c r="F176" s="1128">
        <v>85446020</v>
      </c>
      <c r="G176" s="976"/>
      <c r="H176" s="1128">
        <v>18</v>
      </c>
      <c r="I176" s="975"/>
      <c r="J176" s="1129" t="s">
        <v>617</v>
      </c>
      <c r="K176" s="1128" t="s">
        <v>576</v>
      </c>
      <c r="L176" s="1128">
        <v>1</v>
      </c>
      <c r="M176" s="973"/>
      <c r="N176" s="1131" t="str">
        <f t="shared" si="42"/>
        <v>Included</v>
      </c>
      <c r="O176" s="926">
        <f t="shared" si="43"/>
        <v>0</v>
      </c>
      <c r="P176" s="857"/>
      <c r="Q176" s="285">
        <f t="shared" si="44"/>
        <v>0</v>
      </c>
      <c r="R176" s="1117">
        <f t="shared" si="45"/>
        <v>0</v>
      </c>
      <c r="S176" s="857"/>
      <c r="T176" s="1004"/>
      <c r="V176" s="425"/>
      <c r="AB176" s="285"/>
      <c r="AL176" s="285"/>
      <c r="AM176" s="285"/>
      <c r="AN176" s="285"/>
      <c r="AO176" s="285"/>
      <c r="AP176" s="285"/>
      <c r="AQ176" s="285"/>
      <c r="AR176" s="285"/>
      <c r="AS176" s="285"/>
      <c r="AT176" s="285"/>
      <c r="AU176" s="285"/>
      <c r="AV176" s="285"/>
      <c r="AW176" s="285"/>
      <c r="AX176" s="285"/>
      <c r="AY176" s="285"/>
    </row>
    <row r="177" spans="1:51" ht="31.5" customHeight="1">
      <c r="A177" s="1128">
        <v>22</v>
      </c>
      <c r="B177" s="1128">
        <v>7000028334</v>
      </c>
      <c r="C177" s="1128">
        <v>220</v>
      </c>
      <c r="D177" s="1129" t="s">
        <v>701</v>
      </c>
      <c r="E177" s="1128">
        <v>1000056264</v>
      </c>
      <c r="F177" s="1128">
        <v>85446020</v>
      </c>
      <c r="G177" s="976"/>
      <c r="H177" s="1128">
        <v>18</v>
      </c>
      <c r="I177" s="975"/>
      <c r="J177" s="1129" t="s">
        <v>618</v>
      </c>
      <c r="K177" s="1128" t="s">
        <v>576</v>
      </c>
      <c r="L177" s="1128">
        <v>3</v>
      </c>
      <c r="M177" s="973"/>
      <c r="N177" s="1131" t="str">
        <f t="shared" si="42"/>
        <v>Included</v>
      </c>
      <c r="O177" s="926">
        <f t="shared" si="43"/>
        <v>0</v>
      </c>
      <c r="P177" s="857"/>
      <c r="Q177" s="285">
        <f t="shared" si="44"/>
        <v>0</v>
      </c>
      <c r="R177" s="1117">
        <f t="shared" si="45"/>
        <v>0</v>
      </c>
      <c r="S177" s="857"/>
      <c r="T177" s="1004"/>
      <c r="V177" s="425"/>
      <c r="AB177" s="285"/>
      <c r="AL177" s="285"/>
      <c r="AM177" s="285"/>
      <c r="AN177" s="285"/>
      <c r="AO177" s="285"/>
      <c r="AP177" s="285"/>
      <c r="AQ177" s="285"/>
      <c r="AR177" s="285"/>
      <c r="AS177" s="285"/>
      <c r="AT177" s="285"/>
      <c r="AU177" s="285"/>
      <c r="AV177" s="285"/>
      <c r="AW177" s="285"/>
      <c r="AX177" s="285"/>
      <c r="AY177" s="285"/>
    </row>
    <row r="178" spans="1:51" ht="31.5" customHeight="1">
      <c r="A178" s="1128">
        <v>23</v>
      </c>
      <c r="B178" s="1128">
        <v>7000028334</v>
      </c>
      <c r="C178" s="1128">
        <v>230</v>
      </c>
      <c r="D178" s="1129" t="s">
        <v>701</v>
      </c>
      <c r="E178" s="1128">
        <v>1000031887</v>
      </c>
      <c r="F178" s="1128">
        <v>85446020</v>
      </c>
      <c r="G178" s="976"/>
      <c r="H178" s="1128">
        <v>18</v>
      </c>
      <c r="I178" s="975"/>
      <c r="J178" s="1129" t="s">
        <v>607</v>
      </c>
      <c r="K178" s="1128" t="s">
        <v>576</v>
      </c>
      <c r="L178" s="1128">
        <v>1</v>
      </c>
      <c r="M178" s="973"/>
      <c r="N178" s="1131" t="str">
        <f t="shared" si="42"/>
        <v>Included</v>
      </c>
      <c r="O178" s="926">
        <f t="shared" si="43"/>
        <v>0</v>
      </c>
      <c r="P178" s="857"/>
      <c r="Q178" s="285">
        <f t="shared" si="44"/>
        <v>0</v>
      </c>
      <c r="R178" s="1117">
        <f t="shared" si="45"/>
        <v>0</v>
      </c>
      <c r="S178" s="857"/>
      <c r="T178" s="1004"/>
      <c r="V178" s="425"/>
      <c r="AB178" s="285"/>
      <c r="AL178" s="285"/>
      <c r="AM178" s="285"/>
      <c r="AN178" s="285"/>
      <c r="AO178" s="285"/>
      <c r="AP178" s="285"/>
      <c r="AQ178" s="285"/>
      <c r="AR178" s="285"/>
      <c r="AS178" s="285"/>
      <c r="AT178" s="285"/>
      <c r="AU178" s="285"/>
      <c r="AV178" s="285"/>
      <c r="AW178" s="285"/>
      <c r="AX178" s="285"/>
      <c r="AY178" s="285"/>
    </row>
    <row r="179" spans="1:51" ht="31.5" customHeight="1">
      <c r="A179" s="1128">
        <v>24</v>
      </c>
      <c r="B179" s="1128">
        <v>7000028334</v>
      </c>
      <c r="C179" s="1128">
        <v>240</v>
      </c>
      <c r="D179" s="1129" t="s">
        <v>701</v>
      </c>
      <c r="E179" s="1128">
        <v>1000031993</v>
      </c>
      <c r="F179" s="1128">
        <v>85446020</v>
      </c>
      <c r="G179" s="976"/>
      <c r="H179" s="1128">
        <v>18</v>
      </c>
      <c r="I179" s="975"/>
      <c r="J179" s="1129" t="s">
        <v>719</v>
      </c>
      <c r="K179" s="1128" t="s">
        <v>576</v>
      </c>
      <c r="L179" s="1128">
        <v>1</v>
      </c>
      <c r="M179" s="973"/>
      <c r="N179" s="1131" t="str">
        <f t="shared" si="42"/>
        <v>Included</v>
      </c>
      <c r="O179" s="926">
        <f t="shared" si="43"/>
        <v>0</v>
      </c>
      <c r="P179" s="857"/>
      <c r="Q179" s="285">
        <f t="shared" si="44"/>
        <v>0</v>
      </c>
      <c r="R179" s="1117">
        <f t="shared" si="45"/>
        <v>0</v>
      </c>
      <c r="S179" s="857"/>
      <c r="T179" s="1004"/>
      <c r="V179" s="425"/>
      <c r="AB179" s="285"/>
      <c r="AL179" s="285"/>
      <c r="AM179" s="285"/>
      <c r="AN179" s="285"/>
      <c r="AO179" s="285"/>
      <c r="AP179" s="285"/>
      <c r="AQ179" s="285"/>
      <c r="AR179" s="285"/>
      <c r="AS179" s="285"/>
      <c r="AT179" s="285"/>
      <c r="AU179" s="285"/>
      <c r="AV179" s="285"/>
      <c r="AW179" s="285"/>
      <c r="AX179" s="285"/>
      <c r="AY179" s="285"/>
    </row>
    <row r="180" spans="1:51" ht="31.5" customHeight="1">
      <c r="A180" s="1128">
        <v>25</v>
      </c>
      <c r="B180" s="1128">
        <v>7000028334</v>
      </c>
      <c r="C180" s="1128">
        <v>250</v>
      </c>
      <c r="D180" s="1129" t="s">
        <v>701</v>
      </c>
      <c r="E180" s="1128">
        <v>1000031987</v>
      </c>
      <c r="F180" s="1128">
        <v>85446020</v>
      </c>
      <c r="G180" s="976"/>
      <c r="H180" s="1128">
        <v>18</v>
      </c>
      <c r="I180" s="975"/>
      <c r="J180" s="1129" t="s">
        <v>608</v>
      </c>
      <c r="K180" s="1128" t="s">
        <v>576</v>
      </c>
      <c r="L180" s="1128">
        <v>3</v>
      </c>
      <c r="M180" s="973"/>
      <c r="N180" s="1131" t="str">
        <f t="shared" si="42"/>
        <v>Included</v>
      </c>
      <c r="O180" s="926">
        <f t="shared" si="43"/>
        <v>0</v>
      </c>
      <c r="P180" s="857"/>
      <c r="Q180" s="285">
        <f t="shared" si="44"/>
        <v>0</v>
      </c>
      <c r="R180" s="1117">
        <f t="shared" si="45"/>
        <v>0</v>
      </c>
      <c r="S180" s="857"/>
      <c r="T180" s="1004"/>
      <c r="V180" s="425"/>
      <c r="AB180" s="285"/>
      <c r="AL180" s="285"/>
      <c r="AM180" s="285"/>
      <c r="AN180" s="285"/>
      <c r="AO180" s="285"/>
      <c r="AP180" s="285"/>
      <c r="AQ180" s="285"/>
      <c r="AR180" s="285"/>
      <c r="AS180" s="285"/>
      <c r="AT180" s="285"/>
      <c r="AU180" s="285"/>
      <c r="AV180" s="285"/>
      <c r="AW180" s="285"/>
      <c r="AX180" s="285"/>
      <c r="AY180" s="285"/>
    </row>
    <row r="181" spans="1:51" ht="31.5" customHeight="1">
      <c r="A181" s="1128">
        <v>26</v>
      </c>
      <c r="B181" s="1128">
        <v>7000028334</v>
      </c>
      <c r="C181" s="1128">
        <v>260</v>
      </c>
      <c r="D181" s="1129" t="s">
        <v>701</v>
      </c>
      <c r="E181" s="1128">
        <v>1000031976</v>
      </c>
      <c r="F181" s="1128">
        <v>85446020</v>
      </c>
      <c r="G181" s="976"/>
      <c r="H181" s="1128">
        <v>18</v>
      </c>
      <c r="I181" s="975"/>
      <c r="J181" s="1129" t="s">
        <v>612</v>
      </c>
      <c r="K181" s="1128" t="s">
        <v>576</v>
      </c>
      <c r="L181" s="1128">
        <v>0.5</v>
      </c>
      <c r="M181" s="973"/>
      <c r="N181" s="1131" t="str">
        <f t="shared" si="42"/>
        <v>Included</v>
      </c>
      <c r="O181" s="926">
        <f t="shared" si="43"/>
        <v>0</v>
      </c>
      <c r="P181" s="857"/>
      <c r="Q181" s="285">
        <f t="shared" si="44"/>
        <v>0</v>
      </c>
      <c r="R181" s="1117">
        <f t="shared" si="45"/>
        <v>0</v>
      </c>
      <c r="S181" s="857"/>
      <c r="T181" s="1004"/>
      <c r="V181" s="425"/>
      <c r="AB181" s="285"/>
      <c r="AL181" s="285"/>
      <c r="AM181" s="285"/>
      <c r="AN181" s="285"/>
      <c r="AO181" s="285"/>
      <c r="AP181" s="285"/>
      <c r="AQ181" s="285"/>
      <c r="AR181" s="285"/>
      <c r="AS181" s="285"/>
      <c r="AT181" s="285"/>
      <c r="AU181" s="285"/>
      <c r="AV181" s="285"/>
      <c r="AW181" s="285"/>
      <c r="AX181" s="285"/>
      <c r="AY181" s="285"/>
    </row>
    <row r="182" spans="1:51" ht="31.5" customHeight="1">
      <c r="A182" s="1128">
        <v>27</v>
      </c>
      <c r="B182" s="1128">
        <v>7000028334</v>
      </c>
      <c r="C182" s="1128">
        <v>270</v>
      </c>
      <c r="D182" s="1129" t="s">
        <v>701</v>
      </c>
      <c r="E182" s="1128">
        <v>1000031953</v>
      </c>
      <c r="F182" s="1128">
        <v>85446020</v>
      </c>
      <c r="G182" s="976"/>
      <c r="H182" s="1128">
        <v>18</v>
      </c>
      <c r="I182" s="975"/>
      <c r="J182" s="1129" t="s">
        <v>613</v>
      </c>
      <c r="K182" s="1128" t="s">
        <v>576</v>
      </c>
      <c r="L182" s="1128">
        <v>1</v>
      </c>
      <c r="M182" s="973"/>
      <c r="N182" s="1131" t="str">
        <f t="shared" si="42"/>
        <v>Included</v>
      </c>
      <c r="O182" s="926">
        <f t="shared" si="43"/>
        <v>0</v>
      </c>
      <c r="P182" s="857"/>
      <c r="Q182" s="285">
        <f t="shared" si="44"/>
        <v>0</v>
      </c>
      <c r="R182" s="1117">
        <f t="shared" si="45"/>
        <v>0</v>
      </c>
      <c r="S182" s="857"/>
      <c r="T182" s="1004"/>
      <c r="V182" s="425"/>
      <c r="AB182" s="285"/>
      <c r="AL182" s="285"/>
      <c r="AM182" s="285"/>
      <c r="AN182" s="285"/>
      <c r="AO182" s="285"/>
      <c r="AP182" s="285"/>
      <c r="AQ182" s="285"/>
      <c r="AR182" s="285"/>
      <c r="AS182" s="285"/>
      <c r="AT182" s="285"/>
      <c r="AU182" s="285"/>
      <c r="AV182" s="285"/>
      <c r="AW182" s="285"/>
      <c r="AX182" s="285"/>
      <c r="AY182" s="285"/>
    </row>
    <row r="183" spans="1:51" ht="31.5" customHeight="1">
      <c r="A183" s="1128">
        <v>28</v>
      </c>
      <c r="B183" s="1128">
        <v>7000028334</v>
      </c>
      <c r="C183" s="1128">
        <v>280</v>
      </c>
      <c r="D183" s="1129" t="s">
        <v>701</v>
      </c>
      <c r="E183" s="1128">
        <v>1000031943</v>
      </c>
      <c r="F183" s="1128">
        <v>85446020</v>
      </c>
      <c r="G183" s="976"/>
      <c r="H183" s="1128">
        <v>18</v>
      </c>
      <c r="I183" s="975"/>
      <c r="J183" s="1129" t="s">
        <v>610</v>
      </c>
      <c r="K183" s="1128" t="s">
        <v>576</v>
      </c>
      <c r="L183" s="1128">
        <v>1</v>
      </c>
      <c r="M183" s="973"/>
      <c r="N183" s="1131" t="str">
        <f t="shared" ref="N183:N212" si="50">IF(M183=0, "Included",IF(ISERROR(L183*M183), M183, L183*M183))</f>
        <v>Included</v>
      </c>
      <c r="O183" s="926">
        <f t="shared" ref="O183:O212" si="51">R183</f>
        <v>0</v>
      </c>
      <c r="P183" s="857"/>
      <c r="Q183" s="285">
        <f t="shared" ref="Q183:Q212" si="52">IF(N183="Included",0,N183)</f>
        <v>0</v>
      </c>
      <c r="R183" s="1117">
        <f t="shared" ref="R183:R212" si="53">IF(I183="", H183*Q183/100,I183*Q183)</f>
        <v>0</v>
      </c>
      <c r="S183" s="857"/>
      <c r="T183" s="1004"/>
      <c r="V183" s="425"/>
      <c r="AB183" s="285"/>
      <c r="AL183" s="285"/>
      <c r="AM183" s="285"/>
      <c r="AN183" s="285"/>
      <c r="AO183" s="285"/>
      <c r="AP183" s="285"/>
      <c r="AQ183" s="285"/>
      <c r="AR183" s="285"/>
      <c r="AS183" s="285"/>
      <c r="AT183" s="285"/>
      <c r="AU183" s="285"/>
      <c r="AV183" s="285"/>
      <c r="AW183" s="285"/>
      <c r="AX183" s="285"/>
      <c r="AY183" s="285"/>
    </row>
    <row r="184" spans="1:51" ht="31.5" customHeight="1">
      <c r="A184" s="1128">
        <v>29</v>
      </c>
      <c r="B184" s="1128">
        <v>7000028334</v>
      </c>
      <c r="C184" s="1128">
        <v>290</v>
      </c>
      <c r="D184" s="1129" t="s">
        <v>701</v>
      </c>
      <c r="E184" s="1128">
        <v>1000031985</v>
      </c>
      <c r="F184" s="1128">
        <v>85446020</v>
      </c>
      <c r="G184" s="976"/>
      <c r="H184" s="1128">
        <v>18</v>
      </c>
      <c r="I184" s="975"/>
      <c r="J184" s="1129" t="s">
        <v>611</v>
      </c>
      <c r="K184" s="1128" t="s">
        <v>576</v>
      </c>
      <c r="L184" s="1128">
        <v>2</v>
      </c>
      <c r="M184" s="973"/>
      <c r="N184" s="1131" t="str">
        <f t="shared" si="50"/>
        <v>Included</v>
      </c>
      <c r="O184" s="926">
        <f t="shared" si="51"/>
        <v>0</v>
      </c>
      <c r="P184" s="857"/>
      <c r="Q184" s="285">
        <f t="shared" si="52"/>
        <v>0</v>
      </c>
      <c r="R184" s="1117">
        <f t="shared" si="53"/>
        <v>0</v>
      </c>
      <c r="S184" s="857"/>
      <c r="T184" s="1004"/>
      <c r="V184" s="425"/>
      <c r="AB184" s="285"/>
      <c r="AL184" s="285"/>
      <c r="AM184" s="285"/>
      <c r="AN184" s="285"/>
      <c r="AO184" s="285"/>
      <c r="AP184" s="285"/>
      <c r="AQ184" s="285"/>
      <c r="AR184" s="285"/>
      <c r="AS184" s="285"/>
      <c r="AT184" s="285"/>
      <c r="AU184" s="285"/>
      <c r="AV184" s="285"/>
      <c r="AW184" s="285"/>
      <c r="AX184" s="285"/>
      <c r="AY184" s="285"/>
    </row>
    <row r="185" spans="1:51" ht="33">
      <c r="A185" s="1128">
        <v>30</v>
      </c>
      <c r="B185" s="1128">
        <v>7000028334</v>
      </c>
      <c r="C185" s="1128">
        <v>300</v>
      </c>
      <c r="D185" s="1129" t="s">
        <v>702</v>
      </c>
      <c r="E185" s="1128">
        <v>1000011240</v>
      </c>
      <c r="F185" s="1128">
        <v>72169990</v>
      </c>
      <c r="G185" s="976"/>
      <c r="H185" s="1128">
        <v>18</v>
      </c>
      <c r="I185" s="975"/>
      <c r="J185" s="1129" t="s">
        <v>720</v>
      </c>
      <c r="K185" s="1128" t="s">
        <v>572</v>
      </c>
      <c r="L185" s="1128">
        <v>2</v>
      </c>
      <c r="M185" s="973"/>
      <c r="N185" s="1131" t="str">
        <f t="shared" si="50"/>
        <v>Included</v>
      </c>
      <c r="O185" s="926">
        <f t="shared" si="51"/>
        <v>0</v>
      </c>
      <c r="P185" s="857"/>
      <c r="Q185" s="285">
        <f t="shared" si="52"/>
        <v>0</v>
      </c>
      <c r="R185" s="1117">
        <f t="shared" si="53"/>
        <v>0</v>
      </c>
      <c r="S185" s="857"/>
      <c r="T185" s="1004"/>
      <c r="V185" s="425"/>
      <c r="AB185" s="285"/>
      <c r="AL185" s="285"/>
      <c r="AM185" s="285"/>
      <c r="AN185" s="285"/>
      <c r="AO185" s="285"/>
      <c r="AP185" s="285"/>
      <c r="AQ185" s="285"/>
      <c r="AR185" s="285"/>
      <c r="AS185" s="285"/>
      <c r="AT185" s="285"/>
      <c r="AU185" s="285"/>
      <c r="AV185" s="285"/>
      <c r="AW185" s="285"/>
      <c r="AX185" s="285"/>
      <c r="AY185" s="285"/>
    </row>
    <row r="186" spans="1:51" ht="33">
      <c r="A186" s="1128">
        <v>31</v>
      </c>
      <c r="B186" s="1128">
        <v>7000028334</v>
      </c>
      <c r="C186" s="1128">
        <v>310</v>
      </c>
      <c r="D186" s="1129" t="s">
        <v>702</v>
      </c>
      <c r="E186" s="1128">
        <v>1000029214</v>
      </c>
      <c r="F186" s="1128">
        <v>72169990</v>
      </c>
      <c r="G186" s="976"/>
      <c r="H186" s="1128">
        <v>18</v>
      </c>
      <c r="I186" s="975"/>
      <c r="J186" s="1129" t="s">
        <v>745</v>
      </c>
      <c r="K186" s="1128" t="s">
        <v>569</v>
      </c>
      <c r="L186" s="1128">
        <v>1</v>
      </c>
      <c r="M186" s="973"/>
      <c r="N186" s="1131" t="str">
        <f t="shared" ref="N186:N204" si="54">IF(M186=0, "Included",IF(ISERROR(L186*M186), M186, L186*M186))</f>
        <v>Included</v>
      </c>
      <c r="O186" s="926">
        <f t="shared" ref="O186:O204" si="55">R186</f>
        <v>0</v>
      </c>
      <c r="P186" s="857"/>
      <c r="Q186" s="285">
        <f t="shared" ref="Q186:Q204" si="56">IF(N186="Included",0,N186)</f>
        <v>0</v>
      </c>
      <c r="R186" s="1117">
        <f t="shared" ref="R186:R204" si="57">IF(I186="", H186*Q186/100,I186*Q186)</f>
        <v>0</v>
      </c>
      <c r="S186" s="857"/>
      <c r="T186" s="1004"/>
      <c r="V186" s="425"/>
      <c r="AB186" s="285"/>
      <c r="AL186" s="285"/>
      <c r="AM186" s="285"/>
      <c r="AN186" s="285"/>
      <c r="AO186" s="285"/>
      <c r="AP186" s="285"/>
      <c r="AQ186" s="285"/>
      <c r="AR186" s="285"/>
      <c r="AS186" s="285"/>
      <c r="AT186" s="285"/>
      <c r="AU186" s="285"/>
      <c r="AV186" s="285"/>
      <c r="AW186" s="285"/>
      <c r="AX186" s="285"/>
      <c r="AY186" s="285"/>
    </row>
    <row r="187" spans="1:51" ht="66">
      <c r="A187" s="1128">
        <v>32</v>
      </c>
      <c r="B187" s="1128">
        <v>7000028334</v>
      </c>
      <c r="C187" s="1128">
        <v>320</v>
      </c>
      <c r="D187" s="1129" t="s">
        <v>703</v>
      </c>
      <c r="E187" s="1128">
        <v>1000029036</v>
      </c>
      <c r="F187" s="1128">
        <v>73082011</v>
      </c>
      <c r="G187" s="976"/>
      <c r="H187" s="1128">
        <v>18</v>
      </c>
      <c r="I187" s="975"/>
      <c r="J187" s="1129" t="s">
        <v>721</v>
      </c>
      <c r="K187" s="1128" t="s">
        <v>568</v>
      </c>
      <c r="L187" s="1128">
        <v>6</v>
      </c>
      <c r="M187" s="973"/>
      <c r="N187" s="1131" t="str">
        <f t="shared" si="54"/>
        <v>Included</v>
      </c>
      <c r="O187" s="926">
        <f t="shared" si="55"/>
        <v>0</v>
      </c>
      <c r="P187" s="857"/>
      <c r="Q187" s="285">
        <f t="shared" si="56"/>
        <v>0</v>
      </c>
      <c r="R187" s="1117">
        <f t="shared" si="57"/>
        <v>0</v>
      </c>
      <c r="S187" s="857"/>
      <c r="T187" s="1004"/>
      <c r="V187" s="425"/>
      <c r="AB187" s="285"/>
      <c r="AL187" s="285"/>
      <c r="AM187" s="285"/>
      <c r="AN187" s="285"/>
      <c r="AO187" s="285"/>
      <c r="AP187" s="285"/>
      <c r="AQ187" s="285"/>
      <c r="AR187" s="285"/>
      <c r="AS187" s="285"/>
      <c r="AT187" s="285"/>
      <c r="AU187" s="285"/>
      <c r="AV187" s="285"/>
      <c r="AW187" s="285"/>
      <c r="AX187" s="285"/>
      <c r="AY187" s="285"/>
    </row>
    <row r="188" spans="1:51" ht="66">
      <c r="A188" s="1128">
        <v>33</v>
      </c>
      <c r="B188" s="1128">
        <v>7000028334</v>
      </c>
      <c r="C188" s="1128">
        <v>330</v>
      </c>
      <c r="D188" s="1129" t="s">
        <v>703</v>
      </c>
      <c r="E188" s="1128">
        <v>1000029037</v>
      </c>
      <c r="F188" s="1128">
        <v>73082011</v>
      </c>
      <c r="G188" s="976"/>
      <c r="H188" s="1128">
        <v>18</v>
      </c>
      <c r="I188" s="975"/>
      <c r="J188" s="1129" t="s">
        <v>722</v>
      </c>
      <c r="K188" s="1128" t="s">
        <v>568</v>
      </c>
      <c r="L188" s="1128">
        <v>6</v>
      </c>
      <c r="M188" s="973"/>
      <c r="N188" s="1131" t="str">
        <f t="shared" si="54"/>
        <v>Included</v>
      </c>
      <c r="O188" s="926">
        <f t="shared" si="55"/>
        <v>0</v>
      </c>
      <c r="P188" s="857"/>
      <c r="Q188" s="285">
        <f t="shared" si="56"/>
        <v>0</v>
      </c>
      <c r="R188" s="1117">
        <f t="shared" si="57"/>
        <v>0</v>
      </c>
      <c r="S188" s="857"/>
      <c r="T188" s="1004"/>
      <c r="V188" s="425"/>
      <c r="AB188" s="285"/>
      <c r="AL188" s="285"/>
      <c r="AM188" s="285"/>
      <c r="AN188" s="285"/>
      <c r="AO188" s="285"/>
      <c r="AP188" s="285"/>
      <c r="AQ188" s="285"/>
      <c r="AR188" s="285"/>
      <c r="AS188" s="285"/>
      <c r="AT188" s="285"/>
      <c r="AU188" s="285"/>
      <c r="AV188" s="285"/>
      <c r="AW188" s="285"/>
      <c r="AX188" s="285"/>
      <c r="AY188" s="285"/>
    </row>
    <row r="189" spans="1:51" ht="66">
      <c r="A189" s="1128">
        <v>34</v>
      </c>
      <c r="B189" s="1128">
        <v>7000028334</v>
      </c>
      <c r="C189" s="1128">
        <v>340</v>
      </c>
      <c r="D189" s="1129" t="s">
        <v>703</v>
      </c>
      <c r="E189" s="1128">
        <v>1000029038</v>
      </c>
      <c r="F189" s="1128">
        <v>73082011</v>
      </c>
      <c r="G189" s="976"/>
      <c r="H189" s="1128">
        <v>18</v>
      </c>
      <c r="I189" s="975"/>
      <c r="J189" s="1129" t="s">
        <v>723</v>
      </c>
      <c r="K189" s="1128" t="s">
        <v>568</v>
      </c>
      <c r="L189" s="1128">
        <v>6</v>
      </c>
      <c r="M189" s="973"/>
      <c r="N189" s="1131" t="str">
        <f t="shared" si="54"/>
        <v>Included</v>
      </c>
      <c r="O189" s="926">
        <f t="shared" si="55"/>
        <v>0</v>
      </c>
      <c r="P189" s="857"/>
      <c r="Q189" s="285">
        <f t="shared" si="56"/>
        <v>0</v>
      </c>
      <c r="R189" s="1117">
        <f t="shared" si="57"/>
        <v>0</v>
      </c>
      <c r="S189" s="857"/>
      <c r="T189" s="1004"/>
      <c r="V189" s="425"/>
      <c r="AB189" s="285"/>
      <c r="AL189" s="285"/>
      <c r="AM189" s="285"/>
      <c r="AN189" s="285"/>
      <c r="AO189" s="285"/>
      <c r="AP189" s="285"/>
      <c r="AQ189" s="285"/>
      <c r="AR189" s="285"/>
      <c r="AS189" s="285"/>
      <c r="AT189" s="285"/>
      <c r="AU189" s="285"/>
      <c r="AV189" s="285"/>
      <c r="AW189" s="285"/>
      <c r="AX189" s="285"/>
      <c r="AY189" s="285"/>
    </row>
    <row r="190" spans="1:51" ht="66">
      <c r="A190" s="1128">
        <v>35</v>
      </c>
      <c r="B190" s="1128">
        <v>7000028334</v>
      </c>
      <c r="C190" s="1128">
        <v>350</v>
      </c>
      <c r="D190" s="1129" t="s">
        <v>703</v>
      </c>
      <c r="E190" s="1128">
        <v>1000029039</v>
      </c>
      <c r="F190" s="1128">
        <v>73082011</v>
      </c>
      <c r="G190" s="976"/>
      <c r="H190" s="1128">
        <v>18</v>
      </c>
      <c r="I190" s="975"/>
      <c r="J190" s="1129" t="s">
        <v>724</v>
      </c>
      <c r="K190" s="1128" t="s">
        <v>568</v>
      </c>
      <c r="L190" s="1128">
        <v>6</v>
      </c>
      <c r="M190" s="973"/>
      <c r="N190" s="1131" t="str">
        <f t="shared" si="54"/>
        <v>Included</v>
      </c>
      <c r="O190" s="926">
        <f t="shared" si="55"/>
        <v>0</v>
      </c>
      <c r="P190" s="857"/>
      <c r="Q190" s="285">
        <f t="shared" si="56"/>
        <v>0</v>
      </c>
      <c r="R190" s="1117">
        <f t="shared" si="57"/>
        <v>0</v>
      </c>
      <c r="S190" s="857"/>
      <c r="T190" s="1004"/>
      <c r="V190" s="425"/>
      <c r="AB190" s="285"/>
      <c r="AL190" s="285"/>
      <c r="AM190" s="285"/>
      <c r="AN190" s="285"/>
      <c r="AO190" s="285"/>
      <c r="AP190" s="285"/>
      <c r="AQ190" s="285"/>
      <c r="AR190" s="285"/>
      <c r="AS190" s="285"/>
      <c r="AT190" s="285"/>
      <c r="AU190" s="285"/>
      <c r="AV190" s="285"/>
      <c r="AW190" s="285"/>
      <c r="AX190" s="285"/>
      <c r="AY190" s="285"/>
    </row>
    <row r="191" spans="1:51" ht="66">
      <c r="A191" s="1128">
        <v>36</v>
      </c>
      <c r="B191" s="1128">
        <v>7000028334</v>
      </c>
      <c r="C191" s="1128">
        <v>360</v>
      </c>
      <c r="D191" s="1129" t="s">
        <v>703</v>
      </c>
      <c r="E191" s="1128">
        <v>1000029035</v>
      </c>
      <c r="F191" s="1128">
        <v>73082011</v>
      </c>
      <c r="G191" s="976"/>
      <c r="H191" s="1128">
        <v>18</v>
      </c>
      <c r="I191" s="975"/>
      <c r="J191" s="1129" t="s">
        <v>725</v>
      </c>
      <c r="K191" s="1128" t="s">
        <v>568</v>
      </c>
      <c r="L191" s="1128">
        <v>6</v>
      </c>
      <c r="M191" s="973"/>
      <c r="N191" s="1131" t="str">
        <f t="shared" si="54"/>
        <v>Included</v>
      </c>
      <c r="O191" s="926">
        <f t="shared" si="55"/>
        <v>0</v>
      </c>
      <c r="P191" s="857"/>
      <c r="Q191" s="285">
        <f t="shared" si="56"/>
        <v>0</v>
      </c>
      <c r="R191" s="1117">
        <f t="shared" si="57"/>
        <v>0</v>
      </c>
      <c r="S191" s="857"/>
      <c r="T191" s="1004"/>
      <c r="V191" s="425"/>
      <c r="AB191" s="285"/>
      <c r="AL191" s="285"/>
      <c r="AM191" s="285"/>
      <c r="AN191" s="285"/>
      <c r="AO191" s="285"/>
      <c r="AP191" s="285"/>
      <c r="AQ191" s="285"/>
      <c r="AR191" s="285"/>
      <c r="AS191" s="285"/>
      <c r="AT191" s="285"/>
      <c r="AU191" s="285"/>
      <c r="AV191" s="285"/>
      <c r="AW191" s="285"/>
      <c r="AX191" s="285"/>
      <c r="AY191" s="285"/>
    </row>
    <row r="192" spans="1:51" ht="33">
      <c r="A192" s="1128">
        <v>37</v>
      </c>
      <c r="B192" s="1128">
        <v>7000028334</v>
      </c>
      <c r="C192" s="1128">
        <v>370</v>
      </c>
      <c r="D192" s="1129" t="s">
        <v>703</v>
      </c>
      <c r="E192" s="1128">
        <v>1000032055</v>
      </c>
      <c r="F192" s="1128">
        <v>72159090</v>
      </c>
      <c r="G192" s="976"/>
      <c r="H192" s="1128">
        <v>18</v>
      </c>
      <c r="I192" s="975"/>
      <c r="J192" s="1129" t="s">
        <v>653</v>
      </c>
      <c r="K192" s="1128" t="s">
        <v>576</v>
      </c>
      <c r="L192" s="1128">
        <v>1</v>
      </c>
      <c r="M192" s="973"/>
      <c r="N192" s="1131" t="str">
        <f t="shared" si="54"/>
        <v>Included</v>
      </c>
      <c r="O192" s="926">
        <f t="shared" si="55"/>
        <v>0</v>
      </c>
      <c r="P192" s="857"/>
      <c r="Q192" s="285">
        <f t="shared" si="56"/>
        <v>0</v>
      </c>
      <c r="R192" s="1117">
        <f t="shared" si="57"/>
        <v>0</v>
      </c>
      <c r="S192" s="857"/>
      <c r="T192" s="1004"/>
      <c r="V192" s="425"/>
      <c r="AB192" s="285"/>
      <c r="AL192" s="285"/>
      <c r="AM192" s="285"/>
      <c r="AN192" s="285"/>
      <c r="AO192" s="285"/>
      <c r="AP192" s="285"/>
      <c r="AQ192" s="285"/>
      <c r="AR192" s="285"/>
      <c r="AS192" s="285"/>
      <c r="AT192" s="285"/>
      <c r="AU192" s="285"/>
      <c r="AV192" s="285"/>
      <c r="AW192" s="285"/>
      <c r="AX192" s="285"/>
      <c r="AY192" s="285"/>
    </row>
    <row r="193" spans="1:51" ht="30.75" customHeight="1">
      <c r="A193" s="1128">
        <v>38</v>
      </c>
      <c r="B193" s="1128">
        <v>7000028334</v>
      </c>
      <c r="C193" s="1128">
        <v>380</v>
      </c>
      <c r="D193" s="1129" t="s">
        <v>746</v>
      </c>
      <c r="E193" s="1128">
        <v>1000013502</v>
      </c>
      <c r="F193" s="1128">
        <v>84158210</v>
      </c>
      <c r="G193" s="976"/>
      <c r="H193" s="1128">
        <v>28</v>
      </c>
      <c r="I193" s="975"/>
      <c r="J193" s="1129" t="s">
        <v>748</v>
      </c>
      <c r="K193" s="1128" t="s">
        <v>568</v>
      </c>
      <c r="L193" s="1128">
        <v>3</v>
      </c>
      <c r="M193" s="973"/>
      <c r="N193" s="1131" t="str">
        <f t="shared" si="54"/>
        <v>Included</v>
      </c>
      <c r="O193" s="926">
        <f t="shared" si="55"/>
        <v>0</v>
      </c>
      <c r="P193" s="857"/>
      <c r="Q193" s="285">
        <f t="shared" si="56"/>
        <v>0</v>
      </c>
      <c r="R193" s="1117">
        <f t="shared" si="57"/>
        <v>0</v>
      </c>
      <c r="S193" s="857"/>
      <c r="T193" s="1004"/>
      <c r="V193" s="425"/>
      <c r="AB193" s="285"/>
      <c r="AL193" s="285"/>
      <c r="AM193" s="285"/>
      <c r="AN193" s="285"/>
      <c r="AO193" s="285"/>
      <c r="AP193" s="285"/>
      <c r="AQ193" s="285"/>
      <c r="AR193" s="285"/>
      <c r="AS193" s="285"/>
      <c r="AT193" s="285"/>
      <c r="AU193" s="285"/>
      <c r="AV193" s="285"/>
      <c r="AW193" s="285"/>
      <c r="AX193" s="285"/>
      <c r="AY193" s="285"/>
    </row>
    <row r="194" spans="1:51" ht="30.75" customHeight="1">
      <c r="A194" s="1128">
        <v>39</v>
      </c>
      <c r="B194" s="1128">
        <v>7000028334</v>
      </c>
      <c r="C194" s="1128">
        <v>390</v>
      </c>
      <c r="D194" s="1129" t="s">
        <v>704</v>
      </c>
      <c r="E194" s="1128">
        <v>1000032684</v>
      </c>
      <c r="F194" s="1128">
        <v>85176210</v>
      </c>
      <c r="G194" s="976"/>
      <c r="H194" s="1128">
        <v>18</v>
      </c>
      <c r="I194" s="975"/>
      <c r="J194" s="1129" t="s">
        <v>726</v>
      </c>
      <c r="K194" s="1128" t="s">
        <v>569</v>
      </c>
      <c r="L194" s="1128">
        <v>1</v>
      </c>
      <c r="M194" s="973"/>
      <c r="N194" s="1131" t="str">
        <f t="shared" si="54"/>
        <v>Included</v>
      </c>
      <c r="O194" s="926">
        <f t="shared" si="55"/>
        <v>0</v>
      </c>
      <c r="P194" s="857"/>
      <c r="Q194" s="285">
        <f t="shared" si="56"/>
        <v>0</v>
      </c>
      <c r="R194" s="1117">
        <f t="shared" si="57"/>
        <v>0</v>
      </c>
      <c r="S194" s="857"/>
      <c r="T194" s="1004"/>
      <c r="V194" s="425"/>
      <c r="AB194" s="285"/>
      <c r="AL194" s="285"/>
      <c r="AM194" s="285"/>
      <c r="AN194" s="285"/>
      <c r="AO194" s="285"/>
      <c r="AP194" s="285"/>
      <c r="AQ194" s="285"/>
      <c r="AR194" s="285"/>
      <c r="AS194" s="285"/>
      <c r="AT194" s="285"/>
      <c r="AU194" s="285"/>
      <c r="AV194" s="285"/>
      <c r="AW194" s="285"/>
      <c r="AX194" s="285"/>
      <c r="AY194" s="285"/>
    </row>
    <row r="195" spans="1:51" ht="30.75" customHeight="1">
      <c r="A195" s="1128">
        <v>40</v>
      </c>
      <c r="B195" s="1128">
        <v>7000028334</v>
      </c>
      <c r="C195" s="1128">
        <v>400</v>
      </c>
      <c r="D195" s="1129" t="s">
        <v>704</v>
      </c>
      <c r="E195" s="1128">
        <v>1000019927</v>
      </c>
      <c r="F195" s="1128">
        <v>85389000</v>
      </c>
      <c r="G195" s="976"/>
      <c r="H195" s="1128">
        <v>18</v>
      </c>
      <c r="I195" s="975"/>
      <c r="J195" s="1129" t="s">
        <v>654</v>
      </c>
      <c r="K195" s="1128" t="s">
        <v>569</v>
      </c>
      <c r="L195" s="1128">
        <v>1</v>
      </c>
      <c r="M195" s="973"/>
      <c r="N195" s="1131" t="str">
        <f t="shared" si="54"/>
        <v>Included</v>
      </c>
      <c r="O195" s="926">
        <f t="shared" si="55"/>
        <v>0</v>
      </c>
      <c r="P195" s="857"/>
      <c r="Q195" s="285">
        <f t="shared" si="56"/>
        <v>0</v>
      </c>
      <c r="R195" s="1117">
        <f t="shared" si="57"/>
        <v>0</v>
      </c>
      <c r="S195" s="857"/>
      <c r="T195" s="1004"/>
      <c r="V195" s="425"/>
      <c r="AB195" s="285"/>
      <c r="AL195" s="285"/>
      <c r="AM195" s="285"/>
      <c r="AN195" s="285"/>
      <c r="AO195" s="285"/>
      <c r="AP195" s="285"/>
      <c r="AQ195" s="285"/>
      <c r="AR195" s="285"/>
      <c r="AS195" s="285"/>
      <c r="AT195" s="285"/>
      <c r="AU195" s="285"/>
      <c r="AV195" s="285"/>
      <c r="AW195" s="285"/>
      <c r="AX195" s="285"/>
      <c r="AY195" s="285"/>
    </row>
    <row r="196" spans="1:51" ht="30.75" customHeight="1">
      <c r="A196" s="1128">
        <v>41</v>
      </c>
      <c r="B196" s="1128">
        <v>7000028334</v>
      </c>
      <c r="C196" s="1128">
        <v>410</v>
      </c>
      <c r="D196" s="1129" t="s">
        <v>704</v>
      </c>
      <c r="E196" s="1128">
        <v>1000019912</v>
      </c>
      <c r="F196" s="1128">
        <v>85371000</v>
      </c>
      <c r="G196" s="976"/>
      <c r="H196" s="1128">
        <v>18</v>
      </c>
      <c r="I196" s="975"/>
      <c r="J196" s="1129" t="s">
        <v>603</v>
      </c>
      <c r="K196" s="1128" t="s">
        <v>569</v>
      </c>
      <c r="L196" s="1128">
        <v>1</v>
      </c>
      <c r="M196" s="973"/>
      <c r="N196" s="1131" t="str">
        <f t="shared" si="54"/>
        <v>Included</v>
      </c>
      <c r="O196" s="926">
        <f t="shared" si="55"/>
        <v>0</v>
      </c>
      <c r="P196" s="857"/>
      <c r="Q196" s="285">
        <f t="shared" si="56"/>
        <v>0</v>
      </c>
      <c r="R196" s="1117">
        <f t="shared" si="57"/>
        <v>0</v>
      </c>
      <c r="S196" s="857"/>
      <c r="T196" s="1004"/>
      <c r="V196" s="425"/>
      <c r="AB196" s="285"/>
      <c r="AL196" s="285"/>
      <c r="AM196" s="285"/>
      <c r="AN196" s="285"/>
      <c r="AO196" s="285"/>
      <c r="AP196" s="285"/>
      <c r="AQ196" s="285"/>
      <c r="AR196" s="285"/>
      <c r="AS196" s="285"/>
      <c r="AT196" s="285"/>
      <c r="AU196" s="285"/>
      <c r="AV196" s="285"/>
      <c r="AW196" s="285"/>
      <c r="AX196" s="285"/>
      <c r="AY196" s="285"/>
    </row>
    <row r="197" spans="1:51" ht="30.75" customHeight="1">
      <c r="A197" s="1128">
        <v>42</v>
      </c>
      <c r="B197" s="1128">
        <v>7000028334</v>
      </c>
      <c r="C197" s="1128">
        <v>420</v>
      </c>
      <c r="D197" s="1129" t="s">
        <v>704</v>
      </c>
      <c r="E197" s="1128">
        <v>1000026087</v>
      </c>
      <c r="F197" s="1128">
        <v>85354010</v>
      </c>
      <c r="G197" s="976"/>
      <c r="H197" s="1128">
        <v>18</v>
      </c>
      <c r="I197" s="975"/>
      <c r="J197" s="1129" t="s">
        <v>729</v>
      </c>
      <c r="K197" s="1128" t="s">
        <v>569</v>
      </c>
      <c r="L197" s="1128">
        <v>1</v>
      </c>
      <c r="M197" s="973"/>
      <c r="N197" s="1131" t="str">
        <f t="shared" si="54"/>
        <v>Included</v>
      </c>
      <c r="O197" s="926">
        <f t="shared" si="55"/>
        <v>0</v>
      </c>
      <c r="P197" s="857"/>
      <c r="Q197" s="285">
        <f t="shared" si="56"/>
        <v>0</v>
      </c>
      <c r="R197" s="1117">
        <f t="shared" si="57"/>
        <v>0</v>
      </c>
      <c r="S197" s="857"/>
      <c r="T197" s="1004"/>
      <c r="V197" s="425"/>
      <c r="AB197" s="285"/>
      <c r="AL197" s="285"/>
      <c r="AM197" s="285"/>
      <c r="AN197" s="285"/>
      <c r="AO197" s="285"/>
      <c r="AP197" s="285"/>
      <c r="AQ197" s="285"/>
      <c r="AR197" s="285"/>
      <c r="AS197" s="285"/>
      <c r="AT197" s="285"/>
      <c r="AU197" s="285"/>
      <c r="AV197" s="285"/>
      <c r="AW197" s="285"/>
      <c r="AX197" s="285"/>
      <c r="AY197" s="285"/>
    </row>
    <row r="198" spans="1:51" ht="30.75" customHeight="1">
      <c r="A198" s="1128">
        <v>43</v>
      </c>
      <c r="B198" s="1128">
        <v>7000028334</v>
      </c>
      <c r="C198" s="1128">
        <v>430</v>
      </c>
      <c r="D198" s="1129" t="s">
        <v>704</v>
      </c>
      <c r="E198" s="1128">
        <v>1000028572</v>
      </c>
      <c r="F198" s="1128">
        <v>85359090</v>
      </c>
      <c r="G198" s="976"/>
      <c r="H198" s="1128">
        <v>18</v>
      </c>
      <c r="I198" s="975"/>
      <c r="J198" s="1129" t="s">
        <v>727</v>
      </c>
      <c r="K198" s="1128" t="s">
        <v>606</v>
      </c>
      <c r="L198" s="1128">
        <v>1</v>
      </c>
      <c r="M198" s="973"/>
      <c r="N198" s="1131" t="str">
        <f t="shared" si="54"/>
        <v>Included</v>
      </c>
      <c r="O198" s="926">
        <f t="shared" si="55"/>
        <v>0</v>
      </c>
      <c r="P198" s="857"/>
      <c r="Q198" s="285">
        <f t="shared" si="56"/>
        <v>0</v>
      </c>
      <c r="R198" s="1117">
        <f t="shared" si="57"/>
        <v>0</v>
      </c>
      <c r="S198" s="857"/>
      <c r="T198" s="1004"/>
      <c r="V198" s="425"/>
      <c r="AB198" s="285"/>
      <c r="AL198" s="285"/>
      <c r="AM198" s="285"/>
      <c r="AN198" s="285"/>
      <c r="AO198" s="285"/>
      <c r="AP198" s="285"/>
      <c r="AQ198" s="285"/>
      <c r="AR198" s="285"/>
      <c r="AS198" s="285"/>
      <c r="AT198" s="285"/>
      <c r="AU198" s="285"/>
      <c r="AV198" s="285"/>
      <c r="AW198" s="285"/>
      <c r="AX198" s="285"/>
      <c r="AY198" s="285"/>
    </row>
    <row r="199" spans="1:51" ht="30.75" customHeight="1">
      <c r="A199" s="1128">
        <v>44</v>
      </c>
      <c r="B199" s="1128">
        <v>7000028334</v>
      </c>
      <c r="C199" s="1128">
        <v>440</v>
      </c>
      <c r="D199" s="1129" t="s">
        <v>704</v>
      </c>
      <c r="E199" s="1128">
        <v>1000028571</v>
      </c>
      <c r="F199" s="1128">
        <v>85359090</v>
      </c>
      <c r="G199" s="976"/>
      <c r="H199" s="1128">
        <v>18</v>
      </c>
      <c r="I199" s="975"/>
      <c r="J199" s="1129" t="s">
        <v>730</v>
      </c>
      <c r="K199" s="1128" t="s">
        <v>606</v>
      </c>
      <c r="L199" s="1128">
        <v>1</v>
      </c>
      <c r="M199" s="973"/>
      <c r="N199" s="1131" t="str">
        <f t="shared" si="54"/>
        <v>Included</v>
      </c>
      <c r="O199" s="926">
        <f t="shared" si="55"/>
        <v>0</v>
      </c>
      <c r="P199" s="857"/>
      <c r="Q199" s="285">
        <f t="shared" si="56"/>
        <v>0</v>
      </c>
      <c r="R199" s="1117">
        <f t="shared" si="57"/>
        <v>0</v>
      </c>
      <c r="S199" s="857"/>
      <c r="T199" s="1004"/>
      <c r="V199" s="425"/>
      <c r="AB199" s="285"/>
      <c r="AL199" s="285"/>
      <c r="AM199" s="285"/>
      <c r="AN199" s="285"/>
      <c r="AO199" s="285"/>
      <c r="AP199" s="285"/>
      <c r="AQ199" s="285"/>
      <c r="AR199" s="285"/>
      <c r="AS199" s="285"/>
      <c r="AT199" s="285"/>
      <c r="AU199" s="285"/>
      <c r="AV199" s="285"/>
      <c r="AW199" s="285"/>
      <c r="AX199" s="285"/>
      <c r="AY199" s="285"/>
    </row>
    <row r="200" spans="1:51" ht="30.75" customHeight="1">
      <c r="A200" s="1128">
        <v>45</v>
      </c>
      <c r="B200" s="1128">
        <v>7000028334</v>
      </c>
      <c r="C200" s="1128">
        <v>450</v>
      </c>
      <c r="D200" s="1129" t="s">
        <v>704</v>
      </c>
      <c r="E200" s="1128">
        <v>1000028573</v>
      </c>
      <c r="F200" s="1128">
        <v>85353090</v>
      </c>
      <c r="G200" s="976"/>
      <c r="H200" s="1128">
        <v>18</v>
      </c>
      <c r="I200" s="975"/>
      <c r="J200" s="1129" t="s">
        <v>731</v>
      </c>
      <c r="K200" s="1128" t="s">
        <v>606</v>
      </c>
      <c r="L200" s="1128">
        <v>1</v>
      </c>
      <c r="M200" s="973"/>
      <c r="N200" s="1131" t="str">
        <f t="shared" si="54"/>
        <v>Included</v>
      </c>
      <c r="O200" s="926">
        <f t="shared" si="55"/>
        <v>0</v>
      </c>
      <c r="P200" s="857"/>
      <c r="Q200" s="285">
        <f t="shared" si="56"/>
        <v>0</v>
      </c>
      <c r="R200" s="1117">
        <f t="shared" si="57"/>
        <v>0</v>
      </c>
      <c r="S200" s="857"/>
      <c r="T200" s="1004"/>
      <c r="V200" s="425"/>
      <c r="AB200" s="285"/>
      <c r="AL200" s="285"/>
      <c r="AM200" s="285"/>
      <c r="AN200" s="285"/>
      <c r="AO200" s="285"/>
      <c r="AP200" s="285"/>
      <c r="AQ200" s="285"/>
      <c r="AR200" s="285"/>
      <c r="AS200" s="285"/>
      <c r="AT200" s="285"/>
      <c r="AU200" s="285"/>
      <c r="AV200" s="285"/>
      <c r="AW200" s="285"/>
      <c r="AX200" s="285"/>
      <c r="AY200" s="285"/>
    </row>
    <row r="201" spans="1:51" ht="30.75" customHeight="1">
      <c r="A201" s="1128">
        <v>46</v>
      </c>
      <c r="B201" s="1128">
        <v>7000028334</v>
      </c>
      <c r="C201" s="1128">
        <v>460</v>
      </c>
      <c r="D201" s="1129" t="s">
        <v>704</v>
      </c>
      <c r="E201" s="1128">
        <v>1000028570</v>
      </c>
      <c r="F201" s="1128">
        <v>85352911</v>
      </c>
      <c r="G201" s="976"/>
      <c r="H201" s="1128">
        <v>18</v>
      </c>
      <c r="I201" s="975"/>
      <c r="J201" s="1129" t="s">
        <v>732</v>
      </c>
      <c r="K201" s="1128" t="s">
        <v>606</v>
      </c>
      <c r="L201" s="1128">
        <v>1</v>
      </c>
      <c r="M201" s="973"/>
      <c r="N201" s="1131" t="str">
        <f t="shared" si="54"/>
        <v>Included</v>
      </c>
      <c r="O201" s="926">
        <f t="shared" si="55"/>
        <v>0</v>
      </c>
      <c r="P201" s="857"/>
      <c r="Q201" s="285">
        <f t="shared" si="56"/>
        <v>0</v>
      </c>
      <c r="R201" s="1117">
        <f t="shared" si="57"/>
        <v>0</v>
      </c>
      <c r="S201" s="857"/>
      <c r="T201" s="1004"/>
      <c r="V201" s="425"/>
      <c r="AB201" s="285"/>
      <c r="AL201" s="285"/>
      <c r="AM201" s="285"/>
      <c r="AN201" s="285"/>
      <c r="AO201" s="285"/>
      <c r="AP201" s="285"/>
      <c r="AQ201" s="285"/>
      <c r="AR201" s="285"/>
      <c r="AS201" s="285"/>
      <c r="AT201" s="285"/>
      <c r="AU201" s="285"/>
      <c r="AV201" s="285"/>
      <c r="AW201" s="285"/>
      <c r="AX201" s="285"/>
      <c r="AY201" s="285"/>
    </row>
    <row r="202" spans="1:51" ht="82.5">
      <c r="A202" s="1128">
        <v>47</v>
      </c>
      <c r="B202" s="1128">
        <v>7000028334</v>
      </c>
      <c r="C202" s="1128">
        <v>470</v>
      </c>
      <c r="D202" s="1129" t="s">
        <v>706</v>
      </c>
      <c r="E202" s="1128">
        <v>1000015954</v>
      </c>
      <c r="F202" s="1128">
        <v>73082011</v>
      </c>
      <c r="G202" s="976"/>
      <c r="H202" s="1128">
        <v>18</v>
      </c>
      <c r="I202" s="975"/>
      <c r="J202" s="1129" t="s">
        <v>578</v>
      </c>
      <c r="K202" s="1128" t="s">
        <v>579</v>
      </c>
      <c r="L202" s="1128">
        <v>13</v>
      </c>
      <c r="M202" s="973"/>
      <c r="N202" s="1131" t="str">
        <f t="shared" si="54"/>
        <v>Included</v>
      </c>
      <c r="O202" s="926">
        <f t="shared" si="55"/>
        <v>0</v>
      </c>
      <c r="P202" s="857"/>
      <c r="Q202" s="285">
        <f t="shared" si="56"/>
        <v>0</v>
      </c>
      <c r="R202" s="1117">
        <f t="shared" si="57"/>
        <v>0</v>
      </c>
      <c r="S202" s="857"/>
      <c r="T202" s="1004"/>
      <c r="V202" s="425"/>
      <c r="AB202" s="285"/>
      <c r="AL202" s="285"/>
      <c r="AM202" s="285"/>
      <c r="AN202" s="285"/>
      <c r="AO202" s="285"/>
      <c r="AP202" s="285"/>
      <c r="AQ202" s="285"/>
      <c r="AR202" s="285"/>
      <c r="AS202" s="285"/>
      <c r="AT202" s="285"/>
      <c r="AU202" s="285"/>
      <c r="AV202" s="285"/>
      <c r="AW202" s="285"/>
      <c r="AX202" s="285"/>
      <c r="AY202" s="285"/>
    </row>
    <row r="203" spans="1:51" ht="49.5">
      <c r="A203" s="1128">
        <v>48</v>
      </c>
      <c r="B203" s="1128">
        <v>7000028334</v>
      </c>
      <c r="C203" s="1128">
        <v>480</v>
      </c>
      <c r="D203" s="1129" t="s">
        <v>706</v>
      </c>
      <c r="E203" s="1128">
        <v>1000011713</v>
      </c>
      <c r="F203" s="1128">
        <v>73082011</v>
      </c>
      <c r="G203" s="976"/>
      <c r="H203" s="1128">
        <v>18</v>
      </c>
      <c r="I203" s="975"/>
      <c r="J203" s="1129" t="s">
        <v>580</v>
      </c>
      <c r="K203" s="1128" t="s">
        <v>579</v>
      </c>
      <c r="L203" s="1128">
        <v>1.2</v>
      </c>
      <c r="M203" s="973"/>
      <c r="N203" s="1131" t="str">
        <f t="shared" si="54"/>
        <v>Included</v>
      </c>
      <c r="O203" s="926">
        <f t="shared" si="55"/>
        <v>0</v>
      </c>
      <c r="P203" s="857"/>
      <c r="Q203" s="285">
        <f t="shared" si="56"/>
        <v>0</v>
      </c>
      <c r="R203" s="1117">
        <f t="shared" si="57"/>
        <v>0</v>
      </c>
      <c r="S203" s="857"/>
      <c r="T203" s="1004"/>
      <c r="V203" s="425"/>
      <c r="AB203" s="285"/>
      <c r="AL203" s="285"/>
      <c r="AM203" s="285"/>
      <c r="AN203" s="285"/>
      <c r="AO203" s="285"/>
      <c r="AP203" s="285"/>
      <c r="AQ203" s="285"/>
      <c r="AR203" s="285"/>
      <c r="AS203" s="285"/>
      <c r="AT203" s="285"/>
      <c r="AU203" s="285"/>
      <c r="AV203" s="285"/>
      <c r="AW203" s="285"/>
      <c r="AX203" s="285"/>
      <c r="AY203" s="285"/>
    </row>
    <row r="204" spans="1:51" ht="49.5">
      <c r="A204" s="1128">
        <v>49</v>
      </c>
      <c r="B204" s="1128">
        <v>7000028334</v>
      </c>
      <c r="C204" s="1128">
        <v>490</v>
      </c>
      <c r="D204" s="1129" t="s">
        <v>706</v>
      </c>
      <c r="E204" s="1128">
        <v>1000012373</v>
      </c>
      <c r="F204" s="1128">
        <v>73082011</v>
      </c>
      <c r="G204" s="976"/>
      <c r="H204" s="1128">
        <v>18</v>
      </c>
      <c r="I204" s="975"/>
      <c r="J204" s="1129" t="s">
        <v>581</v>
      </c>
      <c r="K204" s="1128" t="s">
        <v>579</v>
      </c>
      <c r="L204" s="1128">
        <v>2.5</v>
      </c>
      <c r="M204" s="973"/>
      <c r="N204" s="1131" t="str">
        <f t="shared" si="54"/>
        <v>Included</v>
      </c>
      <c r="O204" s="926">
        <f t="shared" si="55"/>
        <v>0</v>
      </c>
      <c r="P204" s="857"/>
      <c r="Q204" s="285">
        <f t="shared" si="56"/>
        <v>0</v>
      </c>
      <c r="R204" s="1117">
        <f t="shared" si="57"/>
        <v>0</v>
      </c>
      <c r="S204" s="857"/>
      <c r="T204" s="1004"/>
      <c r="V204" s="425"/>
      <c r="AB204" s="285"/>
      <c r="AL204" s="285"/>
      <c r="AM204" s="285"/>
      <c r="AN204" s="285"/>
      <c r="AO204" s="285"/>
      <c r="AP204" s="285"/>
      <c r="AQ204" s="285"/>
      <c r="AR204" s="285"/>
      <c r="AS204" s="285"/>
      <c r="AT204" s="285"/>
      <c r="AU204" s="285"/>
      <c r="AV204" s="285"/>
      <c r="AW204" s="285"/>
      <c r="AX204" s="285"/>
      <c r="AY204" s="285"/>
    </row>
    <row r="205" spans="1:51" ht="33">
      <c r="A205" s="1128">
        <v>50</v>
      </c>
      <c r="B205" s="1128">
        <v>7000028334</v>
      </c>
      <c r="C205" s="1128">
        <v>500</v>
      </c>
      <c r="D205" s="1129" t="s">
        <v>705</v>
      </c>
      <c r="E205" s="1128">
        <v>1000028770</v>
      </c>
      <c r="F205" s="1128">
        <v>73181500</v>
      </c>
      <c r="G205" s="976"/>
      <c r="H205" s="1128">
        <v>18</v>
      </c>
      <c r="I205" s="975"/>
      <c r="J205" s="1129" t="s">
        <v>733</v>
      </c>
      <c r="K205" s="1128" t="s">
        <v>568</v>
      </c>
      <c r="L205" s="1128">
        <v>376</v>
      </c>
      <c r="M205" s="973"/>
      <c r="N205" s="1131" t="str">
        <f t="shared" si="50"/>
        <v>Included</v>
      </c>
      <c r="O205" s="926">
        <f t="shared" si="51"/>
        <v>0</v>
      </c>
      <c r="P205" s="857"/>
      <c r="Q205" s="285">
        <f t="shared" si="52"/>
        <v>0</v>
      </c>
      <c r="R205" s="1117">
        <f t="shared" si="53"/>
        <v>0</v>
      </c>
      <c r="S205" s="857"/>
      <c r="T205" s="1004"/>
      <c r="V205" s="425"/>
      <c r="AB205" s="285"/>
      <c r="AL205" s="285"/>
      <c r="AM205" s="285"/>
      <c r="AN205" s="285"/>
      <c r="AO205" s="285"/>
      <c r="AP205" s="285"/>
      <c r="AQ205" s="285"/>
      <c r="AR205" s="285"/>
      <c r="AS205" s="285"/>
      <c r="AT205" s="285"/>
      <c r="AU205" s="285"/>
      <c r="AV205" s="285"/>
      <c r="AW205" s="285"/>
      <c r="AX205" s="285"/>
      <c r="AY205" s="285"/>
    </row>
    <row r="206" spans="1:51" ht="33">
      <c r="A206" s="1128">
        <v>51</v>
      </c>
      <c r="B206" s="1128">
        <v>7000028334</v>
      </c>
      <c r="C206" s="1128">
        <v>510</v>
      </c>
      <c r="D206" s="1129" t="s">
        <v>707</v>
      </c>
      <c r="E206" s="1128">
        <v>1000023471</v>
      </c>
      <c r="F206" s="1128">
        <v>85372000</v>
      </c>
      <c r="G206" s="976"/>
      <c r="H206" s="1128">
        <v>18</v>
      </c>
      <c r="I206" s="975"/>
      <c r="J206" s="1129" t="s">
        <v>661</v>
      </c>
      <c r="K206" s="1128" t="s">
        <v>568</v>
      </c>
      <c r="L206" s="1128">
        <v>1</v>
      </c>
      <c r="M206" s="973"/>
      <c r="N206" s="1131" t="str">
        <f t="shared" si="50"/>
        <v>Included</v>
      </c>
      <c r="O206" s="926">
        <f t="shared" si="51"/>
        <v>0</v>
      </c>
      <c r="P206" s="857"/>
      <c r="Q206" s="285">
        <f t="shared" si="52"/>
        <v>0</v>
      </c>
      <c r="R206" s="1117">
        <f t="shared" si="53"/>
        <v>0</v>
      </c>
      <c r="S206" s="857"/>
      <c r="T206" s="1004"/>
      <c r="V206" s="425"/>
      <c r="AB206" s="285"/>
      <c r="AL206" s="285"/>
      <c r="AM206" s="285"/>
      <c r="AN206" s="285"/>
      <c r="AO206" s="285"/>
      <c r="AP206" s="285"/>
      <c r="AQ206" s="285"/>
      <c r="AR206" s="285"/>
      <c r="AS206" s="285"/>
      <c r="AT206" s="285"/>
      <c r="AU206" s="285"/>
      <c r="AV206" s="285"/>
      <c r="AW206" s="285"/>
      <c r="AX206" s="285"/>
      <c r="AY206" s="285"/>
    </row>
    <row r="207" spans="1:51" ht="33">
      <c r="A207" s="1128">
        <v>52</v>
      </c>
      <c r="B207" s="1128">
        <v>7000028334</v>
      </c>
      <c r="C207" s="1128">
        <v>520</v>
      </c>
      <c r="D207" s="1129" t="s">
        <v>707</v>
      </c>
      <c r="E207" s="1128">
        <v>1000037545</v>
      </c>
      <c r="F207" s="1128">
        <v>85447090</v>
      </c>
      <c r="G207" s="976"/>
      <c r="H207" s="1128">
        <v>18</v>
      </c>
      <c r="I207" s="975"/>
      <c r="J207" s="1129" t="s">
        <v>665</v>
      </c>
      <c r="K207" s="1128" t="s">
        <v>576</v>
      </c>
      <c r="L207" s="1128">
        <v>1</v>
      </c>
      <c r="M207" s="973"/>
      <c r="N207" s="1131" t="str">
        <f t="shared" si="50"/>
        <v>Included</v>
      </c>
      <c r="O207" s="926">
        <f t="shared" si="51"/>
        <v>0</v>
      </c>
      <c r="P207" s="857"/>
      <c r="Q207" s="285">
        <f t="shared" si="52"/>
        <v>0</v>
      </c>
      <c r="R207" s="1117">
        <f t="shared" si="53"/>
        <v>0</v>
      </c>
      <c r="S207" s="857"/>
      <c r="T207" s="1004"/>
      <c r="V207" s="425"/>
      <c r="AB207" s="285"/>
      <c r="AL207" s="285"/>
      <c r="AM207" s="285"/>
      <c r="AN207" s="285"/>
      <c r="AO207" s="285"/>
      <c r="AP207" s="285"/>
      <c r="AQ207" s="285"/>
      <c r="AR207" s="285"/>
      <c r="AS207" s="285"/>
      <c r="AT207" s="285"/>
      <c r="AU207" s="285"/>
      <c r="AV207" s="285"/>
      <c r="AW207" s="285"/>
      <c r="AX207" s="285"/>
      <c r="AY207" s="285"/>
    </row>
    <row r="208" spans="1:51" ht="33">
      <c r="A208" s="1128">
        <v>53</v>
      </c>
      <c r="B208" s="1128">
        <v>7000028334</v>
      </c>
      <c r="C208" s="1128">
        <v>530</v>
      </c>
      <c r="D208" s="1129" t="s">
        <v>707</v>
      </c>
      <c r="E208" s="1128">
        <v>1000066613</v>
      </c>
      <c r="F208" s="1128">
        <v>83071000</v>
      </c>
      <c r="G208" s="976"/>
      <c r="H208" s="1128">
        <v>18</v>
      </c>
      <c r="I208" s="975"/>
      <c r="J208" s="1129" t="s">
        <v>662</v>
      </c>
      <c r="K208" s="1128" t="s">
        <v>568</v>
      </c>
      <c r="L208" s="1128">
        <v>75</v>
      </c>
      <c r="M208" s="973"/>
      <c r="N208" s="1131" t="str">
        <f t="shared" si="50"/>
        <v>Included</v>
      </c>
      <c r="O208" s="926">
        <f t="shared" si="51"/>
        <v>0</v>
      </c>
      <c r="P208" s="857"/>
      <c r="Q208" s="285">
        <f t="shared" si="52"/>
        <v>0</v>
      </c>
      <c r="R208" s="1117">
        <f t="shared" si="53"/>
        <v>0</v>
      </c>
      <c r="S208" s="857"/>
      <c r="T208" s="1004"/>
      <c r="V208" s="425"/>
      <c r="AB208" s="285"/>
      <c r="AL208" s="285"/>
      <c r="AM208" s="285"/>
      <c r="AN208" s="285"/>
      <c r="AO208" s="285"/>
      <c r="AP208" s="285"/>
      <c r="AQ208" s="285"/>
      <c r="AR208" s="285"/>
      <c r="AS208" s="285"/>
      <c r="AT208" s="285"/>
      <c r="AU208" s="285"/>
      <c r="AV208" s="285"/>
      <c r="AW208" s="285"/>
      <c r="AX208" s="285"/>
      <c r="AY208" s="285"/>
    </row>
    <row r="209" spans="1:51" ht="33">
      <c r="A209" s="1128">
        <v>54</v>
      </c>
      <c r="B209" s="1128">
        <v>7000028334</v>
      </c>
      <c r="C209" s="1128">
        <v>540</v>
      </c>
      <c r="D209" s="1129" t="s">
        <v>707</v>
      </c>
      <c r="E209" s="1128">
        <v>1000066612</v>
      </c>
      <c r="F209" s="1128">
        <v>73071900</v>
      </c>
      <c r="G209" s="976"/>
      <c r="H209" s="1128">
        <v>18</v>
      </c>
      <c r="I209" s="975"/>
      <c r="J209" s="1129" t="s">
        <v>663</v>
      </c>
      <c r="K209" s="1128" t="s">
        <v>568</v>
      </c>
      <c r="L209" s="1128">
        <v>150</v>
      </c>
      <c r="M209" s="973"/>
      <c r="N209" s="1131" t="str">
        <f t="shared" si="50"/>
        <v>Included</v>
      </c>
      <c r="O209" s="926">
        <f t="shared" si="51"/>
        <v>0</v>
      </c>
      <c r="P209" s="857"/>
      <c r="Q209" s="285">
        <f t="shared" si="52"/>
        <v>0</v>
      </c>
      <c r="R209" s="1117">
        <f t="shared" si="53"/>
        <v>0</v>
      </c>
      <c r="S209" s="857"/>
      <c r="T209" s="1004"/>
      <c r="V209" s="425"/>
      <c r="AB209" s="285"/>
      <c r="AL209" s="285"/>
      <c r="AM209" s="285"/>
      <c r="AN209" s="285"/>
      <c r="AO209" s="285"/>
      <c r="AP209" s="285"/>
      <c r="AQ209" s="285"/>
      <c r="AR209" s="285"/>
      <c r="AS209" s="285"/>
      <c r="AT209" s="285"/>
      <c r="AU209" s="285"/>
      <c r="AV209" s="285"/>
      <c r="AW209" s="285"/>
      <c r="AX209" s="285"/>
      <c r="AY209" s="285"/>
    </row>
    <row r="210" spans="1:51" ht="33">
      <c r="A210" s="1128">
        <v>55</v>
      </c>
      <c r="B210" s="1128">
        <v>7000028334</v>
      </c>
      <c r="C210" s="1128">
        <v>550</v>
      </c>
      <c r="D210" s="1129" t="s">
        <v>707</v>
      </c>
      <c r="E210" s="1128">
        <v>1000066614</v>
      </c>
      <c r="F210" s="1128">
        <v>73069011</v>
      </c>
      <c r="G210" s="976"/>
      <c r="H210" s="1128">
        <v>18</v>
      </c>
      <c r="I210" s="975"/>
      <c r="J210" s="1129" t="s">
        <v>664</v>
      </c>
      <c r="K210" s="1128" t="s">
        <v>576</v>
      </c>
      <c r="L210" s="1128">
        <v>1</v>
      </c>
      <c r="M210" s="973"/>
      <c r="N210" s="1131" t="str">
        <f t="shared" si="50"/>
        <v>Included</v>
      </c>
      <c r="O210" s="926">
        <f t="shared" si="51"/>
        <v>0</v>
      </c>
      <c r="P210" s="857"/>
      <c r="Q210" s="285">
        <f t="shared" si="52"/>
        <v>0</v>
      </c>
      <c r="R210" s="1117">
        <f t="shared" si="53"/>
        <v>0</v>
      </c>
      <c r="S210" s="857"/>
      <c r="T210" s="1004"/>
      <c r="V210" s="425"/>
      <c r="AB210" s="285"/>
      <c r="AL210" s="285"/>
      <c r="AM210" s="285"/>
      <c r="AN210" s="285"/>
      <c r="AO210" s="285"/>
      <c r="AP210" s="285"/>
      <c r="AQ210" s="285"/>
      <c r="AR210" s="285"/>
      <c r="AS210" s="285"/>
      <c r="AT210" s="285"/>
      <c r="AU210" s="285"/>
      <c r="AV210" s="285"/>
      <c r="AW210" s="285"/>
      <c r="AX210" s="285"/>
      <c r="AY210" s="285"/>
    </row>
    <row r="211" spans="1:51" ht="33">
      <c r="A211" s="1128">
        <v>56</v>
      </c>
      <c r="B211" s="1128">
        <v>7000028334</v>
      </c>
      <c r="C211" s="1128">
        <v>560</v>
      </c>
      <c r="D211" s="1129" t="s">
        <v>707</v>
      </c>
      <c r="E211" s="1128">
        <v>1000034998</v>
      </c>
      <c r="F211" s="1128">
        <v>85171890</v>
      </c>
      <c r="G211" s="976"/>
      <c r="H211" s="1128">
        <v>18</v>
      </c>
      <c r="I211" s="975"/>
      <c r="J211" s="1129" t="s">
        <v>734</v>
      </c>
      <c r="K211" s="1128" t="s">
        <v>568</v>
      </c>
      <c r="L211" s="1128">
        <v>2</v>
      </c>
      <c r="M211" s="973"/>
      <c r="N211" s="1131" t="str">
        <f t="shared" si="50"/>
        <v>Included</v>
      </c>
      <c r="O211" s="926">
        <f t="shared" si="51"/>
        <v>0</v>
      </c>
      <c r="P211" s="857"/>
      <c r="Q211" s="285">
        <f t="shared" si="52"/>
        <v>0</v>
      </c>
      <c r="R211" s="1117">
        <f t="shared" si="53"/>
        <v>0</v>
      </c>
      <c r="S211" s="857"/>
      <c r="T211" s="1004"/>
      <c r="V211" s="425"/>
      <c r="AB211" s="285"/>
      <c r="AL211" s="285"/>
      <c r="AM211" s="285"/>
      <c r="AN211" s="285"/>
      <c r="AO211" s="285"/>
      <c r="AP211" s="285"/>
      <c r="AQ211" s="285"/>
      <c r="AR211" s="285"/>
      <c r="AS211" s="285"/>
      <c r="AT211" s="285"/>
      <c r="AU211" s="285"/>
      <c r="AV211" s="285"/>
      <c r="AW211" s="285"/>
      <c r="AX211" s="285"/>
      <c r="AY211" s="285"/>
    </row>
    <row r="212" spans="1:51" ht="33">
      <c r="A212" s="1128">
        <v>57</v>
      </c>
      <c r="B212" s="1128">
        <v>7000028334</v>
      </c>
      <c r="C212" s="1128">
        <v>570</v>
      </c>
      <c r="D212" s="1129" t="s">
        <v>707</v>
      </c>
      <c r="E212" s="1128">
        <v>1000028265</v>
      </c>
      <c r="F212" s="1128">
        <v>85238020</v>
      </c>
      <c r="G212" s="976"/>
      <c r="H212" s="1128">
        <v>18</v>
      </c>
      <c r="I212" s="975"/>
      <c r="J212" s="1129" t="s">
        <v>735</v>
      </c>
      <c r="K212" s="1128" t="s">
        <v>568</v>
      </c>
      <c r="L212" s="1128">
        <v>1</v>
      </c>
      <c r="M212" s="973"/>
      <c r="N212" s="1131" t="str">
        <f t="shared" si="50"/>
        <v>Included</v>
      </c>
      <c r="O212" s="926">
        <f t="shared" si="51"/>
        <v>0</v>
      </c>
      <c r="P212" s="857"/>
      <c r="Q212" s="285">
        <f t="shared" si="52"/>
        <v>0</v>
      </c>
      <c r="R212" s="1117">
        <f t="shared" si="53"/>
        <v>0</v>
      </c>
      <c r="S212" s="857"/>
      <c r="T212" s="1004"/>
      <c r="V212" s="425"/>
      <c r="AB212" s="285"/>
      <c r="AL212" s="285"/>
      <c r="AM212" s="285"/>
      <c r="AN212" s="285"/>
      <c r="AO212" s="285"/>
      <c r="AP212" s="285"/>
      <c r="AQ212" s="285"/>
      <c r="AR212" s="285"/>
      <c r="AS212" s="285"/>
      <c r="AT212" s="285"/>
      <c r="AU212" s="285"/>
      <c r="AV212" s="285"/>
      <c r="AW212" s="285"/>
      <c r="AX212" s="285"/>
      <c r="AY212" s="285"/>
    </row>
    <row r="213" spans="1:51" ht="33">
      <c r="A213" s="1128">
        <v>58</v>
      </c>
      <c r="B213" s="1128">
        <v>7000028334</v>
      </c>
      <c r="C213" s="1128">
        <v>580</v>
      </c>
      <c r="D213" s="1129" t="s">
        <v>707</v>
      </c>
      <c r="E213" s="1128">
        <v>1000028495</v>
      </c>
      <c r="F213" s="1128">
        <v>84715000</v>
      </c>
      <c r="G213" s="976"/>
      <c r="H213" s="1128">
        <v>18</v>
      </c>
      <c r="I213" s="975"/>
      <c r="J213" s="1129" t="s">
        <v>736</v>
      </c>
      <c r="K213" s="1128" t="s">
        <v>568</v>
      </c>
      <c r="L213" s="1128">
        <v>1</v>
      </c>
      <c r="M213" s="973"/>
      <c r="N213" s="1131" t="str">
        <f t="shared" si="42"/>
        <v>Included</v>
      </c>
      <c r="O213" s="926">
        <f t="shared" si="43"/>
        <v>0</v>
      </c>
      <c r="P213" s="857"/>
      <c r="Q213" s="285">
        <f t="shared" si="44"/>
        <v>0</v>
      </c>
      <c r="R213" s="1117">
        <f t="shared" si="45"/>
        <v>0</v>
      </c>
      <c r="S213" s="857"/>
      <c r="T213" s="1004"/>
      <c r="V213" s="425"/>
      <c r="AB213" s="285"/>
      <c r="AL213" s="285"/>
      <c r="AM213" s="285"/>
      <c r="AN213" s="285"/>
      <c r="AO213" s="285"/>
      <c r="AP213" s="285"/>
      <c r="AQ213" s="285"/>
      <c r="AR213" s="285"/>
      <c r="AS213" s="285"/>
      <c r="AT213" s="285"/>
      <c r="AU213" s="285"/>
      <c r="AV213" s="285"/>
      <c r="AW213" s="285"/>
      <c r="AX213" s="285"/>
      <c r="AY213" s="285"/>
    </row>
    <row r="214" spans="1:51" ht="33">
      <c r="A214" s="1128">
        <v>59</v>
      </c>
      <c r="B214" s="1128">
        <v>7000028334</v>
      </c>
      <c r="C214" s="1128">
        <v>590</v>
      </c>
      <c r="D214" s="1129" t="s">
        <v>707</v>
      </c>
      <c r="E214" s="1128">
        <v>1000026228</v>
      </c>
      <c r="F214" s="1128">
        <v>85176290</v>
      </c>
      <c r="G214" s="976"/>
      <c r="H214" s="1128">
        <v>18</v>
      </c>
      <c r="I214" s="975"/>
      <c r="J214" s="1129" t="s">
        <v>666</v>
      </c>
      <c r="K214" s="1128" t="s">
        <v>568</v>
      </c>
      <c r="L214" s="1128">
        <v>1</v>
      </c>
      <c r="M214" s="973"/>
      <c r="N214" s="1131" t="str">
        <f t="shared" si="42"/>
        <v>Included</v>
      </c>
      <c r="O214" s="926">
        <f t="shared" si="43"/>
        <v>0</v>
      </c>
      <c r="P214" s="857"/>
      <c r="Q214" s="285">
        <f t="shared" si="44"/>
        <v>0</v>
      </c>
      <c r="R214" s="1117">
        <f t="shared" si="45"/>
        <v>0</v>
      </c>
      <c r="S214" s="857"/>
      <c r="T214" s="1004"/>
      <c r="V214" s="425"/>
      <c r="AB214" s="285"/>
      <c r="AL214" s="285"/>
      <c r="AM214" s="285"/>
      <c r="AN214" s="285"/>
      <c r="AO214" s="285"/>
      <c r="AP214" s="285"/>
      <c r="AQ214" s="285"/>
      <c r="AR214" s="285"/>
      <c r="AS214" s="285"/>
      <c r="AT214" s="285"/>
      <c r="AU214" s="285"/>
      <c r="AV214" s="285"/>
      <c r="AW214" s="285"/>
      <c r="AX214" s="285"/>
      <c r="AY214" s="285"/>
    </row>
    <row r="215" spans="1:51" ht="49.5">
      <c r="A215" s="1128">
        <v>60</v>
      </c>
      <c r="B215" s="1128">
        <v>7000028334</v>
      </c>
      <c r="C215" s="1128">
        <v>600</v>
      </c>
      <c r="D215" s="1129" t="s">
        <v>707</v>
      </c>
      <c r="E215" s="1128">
        <v>1000031381</v>
      </c>
      <c r="F215" s="1128">
        <v>85176290</v>
      </c>
      <c r="G215" s="976"/>
      <c r="H215" s="1128">
        <v>18</v>
      </c>
      <c r="I215" s="975"/>
      <c r="J215" s="1129" t="s">
        <v>667</v>
      </c>
      <c r="K215" s="1128" t="s">
        <v>572</v>
      </c>
      <c r="L215" s="1128">
        <v>1</v>
      </c>
      <c r="M215" s="973"/>
      <c r="N215" s="1131" t="str">
        <f t="shared" si="42"/>
        <v>Included</v>
      </c>
      <c r="O215" s="926">
        <f t="shared" si="43"/>
        <v>0</v>
      </c>
      <c r="P215" s="857"/>
      <c r="Q215" s="285">
        <f t="shared" si="44"/>
        <v>0</v>
      </c>
      <c r="R215" s="1117">
        <f t="shared" si="45"/>
        <v>0</v>
      </c>
      <c r="S215" s="857"/>
      <c r="T215" s="1004"/>
      <c r="V215" s="425"/>
      <c r="AB215" s="285"/>
      <c r="AL215" s="285"/>
      <c r="AM215" s="285"/>
      <c r="AN215" s="285"/>
      <c r="AO215" s="285"/>
      <c r="AP215" s="285"/>
      <c r="AQ215" s="285"/>
      <c r="AR215" s="285"/>
      <c r="AS215" s="285"/>
      <c r="AT215" s="285"/>
      <c r="AU215" s="285"/>
      <c r="AV215" s="285"/>
      <c r="AW215" s="285"/>
      <c r="AX215" s="285"/>
      <c r="AY215" s="285"/>
    </row>
    <row r="216" spans="1:51" ht="33">
      <c r="A216" s="1128">
        <v>61</v>
      </c>
      <c r="B216" s="1128">
        <v>7000028334</v>
      </c>
      <c r="C216" s="1128">
        <v>610</v>
      </c>
      <c r="D216" s="1129" t="s">
        <v>707</v>
      </c>
      <c r="E216" s="1128">
        <v>1000034950</v>
      </c>
      <c r="F216" s="1128">
        <v>85176990</v>
      </c>
      <c r="G216" s="976"/>
      <c r="H216" s="1128">
        <v>18</v>
      </c>
      <c r="I216" s="975"/>
      <c r="J216" s="1129" t="s">
        <v>668</v>
      </c>
      <c r="K216" s="1128" t="s">
        <v>568</v>
      </c>
      <c r="L216" s="1128">
        <v>2</v>
      </c>
      <c r="M216" s="973"/>
      <c r="N216" s="1131" t="str">
        <f t="shared" ref="N216:N219" si="58">IF(M216=0, "Included",IF(ISERROR(L216*M216), M216, L216*M216))</f>
        <v>Included</v>
      </c>
      <c r="O216" s="926">
        <f t="shared" ref="O216:O219" si="59">R216</f>
        <v>0</v>
      </c>
      <c r="P216" s="857"/>
      <c r="Q216" s="285">
        <f t="shared" ref="Q216:Q219" si="60">IF(N216="Included",0,N216)</f>
        <v>0</v>
      </c>
      <c r="R216" s="1117">
        <f t="shared" ref="R216:R219" si="61">IF(I216="", H216*Q216/100,I216*Q216)</f>
        <v>0</v>
      </c>
      <c r="S216" s="857"/>
      <c r="T216" s="1004"/>
      <c r="V216" s="425"/>
      <c r="AB216" s="285"/>
      <c r="AL216" s="285"/>
      <c r="AM216" s="285"/>
      <c r="AN216" s="285"/>
      <c r="AO216" s="285"/>
      <c r="AP216" s="285"/>
      <c r="AQ216" s="285"/>
      <c r="AR216" s="285"/>
      <c r="AS216" s="285"/>
      <c r="AT216" s="285"/>
      <c r="AU216" s="285"/>
      <c r="AV216" s="285"/>
      <c r="AW216" s="285"/>
      <c r="AX216" s="285"/>
      <c r="AY216" s="285"/>
    </row>
    <row r="217" spans="1:51" ht="33">
      <c r="A217" s="1128">
        <v>62</v>
      </c>
      <c r="B217" s="1128">
        <v>7000028334</v>
      </c>
      <c r="C217" s="1128">
        <v>620</v>
      </c>
      <c r="D217" s="1129" t="s">
        <v>707</v>
      </c>
      <c r="E217" s="1128">
        <v>1000031374</v>
      </c>
      <c r="F217" s="1128">
        <v>85176290</v>
      </c>
      <c r="G217" s="976"/>
      <c r="H217" s="1128">
        <v>18</v>
      </c>
      <c r="I217" s="975"/>
      <c r="J217" s="1129" t="s">
        <v>669</v>
      </c>
      <c r="K217" s="1128" t="s">
        <v>572</v>
      </c>
      <c r="L217" s="1128">
        <v>2</v>
      </c>
      <c r="M217" s="973"/>
      <c r="N217" s="1131" t="str">
        <f t="shared" si="58"/>
        <v>Included</v>
      </c>
      <c r="O217" s="926">
        <f t="shared" si="59"/>
        <v>0</v>
      </c>
      <c r="P217" s="857"/>
      <c r="Q217" s="285">
        <f t="shared" si="60"/>
        <v>0</v>
      </c>
      <c r="R217" s="1117">
        <f t="shared" si="61"/>
        <v>0</v>
      </c>
      <c r="S217" s="857"/>
      <c r="T217" s="1004"/>
      <c r="V217" s="425"/>
      <c r="AB217" s="285"/>
      <c r="AL217" s="285"/>
      <c r="AM217" s="285"/>
      <c r="AN217" s="285"/>
      <c r="AO217" s="285"/>
      <c r="AP217" s="285"/>
      <c r="AQ217" s="285"/>
      <c r="AR217" s="285"/>
      <c r="AS217" s="285"/>
      <c r="AT217" s="285"/>
      <c r="AU217" s="285"/>
      <c r="AV217" s="285"/>
      <c r="AW217" s="285"/>
      <c r="AX217" s="285"/>
      <c r="AY217" s="285"/>
    </row>
    <row r="218" spans="1:51" ht="33">
      <c r="A218" s="1128">
        <v>63</v>
      </c>
      <c r="B218" s="1128">
        <v>7000028334</v>
      </c>
      <c r="C218" s="1128">
        <v>630</v>
      </c>
      <c r="D218" s="1129" t="s">
        <v>707</v>
      </c>
      <c r="E218" s="1128">
        <v>1000019315</v>
      </c>
      <c r="F218" s="1128">
        <v>85176290</v>
      </c>
      <c r="G218" s="976"/>
      <c r="H218" s="1128">
        <v>18</v>
      </c>
      <c r="I218" s="975"/>
      <c r="J218" s="1129" t="s">
        <v>737</v>
      </c>
      <c r="K218" s="1128" t="s">
        <v>568</v>
      </c>
      <c r="L218" s="1128">
        <v>2</v>
      </c>
      <c r="M218" s="973"/>
      <c r="N218" s="1131" t="str">
        <f t="shared" si="58"/>
        <v>Included</v>
      </c>
      <c r="O218" s="926">
        <f t="shared" si="59"/>
        <v>0</v>
      </c>
      <c r="P218" s="857"/>
      <c r="Q218" s="285">
        <f t="shared" si="60"/>
        <v>0</v>
      </c>
      <c r="R218" s="1117">
        <f t="shared" si="61"/>
        <v>0</v>
      </c>
      <c r="S218" s="857"/>
      <c r="T218" s="1004"/>
      <c r="V218" s="425"/>
      <c r="AB218" s="285"/>
      <c r="AL218" s="285"/>
      <c r="AM218" s="285"/>
      <c r="AN218" s="285"/>
      <c r="AO218" s="285"/>
      <c r="AP218" s="285"/>
      <c r="AQ218" s="285"/>
      <c r="AR218" s="285"/>
      <c r="AS218" s="285"/>
      <c r="AT218" s="285"/>
      <c r="AU218" s="285"/>
      <c r="AV218" s="285"/>
      <c r="AW218" s="285"/>
      <c r="AX218" s="285"/>
      <c r="AY218" s="285"/>
    </row>
    <row r="219" spans="1:51" ht="33">
      <c r="A219" s="1128">
        <v>64</v>
      </c>
      <c r="B219" s="1128">
        <v>7000028334</v>
      </c>
      <c r="C219" s="1128">
        <v>640</v>
      </c>
      <c r="D219" s="1129" t="s">
        <v>707</v>
      </c>
      <c r="E219" s="1128">
        <v>1000031413</v>
      </c>
      <c r="F219" s="1128">
        <v>85176290</v>
      </c>
      <c r="G219" s="976"/>
      <c r="H219" s="1128">
        <v>18</v>
      </c>
      <c r="I219" s="975"/>
      <c r="J219" s="1129" t="s">
        <v>739</v>
      </c>
      <c r="K219" s="1128" t="s">
        <v>568</v>
      </c>
      <c r="L219" s="1128">
        <v>2</v>
      </c>
      <c r="M219" s="973"/>
      <c r="N219" s="1131" t="str">
        <f t="shared" si="58"/>
        <v>Included</v>
      </c>
      <c r="O219" s="926">
        <f t="shared" si="59"/>
        <v>0</v>
      </c>
      <c r="P219" s="857"/>
      <c r="Q219" s="285">
        <f t="shared" si="60"/>
        <v>0</v>
      </c>
      <c r="R219" s="1117">
        <f t="shared" si="61"/>
        <v>0</v>
      </c>
      <c r="S219" s="857"/>
      <c r="T219" s="1004"/>
      <c r="V219" s="425"/>
      <c r="AB219" s="285"/>
      <c r="AL219" s="285"/>
      <c r="AM219" s="285"/>
      <c r="AN219" s="285"/>
      <c r="AO219" s="285"/>
      <c r="AP219" s="285"/>
      <c r="AQ219" s="285"/>
      <c r="AR219" s="285"/>
      <c r="AS219" s="285"/>
      <c r="AT219" s="285"/>
      <c r="AU219" s="285"/>
      <c r="AV219" s="285"/>
      <c r="AW219" s="285"/>
      <c r="AX219" s="285"/>
      <c r="AY219" s="285"/>
    </row>
    <row r="220" spans="1:51" ht="33">
      <c r="A220" s="1128">
        <v>65</v>
      </c>
      <c r="B220" s="1128">
        <v>7000028334</v>
      </c>
      <c r="C220" s="1128">
        <v>650</v>
      </c>
      <c r="D220" s="1129" t="s">
        <v>707</v>
      </c>
      <c r="E220" s="1128">
        <v>1000018706</v>
      </c>
      <c r="F220" s="1128">
        <v>85176990</v>
      </c>
      <c r="G220" s="976"/>
      <c r="H220" s="1128">
        <v>18</v>
      </c>
      <c r="I220" s="975"/>
      <c r="J220" s="1129" t="s">
        <v>670</v>
      </c>
      <c r="K220" s="1128" t="s">
        <v>568</v>
      </c>
      <c r="L220" s="1128">
        <v>4</v>
      </c>
      <c r="M220" s="973"/>
      <c r="N220" s="1131" t="str">
        <f t="shared" si="26"/>
        <v>Included</v>
      </c>
      <c r="O220" s="926">
        <f t="shared" si="27"/>
        <v>0</v>
      </c>
      <c r="P220" s="857"/>
      <c r="Q220" s="285">
        <f t="shared" si="28"/>
        <v>0</v>
      </c>
      <c r="R220" s="1117">
        <f t="shared" si="29"/>
        <v>0</v>
      </c>
      <c r="S220" s="857"/>
      <c r="T220" s="1004"/>
      <c r="V220" s="425"/>
      <c r="AB220" s="285"/>
      <c r="AL220" s="285"/>
      <c r="AM220" s="285"/>
      <c r="AN220" s="285"/>
      <c r="AO220" s="285"/>
      <c r="AP220" s="285"/>
      <c r="AQ220" s="285"/>
      <c r="AR220" s="285"/>
      <c r="AS220" s="285"/>
      <c r="AT220" s="285"/>
      <c r="AU220" s="285"/>
      <c r="AV220" s="285"/>
      <c r="AW220" s="285"/>
      <c r="AX220" s="285"/>
      <c r="AY220" s="285"/>
    </row>
    <row r="221" spans="1:51" ht="132">
      <c r="A221" s="1128">
        <v>66</v>
      </c>
      <c r="B221" s="1128">
        <v>7000028334</v>
      </c>
      <c r="C221" s="1128">
        <v>660</v>
      </c>
      <c r="D221" s="1129" t="s">
        <v>707</v>
      </c>
      <c r="E221" s="1128">
        <v>1000031367</v>
      </c>
      <c r="F221" s="1128">
        <v>85176260</v>
      </c>
      <c r="G221" s="976"/>
      <c r="H221" s="1128">
        <v>18</v>
      </c>
      <c r="I221" s="975"/>
      <c r="J221" s="1129" t="s">
        <v>671</v>
      </c>
      <c r="K221" s="1128" t="s">
        <v>568</v>
      </c>
      <c r="L221" s="1128">
        <v>1</v>
      </c>
      <c r="M221" s="973"/>
      <c r="N221" s="1131" t="str">
        <f t="shared" si="26"/>
        <v>Included</v>
      </c>
      <c r="O221" s="926">
        <f t="shared" si="27"/>
        <v>0</v>
      </c>
      <c r="P221" s="857"/>
      <c r="Q221" s="285">
        <f t="shared" si="28"/>
        <v>0</v>
      </c>
      <c r="R221" s="1117">
        <f t="shared" si="29"/>
        <v>0</v>
      </c>
      <c r="S221" s="857"/>
      <c r="T221" s="1004"/>
      <c r="V221" s="425"/>
      <c r="AB221" s="285"/>
      <c r="AL221" s="285"/>
      <c r="AM221" s="285"/>
      <c r="AN221" s="285"/>
      <c r="AO221" s="285"/>
      <c r="AP221" s="285"/>
      <c r="AQ221" s="285"/>
      <c r="AR221" s="285"/>
      <c r="AS221" s="285"/>
      <c r="AT221" s="285"/>
      <c r="AU221" s="285"/>
      <c r="AV221" s="285"/>
      <c r="AW221" s="285"/>
      <c r="AX221" s="285"/>
      <c r="AY221" s="285"/>
    </row>
    <row r="222" spans="1:51">
      <c r="A222" s="974" t="s">
        <v>675</v>
      </c>
      <c r="B222" s="917" t="s">
        <v>780</v>
      </c>
      <c r="C222" s="918"/>
      <c r="D222" s="918"/>
      <c r="E222" s="918"/>
      <c r="F222" s="918"/>
      <c r="G222" s="918"/>
      <c r="H222" s="918"/>
      <c r="I222" s="974"/>
      <c r="J222" s="919"/>
      <c r="K222" s="914"/>
      <c r="L222" s="914"/>
      <c r="M222" s="915"/>
      <c r="N222" s="914"/>
      <c r="O222" s="925"/>
      <c r="P222" s="857"/>
      <c r="Q222" s="285"/>
      <c r="R222" s="1117"/>
      <c r="S222" s="857"/>
      <c r="T222" s="1004"/>
      <c r="V222" s="425"/>
      <c r="AB222" s="285"/>
      <c r="AL222" s="285"/>
      <c r="AM222" s="285"/>
      <c r="AN222" s="285"/>
      <c r="AO222" s="285"/>
      <c r="AP222" s="285"/>
      <c r="AQ222" s="285"/>
      <c r="AR222" s="285"/>
      <c r="AS222" s="285"/>
      <c r="AT222" s="285"/>
      <c r="AU222" s="285"/>
      <c r="AV222" s="285"/>
      <c r="AW222" s="285"/>
      <c r="AX222" s="285"/>
      <c r="AY222" s="285"/>
    </row>
    <row r="223" spans="1:51" ht="54" customHeight="1">
      <c r="A223" s="1128">
        <v>1</v>
      </c>
      <c r="B223" s="1128">
        <v>7000028335</v>
      </c>
      <c r="C223" s="1128">
        <v>10</v>
      </c>
      <c r="D223" s="1129" t="s">
        <v>698</v>
      </c>
      <c r="E223" s="1128">
        <v>1000028343</v>
      </c>
      <c r="F223" s="1128">
        <v>85352911</v>
      </c>
      <c r="G223" s="976"/>
      <c r="H223" s="1128">
        <v>18</v>
      </c>
      <c r="I223" s="975"/>
      <c r="J223" s="1129" t="s">
        <v>709</v>
      </c>
      <c r="K223" s="1128" t="s">
        <v>568</v>
      </c>
      <c r="L223" s="1128">
        <v>1</v>
      </c>
      <c r="M223" s="973"/>
      <c r="N223" s="1131" t="str">
        <f t="shared" si="4"/>
        <v>Included</v>
      </c>
      <c r="O223" s="926">
        <f t="shared" si="5"/>
        <v>0</v>
      </c>
      <c r="P223" s="857"/>
      <c r="Q223" s="285">
        <f t="shared" si="6"/>
        <v>0</v>
      </c>
      <c r="R223" s="1117">
        <f>IF(I223="", H223*Q223/100,I223*Q223)</f>
        <v>0</v>
      </c>
      <c r="S223" s="857"/>
      <c r="T223" s="1004"/>
      <c r="V223" s="425"/>
      <c r="AB223" s="285"/>
      <c r="AL223" s="285"/>
      <c r="AM223" s="285"/>
      <c r="AN223" s="285"/>
      <c r="AO223" s="285"/>
      <c r="AP223" s="285"/>
      <c r="AQ223" s="285"/>
      <c r="AR223" s="285"/>
      <c r="AS223" s="285"/>
      <c r="AT223" s="285"/>
      <c r="AU223" s="285"/>
      <c r="AV223" s="285"/>
      <c r="AW223" s="285"/>
      <c r="AX223" s="285"/>
      <c r="AY223" s="285"/>
    </row>
    <row r="224" spans="1:51" ht="33">
      <c r="A224" s="1128">
        <v>2</v>
      </c>
      <c r="B224" s="1128">
        <v>7000028335</v>
      </c>
      <c r="C224" s="1128">
        <v>20</v>
      </c>
      <c r="D224" s="1129" t="s">
        <v>698</v>
      </c>
      <c r="E224" s="1128">
        <v>1000000977</v>
      </c>
      <c r="F224" s="1128">
        <v>85359090</v>
      </c>
      <c r="G224" s="976"/>
      <c r="H224" s="1128">
        <v>18</v>
      </c>
      <c r="I224" s="975"/>
      <c r="J224" s="1129" t="s">
        <v>710</v>
      </c>
      <c r="K224" s="1128" t="s">
        <v>568</v>
      </c>
      <c r="L224" s="1128">
        <v>3</v>
      </c>
      <c r="M224" s="973"/>
      <c r="N224" s="1131" t="str">
        <f t="shared" ref="N224:N265" si="62">IF(M224=0, "Included",IF(ISERROR(L224*M224), M224, L224*M224))</f>
        <v>Included</v>
      </c>
      <c r="O224" s="926">
        <f t="shared" ref="O224:O265" si="63">R224</f>
        <v>0</v>
      </c>
      <c r="P224" s="857"/>
      <c r="Q224" s="285">
        <f t="shared" ref="Q224:Q265" si="64">IF(N224="Included",0,N224)</f>
        <v>0</v>
      </c>
      <c r="R224" s="1117">
        <f t="shared" ref="R224:R265" si="65">IF(I224="", H224*Q224/100,I224*Q224)</f>
        <v>0</v>
      </c>
      <c r="S224" s="857"/>
      <c r="T224" s="1004"/>
      <c r="V224" s="425"/>
      <c r="AB224" s="285"/>
      <c r="AL224" s="285"/>
      <c r="AM224" s="285"/>
      <c r="AN224" s="285"/>
      <c r="AO224" s="285"/>
      <c r="AP224" s="285"/>
      <c r="AQ224" s="285"/>
      <c r="AR224" s="285"/>
      <c r="AS224" s="285"/>
      <c r="AT224" s="285"/>
      <c r="AU224" s="285"/>
      <c r="AV224" s="285"/>
      <c r="AW224" s="285"/>
      <c r="AX224" s="285"/>
      <c r="AY224" s="285"/>
    </row>
    <row r="225" spans="1:51" ht="33">
      <c r="A225" s="1128">
        <v>3</v>
      </c>
      <c r="B225" s="1128">
        <v>7000028335</v>
      </c>
      <c r="C225" s="1128">
        <v>30</v>
      </c>
      <c r="D225" s="1129" t="s">
        <v>698</v>
      </c>
      <c r="E225" s="1128">
        <v>1000000992</v>
      </c>
      <c r="F225" s="1128">
        <v>85353090</v>
      </c>
      <c r="G225" s="976"/>
      <c r="H225" s="1128">
        <v>18</v>
      </c>
      <c r="I225" s="975"/>
      <c r="J225" s="1129" t="s">
        <v>714</v>
      </c>
      <c r="K225" s="1128" t="s">
        <v>568</v>
      </c>
      <c r="L225" s="1128">
        <v>1</v>
      </c>
      <c r="M225" s="973"/>
      <c r="N225" s="1131" t="str">
        <f t="shared" si="62"/>
        <v>Included</v>
      </c>
      <c r="O225" s="926">
        <f t="shared" si="63"/>
        <v>0</v>
      </c>
      <c r="P225" s="857"/>
      <c r="Q225" s="285">
        <f t="shared" si="64"/>
        <v>0</v>
      </c>
      <c r="R225" s="1117">
        <f t="shared" si="65"/>
        <v>0</v>
      </c>
      <c r="S225" s="857"/>
      <c r="T225" s="1004"/>
      <c r="V225" s="425"/>
      <c r="AB225" s="285"/>
      <c r="AL225" s="285"/>
      <c r="AM225" s="285"/>
      <c r="AN225" s="285"/>
      <c r="AO225" s="285"/>
      <c r="AP225" s="285"/>
      <c r="AQ225" s="285"/>
      <c r="AR225" s="285"/>
      <c r="AS225" s="285"/>
      <c r="AT225" s="285"/>
      <c r="AU225" s="285"/>
      <c r="AV225" s="285"/>
      <c r="AW225" s="285"/>
      <c r="AX225" s="285"/>
      <c r="AY225" s="285"/>
    </row>
    <row r="226" spans="1:51" ht="31.5" customHeight="1">
      <c r="A226" s="1128">
        <v>4</v>
      </c>
      <c r="B226" s="1128">
        <v>7000028335</v>
      </c>
      <c r="C226" s="1128">
        <v>40</v>
      </c>
      <c r="D226" s="1129" t="s">
        <v>698</v>
      </c>
      <c r="E226" s="1128">
        <v>1000020416</v>
      </c>
      <c r="F226" s="1128">
        <v>85354010</v>
      </c>
      <c r="G226" s="976"/>
      <c r="H226" s="1128">
        <v>18</v>
      </c>
      <c r="I226" s="975"/>
      <c r="J226" s="1129" t="s">
        <v>712</v>
      </c>
      <c r="K226" s="1128" t="s">
        <v>568</v>
      </c>
      <c r="L226" s="1128">
        <v>3</v>
      </c>
      <c r="M226" s="973"/>
      <c r="N226" s="1131" t="str">
        <f t="shared" si="62"/>
        <v>Included</v>
      </c>
      <c r="O226" s="926">
        <f t="shared" si="63"/>
        <v>0</v>
      </c>
      <c r="P226" s="857"/>
      <c r="Q226" s="285">
        <f t="shared" si="64"/>
        <v>0</v>
      </c>
      <c r="R226" s="1117">
        <f t="shared" si="65"/>
        <v>0</v>
      </c>
      <c r="S226" s="857"/>
      <c r="T226" s="1004"/>
      <c r="V226" s="425"/>
      <c r="AB226" s="285"/>
      <c r="AL226" s="285"/>
      <c r="AM226" s="285"/>
      <c r="AN226" s="285"/>
      <c r="AO226" s="285"/>
      <c r="AP226" s="285"/>
      <c r="AQ226" s="285"/>
      <c r="AR226" s="285"/>
      <c r="AS226" s="285"/>
      <c r="AT226" s="285"/>
      <c r="AU226" s="285"/>
      <c r="AV226" s="285"/>
      <c r="AW226" s="285"/>
      <c r="AX226" s="285"/>
      <c r="AY226" s="285"/>
    </row>
    <row r="227" spans="1:51" ht="31.5" customHeight="1">
      <c r="A227" s="1128">
        <v>5</v>
      </c>
      <c r="B227" s="1128">
        <v>7000028335</v>
      </c>
      <c r="C227" s="1128">
        <v>50</v>
      </c>
      <c r="D227" s="1129" t="s">
        <v>698</v>
      </c>
      <c r="E227" s="1128">
        <v>1000000956</v>
      </c>
      <c r="F227" s="1128">
        <v>85462040</v>
      </c>
      <c r="G227" s="976"/>
      <c r="H227" s="1128">
        <v>18</v>
      </c>
      <c r="I227" s="975"/>
      <c r="J227" s="1129" t="s">
        <v>713</v>
      </c>
      <c r="K227" s="1128" t="s">
        <v>568</v>
      </c>
      <c r="L227" s="1128">
        <v>3</v>
      </c>
      <c r="M227" s="973"/>
      <c r="N227" s="1131" t="str">
        <f t="shared" si="62"/>
        <v>Included</v>
      </c>
      <c r="O227" s="926">
        <f t="shared" si="63"/>
        <v>0</v>
      </c>
      <c r="P227" s="857"/>
      <c r="Q227" s="285">
        <f t="shared" si="64"/>
        <v>0</v>
      </c>
      <c r="R227" s="1117">
        <f t="shared" si="65"/>
        <v>0</v>
      </c>
      <c r="S227" s="857"/>
      <c r="T227" s="1004"/>
      <c r="V227" s="425"/>
      <c r="AB227" s="285"/>
      <c r="AL227" s="285"/>
      <c r="AM227" s="285"/>
      <c r="AN227" s="285"/>
      <c r="AO227" s="285"/>
      <c r="AP227" s="285"/>
      <c r="AQ227" s="285"/>
      <c r="AR227" s="285"/>
      <c r="AS227" s="285"/>
      <c r="AT227" s="285"/>
      <c r="AU227" s="285"/>
      <c r="AV227" s="285"/>
      <c r="AW227" s="285"/>
      <c r="AX227" s="285"/>
      <c r="AY227" s="285"/>
    </row>
    <row r="228" spans="1:51" ht="33">
      <c r="A228" s="1128">
        <v>6</v>
      </c>
      <c r="B228" s="1128">
        <v>7000028335</v>
      </c>
      <c r="C228" s="1128">
        <v>60</v>
      </c>
      <c r="D228" s="1129" t="s">
        <v>698</v>
      </c>
      <c r="E228" s="1128">
        <v>1000000996</v>
      </c>
      <c r="F228" s="1128">
        <v>85353090</v>
      </c>
      <c r="G228" s="976"/>
      <c r="H228" s="1128">
        <v>18</v>
      </c>
      <c r="I228" s="975"/>
      <c r="J228" s="1129" t="s">
        <v>715</v>
      </c>
      <c r="K228" s="1128" t="s">
        <v>568</v>
      </c>
      <c r="L228" s="1128">
        <v>1</v>
      </c>
      <c r="M228" s="973"/>
      <c r="N228" s="1131" t="str">
        <f t="shared" si="62"/>
        <v>Included</v>
      </c>
      <c r="O228" s="926">
        <f t="shared" si="63"/>
        <v>0</v>
      </c>
      <c r="P228" s="857"/>
      <c r="Q228" s="285">
        <f t="shared" si="64"/>
        <v>0</v>
      </c>
      <c r="R228" s="1117">
        <f t="shared" si="65"/>
        <v>0</v>
      </c>
      <c r="S228" s="857"/>
      <c r="T228" s="1004"/>
      <c r="V228" s="425"/>
      <c r="AB228" s="285"/>
      <c r="AL228" s="285"/>
      <c r="AM228" s="285"/>
      <c r="AN228" s="285"/>
      <c r="AO228" s="285"/>
      <c r="AP228" s="285"/>
      <c r="AQ228" s="285"/>
      <c r="AR228" s="285"/>
      <c r="AS228" s="285"/>
      <c r="AT228" s="285"/>
      <c r="AU228" s="285"/>
      <c r="AV228" s="285"/>
      <c r="AW228" s="285"/>
      <c r="AX228" s="285"/>
      <c r="AY228" s="285"/>
    </row>
    <row r="229" spans="1:51" ht="33">
      <c r="A229" s="1128">
        <v>7</v>
      </c>
      <c r="B229" s="1128">
        <v>7000028335</v>
      </c>
      <c r="C229" s="1128">
        <v>70</v>
      </c>
      <c r="D229" s="1129" t="s">
        <v>698</v>
      </c>
      <c r="E229" s="1128">
        <v>1000000997</v>
      </c>
      <c r="F229" s="1128">
        <v>85353090</v>
      </c>
      <c r="G229" s="976"/>
      <c r="H229" s="1128">
        <v>18</v>
      </c>
      <c r="I229" s="975"/>
      <c r="J229" s="1129" t="s">
        <v>716</v>
      </c>
      <c r="K229" s="1128" t="s">
        <v>568</v>
      </c>
      <c r="L229" s="1128">
        <v>1</v>
      </c>
      <c r="M229" s="973"/>
      <c r="N229" s="1131" t="str">
        <f t="shared" si="62"/>
        <v>Included</v>
      </c>
      <c r="O229" s="926">
        <f t="shared" si="63"/>
        <v>0</v>
      </c>
      <c r="P229" s="857"/>
      <c r="Q229" s="285">
        <f t="shared" si="64"/>
        <v>0</v>
      </c>
      <c r="R229" s="1117">
        <f t="shared" si="65"/>
        <v>0</v>
      </c>
      <c r="S229" s="857"/>
      <c r="T229" s="1004"/>
      <c r="V229" s="425"/>
      <c r="AB229" s="285"/>
      <c r="AL229" s="285"/>
      <c r="AM229" s="285"/>
      <c r="AN229" s="285"/>
      <c r="AO229" s="285"/>
      <c r="AP229" s="285"/>
      <c r="AQ229" s="285"/>
      <c r="AR229" s="285"/>
      <c r="AS229" s="285"/>
      <c r="AT229" s="285"/>
      <c r="AU229" s="285"/>
      <c r="AV229" s="285"/>
      <c r="AW229" s="285"/>
      <c r="AX229" s="285"/>
      <c r="AY229" s="285"/>
    </row>
    <row r="230" spans="1:51" ht="30" customHeight="1">
      <c r="A230" s="1128">
        <v>8</v>
      </c>
      <c r="B230" s="1128">
        <v>7000028335</v>
      </c>
      <c r="C230" s="1128">
        <v>80</v>
      </c>
      <c r="D230" s="1129" t="s">
        <v>698</v>
      </c>
      <c r="E230" s="1128">
        <v>1000000991</v>
      </c>
      <c r="F230" s="1128">
        <v>85359090</v>
      </c>
      <c r="G230" s="976"/>
      <c r="H230" s="1128">
        <v>18</v>
      </c>
      <c r="I230" s="975"/>
      <c r="J230" s="1129" t="s">
        <v>711</v>
      </c>
      <c r="K230" s="1128" t="s">
        <v>568</v>
      </c>
      <c r="L230" s="1128">
        <v>3</v>
      </c>
      <c r="M230" s="973"/>
      <c r="N230" s="1131" t="str">
        <f t="shared" si="62"/>
        <v>Included</v>
      </c>
      <c r="O230" s="926">
        <f t="shared" si="63"/>
        <v>0</v>
      </c>
      <c r="P230" s="857"/>
      <c r="Q230" s="285">
        <f t="shared" si="64"/>
        <v>0</v>
      </c>
      <c r="R230" s="1117">
        <f t="shared" si="65"/>
        <v>0</v>
      </c>
      <c r="S230" s="857"/>
      <c r="T230" s="1004"/>
      <c r="V230" s="425"/>
      <c r="AB230" s="285"/>
      <c r="AL230" s="285"/>
      <c r="AM230" s="285"/>
      <c r="AN230" s="285"/>
      <c r="AO230" s="285"/>
      <c r="AP230" s="285"/>
      <c r="AQ230" s="285"/>
      <c r="AR230" s="285"/>
      <c r="AS230" s="285"/>
      <c r="AT230" s="285"/>
      <c r="AU230" s="285"/>
      <c r="AV230" s="285"/>
      <c r="AW230" s="285"/>
      <c r="AX230" s="285"/>
      <c r="AY230" s="285"/>
    </row>
    <row r="231" spans="1:51" ht="30" customHeight="1">
      <c r="A231" s="1128">
        <v>9</v>
      </c>
      <c r="B231" s="1128">
        <v>7000028335</v>
      </c>
      <c r="C231" s="1128">
        <v>90</v>
      </c>
      <c r="D231" s="1129" t="s">
        <v>699</v>
      </c>
      <c r="E231" s="1128">
        <v>1000000812</v>
      </c>
      <c r="F231" s="1128">
        <v>85371000</v>
      </c>
      <c r="G231" s="976"/>
      <c r="H231" s="1128">
        <v>18</v>
      </c>
      <c r="I231" s="975"/>
      <c r="J231" s="1129" t="s">
        <v>741</v>
      </c>
      <c r="K231" s="1128" t="s">
        <v>568</v>
      </c>
      <c r="L231" s="1128">
        <v>1</v>
      </c>
      <c r="M231" s="973"/>
      <c r="N231" s="1131" t="str">
        <f t="shared" si="62"/>
        <v>Included</v>
      </c>
      <c r="O231" s="926">
        <f t="shared" si="63"/>
        <v>0</v>
      </c>
      <c r="P231" s="857"/>
      <c r="Q231" s="285">
        <f t="shared" si="64"/>
        <v>0</v>
      </c>
      <c r="R231" s="1117">
        <f t="shared" si="65"/>
        <v>0</v>
      </c>
      <c r="S231" s="857"/>
      <c r="T231" s="1004"/>
      <c r="V231" s="425"/>
      <c r="AB231" s="285"/>
      <c r="AL231" s="285"/>
      <c r="AM231" s="285"/>
      <c r="AN231" s="285"/>
      <c r="AO231" s="285"/>
      <c r="AP231" s="285"/>
      <c r="AQ231" s="285"/>
      <c r="AR231" s="285"/>
      <c r="AS231" s="285"/>
      <c r="AT231" s="285"/>
      <c r="AU231" s="285"/>
      <c r="AV231" s="285"/>
      <c r="AW231" s="285"/>
      <c r="AX231" s="285"/>
      <c r="AY231" s="285"/>
    </row>
    <row r="232" spans="1:51" ht="33">
      <c r="A232" s="1128">
        <v>10</v>
      </c>
      <c r="B232" s="1128">
        <v>7000028335</v>
      </c>
      <c r="C232" s="1128">
        <v>100</v>
      </c>
      <c r="D232" s="1129" t="s">
        <v>699</v>
      </c>
      <c r="E232" s="1128">
        <v>1000000738</v>
      </c>
      <c r="F232" s="1128">
        <v>85371000</v>
      </c>
      <c r="G232" s="976"/>
      <c r="H232" s="1128">
        <v>18</v>
      </c>
      <c r="I232" s="975"/>
      <c r="J232" s="1129" t="s">
        <v>742</v>
      </c>
      <c r="K232" s="1128" t="s">
        <v>568</v>
      </c>
      <c r="L232" s="1128">
        <v>1</v>
      </c>
      <c r="M232" s="973"/>
      <c r="N232" s="1131" t="str">
        <f t="shared" si="62"/>
        <v>Included</v>
      </c>
      <c r="O232" s="926">
        <f t="shared" si="63"/>
        <v>0</v>
      </c>
      <c r="P232" s="857"/>
      <c r="Q232" s="285">
        <f t="shared" si="64"/>
        <v>0</v>
      </c>
      <c r="R232" s="1117">
        <f t="shared" si="65"/>
        <v>0</v>
      </c>
      <c r="S232" s="857"/>
      <c r="T232" s="1004"/>
      <c r="V232" s="425"/>
      <c r="AB232" s="285"/>
      <c r="AL232" s="285"/>
      <c r="AM232" s="285"/>
      <c r="AN232" s="285"/>
      <c r="AO232" s="285"/>
      <c r="AP232" s="285"/>
      <c r="AQ232" s="285"/>
      <c r="AR232" s="285"/>
      <c r="AS232" s="285"/>
      <c r="AT232" s="285"/>
      <c r="AU232" s="285"/>
      <c r="AV232" s="285"/>
      <c r="AW232" s="285"/>
      <c r="AX232" s="285"/>
      <c r="AY232" s="285"/>
    </row>
    <row r="233" spans="1:51" ht="35.25" customHeight="1">
      <c r="A233" s="1128">
        <v>11</v>
      </c>
      <c r="B233" s="1128">
        <v>7000028335</v>
      </c>
      <c r="C233" s="1128">
        <v>110</v>
      </c>
      <c r="D233" s="1129" t="s">
        <v>699</v>
      </c>
      <c r="E233" s="1128">
        <v>1000000734</v>
      </c>
      <c r="F233" s="1128">
        <v>85371000</v>
      </c>
      <c r="G233" s="976"/>
      <c r="H233" s="1128">
        <v>18</v>
      </c>
      <c r="I233" s="975"/>
      <c r="J233" s="1129" t="s">
        <v>747</v>
      </c>
      <c r="K233" s="1128" t="s">
        <v>572</v>
      </c>
      <c r="L233" s="1128">
        <v>1</v>
      </c>
      <c r="M233" s="973"/>
      <c r="N233" s="1131" t="str">
        <f t="shared" si="62"/>
        <v>Included</v>
      </c>
      <c r="O233" s="926">
        <f t="shared" si="63"/>
        <v>0</v>
      </c>
      <c r="P233" s="857"/>
      <c r="Q233" s="285">
        <f t="shared" si="64"/>
        <v>0</v>
      </c>
      <c r="R233" s="1117">
        <f t="shared" si="65"/>
        <v>0</v>
      </c>
      <c r="S233" s="857"/>
      <c r="T233" s="1004"/>
      <c r="V233" s="425"/>
      <c r="AB233" s="285"/>
      <c r="AL233" s="285"/>
      <c r="AM233" s="285"/>
      <c r="AN233" s="285"/>
      <c r="AO233" s="285"/>
      <c r="AP233" s="285"/>
      <c r="AQ233" s="285"/>
      <c r="AR233" s="285"/>
      <c r="AS233" s="285"/>
      <c r="AT233" s="285"/>
      <c r="AU233" s="285"/>
      <c r="AV233" s="285"/>
      <c r="AW233" s="285"/>
      <c r="AX233" s="285"/>
      <c r="AY233" s="285"/>
    </row>
    <row r="234" spans="1:51" ht="33">
      <c r="A234" s="1128">
        <v>12</v>
      </c>
      <c r="B234" s="1128">
        <v>7000028335</v>
      </c>
      <c r="C234" s="1128">
        <v>120</v>
      </c>
      <c r="D234" s="1129" t="s">
        <v>740</v>
      </c>
      <c r="E234" s="1128">
        <v>1000000815</v>
      </c>
      <c r="F234" s="1128">
        <v>85371000</v>
      </c>
      <c r="G234" s="976"/>
      <c r="H234" s="1128">
        <v>18</v>
      </c>
      <c r="I234" s="975"/>
      <c r="J234" s="1129" t="s">
        <v>750</v>
      </c>
      <c r="K234" s="1128" t="s">
        <v>568</v>
      </c>
      <c r="L234" s="1128">
        <v>1</v>
      </c>
      <c r="M234" s="973"/>
      <c r="N234" s="1131" t="str">
        <f t="shared" si="62"/>
        <v>Included</v>
      </c>
      <c r="O234" s="926">
        <f t="shared" si="63"/>
        <v>0</v>
      </c>
      <c r="P234" s="857"/>
      <c r="Q234" s="285">
        <f t="shared" si="64"/>
        <v>0</v>
      </c>
      <c r="R234" s="1117">
        <f t="shared" si="65"/>
        <v>0</v>
      </c>
      <c r="S234" s="857"/>
      <c r="T234" s="1004"/>
      <c r="V234" s="425"/>
      <c r="AB234" s="285"/>
      <c r="AL234" s="285"/>
      <c r="AM234" s="285"/>
      <c r="AN234" s="285"/>
      <c r="AO234" s="285"/>
      <c r="AP234" s="285"/>
      <c r="AQ234" s="285"/>
      <c r="AR234" s="285"/>
      <c r="AS234" s="285"/>
      <c r="AT234" s="285"/>
      <c r="AU234" s="285"/>
      <c r="AV234" s="285"/>
      <c r="AW234" s="285"/>
      <c r="AX234" s="285"/>
      <c r="AY234" s="285"/>
    </row>
    <row r="235" spans="1:51">
      <c r="A235" s="1128">
        <v>13</v>
      </c>
      <c r="B235" s="1128">
        <v>7000028335</v>
      </c>
      <c r="C235" s="1128">
        <v>130</v>
      </c>
      <c r="D235" s="1129" t="s">
        <v>700</v>
      </c>
      <c r="E235" s="1128">
        <v>1000010638</v>
      </c>
      <c r="F235" s="1128">
        <v>85176210</v>
      </c>
      <c r="G235" s="976"/>
      <c r="H235" s="1128">
        <v>18</v>
      </c>
      <c r="I235" s="975"/>
      <c r="J235" s="1129" t="s">
        <v>718</v>
      </c>
      <c r="K235" s="1128" t="s">
        <v>568</v>
      </c>
      <c r="L235" s="1128">
        <v>1</v>
      </c>
      <c r="M235" s="973"/>
      <c r="N235" s="1131" t="str">
        <f t="shared" si="62"/>
        <v>Included</v>
      </c>
      <c r="O235" s="926">
        <f t="shared" si="63"/>
        <v>0</v>
      </c>
      <c r="P235" s="857"/>
      <c r="Q235" s="285">
        <f t="shared" si="64"/>
        <v>0</v>
      </c>
      <c r="R235" s="1117">
        <f t="shared" si="65"/>
        <v>0</v>
      </c>
      <c r="S235" s="857"/>
      <c r="T235" s="1004"/>
      <c r="V235" s="425"/>
      <c r="AB235" s="285"/>
      <c r="AL235" s="285"/>
      <c r="AM235" s="285"/>
      <c r="AN235" s="285"/>
      <c r="AO235" s="285"/>
      <c r="AP235" s="285"/>
      <c r="AQ235" s="285"/>
      <c r="AR235" s="285"/>
      <c r="AS235" s="285"/>
      <c r="AT235" s="285"/>
      <c r="AU235" s="285"/>
      <c r="AV235" s="285"/>
      <c r="AW235" s="285"/>
      <c r="AX235" s="285"/>
      <c r="AY235" s="285"/>
    </row>
    <row r="236" spans="1:51" ht="31.5" customHeight="1">
      <c r="A236" s="1128">
        <v>14</v>
      </c>
      <c r="B236" s="1128">
        <v>7000028335</v>
      </c>
      <c r="C236" s="1128">
        <v>140</v>
      </c>
      <c r="D236" s="1129" t="s">
        <v>650</v>
      </c>
      <c r="E236" s="1128">
        <v>1000014547</v>
      </c>
      <c r="F236" s="1128">
        <v>85371000</v>
      </c>
      <c r="G236" s="976"/>
      <c r="H236" s="1128">
        <v>18</v>
      </c>
      <c r="I236" s="975"/>
      <c r="J236" s="1129" t="s">
        <v>573</v>
      </c>
      <c r="K236" s="1128" t="s">
        <v>568</v>
      </c>
      <c r="L236" s="1128">
        <v>2</v>
      </c>
      <c r="M236" s="973"/>
      <c r="N236" s="1131" t="str">
        <f t="shared" si="62"/>
        <v>Included</v>
      </c>
      <c r="O236" s="926">
        <f t="shared" si="63"/>
        <v>0</v>
      </c>
      <c r="P236" s="857"/>
      <c r="Q236" s="285">
        <f t="shared" si="64"/>
        <v>0</v>
      </c>
      <c r="R236" s="1117">
        <f t="shared" si="65"/>
        <v>0</v>
      </c>
      <c r="S236" s="857"/>
      <c r="T236" s="1004"/>
      <c r="V236" s="425"/>
      <c r="AB236" s="285"/>
      <c r="AL236" s="285"/>
      <c r="AM236" s="285"/>
      <c r="AN236" s="285"/>
      <c r="AO236" s="285"/>
      <c r="AP236" s="285"/>
      <c r="AQ236" s="285"/>
      <c r="AR236" s="285"/>
      <c r="AS236" s="285"/>
      <c r="AT236" s="285"/>
      <c r="AU236" s="285"/>
      <c r="AV236" s="285"/>
      <c r="AW236" s="285"/>
      <c r="AX236" s="285"/>
      <c r="AY236" s="285"/>
    </row>
    <row r="237" spans="1:51" ht="31.5" customHeight="1">
      <c r="A237" s="1128">
        <v>15</v>
      </c>
      <c r="B237" s="1128">
        <v>7000028335</v>
      </c>
      <c r="C237" s="1128">
        <v>150</v>
      </c>
      <c r="D237" s="1129" t="s">
        <v>650</v>
      </c>
      <c r="E237" s="1128">
        <v>1000014548</v>
      </c>
      <c r="F237" s="1128">
        <v>94059900</v>
      </c>
      <c r="G237" s="976"/>
      <c r="H237" s="1128">
        <v>18</v>
      </c>
      <c r="I237" s="975"/>
      <c r="J237" s="1129" t="s">
        <v>635</v>
      </c>
      <c r="K237" s="1128" t="s">
        <v>568</v>
      </c>
      <c r="L237" s="1128">
        <v>2</v>
      </c>
      <c r="M237" s="973"/>
      <c r="N237" s="1131" t="str">
        <f t="shared" si="62"/>
        <v>Included</v>
      </c>
      <c r="O237" s="926">
        <f t="shared" si="63"/>
        <v>0</v>
      </c>
      <c r="P237" s="857"/>
      <c r="Q237" s="285">
        <f t="shared" si="64"/>
        <v>0</v>
      </c>
      <c r="R237" s="1117">
        <f t="shared" si="65"/>
        <v>0</v>
      </c>
      <c r="S237" s="857"/>
      <c r="T237" s="1004"/>
      <c r="V237" s="425"/>
      <c r="AB237" s="285"/>
      <c r="AL237" s="285"/>
      <c r="AM237" s="285"/>
      <c r="AN237" s="285"/>
      <c r="AO237" s="285"/>
      <c r="AP237" s="285"/>
      <c r="AQ237" s="285"/>
      <c r="AR237" s="285"/>
      <c r="AS237" s="285"/>
      <c r="AT237" s="285"/>
      <c r="AU237" s="285"/>
      <c r="AV237" s="285"/>
      <c r="AW237" s="285"/>
      <c r="AX237" s="285"/>
      <c r="AY237" s="285"/>
    </row>
    <row r="238" spans="1:51" ht="33">
      <c r="A238" s="1128">
        <v>16</v>
      </c>
      <c r="B238" s="1128">
        <v>7000028335</v>
      </c>
      <c r="C238" s="1128">
        <v>160</v>
      </c>
      <c r="D238" s="1129" t="s">
        <v>650</v>
      </c>
      <c r="E238" s="1128">
        <v>1000038397</v>
      </c>
      <c r="F238" s="1128">
        <v>94059900</v>
      </c>
      <c r="G238" s="976"/>
      <c r="H238" s="1128">
        <v>18</v>
      </c>
      <c r="I238" s="975"/>
      <c r="J238" s="1129" t="s">
        <v>652</v>
      </c>
      <c r="K238" s="1128" t="s">
        <v>568</v>
      </c>
      <c r="L238" s="1128">
        <v>6</v>
      </c>
      <c r="M238" s="973"/>
      <c r="N238" s="1131" t="str">
        <f t="shared" si="62"/>
        <v>Included</v>
      </c>
      <c r="O238" s="926">
        <f t="shared" si="63"/>
        <v>0</v>
      </c>
      <c r="P238" s="857"/>
      <c r="Q238" s="285">
        <f t="shared" si="64"/>
        <v>0</v>
      </c>
      <c r="R238" s="1117">
        <f t="shared" si="65"/>
        <v>0</v>
      </c>
      <c r="S238" s="857"/>
      <c r="T238" s="1004"/>
      <c r="V238" s="425"/>
      <c r="AB238" s="285"/>
      <c r="AL238" s="285"/>
      <c r="AM238" s="285"/>
      <c r="AN238" s="285"/>
      <c r="AO238" s="285"/>
      <c r="AP238" s="285"/>
      <c r="AQ238" s="285"/>
      <c r="AR238" s="285"/>
      <c r="AS238" s="285"/>
      <c r="AT238" s="285"/>
      <c r="AU238" s="285"/>
      <c r="AV238" s="285"/>
      <c r="AW238" s="285"/>
      <c r="AX238" s="285"/>
      <c r="AY238" s="285"/>
    </row>
    <row r="239" spans="1:51" ht="33">
      <c r="A239" s="1128">
        <v>17</v>
      </c>
      <c r="B239" s="1128">
        <v>7000028335</v>
      </c>
      <c r="C239" s="1128">
        <v>170</v>
      </c>
      <c r="D239" s="1129" t="s">
        <v>650</v>
      </c>
      <c r="E239" s="1128">
        <v>1000038389</v>
      </c>
      <c r="F239" s="1128">
        <v>94051090</v>
      </c>
      <c r="G239" s="976"/>
      <c r="H239" s="1128">
        <v>18</v>
      </c>
      <c r="I239" s="975"/>
      <c r="J239" s="1129" t="s">
        <v>651</v>
      </c>
      <c r="K239" s="1128" t="s">
        <v>568</v>
      </c>
      <c r="L239" s="1128">
        <v>6</v>
      </c>
      <c r="M239" s="973"/>
      <c r="N239" s="1131" t="str">
        <f t="shared" si="62"/>
        <v>Included</v>
      </c>
      <c r="O239" s="926">
        <f t="shared" si="63"/>
        <v>0</v>
      </c>
      <c r="P239" s="857"/>
      <c r="Q239" s="285">
        <f t="shared" si="64"/>
        <v>0</v>
      </c>
      <c r="R239" s="1117">
        <f t="shared" si="65"/>
        <v>0</v>
      </c>
      <c r="S239" s="857"/>
      <c r="T239" s="1004"/>
      <c r="V239" s="425"/>
      <c r="AB239" s="285"/>
      <c r="AL239" s="285"/>
      <c r="AM239" s="285"/>
      <c r="AN239" s="285"/>
      <c r="AO239" s="285"/>
      <c r="AP239" s="285"/>
      <c r="AQ239" s="285"/>
      <c r="AR239" s="285"/>
      <c r="AS239" s="285"/>
      <c r="AT239" s="285"/>
      <c r="AU239" s="285"/>
      <c r="AV239" s="285"/>
      <c r="AW239" s="285"/>
      <c r="AX239" s="285"/>
      <c r="AY239" s="285"/>
    </row>
    <row r="240" spans="1:51" ht="33">
      <c r="A240" s="1128">
        <v>18</v>
      </c>
      <c r="B240" s="1128">
        <v>7000028335</v>
      </c>
      <c r="C240" s="1128">
        <v>180</v>
      </c>
      <c r="D240" s="1129" t="s">
        <v>650</v>
      </c>
      <c r="E240" s="1128">
        <v>1000038387</v>
      </c>
      <c r="F240" s="1128">
        <v>94051090</v>
      </c>
      <c r="G240" s="976"/>
      <c r="H240" s="1128">
        <v>18</v>
      </c>
      <c r="I240" s="975"/>
      <c r="J240" s="1129" t="s">
        <v>577</v>
      </c>
      <c r="K240" s="1128" t="s">
        <v>568</v>
      </c>
      <c r="L240" s="1128">
        <v>6</v>
      </c>
      <c r="M240" s="973"/>
      <c r="N240" s="1131" t="str">
        <f t="shared" si="62"/>
        <v>Included</v>
      </c>
      <c r="O240" s="926">
        <f t="shared" si="63"/>
        <v>0</v>
      </c>
      <c r="P240" s="857"/>
      <c r="Q240" s="285">
        <f t="shared" si="64"/>
        <v>0</v>
      </c>
      <c r="R240" s="1117">
        <f t="shared" si="65"/>
        <v>0</v>
      </c>
      <c r="S240" s="857"/>
      <c r="T240" s="1004"/>
      <c r="V240" s="425"/>
      <c r="AB240" s="285"/>
      <c r="AL240" s="285"/>
      <c r="AM240" s="285"/>
      <c r="AN240" s="285"/>
      <c r="AO240" s="285"/>
      <c r="AP240" s="285"/>
      <c r="AQ240" s="285"/>
      <c r="AR240" s="285"/>
      <c r="AS240" s="285"/>
      <c r="AT240" s="285"/>
      <c r="AU240" s="285"/>
      <c r="AV240" s="285"/>
      <c r="AW240" s="285"/>
      <c r="AX240" s="285"/>
      <c r="AY240" s="285"/>
    </row>
    <row r="241" spans="1:51" ht="33">
      <c r="A241" s="1128">
        <v>19</v>
      </c>
      <c r="B241" s="1128">
        <v>7000028335</v>
      </c>
      <c r="C241" s="1128">
        <v>190</v>
      </c>
      <c r="D241" s="1129" t="s">
        <v>650</v>
      </c>
      <c r="E241" s="1128">
        <v>1000038325</v>
      </c>
      <c r="F241" s="1128">
        <v>94059900</v>
      </c>
      <c r="G241" s="976"/>
      <c r="H241" s="1128">
        <v>18</v>
      </c>
      <c r="I241" s="975"/>
      <c r="J241" s="1129" t="s">
        <v>575</v>
      </c>
      <c r="K241" s="1128" t="s">
        <v>568</v>
      </c>
      <c r="L241" s="1128">
        <v>6</v>
      </c>
      <c r="M241" s="973"/>
      <c r="N241" s="1131" t="str">
        <f t="shared" si="62"/>
        <v>Included</v>
      </c>
      <c r="O241" s="926">
        <f t="shared" si="63"/>
        <v>0</v>
      </c>
      <c r="P241" s="857"/>
      <c r="Q241" s="285">
        <f t="shared" si="64"/>
        <v>0</v>
      </c>
      <c r="R241" s="1117">
        <f t="shared" si="65"/>
        <v>0</v>
      </c>
      <c r="S241" s="857"/>
      <c r="T241" s="1004"/>
      <c r="V241" s="425"/>
      <c r="AB241" s="285"/>
      <c r="AL241" s="285"/>
      <c r="AM241" s="285"/>
      <c r="AN241" s="285"/>
      <c r="AO241" s="285"/>
      <c r="AP241" s="285"/>
      <c r="AQ241" s="285"/>
      <c r="AR241" s="285"/>
      <c r="AS241" s="285"/>
      <c r="AT241" s="285"/>
      <c r="AU241" s="285"/>
      <c r="AV241" s="285"/>
      <c r="AW241" s="285"/>
      <c r="AX241" s="285"/>
      <c r="AY241" s="285"/>
    </row>
    <row r="242" spans="1:51" ht="30" customHeight="1">
      <c r="A242" s="1128">
        <v>20</v>
      </c>
      <c r="B242" s="1128">
        <v>7000028335</v>
      </c>
      <c r="C242" s="1128">
        <v>200</v>
      </c>
      <c r="D242" s="1129" t="s">
        <v>701</v>
      </c>
      <c r="E242" s="1128">
        <v>1000056265</v>
      </c>
      <c r="F242" s="1128">
        <v>85446020</v>
      </c>
      <c r="G242" s="976"/>
      <c r="H242" s="1128">
        <v>18</v>
      </c>
      <c r="I242" s="975"/>
      <c r="J242" s="1129" t="s">
        <v>617</v>
      </c>
      <c r="K242" s="1128" t="s">
        <v>576</v>
      </c>
      <c r="L242" s="1128">
        <v>0.3</v>
      </c>
      <c r="M242" s="973"/>
      <c r="N242" s="1131" t="str">
        <f t="shared" si="62"/>
        <v>Included</v>
      </c>
      <c r="O242" s="926">
        <f t="shared" si="63"/>
        <v>0</v>
      </c>
      <c r="P242" s="857"/>
      <c r="Q242" s="285">
        <f t="shared" si="64"/>
        <v>0</v>
      </c>
      <c r="R242" s="1117">
        <f t="shared" si="65"/>
        <v>0</v>
      </c>
      <c r="S242" s="857"/>
      <c r="T242" s="1004"/>
      <c r="V242" s="425"/>
      <c r="AB242" s="285"/>
      <c r="AL242" s="285"/>
      <c r="AM242" s="285"/>
      <c r="AN242" s="285"/>
      <c r="AO242" s="285"/>
      <c r="AP242" s="285"/>
      <c r="AQ242" s="285"/>
      <c r="AR242" s="285"/>
      <c r="AS242" s="285"/>
      <c r="AT242" s="285"/>
      <c r="AU242" s="285"/>
      <c r="AV242" s="285"/>
      <c r="AW242" s="285"/>
      <c r="AX242" s="285"/>
      <c r="AY242" s="285"/>
    </row>
    <row r="243" spans="1:51" ht="30" customHeight="1">
      <c r="A243" s="1128">
        <v>21</v>
      </c>
      <c r="B243" s="1128">
        <v>7000028335</v>
      </c>
      <c r="C243" s="1128">
        <v>210</v>
      </c>
      <c r="D243" s="1129" t="s">
        <v>701</v>
      </c>
      <c r="E243" s="1128">
        <v>1000056264</v>
      </c>
      <c r="F243" s="1128">
        <v>85446020</v>
      </c>
      <c r="G243" s="976"/>
      <c r="H243" s="1128">
        <v>18</v>
      </c>
      <c r="I243" s="975"/>
      <c r="J243" s="1129" t="s">
        <v>618</v>
      </c>
      <c r="K243" s="1128" t="s">
        <v>576</v>
      </c>
      <c r="L243" s="1128">
        <v>1.5</v>
      </c>
      <c r="M243" s="973"/>
      <c r="N243" s="1131" t="str">
        <f t="shared" si="62"/>
        <v>Included</v>
      </c>
      <c r="O243" s="926">
        <f t="shared" si="63"/>
        <v>0</v>
      </c>
      <c r="P243" s="857"/>
      <c r="Q243" s="285">
        <f t="shared" si="64"/>
        <v>0</v>
      </c>
      <c r="R243" s="1117">
        <f t="shared" si="65"/>
        <v>0</v>
      </c>
      <c r="S243" s="857"/>
      <c r="T243" s="1004"/>
      <c r="V243" s="425"/>
      <c r="AB243" s="285"/>
      <c r="AL243" s="285"/>
      <c r="AM243" s="285"/>
      <c r="AN243" s="285"/>
      <c r="AO243" s="285"/>
      <c r="AP243" s="285"/>
      <c r="AQ243" s="285"/>
      <c r="AR243" s="285"/>
      <c r="AS243" s="285"/>
      <c r="AT243" s="285"/>
      <c r="AU243" s="285"/>
      <c r="AV243" s="285"/>
      <c r="AW243" s="285"/>
      <c r="AX243" s="285"/>
      <c r="AY243" s="285"/>
    </row>
    <row r="244" spans="1:51" ht="30" customHeight="1">
      <c r="A244" s="1128">
        <v>22</v>
      </c>
      <c r="B244" s="1128">
        <v>7000028335</v>
      </c>
      <c r="C244" s="1128">
        <v>220</v>
      </c>
      <c r="D244" s="1129" t="s">
        <v>701</v>
      </c>
      <c r="E244" s="1128">
        <v>1000031887</v>
      </c>
      <c r="F244" s="1128">
        <v>85446020</v>
      </c>
      <c r="G244" s="976"/>
      <c r="H244" s="1128">
        <v>18</v>
      </c>
      <c r="I244" s="975"/>
      <c r="J244" s="1129" t="s">
        <v>607</v>
      </c>
      <c r="K244" s="1128" t="s">
        <v>576</v>
      </c>
      <c r="L244" s="1128">
        <v>0.5</v>
      </c>
      <c r="M244" s="973"/>
      <c r="N244" s="1131" t="str">
        <f t="shared" si="62"/>
        <v>Included</v>
      </c>
      <c r="O244" s="926">
        <f t="shared" si="63"/>
        <v>0</v>
      </c>
      <c r="P244" s="857"/>
      <c r="Q244" s="285">
        <f t="shared" si="64"/>
        <v>0</v>
      </c>
      <c r="R244" s="1117">
        <f t="shared" si="65"/>
        <v>0</v>
      </c>
      <c r="S244" s="857"/>
      <c r="T244" s="1004"/>
      <c r="V244" s="425"/>
      <c r="AB244" s="285"/>
      <c r="AL244" s="285"/>
      <c r="AM244" s="285"/>
      <c r="AN244" s="285"/>
      <c r="AO244" s="285"/>
      <c r="AP244" s="285"/>
      <c r="AQ244" s="285"/>
      <c r="AR244" s="285"/>
      <c r="AS244" s="285"/>
      <c r="AT244" s="285"/>
      <c r="AU244" s="285"/>
      <c r="AV244" s="285"/>
      <c r="AW244" s="285"/>
      <c r="AX244" s="285"/>
      <c r="AY244" s="285"/>
    </row>
    <row r="245" spans="1:51" ht="30" customHeight="1">
      <c r="A245" s="1128">
        <v>23</v>
      </c>
      <c r="B245" s="1128">
        <v>7000028335</v>
      </c>
      <c r="C245" s="1128">
        <v>230</v>
      </c>
      <c r="D245" s="1129" t="s">
        <v>701</v>
      </c>
      <c r="E245" s="1128">
        <v>1000031993</v>
      </c>
      <c r="F245" s="1128">
        <v>85446020</v>
      </c>
      <c r="G245" s="976"/>
      <c r="H245" s="1128">
        <v>18</v>
      </c>
      <c r="I245" s="975"/>
      <c r="J245" s="1129" t="s">
        <v>719</v>
      </c>
      <c r="K245" s="1128" t="s">
        <v>576</v>
      </c>
      <c r="L245" s="1128">
        <v>0.5</v>
      </c>
      <c r="M245" s="973"/>
      <c r="N245" s="1131" t="str">
        <f t="shared" si="62"/>
        <v>Included</v>
      </c>
      <c r="O245" s="926">
        <f t="shared" si="63"/>
        <v>0</v>
      </c>
      <c r="P245" s="857"/>
      <c r="Q245" s="285">
        <f t="shared" si="64"/>
        <v>0</v>
      </c>
      <c r="R245" s="1117">
        <f t="shared" si="65"/>
        <v>0</v>
      </c>
      <c r="S245" s="857"/>
      <c r="T245" s="1004"/>
      <c r="V245" s="425"/>
      <c r="AB245" s="285"/>
      <c r="AL245" s="285"/>
      <c r="AM245" s="285"/>
      <c r="AN245" s="285"/>
      <c r="AO245" s="285"/>
      <c r="AP245" s="285"/>
      <c r="AQ245" s="285"/>
      <c r="AR245" s="285"/>
      <c r="AS245" s="285"/>
      <c r="AT245" s="285"/>
      <c r="AU245" s="285"/>
      <c r="AV245" s="285"/>
      <c r="AW245" s="285"/>
      <c r="AX245" s="285"/>
      <c r="AY245" s="285"/>
    </row>
    <row r="246" spans="1:51" ht="30" customHeight="1">
      <c r="A246" s="1128">
        <v>24</v>
      </c>
      <c r="B246" s="1128">
        <v>7000028335</v>
      </c>
      <c r="C246" s="1128">
        <v>240</v>
      </c>
      <c r="D246" s="1129" t="s">
        <v>701</v>
      </c>
      <c r="E246" s="1128">
        <v>1000031987</v>
      </c>
      <c r="F246" s="1128">
        <v>85446020</v>
      </c>
      <c r="G246" s="976"/>
      <c r="H246" s="1128">
        <v>18</v>
      </c>
      <c r="I246" s="975"/>
      <c r="J246" s="1129" t="s">
        <v>608</v>
      </c>
      <c r="K246" s="1128" t="s">
        <v>576</v>
      </c>
      <c r="L246" s="1128">
        <v>1.5</v>
      </c>
      <c r="M246" s="973"/>
      <c r="N246" s="1131" t="str">
        <f t="shared" si="62"/>
        <v>Included</v>
      </c>
      <c r="O246" s="926">
        <f t="shared" si="63"/>
        <v>0</v>
      </c>
      <c r="P246" s="857"/>
      <c r="Q246" s="285">
        <f t="shared" si="64"/>
        <v>0</v>
      </c>
      <c r="R246" s="1117">
        <f t="shared" si="65"/>
        <v>0</v>
      </c>
      <c r="S246" s="857"/>
      <c r="T246" s="1004"/>
      <c r="V246" s="425"/>
      <c r="AB246" s="285"/>
      <c r="AL246" s="285"/>
      <c r="AM246" s="285"/>
      <c r="AN246" s="285"/>
      <c r="AO246" s="285"/>
      <c r="AP246" s="285"/>
      <c r="AQ246" s="285"/>
      <c r="AR246" s="285"/>
      <c r="AS246" s="285"/>
      <c r="AT246" s="285"/>
      <c r="AU246" s="285"/>
      <c r="AV246" s="285"/>
      <c r="AW246" s="285"/>
      <c r="AX246" s="285"/>
      <c r="AY246" s="285"/>
    </row>
    <row r="247" spans="1:51" ht="30" customHeight="1">
      <c r="A247" s="1128">
        <v>25</v>
      </c>
      <c r="B247" s="1128">
        <v>7000028335</v>
      </c>
      <c r="C247" s="1128">
        <v>250</v>
      </c>
      <c r="D247" s="1129" t="s">
        <v>701</v>
      </c>
      <c r="E247" s="1128">
        <v>1000031976</v>
      </c>
      <c r="F247" s="1128">
        <v>85446020</v>
      </c>
      <c r="G247" s="976"/>
      <c r="H247" s="1128">
        <v>18</v>
      </c>
      <c r="I247" s="975"/>
      <c r="J247" s="1129" t="s">
        <v>612</v>
      </c>
      <c r="K247" s="1128" t="s">
        <v>576</v>
      </c>
      <c r="L247" s="1128">
        <v>0.2</v>
      </c>
      <c r="M247" s="973"/>
      <c r="N247" s="1131" t="str">
        <f t="shared" si="62"/>
        <v>Included</v>
      </c>
      <c r="O247" s="926">
        <f t="shared" si="63"/>
        <v>0</v>
      </c>
      <c r="P247" s="857"/>
      <c r="Q247" s="285">
        <f t="shared" si="64"/>
        <v>0</v>
      </c>
      <c r="R247" s="1117">
        <f t="shared" si="65"/>
        <v>0</v>
      </c>
      <c r="S247" s="857"/>
      <c r="T247" s="1004"/>
      <c r="V247" s="425"/>
      <c r="AB247" s="285"/>
      <c r="AL247" s="285"/>
      <c r="AM247" s="285"/>
      <c r="AN247" s="285"/>
      <c r="AO247" s="285"/>
      <c r="AP247" s="285"/>
      <c r="AQ247" s="285"/>
      <c r="AR247" s="285"/>
      <c r="AS247" s="285"/>
      <c r="AT247" s="285"/>
      <c r="AU247" s="285"/>
      <c r="AV247" s="285"/>
      <c r="AW247" s="285"/>
      <c r="AX247" s="285"/>
      <c r="AY247" s="285"/>
    </row>
    <row r="248" spans="1:51" ht="30" customHeight="1">
      <c r="A248" s="1128">
        <v>26</v>
      </c>
      <c r="B248" s="1128">
        <v>7000028335</v>
      </c>
      <c r="C248" s="1128">
        <v>260</v>
      </c>
      <c r="D248" s="1129" t="s">
        <v>701</v>
      </c>
      <c r="E248" s="1128">
        <v>1000031953</v>
      </c>
      <c r="F248" s="1128">
        <v>85446020</v>
      </c>
      <c r="G248" s="976"/>
      <c r="H248" s="1128">
        <v>18</v>
      </c>
      <c r="I248" s="975"/>
      <c r="J248" s="1129" t="s">
        <v>613</v>
      </c>
      <c r="K248" s="1128" t="s">
        <v>576</v>
      </c>
      <c r="L248" s="1128">
        <v>0.5</v>
      </c>
      <c r="M248" s="973"/>
      <c r="N248" s="1131" t="str">
        <f t="shared" si="62"/>
        <v>Included</v>
      </c>
      <c r="O248" s="926">
        <f t="shared" si="63"/>
        <v>0</v>
      </c>
      <c r="P248" s="857"/>
      <c r="Q248" s="285">
        <f t="shared" si="64"/>
        <v>0</v>
      </c>
      <c r="R248" s="1117">
        <f t="shared" si="65"/>
        <v>0</v>
      </c>
      <c r="S248" s="857"/>
      <c r="T248" s="1004"/>
      <c r="V248" s="425"/>
      <c r="AB248" s="285"/>
      <c r="AL248" s="285"/>
      <c r="AM248" s="285"/>
      <c r="AN248" s="285"/>
      <c r="AO248" s="285"/>
      <c r="AP248" s="285"/>
      <c r="AQ248" s="285"/>
      <c r="AR248" s="285"/>
      <c r="AS248" s="285"/>
      <c r="AT248" s="285"/>
      <c r="AU248" s="285"/>
      <c r="AV248" s="285"/>
      <c r="AW248" s="285"/>
      <c r="AX248" s="285"/>
      <c r="AY248" s="285"/>
    </row>
    <row r="249" spans="1:51" ht="30" customHeight="1">
      <c r="A249" s="1128">
        <v>27</v>
      </c>
      <c r="B249" s="1128">
        <v>7000028335</v>
      </c>
      <c r="C249" s="1128">
        <v>270</v>
      </c>
      <c r="D249" s="1129" t="s">
        <v>701</v>
      </c>
      <c r="E249" s="1128">
        <v>1000031943</v>
      </c>
      <c r="F249" s="1128">
        <v>85446020</v>
      </c>
      <c r="G249" s="976"/>
      <c r="H249" s="1128">
        <v>18</v>
      </c>
      <c r="I249" s="975"/>
      <c r="J249" s="1129" t="s">
        <v>610</v>
      </c>
      <c r="K249" s="1128" t="s">
        <v>576</v>
      </c>
      <c r="L249" s="1128">
        <v>0.5</v>
      </c>
      <c r="M249" s="973"/>
      <c r="N249" s="1131" t="str">
        <f t="shared" si="62"/>
        <v>Included</v>
      </c>
      <c r="O249" s="926">
        <f t="shared" si="63"/>
        <v>0</v>
      </c>
      <c r="P249" s="857"/>
      <c r="Q249" s="285">
        <f t="shared" si="64"/>
        <v>0</v>
      </c>
      <c r="R249" s="1117">
        <f t="shared" si="65"/>
        <v>0</v>
      </c>
      <c r="S249" s="857"/>
      <c r="T249" s="1004"/>
      <c r="V249" s="425"/>
      <c r="AB249" s="285"/>
      <c r="AL249" s="285"/>
      <c r="AM249" s="285"/>
      <c r="AN249" s="285"/>
      <c r="AO249" s="285"/>
      <c r="AP249" s="285"/>
      <c r="AQ249" s="285"/>
      <c r="AR249" s="285"/>
      <c r="AS249" s="285"/>
      <c r="AT249" s="285"/>
      <c r="AU249" s="285"/>
      <c r="AV249" s="285"/>
      <c r="AW249" s="285"/>
      <c r="AX249" s="285"/>
      <c r="AY249" s="285"/>
    </row>
    <row r="250" spans="1:51" ht="30" customHeight="1">
      <c r="A250" s="1128">
        <v>28</v>
      </c>
      <c r="B250" s="1128">
        <v>7000028335</v>
      </c>
      <c r="C250" s="1128">
        <v>280</v>
      </c>
      <c r="D250" s="1129" t="s">
        <v>701</v>
      </c>
      <c r="E250" s="1128">
        <v>1000031985</v>
      </c>
      <c r="F250" s="1128">
        <v>85446020</v>
      </c>
      <c r="G250" s="976"/>
      <c r="H250" s="1128">
        <v>18</v>
      </c>
      <c r="I250" s="975"/>
      <c r="J250" s="1129" t="s">
        <v>611</v>
      </c>
      <c r="K250" s="1128" t="s">
        <v>576</v>
      </c>
      <c r="L250" s="1128">
        <v>1</v>
      </c>
      <c r="M250" s="973"/>
      <c r="N250" s="1131" t="str">
        <f t="shared" si="62"/>
        <v>Included</v>
      </c>
      <c r="O250" s="926">
        <f t="shared" si="63"/>
        <v>0</v>
      </c>
      <c r="P250" s="857"/>
      <c r="Q250" s="285">
        <f t="shared" si="64"/>
        <v>0</v>
      </c>
      <c r="R250" s="1117">
        <f t="shared" si="65"/>
        <v>0</v>
      </c>
      <c r="S250" s="857"/>
      <c r="T250" s="1004"/>
      <c r="V250" s="425"/>
      <c r="AB250" s="285"/>
      <c r="AL250" s="285"/>
      <c r="AM250" s="285"/>
      <c r="AN250" s="285"/>
      <c r="AO250" s="285"/>
      <c r="AP250" s="285"/>
      <c r="AQ250" s="285"/>
      <c r="AR250" s="285"/>
      <c r="AS250" s="285"/>
      <c r="AT250" s="285"/>
      <c r="AU250" s="285"/>
      <c r="AV250" s="285"/>
      <c r="AW250" s="285"/>
      <c r="AX250" s="285"/>
      <c r="AY250" s="285"/>
    </row>
    <row r="251" spans="1:51" ht="33">
      <c r="A251" s="1128">
        <v>29</v>
      </c>
      <c r="B251" s="1128">
        <v>7000028335</v>
      </c>
      <c r="C251" s="1128">
        <v>290</v>
      </c>
      <c r="D251" s="1129" t="s">
        <v>702</v>
      </c>
      <c r="E251" s="1128">
        <v>1000011240</v>
      </c>
      <c r="F251" s="1128">
        <v>72169990</v>
      </c>
      <c r="G251" s="976"/>
      <c r="H251" s="1128">
        <v>18</v>
      </c>
      <c r="I251" s="975"/>
      <c r="J251" s="1129" t="s">
        <v>720</v>
      </c>
      <c r="K251" s="1128" t="s">
        <v>572</v>
      </c>
      <c r="L251" s="1128">
        <v>1</v>
      </c>
      <c r="M251" s="973"/>
      <c r="N251" s="1131" t="str">
        <f t="shared" si="62"/>
        <v>Included</v>
      </c>
      <c r="O251" s="926">
        <f t="shared" si="63"/>
        <v>0</v>
      </c>
      <c r="P251" s="857"/>
      <c r="Q251" s="285">
        <f t="shared" si="64"/>
        <v>0</v>
      </c>
      <c r="R251" s="1117">
        <f t="shared" si="65"/>
        <v>0</v>
      </c>
      <c r="S251" s="857"/>
      <c r="T251" s="1004"/>
      <c r="V251" s="425"/>
      <c r="AB251" s="285"/>
      <c r="AL251" s="285"/>
      <c r="AM251" s="285"/>
      <c r="AN251" s="285"/>
      <c r="AO251" s="285"/>
      <c r="AP251" s="285"/>
      <c r="AQ251" s="285"/>
      <c r="AR251" s="285"/>
      <c r="AS251" s="285"/>
      <c r="AT251" s="285"/>
      <c r="AU251" s="285"/>
      <c r="AV251" s="285"/>
      <c r="AW251" s="285"/>
      <c r="AX251" s="285"/>
      <c r="AY251" s="285"/>
    </row>
    <row r="252" spans="1:51" ht="49.5">
      <c r="A252" s="1128">
        <v>30</v>
      </c>
      <c r="B252" s="1128">
        <v>7000028335</v>
      </c>
      <c r="C252" s="1128">
        <v>300</v>
      </c>
      <c r="D252" s="1129" t="s">
        <v>702</v>
      </c>
      <c r="E252" s="1128">
        <v>1000011238</v>
      </c>
      <c r="F252" s="1128">
        <v>72169990</v>
      </c>
      <c r="G252" s="976"/>
      <c r="H252" s="1128">
        <v>18</v>
      </c>
      <c r="I252" s="975"/>
      <c r="J252" s="1129" t="s">
        <v>751</v>
      </c>
      <c r="K252" s="1128" t="s">
        <v>572</v>
      </c>
      <c r="L252" s="1128">
        <v>1</v>
      </c>
      <c r="M252" s="973"/>
      <c r="N252" s="1131" t="str">
        <f t="shared" si="62"/>
        <v>Included</v>
      </c>
      <c r="O252" s="926">
        <f t="shared" si="63"/>
        <v>0</v>
      </c>
      <c r="P252" s="857"/>
      <c r="Q252" s="285">
        <f t="shared" si="64"/>
        <v>0</v>
      </c>
      <c r="R252" s="1117">
        <f t="shared" si="65"/>
        <v>0</v>
      </c>
      <c r="S252" s="857"/>
      <c r="T252" s="1004"/>
      <c r="V252" s="425"/>
      <c r="AB252" s="285"/>
      <c r="AL252" s="285"/>
      <c r="AM252" s="285"/>
      <c r="AN252" s="285"/>
      <c r="AO252" s="285"/>
      <c r="AP252" s="285"/>
      <c r="AQ252" s="285"/>
      <c r="AR252" s="285"/>
      <c r="AS252" s="285"/>
      <c r="AT252" s="285"/>
      <c r="AU252" s="285"/>
      <c r="AV252" s="285"/>
      <c r="AW252" s="285"/>
      <c r="AX252" s="285"/>
      <c r="AY252" s="285"/>
    </row>
    <row r="253" spans="1:51" ht="66">
      <c r="A253" s="1128">
        <v>31</v>
      </c>
      <c r="B253" s="1128">
        <v>7000028335</v>
      </c>
      <c r="C253" s="1128">
        <v>310</v>
      </c>
      <c r="D253" s="1129" t="s">
        <v>703</v>
      </c>
      <c r="E253" s="1128">
        <v>1000029036</v>
      </c>
      <c r="F253" s="1128">
        <v>73082011</v>
      </c>
      <c r="G253" s="976"/>
      <c r="H253" s="1128">
        <v>18</v>
      </c>
      <c r="I253" s="975"/>
      <c r="J253" s="1129" t="s">
        <v>721</v>
      </c>
      <c r="K253" s="1128" t="s">
        <v>568</v>
      </c>
      <c r="L253" s="1128">
        <v>3</v>
      </c>
      <c r="M253" s="973"/>
      <c r="N253" s="1131" t="str">
        <f t="shared" si="62"/>
        <v>Included</v>
      </c>
      <c r="O253" s="926">
        <f t="shared" si="63"/>
        <v>0</v>
      </c>
      <c r="P253" s="857"/>
      <c r="Q253" s="285">
        <f t="shared" si="64"/>
        <v>0</v>
      </c>
      <c r="R253" s="1117">
        <f t="shared" si="65"/>
        <v>0</v>
      </c>
      <c r="S253" s="857"/>
      <c r="T253" s="1004"/>
      <c r="V253" s="425"/>
      <c r="AB253" s="285"/>
      <c r="AL253" s="285"/>
      <c r="AM253" s="285"/>
      <c r="AN253" s="285"/>
      <c r="AO253" s="285"/>
      <c r="AP253" s="285"/>
      <c r="AQ253" s="285"/>
      <c r="AR253" s="285"/>
      <c r="AS253" s="285"/>
      <c r="AT253" s="285"/>
      <c r="AU253" s="285"/>
      <c r="AV253" s="285"/>
      <c r="AW253" s="285"/>
      <c r="AX253" s="285"/>
      <c r="AY253" s="285"/>
    </row>
    <row r="254" spans="1:51" ht="66">
      <c r="A254" s="1128">
        <v>32</v>
      </c>
      <c r="B254" s="1128">
        <v>7000028335</v>
      </c>
      <c r="C254" s="1128">
        <v>320</v>
      </c>
      <c r="D254" s="1129" t="s">
        <v>703</v>
      </c>
      <c r="E254" s="1128">
        <v>1000029037</v>
      </c>
      <c r="F254" s="1128">
        <v>73082011</v>
      </c>
      <c r="G254" s="976"/>
      <c r="H254" s="1128">
        <v>18</v>
      </c>
      <c r="I254" s="975"/>
      <c r="J254" s="1129" t="s">
        <v>722</v>
      </c>
      <c r="K254" s="1128" t="s">
        <v>568</v>
      </c>
      <c r="L254" s="1128">
        <v>3</v>
      </c>
      <c r="M254" s="973"/>
      <c r="N254" s="1131" t="str">
        <f t="shared" si="62"/>
        <v>Included</v>
      </c>
      <c r="O254" s="926">
        <f t="shared" si="63"/>
        <v>0</v>
      </c>
      <c r="P254" s="857"/>
      <c r="Q254" s="285">
        <f t="shared" si="64"/>
        <v>0</v>
      </c>
      <c r="R254" s="1117">
        <f t="shared" si="65"/>
        <v>0</v>
      </c>
      <c r="S254" s="857"/>
      <c r="T254" s="1004"/>
      <c r="V254" s="425"/>
      <c r="AB254" s="285"/>
      <c r="AL254" s="285"/>
      <c r="AM254" s="285"/>
      <c r="AN254" s="285"/>
      <c r="AO254" s="285"/>
      <c r="AP254" s="285"/>
      <c r="AQ254" s="285"/>
      <c r="AR254" s="285"/>
      <c r="AS254" s="285"/>
      <c r="AT254" s="285"/>
      <c r="AU254" s="285"/>
      <c r="AV254" s="285"/>
      <c r="AW254" s="285"/>
      <c r="AX254" s="285"/>
      <c r="AY254" s="285"/>
    </row>
    <row r="255" spans="1:51" ht="66">
      <c r="A255" s="1128">
        <v>33</v>
      </c>
      <c r="B255" s="1128">
        <v>7000028335</v>
      </c>
      <c r="C255" s="1128">
        <v>330</v>
      </c>
      <c r="D255" s="1129" t="s">
        <v>703</v>
      </c>
      <c r="E255" s="1128">
        <v>1000029038</v>
      </c>
      <c r="F255" s="1128">
        <v>73082011</v>
      </c>
      <c r="G255" s="976"/>
      <c r="H255" s="1128">
        <v>18</v>
      </c>
      <c r="I255" s="975"/>
      <c r="J255" s="1129" t="s">
        <v>723</v>
      </c>
      <c r="K255" s="1128" t="s">
        <v>568</v>
      </c>
      <c r="L255" s="1128">
        <v>3</v>
      </c>
      <c r="M255" s="973"/>
      <c r="N255" s="1131" t="str">
        <f t="shared" si="62"/>
        <v>Included</v>
      </c>
      <c r="O255" s="926">
        <f t="shared" si="63"/>
        <v>0</v>
      </c>
      <c r="P255" s="857"/>
      <c r="Q255" s="285">
        <f t="shared" si="64"/>
        <v>0</v>
      </c>
      <c r="R255" s="1117">
        <f t="shared" si="65"/>
        <v>0</v>
      </c>
      <c r="S255" s="857"/>
      <c r="T255" s="1004"/>
      <c r="V255" s="425"/>
      <c r="AB255" s="285"/>
      <c r="AL255" s="285"/>
      <c r="AM255" s="285"/>
      <c r="AN255" s="285"/>
      <c r="AO255" s="285"/>
      <c r="AP255" s="285"/>
      <c r="AQ255" s="285"/>
      <c r="AR255" s="285"/>
      <c r="AS255" s="285"/>
      <c r="AT255" s="285"/>
      <c r="AU255" s="285"/>
      <c r="AV255" s="285"/>
      <c r="AW255" s="285"/>
      <c r="AX255" s="285"/>
      <c r="AY255" s="285"/>
    </row>
    <row r="256" spans="1:51" ht="66">
      <c r="A256" s="1128">
        <v>34</v>
      </c>
      <c r="B256" s="1128">
        <v>7000028335</v>
      </c>
      <c r="C256" s="1128">
        <v>340</v>
      </c>
      <c r="D256" s="1129" t="s">
        <v>703</v>
      </c>
      <c r="E256" s="1128">
        <v>1000029039</v>
      </c>
      <c r="F256" s="1128">
        <v>73082011</v>
      </c>
      <c r="G256" s="976"/>
      <c r="H256" s="1128">
        <v>18</v>
      </c>
      <c r="I256" s="975"/>
      <c r="J256" s="1129" t="s">
        <v>724</v>
      </c>
      <c r="K256" s="1128" t="s">
        <v>568</v>
      </c>
      <c r="L256" s="1128">
        <v>3</v>
      </c>
      <c r="M256" s="973"/>
      <c r="N256" s="1131" t="str">
        <f t="shared" si="62"/>
        <v>Included</v>
      </c>
      <c r="O256" s="926">
        <f t="shared" si="63"/>
        <v>0</v>
      </c>
      <c r="P256" s="857"/>
      <c r="Q256" s="285">
        <f t="shared" si="64"/>
        <v>0</v>
      </c>
      <c r="R256" s="1117">
        <f t="shared" si="65"/>
        <v>0</v>
      </c>
      <c r="S256" s="857"/>
      <c r="T256" s="1004"/>
      <c r="V256" s="425"/>
      <c r="AB256" s="285"/>
      <c r="AL256" s="285"/>
      <c r="AM256" s="285"/>
      <c r="AN256" s="285"/>
      <c r="AO256" s="285"/>
      <c r="AP256" s="285"/>
      <c r="AQ256" s="285"/>
      <c r="AR256" s="285"/>
      <c r="AS256" s="285"/>
      <c r="AT256" s="285"/>
      <c r="AU256" s="285"/>
      <c r="AV256" s="285"/>
      <c r="AW256" s="285"/>
      <c r="AX256" s="285"/>
      <c r="AY256" s="285"/>
    </row>
    <row r="257" spans="1:51" ht="66">
      <c r="A257" s="1128">
        <v>35</v>
      </c>
      <c r="B257" s="1128">
        <v>7000028335</v>
      </c>
      <c r="C257" s="1128">
        <v>350</v>
      </c>
      <c r="D257" s="1129" t="s">
        <v>703</v>
      </c>
      <c r="E257" s="1128">
        <v>1000029035</v>
      </c>
      <c r="F257" s="1128">
        <v>73082011</v>
      </c>
      <c r="G257" s="976"/>
      <c r="H257" s="1128">
        <v>18</v>
      </c>
      <c r="I257" s="975"/>
      <c r="J257" s="1129" t="s">
        <v>725</v>
      </c>
      <c r="K257" s="1128" t="s">
        <v>568</v>
      </c>
      <c r="L257" s="1128">
        <v>3</v>
      </c>
      <c r="M257" s="973"/>
      <c r="N257" s="1131" t="str">
        <f t="shared" si="62"/>
        <v>Included</v>
      </c>
      <c r="O257" s="926">
        <f t="shared" si="63"/>
        <v>0</v>
      </c>
      <c r="P257" s="857"/>
      <c r="Q257" s="285">
        <f t="shared" si="64"/>
        <v>0</v>
      </c>
      <c r="R257" s="1117">
        <f t="shared" si="65"/>
        <v>0</v>
      </c>
      <c r="S257" s="857"/>
      <c r="T257" s="1004"/>
      <c r="V257" s="425"/>
      <c r="AB257" s="285"/>
      <c r="AL257" s="285"/>
      <c r="AM257" s="285"/>
      <c r="AN257" s="285"/>
      <c r="AO257" s="285"/>
      <c r="AP257" s="285"/>
      <c r="AQ257" s="285"/>
      <c r="AR257" s="285"/>
      <c r="AS257" s="285"/>
      <c r="AT257" s="285"/>
      <c r="AU257" s="285"/>
      <c r="AV257" s="285"/>
      <c r="AW257" s="285"/>
      <c r="AX257" s="285"/>
      <c r="AY257" s="285"/>
    </row>
    <row r="258" spans="1:51" ht="33">
      <c r="A258" s="1128">
        <v>36</v>
      </c>
      <c r="B258" s="1128">
        <v>7000028335</v>
      </c>
      <c r="C258" s="1128">
        <v>360</v>
      </c>
      <c r="D258" s="1129" t="s">
        <v>703</v>
      </c>
      <c r="E258" s="1128">
        <v>1000032055</v>
      </c>
      <c r="F258" s="1128">
        <v>72159090</v>
      </c>
      <c r="G258" s="976"/>
      <c r="H258" s="1128">
        <v>18</v>
      </c>
      <c r="I258" s="975"/>
      <c r="J258" s="1129" t="s">
        <v>653</v>
      </c>
      <c r="K258" s="1128" t="s">
        <v>576</v>
      </c>
      <c r="L258" s="1128">
        <v>1</v>
      </c>
      <c r="M258" s="973"/>
      <c r="N258" s="1131" t="str">
        <f t="shared" si="62"/>
        <v>Included</v>
      </c>
      <c r="O258" s="926">
        <f t="shared" si="63"/>
        <v>0</v>
      </c>
      <c r="P258" s="857"/>
      <c r="Q258" s="285">
        <f t="shared" si="64"/>
        <v>0</v>
      </c>
      <c r="R258" s="1117">
        <f t="shared" si="65"/>
        <v>0</v>
      </c>
      <c r="S258" s="857"/>
      <c r="T258" s="1004"/>
      <c r="V258" s="425"/>
      <c r="AB258" s="285"/>
      <c r="AL258" s="285"/>
      <c r="AM258" s="285"/>
      <c r="AN258" s="285"/>
      <c r="AO258" s="285"/>
      <c r="AP258" s="285"/>
      <c r="AQ258" s="285"/>
      <c r="AR258" s="285"/>
      <c r="AS258" s="285"/>
      <c r="AT258" s="285"/>
      <c r="AU258" s="285"/>
      <c r="AV258" s="285"/>
      <c r="AW258" s="285"/>
      <c r="AX258" s="285"/>
      <c r="AY258" s="285"/>
    </row>
    <row r="259" spans="1:51" ht="28.5" customHeight="1">
      <c r="A259" s="1128">
        <v>37</v>
      </c>
      <c r="B259" s="1128">
        <v>7000028335</v>
      </c>
      <c r="C259" s="1128">
        <v>370</v>
      </c>
      <c r="D259" s="1129" t="s">
        <v>749</v>
      </c>
      <c r="E259" s="1128">
        <v>1000004304</v>
      </c>
      <c r="F259" s="1128">
        <v>85371000</v>
      </c>
      <c r="G259" s="976"/>
      <c r="H259" s="1128">
        <v>18</v>
      </c>
      <c r="I259" s="975"/>
      <c r="J259" s="1129" t="s">
        <v>752</v>
      </c>
      <c r="K259" s="1128" t="s">
        <v>572</v>
      </c>
      <c r="L259" s="1128">
        <v>1</v>
      </c>
      <c r="M259" s="973"/>
      <c r="N259" s="1131" t="str">
        <f t="shared" si="62"/>
        <v>Included</v>
      </c>
      <c r="O259" s="926">
        <f t="shared" si="63"/>
        <v>0</v>
      </c>
      <c r="P259" s="857"/>
      <c r="Q259" s="285">
        <f t="shared" si="64"/>
        <v>0</v>
      </c>
      <c r="R259" s="1117">
        <f t="shared" si="65"/>
        <v>0</v>
      </c>
      <c r="S259" s="857"/>
      <c r="T259" s="1004"/>
      <c r="V259" s="425"/>
      <c r="AB259" s="285"/>
      <c r="AL259" s="285"/>
      <c r="AM259" s="285"/>
      <c r="AN259" s="285"/>
      <c r="AO259" s="285"/>
      <c r="AP259" s="285"/>
      <c r="AQ259" s="285"/>
      <c r="AR259" s="285"/>
      <c r="AS259" s="285"/>
      <c r="AT259" s="285"/>
      <c r="AU259" s="285"/>
      <c r="AV259" s="285"/>
      <c r="AW259" s="285"/>
      <c r="AX259" s="285"/>
      <c r="AY259" s="285"/>
    </row>
    <row r="260" spans="1:51" ht="28.5" customHeight="1">
      <c r="A260" s="1128">
        <v>38</v>
      </c>
      <c r="B260" s="1128">
        <v>7000028335</v>
      </c>
      <c r="C260" s="1128">
        <v>380</v>
      </c>
      <c r="D260" s="1129" t="s">
        <v>749</v>
      </c>
      <c r="E260" s="1128">
        <v>1000030177</v>
      </c>
      <c r="F260" s="1128">
        <v>85371000</v>
      </c>
      <c r="G260" s="976"/>
      <c r="H260" s="1128">
        <v>18</v>
      </c>
      <c r="I260" s="975"/>
      <c r="J260" s="1129" t="s">
        <v>753</v>
      </c>
      <c r="K260" s="1128" t="s">
        <v>572</v>
      </c>
      <c r="L260" s="1128">
        <v>1</v>
      </c>
      <c r="M260" s="973"/>
      <c r="N260" s="1131" t="str">
        <f t="shared" si="62"/>
        <v>Included</v>
      </c>
      <c r="O260" s="926">
        <f t="shared" si="63"/>
        <v>0</v>
      </c>
      <c r="P260" s="857"/>
      <c r="Q260" s="285">
        <f t="shared" si="64"/>
        <v>0</v>
      </c>
      <c r="R260" s="1117">
        <f t="shared" si="65"/>
        <v>0</v>
      </c>
      <c r="S260" s="857"/>
      <c r="T260" s="1004"/>
      <c r="V260" s="425"/>
      <c r="AB260" s="285"/>
      <c r="AL260" s="285"/>
      <c r="AM260" s="285"/>
      <c r="AN260" s="285"/>
      <c r="AO260" s="285"/>
      <c r="AP260" s="285"/>
      <c r="AQ260" s="285"/>
      <c r="AR260" s="285"/>
      <c r="AS260" s="285"/>
      <c r="AT260" s="285"/>
      <c r="AU260" s="285"/>
      <c r="AV260" s="285"/>
      <c r="AW260" s="285"/>
      <c r="AX260" s="285"/>
      <c r="AY260" s="285"/>
    </row>
    <row r="261" spans="1:51" ht="28.5" customHeight="1">
      <c r="A261" s="1128">
        <v>39</v>
      </c>
      <c r="B261" s="1128">
        <v>7000028335</v>
      </c>
      <c r="C261" s="1128">
        <v>390</v>
      </c>
      <c r="D261" s="1129" t="s">
        <v>704</v>
      </c>
      <c r="E261" s="1128">
        <v>1000032684</v>
      </c>
      <c r="F261" s="1128">
        <v>85176210</v>
      </c>
      <c r="G261" s="976"/>
      <c r="H261" s="1128">
        <v>18</v>
      </c>
      <c r="I261" s="975"/>
      <c r="J261" s="1129" t="s">
        <v>726</v>
      </c>
      <c r="K261" s="1128" t="s">
        <v>569</v>
      </c>
      <c r="L261" s="1128">
        <v>1</v>
      </c>
      <c r="M261" s="973"/>
      <c r="N261" s="1131" t="str">
        <f t="shared" si="62"/>
        <v>Included</v>
      </c>
      <c r="O261" s="926">
        <f t="shared" si="63"/>
        <v>0</v>
      </c>
      <c r="P261" s="857"/>
      <c r="Q261" s="285">
        <f t="shared" si="64"/>
        <v>0</v>
      </c>
      <c r="R261" s="1117">
        <f t="shared" si="65"/>
        <v>0</v>
      </c>
      <c r="S261" s="857"/>
      <c r="T261" s="1004"/>
      <c r="V261" s="425"/>
      <c r="AB261" s="285"/>
      <c r="AL261" s="285"/>
      <c r="AM261" s="285"/>
      <c r="AN261" s="285"/>
      <c r="AO261" s="285"/>
      <c r="AP261" s="285"/>
      <c r="AQ261" s="285"/>
      <c r="AR261" s="285"/>
      <c r="AS261" s="285"/>
      <c r="AT261" s="285"/>
      <c r="AU261" s="285"/>
      <c r="AV261" s="285"/>
      <c r="AW261" s="285"/>
      <c r="AX261" s="285"/>
      <c r="AY261" s="285"/>
    </row>
    <row r="262" spans="1:51" ht="28.5" customHeight="1">
      <c r="A262" s="1128">
        <v>40</v>
      </c>
      <c r="B262" s="1128">
        <v>7000028335</v>
      </c>
      <c r="C262" s="1128">
        <v>400</v>
      </c>
      <c r="D262" s="1129" t="s">
        <v>704</v>
      </c>
      <c r="E262" s="1128">
        <v>1000019927</v>
      </c>
      <c r="F262" s="1128">
        <v>85389000</v>
      </c>
      <c r="G262" s="976"/>
      <c r="H262" s="1128">
        <v>18</v>
      </c>
      <c r="I262" s="975"/>
      <c r="J262" s="1129" t="s">
        <v>654</v>
      </c>
      <c r="K262" s="1128" t="s">
        <v>569</v>
      </c>
      <c r="L262" s="1128">
        <v>1</v>
      </c>
      <c r="M262" s="973"/>
      <c r="N262" s="1131" t="str">
        <f t="shared" si="62"/>
        <v>Included</v>
      </c>
      <c r="O262" s="926">
        <f t="shared" si="63"/>
        <v>0</v>
      </c>
      <c r="P262" s="857"/>
      <c r="Q262" s="285">
        <f t="shared" si="64"/>
        <v>0</v>
      </c>
      <c r="R262" s="1117">
        <f t="shared" si="65"/>
        <v>0</v>
      </c>
      <c r="S262" s="857"/>
      <c r="T262" s="1004"/>
      <c r="V262" s="425"/>
      <c r="AB262" s="285"/>
      <c r="AL262" s="285"/>
      <c r="AM262" s="285"/>
      <c r="AN262" s="285"/>
      <c r="AO262" s="285"/>
      <c r="AP262" s="285"/>
      <c r="AQ262" s="285"/>
      <c r="AR262" s="285"/>
      <c r="AS262" s="285"/>
      <c r="AT262" s="285"/>
      <c r="AU262" s="285"/>
      <c r="AV262" s="285"/>
      <c r="AW262" s="285"/>
      <c r="AX262" s="285"/>
      <c r="AY262" s="285"/>
    </row>
    <row r="263" spans="1:51" ht="28.5" customHeight="1">
      <c r="A263" s="1128">
        <v>41</v>
      </c>
      <c r="B263" s="1128">
        <v>7000028335</v>
      </c>
      <c r="C263" s="1128">
        <v>410</v>
      </c>
      <c r="D263" s="1129" t="s">
        <v>704</v>
      </c>
      <c r="E263" s="1128">
        <v>1000019912</v>
      </c>
      <c r="F263" s="1128">
        <v>85371000</v>
      </c>
      <c r="G263" s="976"/>
      <c r="H263" s="1128">
        <v>18</v>
      </c>
      <c r="I263" s="975"/>
      <c r="J263" s="1129" t="s">
        <v>603</v>
      </c>
      <c r="K263" s="1128" t="s">
        <v>569</v>
      </c>
      <c r="L263" s="1128">
        <v>1</v>
      </c>
      <c r="M263" s="973"/>
      <c r="N263" s="1131" t="str">
        <f t="shared" si="62"/>
        <v>Included</v>
      </c>
      <c r="O263" s="926">
        <f t="shared" si="63"/>
        <v>0</v>
      </c>
      <c r="P263" s="857"/>
      <c r="Q263" s="285">
        <f t="shared" si="64"/>
        <v>0</v>
      </c>
      <c r="R263" s="1117">
        <f t="shared" si="65"/>
        <v>0</v>
      </c>
      <c r="S263" s="857"/>
      <c r="T263" s="1004"/>
      <c r="V263" s="425"/>
      <c r="AB263" s="285"/>
      <c r="AL263" s="285"/>
      <c r="AM263" s="285"/>
      <c r="AN263" s="285"/>
      <c r="AO263" s="285"/>
      <c r="AP263" s="285"/>
      <c r="AQ263" s="285"/>
      <c r="AR263" s="285"/>
      <c r="AS263" s="285"/>
      <c r="AT263" s="285"/>
      <c r="AU263" s="285"/>
      <c r="AV263" s="285"/>
      <c r="AW263" s="285"/>
      <c r="AX263" s="285"/>
      <c r="AY263" s="285"/>
    </row>
    <row r="264" spans="1:51" ht="28.5" customHeight="1">
      <c r="A264" s="1128">
        <v>42</v>
      </c>
      <c r="B264" s="1128">
        <v>7000028335</v>
      </c>
      <c r="C264" s="1128">
        <v>420</v>
      </c>
      <c r="D264" s="1129" t="s">
        <v>704</v>
      </c>
      <c r="E264" s="1128">
        <v>1000026087</v>
      </c>
      <c r="F264" s="1128">
        <v>85354010</v>
      </c>
      <c r="G264" s="976"/>
      <c r="H264" s="1128">
        <v>18</v>
      </c>
      <c r="I264" s="975"/>
      <c r="J264" s="1129" t="s">
        <v>729</v>
      </c>
      <c r="K264" s="1128" t="s">
        <v>569</v>
      </c>
      <c r="L264" s="1128">
        <v>1</v>
      </c>
      <c r="M264" s="973"/>
      <c r="N264" s="1131" t="str">
        <f t="shared" si="62"/>
        <v>Included</v>
      </c>
      <c r="O264" s="926">
        <f t="shared" si="63"/>
        <v>0</v>
      </c>
      <c r="P264" s="857"/>
      <c r="Q264" s="285">
        <f t="shared" si="64"/>
        <v>0</v>
      </c>
      <c r="R264" s="1117">
        <f t="shared" si="65"/>
        <v>0</v>
      </c>
      <c r="S264" s="857"/>
      <c r="T264" s="1004"/>
      <c r="V264" s="425"/>
      <c r="AB264" s="285"/>
      <c r="AL264" s="285"/>
      <c r="AM264" s="285"/>
      <c r="AN264" s="285"/>
      <c r="AO264" s="285"/>
      <c r="AP264" s="285"/>
      <c r="AQ264" s="285"/>
      <c r="AR264" s="285"/>
      <c r="AS264" s="285"/>
      <c r="AT264" s="285"/>
      <c r="AU264" s="285"/>
      <c r="AV264" s="285"/>
      <c r="AW264" s="285"/>
      <c r="AX264" s="285"/>
      <c r="AY264" s="285"/>
    </row>
    <row r="265" spans="1:51" ht="28.5" customHeight="1">
      <c r="A265" s="1128">
        <v>43</v>
      </c>
      <c r="B265" s="1128">
        <v>7000028335</v>
      </c>
      <c r="C265" s="1128">
        <v>430</v>
      </c>
      <c r="D265" s="1129" t="s">
        <v>704</v>
      </c>
      <c r="E265" s="1128">
        <v>1000028572</v>
      </c>
      <c r="F265" s="1128">
        <v>85359090</v>
      </c>
      <c r="G265" s="976"/>
      <c r="H265" s="1128">
        <v>18</v>
      </c>
      <c r="I265" s="975"/>
      <c r="J265" s="1129" t="s">
        <v>727</v>
      </c>
      <c r="K265" s="1128" t="s">
        <v>606</v>
      </c>
      <c r="L265" s="1128">
        <v>1</v>
      </c>
      <c r="M265" s="973"/>
      <c r="N265" s="1131" t="str">
        <f t="shared" si="62"/>
        <v>Included</v>
      </c>
      <c r="O265" s="926">
        <f t="shared" si="63"/>
        <v>0</v>
      </c>
      <c r="P265" s="857"/>
      <c r="Q265" s="285">
        <f t="shared" si="64"/>
        <v>0</v>
      </c>
      <c r="R265" s="1117">
        <f t="shared" si="65"/>
        <v>0</v>
      </c>
      <c r="S265" s="857"/>
      <c r="T265" s="1004"/>
      <c r="V265" s="425"/>
      <c r="AB265" s="285"/>
      <c r="AL265" s="285"/>
      <c r="AM265" s="285"/>
      <c r="AN265" s="285"/>
      <c r="AO265" s="285"/>
      <c r="AP265" s="285"/>
      <c r="AQ265" s="285"/>
      <c r="AR265" s="285"/>
      <c r="AS265" s="285"/>
      <c r="AT265" s="285"/>
      <c r="AU265" s="285"/>
      <c r="AV265" s="285"/>
      <c r="AW265" s="285"/>
      <c r="AX265" s="285"/>
      <c r="AY265" s="285"/>
    </row>
    <row r="266" spans="1:51" ht="28.5" customHeight="1">
      <c r="A266" s="1128">
        <v>44</v>
      </c>
      <c r="B266" s="1128">
        <v>7000028335</v>
      </c>
      <c r="C266" s="1128">
        <v>440</v>
      </c>
      <c r="D266" s="1129" t="s">
        <v>704</v>
      </c>
      <c r="E266" s="1128">
        <v>1000028571</v>
      </c>
      <c r="F266" s="1128">
        <v>85359090</v>
      </c>
      <c r="G266" s="976"/>
      <c r="H266" s="1128">
        <v>18</v>
      </c>
      <c r="I266" s="975"/>
      <c r="J266" s="1129" t="s">
        <v>730</v>
      </c>
      <c r="K266" s="1128" t="s">
        <v>606</v>
      </c>
      <c r="L266" s="1128">
        <v>1</v>
      </c>
      <c r="M266" s="973"/>
      <c r="N266" s="1131" t="str">
        <f t="shared" si="4"/>
        <v>Included</v>
      </c>
      <c r="O266" s="926">
        <f t="shared" si="5"/>
        <v>0</v>
      </c>
      <c r="P266" s="857"/>
      <c r="Q266" s="285">
        <f t="shared" si="6"/>
        <v>0</v>
      </c>
      <c r="R266" s="1117">
        <f t="shared" ref="R266:R281" si="66">IF(I266="", H266*Q266/100,I266*Q266)</f>
        <v>0</v>
      </c>
      <c r="S266" s="857"/>
      <c r="T266" s="1004"/>
      <c r="V266" s="425"/>
      <c r="AB266" s="285"/>
      <c r="AL266" s="285"/>
      <c r="AM266" s="285"/>
      <c r="AN266" s="285"/>
      <c r="AO266" s="285"/>
      <c r="AP266" s="285"/>
      <c r="AQ266" s="285"/>
      <c r="AR266" s="285"/>
      <c r="AS266" s="285"/>
      <c r="AT266" s="285"/>
      <c r="AU266" s="285"/>
      <c r="AV266" s="285"/>
      <c r="AW266" s="285"/>
      <c r="AX266" s="285"/>
      <c r="AY266" s="285"/>
    </row>
    <row r="267" spans="1:51" ht="28.5" customHeight="1">
      <c r="A267" s="1128">
        <v>45</v>
      </c>
      <c r="B267" s="1128">
        <v>7000028335</v>
      </c>
      <c r="C267" s="1128">
        <v>450</v>
      </c>
      <c r="D267" s="1129" t="s">
        <v>704</v>
      </c>
      <c r="E267" s="1128">
        <v>1000028573</v>
      </c>
      <c r="F267" s="1128">
        <v>85353090</v>
      </c>
      <c r="G267" s="976"/>
      <c r="H267" s="1128">
        <v>18</v>
      </c>
      <c r="I267" s="975"/>
      <c r="J267" s="1129" t="s">
        <v>731</v>
      </c>
      <c r="K267" s="1128" t="s">
        <v>606</v>
      </c>
      <c r="L267" s="1128">
        <v>1</v>
      </c>
      <c r="M267" s="973"/>
      <c r="N267" s="1131" t="str">
        <f t="shared" si="4"/>
        <v>Included</v>
      </c>
      <c r="O267" s="926">
        <f t="shared" si="5"/>
        <v>0</v>
      </c>
      <c r="P267" s="857"/>
      <c r="Q267" s="285">
        <f t="shared" si="6"/>
        <v>0</v>
      </c>
      <c r="R267" s="1117">
        <f t="shared" si="66"/>
        <v>0</v>
      </c>
      <c r="S267" s="857"/>
      <c r="T267" s="1004"/>
      <c r="V267" s="425"/>
      <c r="AB267" s="285"/>
      <c r="AL267" s="285"/>
      <c r="AM267" s="285"/>
      <c r="AN267" s="285"/>
      <c r="AO267" s="285"/>
      <c r="AP267" s="285"/>
      <c r="AQ267" s="285"/>
      <c r="AR267" s="285"/>
      <c r="AS267" s="285"/>
      <c r="AT267" s="285"/>
      <c r="AU267" s="285"/>
      <c r="AV267" s="285"/>
      <c r="AW267" s="285"/>
      <c r="AX267" s="285"/>
      <c r="AY267" s="285"/>
    </row>
    <row r="268" spans="1:51" ht="28.5" customHeight="1">
      <c r="A268" s="1128">
        <v>46</v>
      </c>
      <c r="B268" s="1128">
        <v>7000028335</v>
      </c>
      <c r="C268" s="1128">
        <v>460</v>
      </c>
      <c r="D268" s="1129" t="s">
        <v>704</v>
      </c>
      <c r="E268" s="1128">
        <v>1000028570</v>
      </c>
      <c r="F268" s="1128">
        <v>85352911</v>
      </c>
      <c r="G268" s="976"/>
      <c r="H268" s="1128">
        <v>18</v>
      </c>
      <c r="I268" s="975"/>
      <c r="J268" s="1129" t="s">
        <v>732</v>
      </c>
      <c r="K268" s="1128" t="s">
        <v>606</v>
      </c>
      <c r="L268" s="1128">
        <v>1</v>
      </c>
      <c r="M268" s="973"/>
      <c r="N268" s="1131" t="str">
        <f t="shared" si="4"/>
        <v>Included</v>
      </c>
      <c r="O268" s="926">
        <f t="shared" si="5"/>
        <v>0</v>
      </c>
      <c r="P268" s="857"/>
      <c r="Q268" s="285">
        <f t="shared" si="6"/>
        <v>0</v>
      </c>
      <c r="R268" s="1117">
        <f t="shared" si="66"/>
        <v>0</v>
      </c>
      <c r="S268" s="857"/>
      <c r="T268" s="1004"/>
      <c r="V268" s="425"/>
      <c r="AB268" s="285"/>
      <c r="AL268" s="285"/>
      <c r="AM268" s="285"/>
      <c r="AN268" s="285"/>
      <c r="AO268" s="285"/>
      <c r="AP268" s="285"/>
      <c r="AQ268" s="285"/>
      <c r="AR268" s="285"/>
      <c r="AS268" s="285"/>
      <c r="AT268" s="285"/>
      <c r="AU268" s="285"/>
      <c r="AV268" s="285"/>
      <c r="AW268" s="285"/>
      <c r="AX268" s="285"/>
      <c r="AY268" s="285"/>
    </row>
    <row r="269" spans="1:51" ht="82.5">
      <c r="A269" s="1128">
        <v>47</v>
      </c>
      <c r="B269" s="1128">
        <v>7000028335</v>
      </c>
      <c r="C269" s="1128">
        <v>470</v>
      </c>
      <c r="D269" s="1129" t="s">
        <v>706</v>
      </c>
      <c r="E269" s="1128">
        <v>1000015954</v>
      </c>
      <c r="F269" s="1128">
        <v>73082011</v>
      </c>
      <c r="G269" s="976"/>
      <c r="H269" s="1128">
        <v>18</v>
      </c>
      <c r="I269" s="975"/>
      <c r="J269" s="1129" t="s">
        <v>578</v>
      </c>
      <c r="K269" s="1128" t="s">
        <v>579</v>
      </c>
      <c r="L269" s="1128">
        <v>12</v>
      </c>
      <c r="M269" s="973"/>
      <c r="N269" s="1131" t="str">
        <f t="shared" si="4"/>
        <v>Included</v>
      </c>
      <c r="O269" s="926">
        <f t="shared" si="5"/>
        <v>0</v>
      </c>
      <c r="P269" s="857"/>
      <c r="Q269" s="285">
        <f t="shared" si="6"/>
        <v>0</v>
      </c>
      <c r="R269" s="1117">
        <f t="shared" si="66"/>
        <v>0</v>
      </c>
      <c r="S269" s="857"/>
      <c r="T269" s="1004"/>
      <c r="V269" s="425"/>
      <c r="AB269" s="285"/>
      <c r="AL269" s="285"/>
      <c r="AM269" s="285"/>
      <c r="AN269" s="285"/>
      <c r="AO269" s="285"/>
      <c r="AP269" s="285"/>
      <c r="AQ269" s="285"/>
      <c r="AR269" s="285"/>
      <c r="AS269" s="285"/>
      <c r="AT269" s="285"/>
      <c r="AU269" s="285"/>
      <c r="AV269" s="285"/>
      <c r="AW269" s="285"/>
      <c r="AX269" s="285"/>
      <c r="AY269" s="285"/>
    </row>
    <row r="270" spans="1:51" ht="49.5">
      <c r="A270" s="1128">
        <v>48</v>
      </c>
      <c r="B270" s="1128">
        <v>7000028335</v>
      </c>
      <c r="C270" s="1128">
        <v>480</v>
      </c>
      <c r="D270" s="1129" t="s">
        <v>706</v>
      </c>
      <c r="E270" s="1128">
        <v>1000011713</v>
      </c>
      <c r="F270" s="1128">
        <v>73082011</v>
      </c>
      <c r="G270" s="976"/>
      <c r="H270" s="1128">
        <v>18</v>
      </c>
      <c r="I270" s="975"/>
      <c r="J270" s="1129" t="s">
        <v>580</v>
      </c>
      <c r="K270" s="1128" t="s">
        <v>579</v>
      </c>
      <c r="L270" s="1128">
        <v>1.2</v>
      </c>
      <c r="M270" s="973"/>
      <c r="N270" s="1131" t="str">
        <f t="shared" si="4"/>
        <v>Included</v>
      </c>
      <c r="O270" s="926">
        <f t="shared" si="5"/>
        <v>0</v>
      </c>
      <c r="P270" s="857"/>
      <c r="Q270" s="285">
        <f t="shared" si="6"/>
        <v>0</v>
      </c>
      <c r="R270" s="1117">
        <f t="shared" si="66"/>
        <v>0</v>
      </c>
      <c r="S270" s="857"/>
      <c r="T270" s="1004"/>
      <c r="V270" s="425"/>
      <c r="AB270" s="285"/>
      <c r="AL270" s="285"/>
      <c r="AM270" s="285"/>
      <c r="AN270" s="285"/>
      <c r="AO270" s="285"/>
      <c r="AP270" s="285"/>
      <c r="AQ270" s="285"/>
      <c r="AR270" s="285"/>
      <c r="AS270" s="285"/>
      <c r="AT270" s="285"/>
      <c r="AU270" s="285"/>
      <c r="AV270" s="285"/>
      <c r="AW270" s="285"/>
      <c r="AX270" s="285"/>
      <c r="AY270" s="285"/>
    </row>
    <row r="271" spans="1:51" ht="49.5">
      <c r="A271" s="1128">
        <v>49</v>
      </c>
      <c r="B271" s="1128">
        <v>7000028335</v>
      </c>
      <c r="C271" s="1128">
        <v>490</v>
      </c>
      <c r="D271" s="1129" t="s">
        <v>706</v>
      </c>
      <c r="E271" s="1128">
        <v>1000012373</v>
      </c>
      <c r="F271" s="1128">
        <v>73082011</v>
      </c>
      <c r="G271" s="976"/>
      <c r="H271" s="1128">
        <v>18</v>
      </c>
      <c r="I271" s="975"/>
      <c r="J271" s="1129" t="s">
        <v>581</v>
      </c>
      <c r="K271" s="1128" t="s">
        <v>579</v>
      </c>
      <c r="L271" s="1128">
        <v>2</v>
      </c>
      <c r="M271" s="973"/>
      <c r="N271" s="1131" t="str">
        <f t="shared" si="4"/>
        <v>Included</v>
      </c>
      <c r="O271" s="926">
        <f t="shared" si="5"/>
        <v>0</v>
      </c>
      <c r="P271" s="857"/>
      <c r="Q271" s="285">
        <f t="shared" si="6"/>
        <v>0</v>
      </c>
      <c r="R271" s="1117">
        <f t="shared" si="66"/>
        <v>0</v>
      </c>
      <c r="S271" s="857"/>
      <c r="T271" s="1004"/>
      <c r="V271" s="425"/>
      <c r="AB271" s="285"/>
      <c r="AL271" s="285"/>
      <c r="AM271" s="285"/>
      <c r="AN271" s="285"/>
      <c r="AO271" s="285"/>
      <c r="AP271" s="285"/>
      <c r="AQ271" s="285"/>
      <c r="AR271" s="285"/>
      <c r="AS271" s="285"/>
      <c r="AT271" s="285"/>
      <c r="AU271" s="285"/>
      <c r="AV271" s="285"/>
      <c r="AW271" s="285"/>
      <c r="AX271" s="285"/>
      <c r="AY271" s="285"/>
    </row>
    <row r="272" spans="1:51" ht="33">
      <c r="A272" s="1128">
        <v>50</v>
      </c>
      <c r="B272" s="1128">
        <v>7000028335</v>
      </c>
      <c r="C272" s="1128">
        <v>500</v>
      </c>
      <c r="D272" s="1129" t="s">
        <v>705</v>
      </c>
      <c r="E272" s="1128">
        <v>1000028770</v>
      </c>
      <c r="F272" s="1128">
        <v>73181500</v>
      </c>
      <c r="G272" s="976"/>
      <c r="H272" s="1128">
        <v>18</v>
      </c>
      <c r="I272" s="975"/>
      <c r="J272" s="1129" t="s">
        <v>733</v>
      </c>
      <c r="K272" s="1128" t="s">
        <v>568</v>
      </c>
      <c r="L272" s="1128">
        <v>188</v>
      </c>
      <c r="M272" s="973"/>
      <c r="N272" s="1131" t="str">
        <f t="shared" si="4"/>
        <v>Included</v>
      </c>
      <c r="O272" s="926">
        <f t="shared" si="5"/>
        <v>0</v>
      </c>
      <c r="P272" s="857"/>
      <c r="Q272" s="285">
        <f t="shared" si="6"/>
        <v>0</v>
      </c>
      <c r="R272" s="1117">
        <f t="shared" si="66"/>
        <v>0</v>
      </c>
      <c r="S272" s="857"/>
      <c r="T272" s="1004"/>
      <c r="V272" s="425"/>
      <c r="AB272" s="285"/>
      <c r="AL272" s="285"/>
      <c r="AM272" s="285"/>
      <c r="AN272" s="285"/>
      <c r="AO272" s="285"/>
      <c r="AP272" s="285"/>
      <c r="AQ272" s="285"/>
      <c r="AR272" s="285"/>
      <c r="AS272" s="285"/>
      <c r="AT272" s="285"/>
      <c r="AU272" s="285"/>
      <c r="AV272" s="285"/>
      <c r="AW272" s="285"/>
      <c r="AX272" s="285"/>
      <c r="AY272" s="285"/>
    </row>
    <row r="273" spans="1:51" ht="33">
      <c r="A273" s="1128">
        <v>51</v>
      </c>
      <c r="B273" s="1128">
        <v>7000028335</v>
      </c>
      <c r="C273" s="1128">
        <v>510</v>
      </c>
      <c r="D273" s="1129" t="s">
        <v>707</v>
      </c>
      <c r="E273" s="1128">
        <v>1000023471</v>
      </c>
      <c r="F273" s="1128">
        <v>85372000</v>
      </c>
      <c r="G273" s="976"/>
      <c r="H273" s="1128">
        <v>18</v>
      </c>
      <c r="I273" s="975"/>
      <c r="J273" s="1129" t="s">
        <v>661</v>
      </c>
      <c r="K273" s="1128" t="s">
        <v>568</v>
      </c>
      <c r="L273" s="1128">
        <v>1</v>
      </c>
      <c r="M273" s="973"/>
      <c r="N273" s="1131" t="str">
        <f t="shared" si="4"/>
        <v>Included</v>
      </c>
      <c r="O273" s="926">
        <f t="shared" si="5"/>
        <v>0</v>
      </c>
      <c r="P273" s="857"/>
      <c r="Q273" s="285">
        <f t="shared" si="6"/>
        <v>0</v>
      </c>
      <c r="R273" s="1117">
        <f t="shared" si="66"/>
        <v>0</v>
      </c>
      <c r="S273" s="857"/>
      <c r="T273" s="1004"/>
      <c r="V273" s="425"/>
      <c r="AB273" s="285"/>
      <c r="AL273" s="285"/>
      <c r="AM273" s="285"/>
      <c r="AN273" s="285"/>
      <c r="AO273" s="285"/>
      <c r="AP273" s="285"/>
      <c r="AQ273" s="285"/>
      <c r="AR273" s="285"/>
      <c r="AS273" s="285"/>
      <c r="AT273" s="285"/>
      <c r="AU273" s="285"/>
      <c r="AV273" s="285"/>
      <c r="AW273" s="285"/>
      <c r="AX273" s="285"/>
      <c r="AY273" s="285"/>
    </row>
    <row r="274" spans="1:51" ht="33">
      <c r="A274" s="1128">
        <v>52</v>
      </c>
      <c r="B274" s="1128">
        <v>7000028335</v>
      </c>
      <c r="C274" s="1128">
        <v>520</v>
      </c>
      <c r="D274" s="1129" t="s">
        <v>707</v>
      </c>
      <c r="E274" s="1128">
        <v>1000037545</v>
      </c>
      <c r="F274" s="1128">
        <v>85447090</v>
      </c>
      <c r="G274" s="976"/>
      <c r="H274" s="1128">
        <v>18</v>
      </c>
      <c r="I274" s="975"/>
      <c r="J274" s="1129" t="s">
        <v>665</v>
      </c>
      <c r="K274" s="1128" t="s">
        <v>576</v>
      </c>
      <c r="L274" s="1128">
        <v>1</v>
      </c>
      <c r="M274" s="973"/>
      <c r="N274" s="1131" t="str">
        <f t="shared" si="4"/>
        <v>Included</v>
      </c>
      <c r="O274" s="926">
        <f t="shared" si="5"/>
        <v>0</v>
      </c>
      <c r="P274" s="857"/>
      <c r="Q274" s="285">
        <f t="shared" si="6"/>
        <v>0</v>
      </c>
      <c r="R274" s="1117">
        <f t="shared" si="66"/>
        <v>0</v>
      </c>
      <c r="S274" s="857"/>
      <c r="T274" s="1004"/>
      <c r="V274" s="425"/>
      <c r="AB274" s="285"/>
      <c r="AL274" s="285"/>
      <c r="AM274" s="285"/>
      <c r="AN274" s="285"/>
      <c r="AO274" s="285"/>
      <c r="AP274" s="285"/>
      <c r="AQ274" s="285"/>
      <c r="AR274" s="285"/>
      <c r="AS274" s="285"/>
      <c r="AT274" s="285"/>
      <c r="AU274" s="285"/>
      <c r="AV274" s="285"/>
      <c r="AW274" s="285"/>
      <c r="AX274" s="285"/>
      <c r="AY274" s="285"/>
    </row>
    <row r="275" spans="1:51" ht="33">
      <c r="A275" s="1128">
        <v>53</v>
      </c>
      <c r="B275" s="1128">
        <v>7000028335</v>
      </c>
      <c r="C275" s="1128">
        <v>530</v>
      </c>
      <c r="D275" s="1129" t="s">
        <v>707</v>
      </c>
      <c r="E275" s="1128">
        <v>1000066613</v>
      </c>
      <c r="F275" s="1128">
        <v>83071000</v>
      </c>
      <c r="G275" s="976"/>
      <c r="H275" s="1128">
        <v>18</v>
      </c>
      <c r="I275" s="975"/>
      <c r="J275" s="1129" t="s">
        <v>662</v>
      </c>
      <c r="K275" s="1128" t="s">
        <v>568</v>
      </c>
      <c r="L275" s="1128">
        <v>75</v>
      </c>
      <c r="M275" s="973"/>
      <c r="N275" s="1131" t="str">
        <f t="shared" si="4"/>
        <v>Included</v>
      </c>
      <c r="O275" s="926">
        <f t="shared" si="5"/>
        <v>0</v>
      </c>
      <c r="P275" s="857"/>
      <c r="Q275" s="285">
        <f t="shared" si="6"/>
        <v>0</v>
      </c>
      <c r="R275" s="1117">
        <f t="shared" si="66"/>
        <v>0</v>
      </c>
      <c r="S275" s="857"/>
      <c r="T275" s="1004"/>
      <c r="V275" s="425"/>
      <c r="AB275" s="285"/>
      <c r="AL275" s="285"/>
      <c r="AM275" s="285"/>
      <c r="AN275" s="285"/>
      <c r="AO275" s="285"/>
      <c r="AP275" s="285"/>
      <c r="AQ275" s="285"/>
      <c r="AR275" s="285"/>
      <c r="AS275" s="285"/>
      <c r="AT275" s="285"/>
      <c r="AU275" s="285"/>
      <c r="AV275" s="285"/>
      <c r="AW275" s="285"/>
      <c r="AX275" s="285"/>
      <c r="AY275" s="285"/>
    </row>
    <row r="276" spans="1:51" ht="33">
      <c r="A276" s="1128">
        <v>54</v>
      </c>
      <c r="B276" s="1128">
        <v>7000028335</v>
      </c>
      <c r="C276" s="1128">
        <v>540</v>
      </c>
      <c r="D276" s="1129" t="s">
        <v>707</v>
      </c>
      <c r="E276" s="1128">
        <v>1000066612</v>
      </c>
      <c r="F276" s="1128">
        <v>73071900</v>
      </c>
      <c r="G276" s="976"/>
      <c r="H276" s="1128">
        <v>18</v>
      </c>
      <c r="I276" s="975"/>
      <c r="J276" s="1129" t="s">
        <v>663</v>
      </c>
      <c r="K276" s="1128" t="s">
        <v>568</v>
      </c>
      <c r="L276" s="1128">
        <v>150</v>
      </c>
      <c r="M276" s="973"/>
      <c r="N276" s="1131" t="str">
        <f t="shared" si="4"/>
        <v>Included</v>
      </c>
      <c r="O276" s="926">
        <f t="shared" si="5"/>
        <v>0</v>
      </c>
      <c r="P276" s="857"/>
      <c r="Q276" s="285">
        <f t="shared" si="6"/>
        <v>0</v>
      </c>
      <c r="R276" s="1117">
        <f t="shared" si="66"/>
        <v>0</v>
      </c>
      <c r="S276" s="857"/>
      <c r="T276" s="1004"/>
      <c r="V276" s="425"/>
      <c r="AB276" s="285"/>
      <c r="AL276" s="285"/>
      <c r="AM276" s="285"/>
      <c r="AN276" s="285"/>
      <c r="AO276" s="285"/>
      <c r="AP276" s="285"/>
      <c r="AQ276" s="285"/>
      <c r="AR276" s="285"/>
      <c r="AS276" s="285"/>
      <c r="AT276" s="285"/>
      <c r="AU276" s="285"/>
      <c r="AV276" s="285"/>
      <c r="AW276" s="285"/>
      <c r="AX276" s="285"/>
      <c r="AY276" s="285"/>
    </row>
    <row r="277" spans="1:51" ht="33">
      <c r="A277" s="1128">
        <v>55</v>
      </c>
      <c r="B277" s="1128">
        <v>7000028335</v>
      </c>
      <c r="C277" s="1128">
        <v>550</v>
      </c>
      <c r="D277" s="1129" t="s">
        <v>707</v>
      </c>
      <c r="E277" s="1128">
        <v>1000066614</v>
      </c>
      <c r="F277" s="1128">
        <v>73069011</v>
      </c>
      <c r="G277" s="976"/>
      <c r="H277" s="1128">
        <v>18</v>
      </c>
      <c r="I277" s="975"/>
      <c r="J277" s="1129" t="s">
        <v>664</v>
      </c>
      <c r="K277" s="1128" t="s">
        <v>576</v>
      </c>
      <c r="L277" s="1128">
        <v>1</v>
      </c>
      <c r="M277" s="973"/>
      <c r="N277" s="1131" t="str">
        <f t="shared" si="4"/>
        <v>Included</v>
      </c>
      <c r="O277" s="926">
        <f t="shared" si="5"/>
        <v>0</v>
      </c>
      <c r="P277" s="857"/>
      <c r="Q277" s="285">
        <f t="shared" si="6"/>
        <v>0</v>
      </c>
      <c r="R277" s="1117">
        <f t="shared" si="66"/>
        <v>0</v>
      </c>
      <c r="S277" s="857"/>
      <c r="T277" s="1004"/>
      <c r="V277" s="425"/>
      <c r="AB277" s="285"/>
      <c r="AL277" s="285"/>
      <c r="AM277" s="285"/>
      <c r="AN277" s="285"/>
      <c r="AO277" s="285"/>
      <c r="AP277" s="285"/>
      <c r="AQ277" s="285"/>
      <c r="AR277" s="285"/>
      <c r="AS277" s="285"/>
      <c r="AT277" s="285"/>
      <c r="AU277" s="285"/>
      <c r="AV277" s="285"/>
      <c r="AW277" s="285"/>
      <c r="AX277" s="285"/>
      <c r="AY277" s="285"/>
    </row>
    <row r="278" spans="1:51" ht="33">
      <c r="A278" s="1128">
        <v>56</v>
      </c>
      <c r="B278" s="1128">
        <v>7000028335</v>
      </c>
      <c r="C278" s="1128">
        <v>560</v>
      </c>
      <c r="D278" s="1129" t="s">
        <v>707</v>
      </c>
      <c r="E278" s="1128">
        <v>1000034998</v>
      </c>
      <c r="F278" s="1128">
        <v>85171890</v>
      </c>
      <c r="G278" s="976"/>
      <c r="H278" s="1128">
        <v>18</v>
      </c>
      <c r="I278" s="975"/>
      <c r="J278" s="1129" t="s">
        <v>734</v>
      </c>
      <c r="K278" s="1128" t="s">
        <v>568</v>
      </c>
      <c r="L278" s="1128">
        <v>2</v>
      </c>
      <c r="M278" s="973"/>
      <c r="N278" s="1131" t="str">
        <f t="shared" si="4"/>
        <v>Included</v>
      </c>
      <c r="O278" s="926">
        <f t="shared" si="5"/>
        <v>0</v>
      </c>
      <c r="P278" s="857"/>
      <c r="Q278" s="285">
        <f t="shared" si="6"/>
        <v>0</v>
      </c>
      <c r="R278" s="1117">
        <f t="shared" si="66"/>
        <v>0</v>
      </c>
      <c r="S278" s="857"/>
      <c r="T278" s="1004"/>
      <c r="V278" s="425"/>
      <c r="AB278" s="285"/>
      <c r="AL278" s="285"/>
      <c r="AM278" s="285"/>
      <c r="AN278" s="285"/>
      <c r="AO278" s="285"/>
      <c r="AP278" s="285"/>
      <c r="AQ278" s="285"/>
      <c r="AR278" s="285"/>
      <c r="AS278" s="285"/>
      <c r="AT278" s="285"/>
      <c r="AU278" s="285"/>
      <c r="AV278" s="285"/>
      <c r="AW278" s="285"/>
      <c r="AX278" s="285"/>
      <c r="AY278" s="285"/>
    </row>
    <row r="279" spans="1:51" ht="33">
      <c r="A279" s="1128">
        <v>57</v>
      </c>
      <c r="B279" s="1128">
        <v>7000028335</v>
      </c>
      <c r="C279" s="1128">
        <v>570</v>
      </c>
      <c r="D279" s="1129" t="s">
        <v>707</v>
      </c>
      <c r="E279" s="1128">
        <v>1000028265</v>
      </c>
      <c r="F279" s="1128">
        <v>85238020</v>
      </c>
      <c r="G279" s="976"/>
      <c r="H279" s="1128">
        <v>18</v>
      </c>
      <c r="I279" s="975"/>
      <c r="J279" s="1129" t="s">
        <v>735</v>
      </c>
      <c r="K279" s="1128" t="s">
        <v>568</v>
      </c>
      <c r="L279" s="1128">
        <v>1</v>
      </c>
      <c r="M279" s="973"/>
      <c r="N279" s="1131" t="str">
        <f t="shared" si="4"/>
        <v>Included</v>
      </c>
      <c r="O279" s="926">
        <f t="shared" si="5"/>
        <v>0</v>
      </c>
      <c r="P279" s="857"/>
      <c r="Q279" s="285">
        <f t="shared" si="6"/>
        <v>0</v>
      </c>
      <c r="R279" s="1117">
        <f t="shared" si="66"/>
        <v>0</v>
      </c>
      <c r="S279" s="857"/>
      <c r="T279" s="1004"/>
      <c r="V279" s="425"/>
      <c r="AB279" s="285"/>
      <c r="AL279" s="285"/>
      <c r="AM279" s="285"/>
      <c r="AN279" s="285"/>
      <c r="AO279" s="285"/>
      <c r="AP279" s="285"/>
      <c r="AQ279" s="285"/>
      <c r="AR279" s="285"/>
      <c r="AS279" s="285"/>
      <c r="AT279" s="285"/>
      <c r="AU279" s="285"/>
      <c r="AV279" s="285"/>
      <c r="AW279" s="285"/>
      <c r="AX279" s="285"/>
      <c r="AY279" s="285"/>
    </row>
    <row r="280" spans="1:51" ht="33">
      <c r="A280" s="1128">
        <v>58</v>
      </c>
      <c r="B280" s="1128">
        <v>7000028335</v>
      </c>
      <c r="C280" s="1128">
        <v>580</v>
      </c>
      <c r="D280" s="1129" t="s">
        <v>707</v>
      </c>
      <c r="E280" s="1128">
        <v>1000028495</v>
      </c>
      <c r="F280" s="1128">
        <v>84715000</v>
      </c>
      <c r="G280" s="976"/>
      <c r="H280" s="1128">
        <v>18</v>
      </c>
      <c r="I280" s="975"/>
      <c r="J280" s="1129" t="s">
        <v>736</v>
      </c>
      <c r="K280" s="1128" t="s">
        <v>568</v>
      </c>
      <c r="L280" s="1128">
        <v>1</v>
      </c>
      <c r="M280" s="973"/>
      <c r="N280" s="1131" t="str">
        <f t="shared" si="4"/>
        <v>Included</v>
      </c>
      <c r="O280" s="926">
        <f t="shared" si="5"/>
        <v>0</v>
      </c>
      <c r="P280" s="857"/>
      <c r="Q280" s="285">
        <f t="shared" si="6"/>
        <v>0</v>
      </c>
      <c r="R280" s="1117">
        <f t="shared" si="66"/>
        <v>0</v>
      </c>
      <c r="S280" s="857"/>
      <c r="T280" s="1004"/>
      <c r="V280" s="425"/>
      <c r="AB280" s="285"/>
      <c r="AL280" s="285"/>
      <c r="AM280" s="285"/>
      <c r="AN280" s="285"/>
      <c r="AO280" s="285"/>
      <c r="AP280" s="285"/>
      <c r="AQ280" s="285"/>
      <c r="AR280" s="285"/>
      <c r="AS280" s="285"/>
      <c r="AT280" s="285"/>
      <c r="AU280" s="285"/>
      <c r="AV280" s="285"/>
      <c r="AW280" s="285"/>
      <c r="AX280" s="285"/>
      <c r="AY280" s="285"/>
    </row>
    <row r="281" spans="1:51" ht="33">
      <c r="A281" s="1128">
        <v>59</v>
      </c>
      <c r="B281" s="1128">
        <v>7000028335</v>
      </c>
      <c r="C281" s="1128">
        <v>590</v>
      </c>
      <c r="D281" s="1129" t="s">
        <v>707</v>
      </c>
      <c r="E281" s="1128">
        <v>1000026228</v>
      </c>
      <c r="F281" s="1128">
        <v>85176290</v>
      </c>
      <c r="G281" s="976"/>
      <c r="H281" s="1128">
        <v>18</v>
      </c>
      <c r="I281" s="975"/>
      <c r="J281" s="1129" t="s">
        <v>666</v>
      </c>
      <c r="K281" s="1128" t="s">
        <v>568</v>
      </c>
      <c r="L281" s="1128">
        <v>1</v>
      </c>
      <c r="M281" s="973"/>
      <c r="N281" s="1131" t="str">
        <f t="shared" si="4"/>
        <v>Included</v>
      </c>
      <c r="O281" s="926">
        <f t="shared" si="5"/>
        <v>0</v>
      </c>
      <c r="P281" s="857"/>
      <c r="Q281" s="285">
        <f t="shared" si="6"/>
        <v>0</v>
      </c>
      <c r="R281" s="1117">
        <f t="shared" si="66"/>
        <v>0</v>
      </c>
      <c r="S281" s="857"/>
      <c r="T281" s="1004"/>
      <c r="V281" s="425"/>
      <c r="AB281" s="285"/>
      <c r="AL281" s="285"/>
      <c r="AM281" s="285"/>
      <c r="AN281" s="285"/>
      <c r="AO281" s="285"/>
      <c r="AP281" s="285"/>
      <c r="AQ281" s="285"/>
      <c r="AR281" s="285"/>
      <c r="AS281" s="285"/>
      <c r="AT281" s="285"/>
      <c r="AU281" s="285"/>
      <c r="AV281" s="285"/>
      <c r="AW281" s="285"/>
      <c r="AX281" s="285"/>
      <c r="AY281" s="285"/>
    </row>
    <row r="282" spans="1:51" ht="49.5">
      <c r="A282" s="1128">
        <v>60</v>
      </c>
      <c r="B282" s="1128">
        <v>7000028335</v>
      </c>
      <c r="C282" s="1128">
        <v>600</v>
      </c>
      <c r="D282" s="1129" t="s">
        <v>707</v>
      </c>
      <c r="E282" s="1128">
        <v>1000031381</v>
      </c>
      <c r="F282" s="1128">
        <v>85176290</v>
      </c>
      <c r="G282" s="976"/>
      <c r="H282" s="1128">
        <v>18</v>
      </c>
      <c r="I282" s="975"/>
      <c r="J282" s="1129" t="s">
        <v>667</v>
      </c>
      <c r="K282" s="1128" t="s">
        <v>572</v>
      </c>
      <c r="L282" s="1128">
        <v>1</v>
      </c>
      <c r="M282" s="973"/>
      <c r="N282" s="1131" t="str">
        <f t="shared" ref="N282:N287" si="67">IF(M282=0, "Included",IF(ISERROR(L282*M282), M282, L282*M282))</f>
        <v>Included</v>
      </c>
      <c r="O282" s="926">
        <f t="shared" ref="O282:O287" si="68">R282</f>
        <v>0</v>
      </c>
      <c r="P282" s="857"/>
      <c r="Q282" s="285">
        <f t="shared" ref="Q282:Q287" si="69">IF(N282="Included",0,N282)</f>
        <v>0</v>
      </c>
      <c r="R282" s="1117">
        <f t="shared" ref="R282:R287" si="70">IF(I282="", H282*Q282/100,I282*Q282)</f>
        <v>0</v>
      </c>
      <c r="S282" s="857"/>
      <c r="T282" s="1004"/>
      <c r="V282" s="425"/>
      <c r="AB282" s="285"/>
      <c r="AL282" s="285"/>
      <c r="AM282" s="285"/>
      <c r="AN282" s="285"/>
      <c r="AO282" s="285"/>
      <c r="AP282" s="285"/>
      <c r="AQ282" s="285"/>
      <c r="AR282" s="285"/>
      <c r="AS282" s="285"/>
      <c r="AT282" s="285"/>
      <c r="AU282" s="285"/>
      <c r="AV282" s="285"/>
      <c r="AW282" s="285"/>
      <c r="AX282" s="285"/>
      <c r="AY282" s="285"/>
    </row>
    <row r="283" spans="1:51" ht="33">
      <c r="A283" s="1128">
        <v>61</v>
      </c>
      <c r="B283" s="1128">
        <v>7000028335</v>
      </c>
      <c r="C283" s="1128">
        <v>610</v>
      </c>
      <c r="D283" s="1129" t="s">
        <v>707</v>
      </c>
      <c r="E283" s="1128">
        <v>1000034950</v>
      </c>
      <c r="F283" s="1128">
        <v>85176990</v>
      </c>
      <c r="G283" s="976"/>
      <c r="H283" s="1128">
        <v>18</v>
      </c>
      <c r="I283" s="975"/>
      <c r="J283" s="1129" t="s">
        <v>668</v>
      </c>
      <c r="K283" s="1128" t="s">
        <v>568</v>
      </c>
      <c r="L283" s="1128">
        <v>2</v>
      </c>
      <c r="M283" s="973"/>
      <c r="N283" s="1131" t="str">
        <f t="shared" si="67"/>
        <v>Included</v>
      </c>
      <c r="O283" s="926">
        <f t="shared" si="68"/>
        <v>0</v>
      </c>
      <c r="P283" s="857"/>
      <c r="Q283" s="285">
        <f t="shared" si="69"/>
        <v>0</v>
      </c>
      <c r="R283" s="1117">
        <f t="shared" si="70"/>
        <v>0</v>
      </c>
      <c r="S283" s="857"/>
      <c r="T283" s="1004"/>
      <c r="V283" s="425"/>
      <c r="AB283" s="285"/>
      <c r="AL283" s="285"/>
      <c r="AM283" s="285"/>
      <c r="AN283" s="285"/>
      <c r="AO283" s="285"/>
      <c r="AP283" s="285"/>
      <c r="AQ283" s="285"/>
      <c r="AR283" s="285"/>
      <c r="AS283" s="285"/>
      <c r="AT283" s="285"/>
      <c r="AU283" s="285"/>
      <c r="AV283" s="285"/>
      <c r="AW283" s="285"/>
      <c r="AX283" s="285"/>
      <c r="AY283" s="285"/>
    </row>
    <row r="284" spans="1:51" ht="33">
      <c r="A284" s="1128">
        <v>62</v>
      </c>
      <c r="B284" s="1128">
        <v>7000028335</v>
      </c>
      <c r="C284" s="1128">
        <v>620</v>
      </c>
      <c r="D284" s="1129" t="s">
        <v>707</v>
      </c>
      <c r="E284" s="1128">
        <v>1000031374</v>
      </c>
      <c r="F284" s="1128">
        <v>85176290</v>
      </c>
      <c r="G284" s="976"/>
      <c r="H284" s="1128">
        <v>18</v>
      </c>
      <c r="I284" s="975"/>
      <c r="J284" s="1129" t="s">
        <v>669</v>
      </c>
      <c r="K284" s="1128" t="s">
        <v>572</v>
      </c>
      <c r="L284" s="1128">
        <v>2</v>
      </c>
      <c r="M284" s="973"/>
      <c r="N284" s="1131" t="str">
        <f t="shared" si="67"/>
        <v>Included</v>
      </c>
      <c r="O284" s="926">
        <f t="shared" si="68"/>
        <v>0</v>
      </c>
      <c r="P284" s="857"/>
      <c r="Q284" s="285">
        <f t="shared" si="69"/>
        <v>0</v>
      </c>
      <c r="R284" s="1117">
        <f t="shared" si="70"/>
        <v>0</v>
      </c>
      <c r="S284" s="857"/>
      <c r="T284" s="1004"/>
      <c r="V284" s="425"/>
      <c r="AB284" s="285"/>
      <c r="AL284" s="285"/>
      <c r="AM284" s="285"/>
      <c r="AN284" s="285"/>
      <c r="AO284" s="285"/>
      <c r="AP284" s="285"/>
      <c r="AQ284" s="285"/>
      <c r="AR284" s="285"/>
      <c r="AS284" s="285"/>
      <c r="AT284" s="285"/>
      <c r="AU284" s="285"/>
      <c r="AV284" s="285"/>
      <c r="AW284" s="285"/>
      <c r="AX284" s="285"/>
      <c r="AY284" s="285"/>
    </row>
    <row r="285" spans="1:51" ht="33">
      <c r="A285" s="1128">
        <v>63</v>
      </c>
      <c r="B285" s="1128">
        <v>7000028335</v>
      </c>
      <c r="C285" s="1128">
        <v>630</v>
      </c>
      <c r="D285" s="1129" t="s">
        <v>707</v>
      </c>
      <c r="E285" s="1128">
        <v>1000019315</v>
      </c>
      <c r="F285" s="1128">
        <v>85176290</v>
      </c>
      <c r="G285" s="976"/>
      <c r="H285" s="1128">
        <v>18</v>
      </c>
      <c r="I285" s="975"/>
      <c r="J285" s="1129" t="s">
        <v>737</v>
      </c>
      <c r="K285" s="1128" t="s">
        <v>568</v>
      </c>
      <c r="L285" s="1128">
        <v>2</v>
      </c>
      <c r="M285" s="973"/>
      <c r="N285" s="1131" t="str">
        <f t="shared" si="67"/>
        <v>Included</v>
      </c>
      <c r="O285" s="926">
        <f t="shared" si="68"/>
        <v>0</v>
      </c>
      <c r="P285" s="857"/>
      <c r="Q285" s="285">
        <f t="shared" si="69"/>
        <v>0</v>
      </c>
      <c r="R285" s="1117">
        <f t="shared" si="70"/>
        <v>0</v>
      </c>
      <c r="S285" s="857"/>
      <c r="T285" s="1004"/>
      <c r="V285" s="425"/>
      <c r="AB285" s="285"/>
      <c r="AL285" s="285"/>
      <c r="AM285" s="285"/>
      <c r="AN285" s="285"/>
      <c r="AO285" s="285"/>
      <c r="AP285" s="285"/>
      <c r="AQ285" s="285"/>
      <c r="AR285" s="285"/>
      <c r="AS285" s="285"/>
      <c r="AT285" s="285"/>
      <c r="AU285" s="285"/>
      <c r="AV285" s="285"/>
      <c r="AW285" s="285"/>
      <c r="AX285" s="285"/>
      <c r="AY285" s="285"/>
    </row>
    <row r="286" spans="1:51" ht="33">
      <c r="A286" s="1128">
        <v>64</v>
      </c>
      <c r="B286" s="1128">
        <v>7000028335</v>
      </c>
      <c r="C286" s="1128">
        <v>640</v>
      </c>
      <c r="D286" s="1129" t="s">
        <v>707</v>
      </c>
      <c r="E286" s="1128">
        <v>1000018706</v>
      </c>
      <c r="F286" s="1128">
        <v>85176990</v>
      </c>
      <c r="G286" s="976"/>
      <c r="H286" s="1128">
        <v>18</v>
      </c>
      <c r="I286" s="975"/>
      <c r="J286" s="1129" t="s">
        <v>670</v>
      </c>
      <c r="K286" s="1128" t="s">
        <v>568</v>
      </c>
      <c r="L286" s="1128">
        <v>4</v>
      </c>
      <c r="M286" s="973"/>
      <c r="N286" s="1131" t="str">
        <f t="shared" si="67"/>
        <v>Included</v>
      </c>
      <c r="O286" s="926">
        <f t="shared" si="68"/>
        <v>0</v>
      </c>
      <c r="P286" s="857"/>
      <c r="Q286" s="285">
        <f t="shared" si="69"/>
        <v>0</v>
      </c>
      <c r="R286" s="1117">
        <f t="shared" si="70"/>
        <v>0</v>
      </c>
      <c r="S286" s="857"/>
      <c r="T286" s="1004"/>
      <c r="V286" s="425"/>
      <c r="AB286" s="285"/>
      <c r="AL286" s="285"/>
      <c r="AM286" s="285"/>
      <c r="AN286" s="285"/>
      <c r="AO286" s="285"/>
      <c r="AP286" s="285"/>
      <c r="AQ286" s="285"/>
      <c r="AR286" s="285"/>
      <c r="AS286" s="285"/>
      <c r="AT286" s="285"/>
      <c r="AU286" s="285"/>
      <c r="AV286" s="285"/>
      <c r="AW286" s="285"/>
      <c r="AX286" s="285"/>
      <c r="AY286" s="285"/>
    </row>
    <row r="287" spans="1:51" ht="132">
      <c r="A287" s="1128">
        <v>65</v>
      </c>
      <c r="B287" s="1128">
        <v>7000028335</v>
      </c>
      <c r="C287" s="1128">
        <v>650</v>
      </c>
      <c r="D287" s="1129" t="s">
        <v>707</v>
      </c>
      <c r="E287" s="1128">
        <v>1000031367</v>
      </c>
      <c r="F287" s="1128">
        <v>85176260</v>
      </c>
      <c r="G287" s="976"/>
      <c r="H287" s="1128">
        <v>18</v>
      </c>
      <c r="I287" s="975"/>
      <c r="J287" s="1129" t="s">
        <v>671</v>
      </c>
      <c r="K287" s="1128" t="s">
        <v>568</v>
      </c>
      <c r="L287" s="1128">
        <v>1</v>
      </c>
      <c r="M287" s="973"/>
      <c r="N287" s="1131" t="str">
        <f t="shared" si="67"/>
        <v>Included</v>
      </c>
      <c r="O287" s="926">
        <f t="shared" si="68"/>
        <v>0</v>
      </c>
      <c r="P287" s="857"/>
      <c r="Q287" s="285">
        <f t="shared" si="69"/>
        <v>0</v>
      </c>
      <c r="R287" s="1117">
        <f t="shared" si="70"/>
        <v>0</v>
      </c>
      <c r="S287" s="857"/>
      <c r="T287" s="1004"/>
      <c r="V287" s="425"/>
      <c r="AB287" s="285"/>
      <c r="AL287" s="285"/>
      <c r="AM287" s="285"/>
      <c r="AN287" s="285"/>
      <c r="AO287" s="285"/>
      <c r="AP287" s="285"/>
      <c r="AQ287" s="285"/>
      <c r="AR287" s="285"/>
      <c r="AS287" s="285"/>
      <c r="AT287" s="285"/>
      <c r="AU287" s="285"/>
      <c r="AV287" s="285"/>
      <c r="AW287" s="285"/>
      <c r="AX287" s="285"/>
      <c r="AY287" s="285"/>
    </row>
    <row r="288" spans="1:51">
      <c r="A288" s="974" t="s">
        <v>754</v>
      </c>
      <c r="B288" s="917" t="s">
        <v>863</v>
      </c>
      <c r="C288" s="918"/>
      <c r="D288" s="918"/>
      <c r="E288" s="918"/>
      <c r="F288" s="918"/>
      <c r="G288" s="918"/>
      <c r="H288" s="918"/>
      <c r="I288" s="974"/>
      <c r="J288" s="919"/>
      <c r="K288" s="914"/>
      <c r="L288" s="914"/>
      <c r="M288" s="915"/>
      <c r="N288" s="914"/>
      <c r="O288" s="925"/>
      <c r="P288" s="857"/>
      <c r="Q288" s="285"/>
      <c r="R288" s="1117"/>
      <c r="S288" s="857"/>
      <c r="T288" s="1004"/>
      <c r="V288" s="425"/>
      <c r="AB288" s="285"/>
      <c r="AL288" s="285"/>
      <c r="AM288" s="285"/>
      <c r="AN288" s="285"/>
      <c r="AO288" s="285"/>
      <c r="AP288" s="285"/>
      <c r="AQ288" s="285"/>
      <c r="AR288" s="285"/>
      <c r="AS288" s="285"/>
      <c r="AT288" s="285"/>
      <c r="AU288" s="285"/>
      <c r="AV288" s="285"/>
      <c r="AW288" s="285"/>
      <c r="AX288" s="285"/>
      <c r="AY288" s="285"/>
    </row>
    <row r="289" spans="1:51" ht="33">
      <c r="A289" s="1128">
        <v>1</v>
      </c>
      <c r="B289" s="1128">
        <v>7000028314</v>
      </c>
      <c r="C289" s="1128">
        <v>360</v>
      </c>
      <c r="D289" s="1129" t="s">
        <v>755</v>
      </c>
      <c r="E289" s="1128">
        <v>1000004501</v>
      </c>
      <c r="F289" s="1128">
        <v>85352913</v>
      </c>
      <c r="G289" s="976"/>
      <c r="H289" s="1128">
        <v>18</v>
      </c>
      <c r="I289" s="975"/>
      <c r="J289" s="1129" t="s">
        <v>633</v>
      </c>
      <c r="K289" s="1128" t="s">
        <v>568</v>
      </c>
      <c r="L289" s="1128">
        <v>2</v>
      </c>
      <c r="M289" s="973"/>
      <c r="N289" s="1131" t="str">
        <f t="shared" ref="N289:N327" si="71">IF(M289=0, "Included",IF(ISERROR(L289*M289), M289, L289*M289))</f>
        <v>Included</v>
      </c>
      <c r="O289" s="926">
        <f t="shared" ref="O289:O327" si="72">R289</f>
        <v>0</v>
      </c>
      <c r="P289" s="857"/>
      <c r="Q289" s="285">
        <f t="shared" ref="Q289:Q327" si="73">IF(N289="Included",0,N289)</f>
        <v>0</v>
      </c>
      <c r="R289" s="1117">
        <f>IF(I289="", H289*Q289/100,I289*Q289)</f>
        <v>0</v>
      </c>
      <c r="S289" s="857"/>
      <c r="T289" s="1004"/>
      <c r="V289" s="425"/>
      <c r="AB289" s="285"/>
      <c r="AL289" s="285"/>
      <c r="AM289" s="285"/>
      <c r="AN289" s="285"/>
      <c r="AO289" s="285"/>
      <c r="AP289" s="285"/>
      <c r="AQ289" s="285"/>
      <c r="AR289" s="285"/>
      <c r="AS289" s="285"/>
      <c r="AT289" s="285"/>
      <c r="AU289" s="285"/>
      <c r="AV289" s="285"/>
      <c r="AW289" s="285"/>
      <c r="AX289" s="285"/>
      <c r="AY289" s="285"/>
    </row>
    <row r="290" spans="1:51" ht="33">
      <c r="A290" s="1128">
        <v>2</v>
      </c>
      <c r="B290" s="1128">
        <v>7000028314</v>
      </c>
      <c r="C290" s="1128">
        <v>370</v>
      </c>
      <c r="D290" s="1129" t="s">
        <v>755</v>
      </c>
      <c r="E290" s="1128">
        <v>1000004463</v>
      </c>
      <c r="F290" s="1128">
        <v>85359090</v>
      </c>
      <c r="G290" s="976"/>
      <c r="H290" s="1128">
        <v>18</v>
      </c>
      <c r="I290" s="975"/>
      <c r="J290" s="1129" t="s">
        <v>632</v>
      </c>
      <c r="K290" s="1128" t="s">
        <v>568</v>
      </c>
      <c r="L290" s="1128">
        <v>6</v>
      </c>
      <c r="M290" s="973"/>
      <c r="N290" s="1131" t="str">
        <f t="shared" si="71"/>
        <v>Included</v>
      </c>
      <c r="O290" s="926">
        <f t="shared" si="72"/>
        <v>0</v>
      </c>
      <c r="P290" s="857"/>
      <c r="Q290" s="285">
        <f t="shared" si="73"/>
        <v>0</v>
      </c>
      <c r="R290" s="1117">
        <f t="shared" ref="R290:R327" si="74">IF(I290="", H290*Q290/100,I290*Q290)</f>
        <v>0</v>
      </c>
      <c r="S290" s="857"/>
      <c r="T290" s="1004"/>
      <c r="V290" s="425"/>
      <c r="AB290" s="285"/>
      <c r="AL290" s="285"/>
      <c r="AM290" s="285"/>
      <c r="AN290" s="285"/>
      <c r="AO290" s="285"/>
      <c r="AP290" s="285"/>
      <c r="AQ290" s="285"/>
      <c r="AR290" s="285"/>
      <c r="AS290" s="285"/>
      <c r="AT290" s="285"/>
      <c r="AU290" s="285"/>
      <c r="AV290" s="285"/>
      <c r="AW290" s="285"/>
      <c r="AX290" s="285"/>
      <c r="AY290" s="285"/>
    </row>
    <row r="291" spans="1:51" ht="33">
      <c r="A291" s="1128">
        <v>3</v>
      </c>
      <c r="B291" s="1128">
        <v>7000028314</v>
      </c>
      <c r="C291" s="1128">
        <v>380</v>
      </c>
      <c r="D291" s="1129" t="s">
        <v>755</v>
      </c>
      <c r="E291" s="1128">
        <v>1000020419</v>
      </c>
      <c r="F291" s="1128">
        <v>85354010</v>
      </c>
      <c r="G291" s="976"/>
      <c r="H291" s="1128">
        <v>18</v>
      </c>
      <c r="I291" s="975"/>
      <c r="J291" s="1129" t="s">
        <v>630</v>
      </c>
      <c r="K291" s="1128" t="s">
        <v>568</v>
      </c>
      <c r="L291" s="1128">
        <v>3</v>
      </c>
      <c r="M291" s="973"/>
      <c r="N291" s="1131" t="str">
        <f t="shared" si="71"/>
        <v>Included</v>
      </c>
      <c r="O291" s="926">
        <f t="shared" si="72"/>
        <v>0</v>
      </c>
      <c r="P291" s="857"/>
      <c r="Q291" s="285">
        <f t="shared" si="73"/>
        <v>0</v>
      </c>
      <c r="R291" s="1117">
        <f t="shared" si="74"/>
        <v>0</v>
      </c>
      <c r="S291" s="857"/>
      <c r="T291" s="1004"/>
      <c r="V291" s="425"/>
      <c r="AB291" s="285"/>
      <c r="AL291" s="285"/>
      <c r="AM291" s="285"/>
      <c r="AN291" s="285"/>
      <c r="AO291" s="285"/>
      <c r="AP291" s="285"/>
      <c r="AQ291" s="285"/>
      <c r="AR291" s="285"/>
      <c r="AS291" s="285"/>
      <c r="AT291" s="285"/>
      <c r="AU291" s="285"/>
      <c r="AV291" s="285"/>
      <c r="AW291" s="285"/>
      <c r="AX291" s="285"/>
      <c r="AY291" s="285"/>
    </row>
    <row r="292" spans="1:51" ht="33">
      <c r="A292" s="1128">
        <v>4</v>
      </c>
      <c r="B292" s="1128">
        <v>7000028314</v>
      </c>
      <c r="C292" s="1128">
        <v>390</v>
      </c>
      <c r="D292" s="1129" t="s">
        <v>755</v>
      </c>
      <c r="E292" s="1128">
        <v>1000004499</v>
      </c>
      <c r="F292" s="1128">
        <v>85353090</v>
      </c>
      <c r="G292" s="976"/>
      <c r="H292" s="1128">
        <v>18</v>
      </c>
      <c r="I292" s="975"/>
      <c r="J292" s="1129" t="s">
        <v>764</v>
      </c>
      <c r="K292" s="1128" t="s">
        <v>568</v>
      </c>
      <c r="L292" s="1128">
        <v>1</v>
      </c>
      <c r="M292" s="973"/>
      <c r="N292" s="1131" t="str">
        <f t="shared" si="71"/>
        <v>Included</v>
      </c>
      <c r="O292" s="926">
        <f t="shared" si="72"/>
        <v>0</v>
      </c>
      <c r="P292" s="857"/>
      <c r="Q292" s="285">
        <f t="shared" si="73"/>
        <v>0</v>
      </c>
      <c r="R292" s="1117">
        <f t="shared" si="74"/>
        <v>0</v>
      </c>
      <c r="S292" s="857"/>
      <c r="T292" s="1004"/>
      <c r="V292" s="425"/>
      <c r="AB292" s="285"/>
      <c r="AL292" s="285"/>
      <c r="AM292" s="285"/>
      <c r="AN292" s="285"/>
      <c r="AO292" s="285"/>
      <c r="AP292" s="285"/>
      <c r="AQ292" s="285"/>
      <c r="AR292" s="285"/>
      <c r="AS292" s="285"/>
      <c r="AT292" s="285"/>
      <c r="AU292" s="285"/>
      <c r="AV292" s="285"/>
      <c r="AW292" s="285"/>
      <c r="AX292" s="285"/>
      <c r="AY292" s="285"/>
    </row>
    <row r="293" spans="1:51" ht="33">
      <c r="A293" s="1128">
        <v>5</v>
      </c>
      <c r="B293" s="1128">
        <v>7000028314</v>
      </c>
      <c r="C293" s="1128">
        <v>400</v>
      </c>
      <c r="D293" s="1129" t="s">
        <v>755</v>
      </c>
      <c r="E293" s="1128">
        <v>1000004498</v>
      </c>
      <c r="F293" s="1128">
        <v>85353090</v>
      </c>
      <c r="G293" s="976"/>
      <c r="H293" s="1128">
        <v>18</v>
      </c>
      <c r="I293" s="975"/>
      <c r="J293" s="1129" t="s">
        <v>631</v>
      </c>
      <c r="K293" s="1128" t="s">
        <v>568</v>
      </c>
      <c r="L293" s="1128">
        <v>4</v>
      </c>
      <c r="M293" s="973"/>
      <c r="N293" s="1131" t="str">
        <f t="shared" si="71"/>
        <v>Included</v>
      </c>
      <c r="O293" s="926">
        <f t="shared" si="72"/>
        <v>0</v>
      </c>
      <c r="P293" s="857"/>
      <c r="Q293" s="285">
        <f t="shared" si="73"/>
        <v>0</v>
      </c>
      <c r="R293" s="1117">
        <f t="shared" si="74"/>
        <v>0</v>
      </c>
      <c r="S293" s="857"/>
      <c r="T293" s="1004"/>
      <c r="V293" s="425"/>
      <c r="AB293" s="285"/>
      <c r="AL293" s="285"/>
      <c r="AM293" s="285"/>
      <c r="AN293" s="285"/>
      <c r="AO293" s="285"/>
      <c r="AP293" s="285"/>
      <c r="AQ293" s="285"/>
      <c r="AR293" s="285"/>
      <c r="AS293" s="285"/>
      <c r="AT293" s="285"/>
      <c r="AU293" s="285"/>
      <c r="AV293" s="285"/>
      <c r="AW293" s="285"/>
      <c r="AX293" s="285"/>
      <c r="AY293" s="285"/>
    </row>
    <row r="294" spans="1:51" ht="33">
      <c r="A294" s="1128">
        <v>6</v>
      </c>
      <c r="B294" s="1128">
        <v>7000028314</v>
      </c>
      <c r="C294" s="1128">
        <v>410</v>
      </c>
      <c r="D294" s="1129" t="s">
        <v>755</v>
      </c>
      <c r="E294" s="1128">
        <v>1000004401</v>
      </c>
      <c r="F294" s="1128">
        <v>85462040</v>
      </c>
      <c r="G294" s="976"/>
      <c r="H294" s="1128">
        <v>18</v>
      </c>
      <c r="I294" s="975"/>
      <c r="J294" s="1129" t="s">
        <v>634</v>
      </c>
      <c r="K294" s="1128" t="s">
        <v>568</v>
      </c>
      <c r="L294" s="1128">
        <v>9</v>
      </c>
      <c r="M294" s="973"/>
      <c r="N294" s="1131" t="str">
        <f t="shared" si="71"/>
        <v>Included</v>
      </c>
      <c r="O294" s="926">
        <f t="shared" si="72"/>
        <v>0</v>
      </c>
      <c r="P294" s="857"/>
      <c r="Q294" s="285">
        <f t="shared" si="73"/>
        <v>0</v>
      </c>
      <c r="R294" s="1117">
        <f t="shared" si="74"/>
        <v>0</v>
      </c>
      <c r="S294" s="857"/>
      <c r="T294" s="1004"/>
      <c r="V294" s="425"/>
      <c r="AB294" s="285"/>
      <c r="AL294" s="285"/>
      <c r="AM294" s="285"/>
      <c r="AN294" s="285"/>
      <c r="AO294" s="285"/>
      <c r="AP294" s="285"/>
      <c r="AQ294" s="285"/>
      <c r="AR294" s="285"/>
      <c r="AS294" s="285"/>
      <c r="AT294" s="285"/>
      <c r="AU294" s="285"/>
      <c r="AV294" s="285"/>
      <c r="AW294" s="285"/>
      <c r="AX294" s="285"/>
      <c r="AY294" s="285"/>
    </row>
    <row r="295" spans="1:51" ht="33">
      <c r="A295" s="1128">
        <v>7</v>
      </c>
      <c r="B295" s="1128">
        <v>7000028314</v>
      </c>
      <c r="C295" s="1128">
        <v>430</v>
      </c>
      <c r="D295" s="1129" t="s">
        <v>756</v>
      </c>
      <c r="E295" s="1128">
        <v>1000011317</v>
      </c>
      <c r="F295" s="1128">
        <v>72169990</v>
      </c>
      <c r="G295" s="976"/>
      <c r="H295" s="1128">
        <v>18</v>
      </c>
      <c r="I295" s="975"/>
      <c r="J295" s="1129" t="s">
        <v>765</v>
      </c>
      <c r="K295" s="1128" t="s">
        <v>572</v>
      </c>
      <c r="L295" s="1128">
        <v>1</v>
      </c>
      <c r="M295" s="973"/>
      <c r="N295" s="1131" t="str">
        <f t="shared" si="71"/>
        <v>Included</v>
      </c>
      <c r="O295" s="926">
        <f t="shared" si="72"/>
        <v>0</v>
      </c>
      <c r="P295" s="857"/>
      <c r="Q295" s="285">
        <f t="shared" si="73"/>
        <v>0</v>
      </c>
      <c r="R295" s="1117">
        <f t="shared" si="74"/>
        <v>0</v>
      </c>
      <c r="S295" s="857"/>
      <c r="T295" s="1004"/>
      <c r="V295" s="425"/>
      <c r="AB295" s="285"/>
      <c r="AL295" s="285"/>
      <c r="AM295" s="285"/>
      <c r="AN295" s="285"/>
      <c r="AO295" s="285"/>
      <c r="AP295" s="285"/>
      <c r="AQ295" s="285"/>
      <c r="AR295" s="285"/>
      <c r="AS295" s="285"/>
      <c r="AT295" s="285"/>
      <c r="AU295" s="285"/>
      <c r="AV295" s="285"/>
      <c r="AW295" s="285"/>
      <c r="AX295" s="285"/>
      <c r="AY295" s="285"/>
    </row>
    <row r="296" spans="1:51">
      <c r="A296" s="1128">
        <v>8</v>
      </c>
      <c r="B296" s="1128">
        <v>7000028314</v>
      </c>
      <c r="C296" s="1128">
        <v>440</v>
      </c>
      <c r="D296" s="1129" t="s">
        <v>757</v>
      </c>
      <c r="E296" s="1128">
        <v>1000009711</v>
      </c>
      <c r="F296" s="1128">
        <v>85389000</v>
      </c>
      <c r="G296" s="976"/>
      <c r="H296" s="1128">
        <v>18</v>
      </c>
      <c r="I296" s="975"/>
      <c r="J296" s="1129" t="s">
        <v>766</v>
      </c>
      <c r="K296" s="1128" t="s">
        <v>572</v>
      </c>
      <c r="L296" s="1128">
        <v>2</v>
      </c>
      <c r="M296" s="973"/>
      <c r="N296" s="1131" t="str">
        <f t="shared" si="71"/>
        <v>Included</v>
      </c>
      <c r="O296" s="926">
        <f t="shared" si="72"/>
        <v>0</v>
      </c>
      <c r="P296" s="857"/>
      <c r="Q296" s="285">
        <f t="shared" si="73"/>
        <v>0</v>
      </c>
      <c r="R296" s="1117">
        <f t="shared" si="74"/>
        <v>0</v>
      </c>
      <c r="S296" s="857"/>
      <c r="T296" s="1004"/>
      <c r="V296" s="425"/>
      <c r="AB296" s="285"/>
      <c r="AL296" s="285"/>
      <c r="AM296" s="285"/>
      <c r="AN296" s="285"/>
      <c r="AO296" s="285"/>
      <c r="AP296" s="285"/>
      <c r="AQ296" s="285"/>
      <c r="AR296" s="285"/>
      <c r="AS296" s="285"/>
      <c r="AT296" s="285"/>
      <c r="AU296" s="285"/>
      <c r="AV296" s="285"/>
      <c r="AW296" s="285"/>
      <c r="AX296" s="285"/>
      <c r="AY296" s="285"/>
    </row>
    <row r="297" spans="1:51" ht="33">
      <c r="A297" s="1128">
        <v>9</v>
      </c>
      <c r="B297" s="1128">
        <v>7000028314</v>
      </c>
      <c r="C297" s="1128">
        <v>210</v>
      </c>
      <c r="D297" s="1129" t="s">
        <v>758</v>
      </c>
      <c r="E297" s="1128">
        <v>1000001894</v>
      </c>
      <c r="F297" s="1128">
        <v>94059900</v>
      </c>
      <c r="G297" s="976"/>
      <c r="H297" s="1128">
        <v>18</v>
      </c>
      <c r="I297" s="975"/>
      <c r="J297" s="1129" t="s">
        <v>574</v>
      </c>
      <c r="K297" s="1128" t="s">
        <v>568</v>
      </c>
      <c r="L297" s="1128">
        <v>1</v>
      </c>
      <c r="M297" s="973"/>
      <c r="N297" s="1131" t="str">
        <f t="shared" si="71"/>
        <v>Included</v>
      </c>
      <c r="O297" s="926">
        <f t="shared" si="72"/>
        <v>0</v>
      </c>
      <c r="P297" s="857"/>
      <c r="Q297" s="285">
        <f t="shared" si="73"/>
        <v>0</v>
      </c>
      <c r="R297" s="1117">
        <f t="shared" si="74"/>
        <v>0</v>
      </c>
      <c r="S297" s="857"/>
      <c r="T297" s="1004"/>
      <c r="V297" s="425"/>
      <c r="AB297" s="285"/>
      <c r="AL297" s="285"/>
      <c r="AM297" s="285"/>
      <c r="AN297" s="285"/>
      <c r="AO297" s="285"/>
      <c r="AP297" s="285"/>
      <c r="AQ297" s="285"/>
      <c r="AR297" s="285"/>
      <c r="AS297" s="285"/>
      <c r="AT297" s="285"/>
      <c r="AU297" s="285"/>
      <c r="AV297" s="285"/>
      <c r="AW297" s="285"/>
      <c r="AX297" s="285"/>
      <c r="AY297" s="285"/>
    </row>
    <row r="298" spans="1:51" ht="33">
      <c r="A298" s="1128">
        <v>10</v>
      </c>
      <c r="B298" s="1128">
        <v>7000028314</v>
      </c>
      <c r="C298" s="1128">
        <v>220</v>
      </c>
      <c r="D298" s="1129" t="s">
        <v>758</v>
      </c>
      <c r="E298" s="1128">
        <v>1000038325</v>
      </c>
      <c r="F298" s="1128">
        <v>94059900</v>
      </c>
      <c r="G298" s="976"/>
      <c r="H298" s="1128">
        <v>18</v>
      </c>
      <c r="I298" s="975"/>
      <c r="J298" s="1129" t="s">
        <v>575</v>
      </c>
      <c r="K298" s="1128" t="s">
        <v>568</v>
      </c>
      <c r="L298" s="1128">
        <v>10</v>
      </c>
      <c r="M298" s="973"/>
      <c r="N298" s="1131" t="str">
        <f t="shared" si="71"/>
        <v>Included</v>
      </c>
      <c r="O298" s="926">
        <f t="shared" si="72"/>
        <v>0</v>
      </c>
      <c r="P298" s="857"/>
      <c r="Q298" s="285">
        <f t="shared" si="73"/>
        <v>0</v>
      </c>
      <c r="R298" s="1117">
        <f t="shared" si="74"/>
        <v>0</v>
      </c>
      <c r="S298" s="857"/>
      <c r="T298" s="1004"/>
      <c r="V298" s="425"/>
      <c r="AB298" s="285"/>
      <c r="AL298" s="285"/>
      <c r="AM298" s="285"/>
      <c r="AN298" s="285"/>
      <c r="AO298" s="285"/>
      <c r="AP298" s="285"/>
      <c r="AQ298" s="285"/>
      <c r="AR298" s="285"/>
      <c r="AS298" s="285"/>
      <c r="AT298" s="285"/>
      <c r="AU298" s="285"/>
      <c r="AV298" s="285"/>
      <c r="AW298" s="285"/>
      <c r="AX298" s="285"/>
      <c r="AY298" s="285"/>
    </row>
    <row r="299" spans="1:51" ht="32.25" customHeight="1">
      <c r="A299" s="1128">
        <v>11</v>
      </c>
      <c r="B299" s="1128">
        <v>7000028314</v>
      </c>
      <c r="C299" s="1128">
        <v>130</v>
      </c>
      <c r="D299" s="1129" t="s">
        <v>759</v>
      </c>
      <c r="E299" s="1128">
        <v>1000031951</v>
      </c>
      <c r="F299" s="1128">
        <v>85446090</v>
      </c>
      <c r="G299" s="976"/>
      <c r="H299" s="1128">
        <v>18</v>
      </c>
      <c r="I299" s="975"/>
      <c r="J299" s="1129" t="s">
        <v>614</v>
      </c>
      <c r="K299" s="1128" t="s">
        <v>576</v>
      </c>
      <c r="L299" s="1128">
        <v>1</v>
      </c>
      <c r="M299" s="973"/>
      <c r="N299" s="1131" t="str">
        <f t="shared" si="71"/>
        <v>Included</v>
      </c>
      <c r="O299" s="926">
        <f t="shared" si="72"/>
        <v>0</v>
      </c>
      <c r="P299" s="857"/>
      <c r="Q299" s="285">
        <f t="shared" si="73"/>
        <v>0</v>
      </c>
      <c r="R299" s="1117">
        <f t="shared" si="74"/>
        <v>0</v>
      </c>
      <c r="S299" s="857"/>
      <c r="T299" s="1004"/>
      <c r="V299" s="425"/>
      <c r="AB299" s="285"/>
      <c r="AL299" s="285"/>
      <c r="AM299" s="285"/>
      <c r="AN299" s="285"/>
      <c r="AO299" s="285"/>
      <c r="AP299" s="285"/>
      <c r="AQ299" s="285"/>
      <c r="AR299" s="285"/>
      <c r="AS299" s="285"/>
      <c r="AT299" s="285"/>
      <c r="AU299" s="285"/>
      <c r="AV299" s="285"/>
      <c r="AW299" s="285"/>
      <c r="AX299" s="285"/>
      <c r="AY299" s="285"/>
    </row>
    <row r="300" spans="1:51" ht="32.25" customHeight="1">
      <c r="A300" s="1128">
        <v>12</v>
      </c>
      <c r="B300" s="1128">
        <v>7000028314</v>
      </c>
      <c r="C300" s="1128">
        <v>140</v>
      </c>
      <c r="D300" s="1129" t="s">
        <v>759</v>
      </c>
      <c r="E300" s="1128">
        <v>1000031964</v>
      </c>
      <c r="F300" s="1128">
        <v>85446020</v>
      </c>
      <c r="G300" s="976"/>
      <c r="H300" s="1128">
        <v>18</v>
      </c>
      <c r="I300" s="975"/>
      <c r="J300" s="1129" t="s">
        <v>609</v>
      </c>
      <c r="K300" s="1128" t="s">
        <v>576</v>
      </c>
      <c r="L300" s="1128">
        <v>1</v>
      </c>
      <c r="M300" s="973"/>
      <c r="N300" s="1131" t="str">
        <f t="shared" si="71"/>
        <v>Included</v>
      </c>
      <c r="O300" s="926">
        <f t="shared" si="72"/>
        <v>0</v>
      </c>
      <c r="P300" s="857"/>
      <c r="Q300" s="285">
        <f t="shared" si="73"/>
        <v>0</v>
      </c>
      <c r="R300" s="1117">
        <f t="shared" si="74"/>
        <v>0</v>
      </c>
      <c r="S300" s="857"/>
      <c r="T300" s="1004"/>
      <c r="V300" s="425"/>
      <c r="AB300" s="285"/>
      <c r="AL300" s="285"/>
      <c r="AM300" s="285"/>
      <c r="AN300" s="285"/>
      <c r="AO300" s="285"/>
      <c r="AP300" s="285"/>
      <c r="AQ300" s="285"/>
      <c r="AR300" s="285"/>
      <c r="AS300" s="285"/>
      <c r="AT300" s="285"/>
      <c r="AU300" s="285"/>
      <c r="AV300" s="285"/>
      <c r="AW300" s="285"/>
      <c r="AX300" s="285"/>
      <c r="AY300" s="285"/>
    </row>
    <row r="301" spans="1:51" ht="32.25" customHeight="1">
      <c r="A301" s="1128">
        <v>13</v>
      </c>
      <c r="B301" s="1128">
        <v>7000028314</v>
      </c>
      <c r="C301" s="1128">
        <v>150</v>
      </c>
      <c r="D301" s="1129" t="s">
        <v>759</v>
      </c>
      <c r="E301" s="1128">
        <v>1000031987</v>
      </c>
      <c r="F301" s="1128">
        <v>85446020</v>
      </c>
      <c r="G301" s="976"/>
      <c r="H301" s="1128">
        <v>18</v>
      </c>
      <c r="I301" s="975"/>
      <c r="J301" s="1129" t="s">
        <v>608</v>
      </c>
      <c r="K301" s="1128" t="s">
        <v>576</v>
      </c>
      <c r="L301" s="1128">
        <v>3</v>
      </c>
      <c r="M301" s="973"/>
      <c r="N301" s="1131" t="str">
        <f t="shared" si="71"/>
        <v>Included</v>
      </c>
      <c r="O301" s="926">
        <f t="shared" si="72"/>
        <v>0</v>
      </c>
      <c r="P301" s="857"/>
      <c r="Q301" s="285">
        <f t="shared" si="73"/>
        <v>0</v>
      </c>
      <c r="R301" s="1117">
        <f t="shared" si="74"/>
        <v>0</v>
      </c>
      <c r="S301" s="857"/>
      <c r="T301" s="1004"/>
      <c r="V301" s="425"/>
      <c r="AB301" s="285"/>
      <c r="AL301" s="285"/>
      <c r="AM301" s="285"/>
      <c r="AN301" s="285"/>
      <c r="AO301" s="285"/>
      <c r="AP301" s="285"/>
      <c r="AQ301" s="285"/>
      <c r="AR301" s="285"/>
      <c r="AS301" s="285"/>
      <c r="AT301" s="285"/>
      <c r="AU301" s="285"/>
      <c r="AV301" s="285"/>
      <c r="AW301" s="285"/>
      <c r="AX301" s="285"/>
      <c r="AY301" s="285"/>
    </row>
    <row r="302" spans="1:51" ht="32.25" customHeight="1">
      <c r="A302" s="1128">
        <v>14</v>
      </c>
      <c r="B302" s="1128">
        <v>7000028314</v>
      </c>
      <c r="C302" s="1128">
        <v>160</v>
      </c>
      <c r="D302" s="1129" t="s">
        <v>759</v>
      </c>
      <c r="E302" s="1128">
        <v>1000031887</v>
      </c>
      <c r="F302" s="1128">
        <v>85446020</v>
      </c>
      <c r="G302" s="976"/>
      <c r="H302" s="1128">
        <v>18</v>
      </c>
      <c r="I302" s="975"/>
      <c r="J302" s="1129" t="s">
        <v>607</v>
      </c>
      <c r="K302" s="1128" t="s">
        <v>576</v>
      </c>
      <c r="L302" s="1128">
        <v>1</v>
      </c>
      <c r="M302" s="973"/>
      <c r="N302" s="1131" t="str">
        <f t="shared" si="71"/>
        <v>Included</v>
      </c>
      <c r="O302" s="926">
        <f t="shared" si="72"/>
        <v>0</v>
      </c>
      <c r="P302" s="857"/>
      <c r="Q302" s="285">
        <f t="shared" si="73"/>
        <v>0</v>
      </c>
      <c r="R302" s="1117">
        <f t="shared" si="74"/>
        <v>0</v>
      </c>
      <c r="S302" s="857"/>
      <c r="T302" s="1004"/>
      <c r="V302" s="425"/>
      <c r="AB302" s="285"/>
      <c r="AL302" s="285"/>
      <c r="AM302" s="285"/>
      <c r="AN302" s="285"/>
      <c r="AO302" s="285"/>
      <c r="AP302" s="285"/>
      <c r="AQ302" s="285"/>
      <c r="AR302" s="285"/>
      <c r="AS302" s="285"/>
      <c r="AT302" s="285"/>
      <c r="AU302" s="285"/>
      <c r="AV302" s="285"/>
      <c r="AW302" s="285"/>
      <c r="AX302" s="285"/>
      <c r="AY302" s="285"/>
    </row>
    <row r="303" spans="1:51" ht="32.25" customHeight="1">
      <c r="A303" s="1128">
        <v>15</v>
      </c>
      <c r="B303" s="1128">
        <v>7000028314</v>
      </c>
      <c r="C303" s="1128">
        <v>170</v>
      </c>
      <c r="D303" s="1129" t="s">
        <v>759</v>
      </c>
      <c r="E303" s="1128">
        <v>1000056264</v>
      </c>
      <c r="F303" s="1128">
        <v>85446020</v>
      </c>
      <c r="G303" s="976"/>
      <c r="H303" s="1128">
        <v>18</v>
      </c>
      <c r="I303" s="975"/>
      <c r="J303" s="1129" t="s">
        <v>618</v>
      </c>
      <c r="K303" s="1128" t="s">
        <v>576</v>
      </c>
      <c r="L303" s="1128">
        <v>2</v>
      </c>
      <c r="M303" s="973"/>
      <c r="N303" s="1131" t="str">
        <f t="shared" si="71"/>
        <v>Included</v>
      </c>
      <c r="O303" s="926">
        <f t="shared" si="72"/>
        <v>0</v>
      </c>
      <c r="P303" s="857"/>
      <c r="Q303" s="285">
        <f t="shared" si="73"/>
        <v>0</v>
      </c>
      <c r="R303" s="1117">
        <f t="shared" si="74"/>
        <v>0</v>
      </c>
      <c r="S303" s="857"/>
      <c r="T303" s="1004"/>
      <c r="V303" s="425"/>
      <c r="AB303" s="285"/>
      <c r="AL303" s="285"/>
      <c r="AM303" s="285"/>
      <c r="AN303" s="285"/>
      <c r="AO303" s="285"/>
      <c r="AP303" s="285"/>
      <c r="AQ303" s="285"/>
      <c r="AR303" s="285"/>
      <c r="AS303" s="285"/>
      <c r="AT303" s="285"/>
      <c r="AU303" s="285"/>
      <c r="AV303" s="285"/>
      <c r="AW303" s="285"/>
      <c r="AX303" s="285"/>
      <c r="AY303" s="285"/>
    </row>
    <row r="304" spans="1:51" ht="32.25" customHeight="1">
      <c r="A304" s="1128">
        <v>16</v>
      </c>
      <c r="B304" s="1128">
        <v>7000028314</v>
      </c>
      <c r="C304" s="1128">
        <v>180</v>
      </c>
      <c r="D304" s="1129" t="s">
        <v>759</v>
      </c>
      <c r="E304" s="1128">
        <v>1000056265</v>
      </c>
      <c r="F304" s="1128">
        <v>85446020</v>
      </c>
      <c r="G304" s="976"/>
      <c r="H304" s="1128">
        <v>18</v>
      </c>
      <c r="I304" s="975"/>
      <c r="J304" s="1129" t="s">
        <v>617</v>
      </c>
      <c r="K304" s="1128" t="s">
        <v>576</v>
      </c>
      <c r="L304" s="1128">
        <v>0.5</v>
      </c>
      <c r="M304" s="973"/>
      <c r="N304" s="1131" t="str">
        <f t="shared" si="71"/>
        <v>Included</v>
      </c>
      <c r="O304" s="926">
        <f t="shared" si="72"/>
        <v>0</v>
      </c>
      <c r="P304" s="857"/>
      <c r="Q304" s="285">
        <f t="shared" si="73"/>
        <v>0</v>
      </c>
      <c r="R304" s="1117">
        <f t="shared" si="74"/>
        <v>0</v>
      </c>
      <c r="S304" s="857"/>
      <c r="T304" s="1004"/>
      <c r="V304" s="425"/>
      <c r="AB304" s="285"/>
      <c r="AL304" s="285"/>
      <c r="AM304" s="285"/>
      <c r="AN304" s="285"/>
      <c r="AO304" s="285"/>
      <c r="AP304" s="285"/>
      <c r="AQ304" s="285"/>
      <c r="AR304" s="285"/>
      <c r="AS304" s="285"/>
      <c r="AT304" s="285"/>
      <c r="AU304" s="285"/>
      <c r="AV304" s="285"/>
      <c r="AW304" s="285"/>
      <c r="AX304" s="285"/>
      <c r="AY304" s="285"/>
    </row>
    <row r="305" spans="1:51" ht="32.25" customHeight="1">
      <c r="A305" s="1128">
        <v>17</v>
      </c>
      <c r="B305" s="1128">
        <v>7000028314</v>
      </c>
      <c r="C305" s="1128">
        <v>190</v>
      </c>
      <c r="D305" s="1129" t="s">
        <v>759</v>
      </c>
      <c r="E305" s="1128">
        <v>1000032050</v>
      </c>
      <c r="F305" s="1128">
        <v>85446020</v>
      </c>
      <c r="G305" s="976"/>
      <c r="H305" s="1128">
        <v>18</v>
      </c>
      <c r="I305" s="975"/>
      <c r="J305" s="1129" t="s">
        <v>620</v>
      </c>
      <c r="K305" s="1128" t="s">
        <v>576</v>
      </c>
      <c r="L305" s="1128">
        <v>0.8</v>
      </c>
      <c r="M305" s="973"/>
      <c r="N305" s="1131" t="str">
        <f t="shared" si="71"/>
        <v>Included</v>
      </c>
      <c r="O305" s="926">
        <f t="shared" si="72"/>
        <v>0</v>
      </c>
      <c r="P305" s="857"/>
      <c r="Q305" s="285">
        <f t="shared" si="73"/>
        <v>0</v>
      </c>
      <c r="R305" s="1117">
        <f t="shared" si="74"/>
        <v>0</v>
      </c>
      <c r="S305" s="857"/>
      <c r="T305" s="1004"/>
      <c r="V305" s="425"/>
      <c r="AB305" s="285"/>
      <c r="AL305" s="285"/>
      <c r="AM305" s="285"/>
      <c r="AN305" s="285"/>
      <c r="AO305" s="285"/>
      <c r="AP305" s="285"/>
      <c r="AQ305" s="285"/>
      <c r="AR305" s="285"/>
      <c r="AS305" s="285"/>
      <c r="AT305" s="285"/>
      <c r="AU305" s="285"/>
      <c r="AV305" s="285"/>
      <c r="AW305" s="285"/>
      <c r="AX305" s="285"/>
      <c r="AY305" s="285"/>
    </row>
    <row r="306" spans="1:51" ht="32.25" customHeight="1">
      <c r="A306" s="1128">
        <v>18</v>
      </c>
      <c r="B306" s="1128">
        <v>7000028314</v>
      </c>
      <c r="C306" s="1128">
        <v>200</v>
      </c>
      <c r="D306" s="1129" t="s">
        <v>759</v>
      </c>
      <c r="E306" s="1128">
        <v>1000031957</v>
      </c>
      <c r="F306" s="1128">
        <v>85446020</v>
      </c>
      <c r="G306" s="976"/>
      <c r="H306" s="1128">
        <v>18</v>
      </c>
      <c r="I306" s="975"/>
      <c r="J306" s="1129" t="s">
        <v>621</v>
      </c>
      <c r="K306" s="1128" t="s">
        <v>576</v>
      </c>
      <c r="L306" s="1128">
        <v>1</v>
      </c>
      <c r="M306" s="973"/>
      <c r="N306" s="1131" t="str">
        <f t="shared" si="71"/>
        <v>Included</v>
      </c>
      <c r="O306" s="926">
        <f t="shared" si="72"/>
        <v>0</v>
      </c>
      <c r="P306" s="857"/>
      <c r="Q306" s="285">
        <f t="shared" si="73"/>
        <v>0</v>
      </c>
      <c r="R306" s="1117">
        <f t="shared" si="74"/>
        <v>0</v>
      </c>
      <c r="S306" s="857"/>
      <c r="T306" s="1004"/>
      <c r="V306" s="425"/>
      <c r="AB306" s="285"/>
      <c r="AL306" s="285"/>
      <c r="AM306" s="285"/>
      <c r="AN306" s="285"/>
      <c r="AO306" s="285"/>
      <c r="AP306" s="285"/>
      <c r="AQ306" s="285"/>
      <c r="AR306" s="285"/>
      <c r="AS306" s="285"/>
      <c r="AT306" s="285"/>
      <c r="AU306" s="285"/>
      <c r="AV306" s="285"/>
      <c r="AW306" s="285"/>
      <c r="AX306" s="285"/>
      <c r="AY306" s="285"/>
    </row>
    <row r="307" spans="1:51" ht="49.5">
      <c r="A307" s="1128">
        <v>19</v>
      </c>
      <c r="B307" s="1128">
        <v>7000028314</v>
      </c>
      <c r="C307" s="1128">
        <v>120</v>
      </c>
      <c r="D307" s="1129" t="s">
        <v>760</v>
      </c>
      <c r="E307" s="1128">
        <v>1000012042</v>
      </c>
      <c r="F307" s="1128">
        <v>84248990</v>
      </c>
      <c r="G307" s="976"/>
      <c r="H307" s="1128">
        <v>18</v>
      </c>
      <c r="I307" s="975"/>
      <c r="J307" s="1129" t="s">
        <v>767</v>
      </c>
      <c r="K307" s="1128" t="s">
        <v>572</v>
      </c>
      <c r="L307" s="1128">
        <v>1</v>
      </c>
      <c r="M307" s="973"/>
      <c r="N307" s="1131" t="str">
        <f t="shared" si="71"/>
        <v>Included</v>
      </c>
      <c r="O307" s="926">
        <f t="shared" si="72"/>
        <v>0</v>
      </c>
      <c r="P307" s="857"/>
      <c r="Q307" s="285">
        <f t="shared" si="73"/>
        <v>0</v>
      </c>
      <c r="R307" s="1117">
        <f t="shared" si="74"/>
        <v>0</v>
      </c>
      <c r="S307" s="857"/>
      <c r="T307" s="1004"/>
      <c r="V307" s="425"/>
      <c r="AB307" s="285"/>
      <c r="AL307" s="285"/>
      <c r="AM307" s="285"/>
      <c r="AN307" s="285"/>
      <c r="AO307" s="285"/>
      <c r="AP307" s="285"/>
      <c r="AQ307" s="285"/>
      <c r="AR307" s="285"/>
      <c r="AS307" s="285"/>
      <c r="AT307" s="285"/>
      <c r="AU307" s="285"/>
      <c r="AV307" s="285"/>
      <c r="AW307" s="285"/>
      <c r="AX307" s="285"/>
      <c r="AY307" s="285"/>
    </row>
    <row r="308" spans="1:51" ht="33">
      <c r="A308" s="1128">
        <v>20</v>
      </c>
      <c r="B308" s="1128">
        <v>7000028314</v>
      </c>
      <c r="C308" s="1128">
        <v>460</v>
      </c>
      <c r="D308" s="1129" t="s">
        <v>761</v>
      </c>
      <c r="E308" s="1128">
        <v>1000053851</v>
      </c>
      <c r="F308" s="1128">
        <v>76169990</v>
      </c>
      <c r="G308" s="976"/>
      <c r="H308" s="1128">
        <v>18</v>
      </c>
      <c r="I308" s="975"/>
      <c r="J308" s="1129" t="s">
        <v>768</v>
      </c>
      <c r="K308" s="1128" t="s">
        <v>606</v>
      </c>
      <c r="L308" s="1128">
        <v>1</v>
      </c>
      <c r="M308" s="973"/>
      <c r="N308" s="1131" t="str">
        <f t="shared" si="71"/>
        <v>Included</v>
      </c>
      <c r="O308" s="926">
        <f t="shared" si="72"/>
        <v>0</v>
      </c>
      <c r="P308" s="857"/>
      <c r="Q308" s="285">
        <f t="shared" si="73"/>
        <v>0</v>
      </c>
      <c r="R308" s="1117">
        <f t="shared" si="74"/>
        <v>0</v>
      </c>
      <c r="S308" s="857"/>
      <c r="T308" s="1004"/>
      <c r="V308" s="425"/>
      <c r="AB308" s="285"/>
      <c r="AL308" s="285"/>
      <c r="AM308" s="285"/>
      <c r="AN308" s="285"/>
      <c r="AO308" s="285"/>
      <c r="AP308" s="285"/>
      <c r="AQ308" s="285"/>
      <c r="AR308" s="285"/>
      <c r="AS308" s="285"/>
      <c r="AT308" s="285"/>
      <c r="AU308" s="285"/>
      <c r="AV308" s="285"/>
      <c r="AW308" s="285"/>
      <c r="AX308" s="285"/>
      <c r="AY308" s="285"/>
    </row>
    <row r="309" spans="1:51" ht="33">
      <c r="A309" s="1128">
        <v>21</v>
      </c>
      <c r="B309" s="1128">
        <v>7000028314</v>
      </c>
      <c r="C309" s="1128">
        <v>470</v>
      </c>
      <c r="D309" s="1129" t="s">
        <v>761</v>
      </c>
      <c r="E309" s="1128">
        <v>1000025940</v>
      </c>
      <c r="F309" s="1128">
        <v>85462040</v>
      </c>
      <c r="G309" s="976"/>
      <c r="H309" s="1128">
        <v>18</v>
      </c>
      <c r="I309" s="975"/>
      <c r="J309" s="1129" t="s">
        <v>769</v>
      </c>
      <c r="K309" s="1128" t="s">
        <v>572</v>
      </c>
      <c r="L309" s="1128">
        <v>1</v>
      </c>
      <c r="M309" s="973"/>
      <c r="N309" s="1131" t="str">
        <f t="shared" si="71"/>
        <v>Included</v>
      </c>
      <c r="O309" s="926">
        <f t="shared" si="72"/>
        <v>0</v>
      </c>
      <c r="P309" s="857"/>
      <c r="Q309" s="285">
        <f t="shared" si="73"/>
        <v>0</v>
      </c>
      <c r="R309" s="1117">
        <f t="shared" si="74"/>
        <v>0</v>
      </c>
      <c r="S309" s="857"/>
      <c r="T309" s="1004"/>
      <c r="V309" s="425"/>
      <c r="AB309" s="285"/>
      <c r="AL309" s="285"/>
      <c r="AM309" s="285"/>
      <c r="AN309" s="285"/>
      <c r="AO309" s="285"/>
      <c r="AP309" s="285"/>
      <c r="AQ309" s="285"/>
      <c r="AR309" s="285"/>
      <c r="AS309" s="285"/>
      <c r="AT309" s="285"/>
      <c r="AU309" s="285"/>
      <c r="AV309" s="285"/>
      <c r="AW309" s="285"/>
      <c r="AX309" s="285"/>
      <c r="AY309" s="285"/>
    </row>
    <row r="310" spans="1:51" ht="33">
      <c r="A310" s="1128">
        <v>22</v>
      </c>
      <c r="B310" s="1128">
        <v>7000028314</v>
      </c>
      <c r="C310" s="1128">
        <v>480</v>
      </c>
      <c r="D310" s="1129" t="s">
        <v>761</v>
      </c>
      <c r="E310" s="1128">
        <v>1000062004</v>
      </c>
      <c r="F310" s="1128">
        <v>85371000</v>
      </c>
      <c r="G310" s="976"/>
      <c r="H310" s="1128">
        <v>18</v>
      </c>
      <c r="I310" s="975"/>
      <c r="J310" s="1129" t="s">
        <v>770</v>
      </c>
      <c r="K310" s="1128" t="s">
        <v>568</v>
      </c>
      <c r="L310" s="1128">
        <v>1</v>
      </c>
      <c r="M310" s="973"/>
      <c r="N310" s="1131" t="str">
        <f t="shared" si="71"/>
        <v>Included</v>
      </c>
      <c r="O310" s="926">
        <f t="shared" si="72"/>
        <v>0</v>
      </c>
      <c r="P310" s="857"/>
      <c r="Q310" s="285">
        <f t="shared" si="73"/>
        <v>0</v>
      </c>
      <c r="R310" s="1117">
        <f t="shared" si="74"/>
        <v>0</v>
      </c>
      <c r="S310" s="857"/>
      <c r="T310" s="1004"/>
      <c r="V310" s="425"/>
      <c r="AB310" s="285"/>
      <c r="AL310" s="285"/>
      <c r="AM310" s="285"/>
      <c r="AN310" s="285"/>
      <c r="AO310" s="285"/>
      <c r="AP310" s="285"/>
      <c r="AQ310" s="285"/>
      <c r="AR310" s="285"/>
      <c r="AS310" s="285"/>
      <c r="AT310" s="285"/>
      <c r="AU310" s="285"/>
      <c r="AV310" s="285"/>
      <c r="AW310" s="285"/>
      <c r="AX310" s="285"/>
      <c r="AY310" s="285"/>
    </row>
    <row r="311" spans="1:51" ht="33">
      <c r="A311" s="1128">
        <v>23</v>
      </c>
      <c r="B311" s="1128">
        <v>7000028314</v>
      </c>
      <c r="C311" s="1128">
        <v>490</v>
      </c>
      <c r="D311" s="1129" t="s">
        <v>761</v>
      </c>
      <c r="E311" s="1128">
        <v>1000062002</v>
      </c>
      <c r="F311" s="1128">
        <v>85371000</v>
      </c>
      <c r="G311" s="976"/>
      <c r="H311" s="1128">
        <v>18</v>
      </c>
      <c r="I311" s="975"/>
      <c r="J311" s="1129" t="s">
        <v>771</v>
      </c>
      <c r="K311" s="1128" t="s">
        <v>568</v>
      </c>
      <c r="L311" s="1128">
        <v>1</v>
      </c>
      <c r="M311" s="973"/>
      <c r="N311" s="1131" t="str">
        <f t="shared" si="71"/>
        <v>Included</v>
      </c>
      <c r="O311" s="926">
        <f t="shared" si="72"/>
        <v>0</v>
      </c>
      <c r="P311" s="857"/>
      <c r="Q311" s="285">
        <f t="shared" si="73"/>
        <v>0</v>
      </c>
      <c r="R311" s="1117">
        <f t="shared" si="74"/>
        <v>0</v>
      </c>
      <c r="S311" s="857"/>
      <c r="T311" s="1004"/>
      <c r="V311" s="425"/>
      <c r="AB311" s="285"/>
      <c r="AL311" s="285"/>
      <c r="AM311" s="285"/>
      <c r="AN311" s="285"/>
      <c r="AO311" s="285"/>
      <c r="AP311" s="285"/>
      <c r="AQ311" s="285"/>
      <c r="AR311" s="285"/>
      <c r="AS311" s="285"/>
      <c r="AT311" s="285"/>
      <c r="AU311" s="285"/>
      <c r="AV311" s="285"/>
      <c r="AW311" s="285"/>
      <c r="AX311" s="285"/>
      <c r="AY311" s="285"/>
    </row>
    <row r="312" spans="1:51" ht="33">
      <c r="A312" s="1128">
        <v>24</v>
      </c>
      <c r="B312" s="1128">
        <v>7000028314</v>
      </c>
      <c r="C312" s="1128">
        <v>500</v>
      </c>
      <c r="D312" s="1129" t="s">
        <v>761</v>
      </c>
      <c r="E312" s="1128">
        <v>1000019912</v>
      </c>
      <c r="F312" s="1128">
        <v>85371000</v>
      </c>
      <c r="G312" s="976"/>
      <c r="H312" s="1128">
        <v>18</v>
      </c>
      <c r="I312" s="975"/>
      <c r="J312" s="1129" t="s">
        <v>603</v>
      </c>
      <c r="K312" s="1128" t="s">
        <v>569</v>
      </c>
      <c r="L312" s="1128">
        <v>1</v>
      </c>
      <c r="M312" s="973"/>
      <c r="N312" s="1131" t="str">
        <f t="shared" si="71"/>
        <v>Included</v>
      </c>
      <c r="O312" s="926">
        <f t="shared" si="72"/>
        <v>0</v>
      </c>
      <c r="P312" s="857"/>
      <c r="Q312" s="285">
        <f t="shared" si="73"/>
        <v>0</v>
      </c>
      <c r="R312" s="1117">
        <f t="shared" si="74"/>
        <v>0</v>
      </c>
      <c r="S312" s="857"/>
      <c r="T312" s="1004"/>
      <c r="V312" s="425"/>
      <c r="AB312" s="285"/>
      <c r="AL312" s="285"/>
      <c r="AM312" s="285"/>
      <c r="AN312" s="285"/>
      <c r="AO312" s="285"/>
      <c r="AP312" s="285"/>
      <c r="AQ312" s="285"/>
      <c r="AR312" s="285"/>
      <c r="AS312" s="285"/>
      <c r="AT312" s="285"/>
      <c r="AU312" s="285"/>
      <c r="AV312" s="285"/>
      <c r="AW312" s="285"/>
      <c r="AX312" s="285"/>
      <c r="AY312" s="285"/>
    </row>
    <row r="313" spans="1:51" ht="33">
      <c r="A313" s="1128">
        <v>25</v>
      </c>
      <c r="B313" s="1128">
        <v>7000028314</v>
      </c>
      <c r="C313" s="1128">
        <v>510</v>
      </c>
      <c r="D313" s="1129" t="s">
        <v>761</v>
      </c>
      <c r="E313" s="1128">
        <v>1000025941</v>
      </c>
      <c r="F313" s="1128">
        <v>85389000</v>
      </c>
      <c r="G313" s="976"/>
      <c r="H313" s="1128">
        <v>18</v>
      </c>
      <c r="I313" s="975"/>
      <c r="J313" s="1129" t="s">
        <v>639</v>
      </c>
      <c r="K313" s="1128" t="s">
        <v>572</v>
      </c>
      <c r="L313" s="1128">
        <v>1</v>
      </c>
      <c r="M313" s="973"/>
      <c r="N313" s="1131" t="str">
        <f t="shared" si="71"/>
        <v>Included</v>
      </c>
      <c r="O313" s="926">
        <f t="shared" si="72"/>
        <v>0</v>
      </c>
      <c r="P313" s="857"/>
      <c r="Q313" s="285">
        <f t="shared" si="73"/>
        <v>0</v>
      </c>
      <c r="R313" s="1117">
        <f t="shared" si="74"/>
        <v>0</v>
      </c>
      <c r="S313" s="857"/>
      <c r="T313" s="1004"/>
      <c r="V313" s="425"/>
      <c r="AB313" s="285"/>
      <c r="AL313" s="285"/>
      <c r="AM313" s="285"/>
      <c r="AN313" s="285"/>
      <c r="AO313" s="285"/>
      <c r="AP313" s="285"/>
      <c r="AQ313" s="285"/>
      <c r="AR313" s="285"/>
      <c r="AS313" s="285"/>
      <c r="AT313" s="285"/>
      <c r="AU313" s="285"/>
      <c r="AV313" s="285"/>
      <c r="AW313" s="285"/>
      <c r="AX313" s="285"/>
      <c r="AY313" s="285"/>
    </row>
    <row r="314" spans="1:51" ht="33">
      <c r="A314" s="1128">
        <v>26</v>
      </c>
      <c r="B314" s="1128">
        <v>7000028314</v>
      </c>
      <c r="C314" s="1128">
        <v>520</v>
      </c>
      <c r="D314" s="1129" t="s">
        <v>761</v>
      </c>
      <c r="E314" s="1128">
        <v>1000024186</v>
      </c>
      <c r="F314" s="1128">
        <v>85354010</v>
      </c>
      <c r="G314" s="976"/>
      <c r="H314" s="1128">
        <v>18</v>
      </c>
      <c r="I314" s="975"/>
      <c r="J314" s="1129" t="s">
        <v>638</v>
      </c>
      <c r="K314" s="1128" t="s">
        <v>569</v>
      </c>
      <c r="L314" s="1128">
        <v>1</v>
      </c>
      <c r="M314" s="973"/>
      <c r="N314" s="1131" t="str">
        <f t="shared" si="71"/>
        <v>Included</v>
      </c>
      <c r="O314" s="926">
        <f t="shared" si="72"/>
        <v>0</v>
      </c>
      <c r="P314" s="857"/>
      <c r="Q314" s="285">
        <f t="shared" si="73"/>
        <v>0</v>
      </c>
      <c r="R314" s="1117">
        <f t="shared" si="74"/>
        <v>0</v>
      </c>
      <c r="S314" s="857"/>
      <c r="T314" s="1004"/>
      <c r="V314" s="425"/>
      <c r="AB314" s="285"/>
      <c r="AL314" s="285"/>
      <c r="AM314" s="285"/>
      <c r="AN314" s="285"/>
      <c r="AO314" s="285"/>
      <c r="AP314" s="285"/>
      <c r="AQ314" s="285"/>
      <c r="AR314" s="285"/>
      <c r="AS314" s="285"/>
      <c r="AT314" s="285"/>
      <c r="AU314" s="285"/>
      <c r="AV314" s="285"/>
      <c r="AW314" s="285"/>
      <c r="AX314" s="285"/>
      <c r="AY314" s="285"/>
    </row>
    <row r="315" spans="1:51" ht="33">
      <c r="A315" s="1128">
        <v>27</v>
      </c>
      <c r="B315" s="1128">
        <v>7000028314</v>
      </c>
      <c r="C315" s="1128">
        <v>530</v>
      </c>
      <c r="D315" s="1129" t="s">
        <v>761</v>
      </c>
      <c r="E315" s="1128">
        <v>1000019919</v>
      </c>
      <c r="F315" s="1128">
        <v>85353090</v>
      </c>
      <c r="G315" s="976"/>
      <c r="H315" s="1128">
        <v>18</v>
      </c>
      <c r="I315" s="975"/>
      <c r="J315" s="1129" t="s">
        <v>637</v>
      </c>
      <c r="K315" s="1128" t="s">
        <v>569</v>
      </c>
      <c r="L315" s="1128">
        <v>1</v>
      </c>
      <c r="M315" s="973"/>
      <c r="N315" s="1131" t="str">
        <f t="shared" si="71"/>
        <v>Included</v>
      </c>
      <c r="O315" s="926">
        <f t="shared" si="72"/>
        <v>0</v>
      </c>
      <c r="P315" s="857"/>
      <c r="Q315" s="285">
        <f t="shared" si="73"/>
        <v>0</v>
      </c>
      <c r="R315" s="1117">
        <f t="shared" si="74"/>
        <v>0</v>
      </c>
      <c r="S315" s="857"/>
      <c r="T315" s="1004"/>
      <c r="V315" s="425"/>
      <c r="AB315" s="285"/>
      <c r="AL315" s="285"/>
      <c r="AM315" s="285"/>
      <c r="AN315" s="285"/>
      <c r="AO315" s="285"/>
      <c r="AP315" s="285"/>
      <c r="AQ315" s="285"/>
      <c r="AR315" s="285"/>
      <c r="AS315" s="285"/>
      <c r="AT315" s="285"/>
      <c r="AU315" s="285"/>
      <c r="AV315" s="285"/>
      <c r="AW315" s="285"/>
      <c r="AX315" s="285"/>
      <c r="AY315" s="285"/>
    </row>
    <row r="316" spans="1:51" ht="33">
      <c r="A316" s="1128">
        <v>28</v>
      </c>
      <c r="B316" s="1128">
        <v>7000028314</v>
      </c>
      <c r="C316" s="1128">
        <v>540</v>
      </c>
      <c r="D316" s="1129" t="s">
        <v>761</v>
      </c>
      <c r="E316" s="1128">
        <v>1000019918</v>
      </c>
      <c r="F316" s="1128">
        <v>85359090</v>
      </c>
      <c r="G316" s="976"/>
      <c r="H316" s="1128">
        <v>18</v>
      </c>
      <c r="I316" s="975"/>
      <c r="J316" s="1129" t="s">
        <v>636</v>
      </c>
      <c r="K316" s="1128" t="s">
        <v>569</v>
      </c>
      <c r="L316" s="1128">
        <v>1</v>
      </c>
      <c r="M316" s="973"/>
      <c r="N316" s="1131" t="str">
        <f t="shared" si="71"/>
        <v>Included</v>
      </c>
      <c r="O316" s="926">
        <f t="shared" si="72"/>
        <v>0</v>
      </c>
      <c r="P316" s="857"/>
      <c r="Q316" s="285">
        <f t="shared" si="73"/>
        <v>0</v>
      </c>
      <c r="R316" s="1117">
        <f t="shared" si="74"/>
        <v>0</v>
      </c>
      <c r="S316" s="857"/>
      <c r="T316" s="1004"/>
      <c r="V316" s="425"/>
      <c r="AB316" s="285"/>
      <c r="AL316" s="285"/>
      <c r="AM316" s="285"/>
      <c r="AN316" s="285"/>
      <c r="AO316" s="285"/>
      <c r="AP316" s="285"/>
      <c r="AQ316" s="285"/>
      <c r="AR316" s="285"/>
      <c r="AS316" s="285"/>
      <c r="AT316" s="285"/>
      <c r="AU316" s="285"/>
      <c r="AV316" s="285"/>
      <c r="AW316" s="285"/>
      <c r="AX316" s="285"/>
      <c r="AY316" s="285"/>
    </row>
    <row r="317" spans="1:51" ht="33">
      <c r="A317" s="1128">
        <v>29</v>
      </c>
      <c r="B317" s="1128">
        <v>7000028314</v>
      </c>
      <c r="C317" s="1128">
        <v>300</v>
      </c>
      <c r="D317" s="1129" t="s">
        <v>762</v>
      </c>
      <c r="E317" s="1128">
        <v>1000012367</v>
      </c>
      <c r="F317" s="1128">
        <v>73082011</v>
      </c>
      <c r="G317" s="976"/>
      <c r="H317" s="1128">
        <v>18</v>
      </c>
      <c r="I317" s="975"/>
      <c r="J317" s="1129" t="s">
        <v>772</v>
      </c>
      <c r="K317" s="1128" t="s">
        <v>568</v>
      </c>
      <c r="L317" s="1128">
        <v>192</v>
      </c>
      <c r="M317" s="973"/>
      <c r="N317" s="1131" t="str">
        <f t="shared" si="71"/>
        <v>Included</v>
      </c>
      <c r="O317" s="926">
        <f t="shared" si="72"/>
        <v>0</v>
      </c>
      <c r="P317" s="857"/>
      <c r="Q317" s="285">
        <f t="shared" si="73"/>
        <v>0</v>
      </c>
      <c r="R317" s="1117">
        <f t="shared" si="74"/>
        <v>0</v>
      </c>
      <c r="S317" s="857"/>
      <c r="T317" s="1004"/>
      <c r="V317" s="425"/>
      <c r="AB317" s="285"/>
      <c r="AL317" s="285"/>
      <c r="AM317" s="285"/>
      <c r="AN317" s="285"/>
      <c r="AO317" s="285"/>
      <c r="AP317" s="285"/>
      <c r="AQ317" s="285"/>
      <c r="AR317" s="285"/>
      <c r="AS317" s="285"/>
      <c r="AT317" s="285"/>
      <c r="AU317" s="285"/>
      <c r="AV317" s="285"/>
      <c r="AW317" s="285"/>
      <c r="AX317" s="285"/>
      <c r="AY317" s="285"/>
    </row>
    <row r="318" spans="1:51" ht="33">
      <c r="A318" s="1128">
        <v>30</v>
      </c>
      <c r="B318" s="1128">
        <v>7000028314</v>
      </c>
      <c r="C318" s="1128">
        <v>310</v>
      </c>
      <c r="D318" s="1129" t="s">
        <v>762</v>
      </c>
      <c r="E318" s="1128">
        <v>1000017567</v>
      </c>
      <c r="F318" s="1128">
        <v>73045930</v>
      </c>
      <c r="G318" s="976"/>
      <c r="H318" s="1128">
        <v>18</v>
      </c>
      <c r="I318" s="975"/>
      <c r="J318" s="1129" t="s">
        <v>773</v>
      </c>
      <c r="K318" s="1128" t="s">
        <v>568</v>
      </c>
      <c r="L318" s="1128">
        <v>9</v>
      </c>
      <c r="M318" s="973"/>
      <c r="N318" s="1131" t="str">
        <f t="shared" si="71"/>
        <v>Included</v>
      </c>
      <c r="O318" s="926">
        <f t="shared" si="72"/>
        <v>0</v>
      </c>
      <c r="P318" s="857"/>
      <c r="Q318" s="285">
        <f t="shared" si="73"/>
        <v>0</v>
      </c>
      <c r="R318" s="1117">
        <f t="shared" si="74"/>
        <v>0</v>
      </c>
      <c r="S318" s="857"/>
      <c r="T318" s="1004"/>
      <c r="V318" s="425"/>
      <c r="AB318" s="285"/>
      <c r="AL318" s="285"/>
      <c r="AM318" s="285"/>
      <c r="AN318" s="285"/>
      <c r="AO318" s="285"/>
      <c r="AP318" s="285"/>
      <c r="AQ318" s="285"/>
      <c r="AR318" s="285"/>
      <c r="AS318" s="285"/>
      <c r="AT318" s="285"/>
      <c r="AU318" s="285"/>
      <c r="AV318" s="285"/>
      <c r="AW318" s="285"/>
      <c r="AX318" s="285"/>
      <c r="AY318" s="285"/>
    </row>
    <row r="319" spans="1:51" ht="66">
      <c r="A319" s="1128">
        <v>31</v>
      </c>
      <c r="B319" s="1128">
        <v>7000028314</v>
      </c>
      <c r="C319" s="1128">
        <v>320</v>
      </c>
      <c r="D319" s="1129" t="s">
        <v>762</v>
      </c>
      <c r="E319" s="1128">
        <v>1000020192</v>
      </c>
      <c r="F319" s="1128">
        <v>73045930</v>
      </c>
      <c r="G319" s="976"/>
      <c r="H319" s="1128">
        <v>18</v>
      </c>
      <c r="I319" s="975"/>
      <c r="J319" s="1129" t="s">
        <v>774</v>
      </c>
      <c r="K319" s="1128" t="s">
        <v>568</v>
      </c>
      <c r="L319" s="1128">
        <v>6</v>
      </c>
      <c r="M319" s="973"/>
      <c r="N319" s="1131" t="str">
        <f t="shared" si="71"/>
        <v>Included</v>
      </c>
      <c r="O319" s="926">
        <f t="shared" si="72"/>
        <v>0</v>
      </c>
      <c r="P319" s="857"/>
      <c r="Q319" s="285">
        <f t="shared" si="73"/>
        <v>0</v>
      </c>
      <c r="R319" s="1117">
        <f t="shared" si="74"/>
        <v>0</v>
      </c>
      <c r="S319" s="857"/>
      <c r="T319" s="1004"/>
      <c r="V319" s="425"/>
      <c r="AB319" s="285"/>
      <c r="AL319" s="285"/>
      <c r="AM319" s="285"/>
      <c r="AN319" s="285"/>
      <c r="AO319" s="285"/>
      <c r="AP319" s="285"/>
      <c r="AQ319" s="285"/>
      <c r="AR319" s="285"/>
      <c r="AS319" s="285"/>
      <c r="AT319" s="285"/>
      <c r="AU319" s="285"/>
      <c r="AV319" s="285"/>
      <c r="AW319" s="285"/>
      <c r="AX319" s="285"/>
      <c r="AY319" s="285"/>
    </row>
    <row r="320" spans="1:51" ht="66">
      <c r="A320" s="1128">
        <v>32</v>
      </c>
      <c r="B320" s="1128">
        <v>7000028314</v>
      </c>
      <c r="C320" s="1128">
        <v>330</v>
      </c>
      <c r="D320" s="1129" t="s">
        <v>762</v>
      </c>
      <c r="E320" s="1128">
        <v>1000020194</v>
      </c>
      <c r="F320" s="1128">
        <v>73045930</v>
      </c>
      <c r="G320" s="976"/>
      <c r="H320" s="1128">
        <v>18</v>
      </c>
      <c r="I320" s="975"/>
      <c r="J320" s="1129" t="s">
        <v>775</v>
      </c>
      <c r="K320" s="1128" t="s">
        <v>568</v>
      </c>
      <c r="L320" s="1128">
        <v>5</v>
      </c>
      <c r="M320" s="973"/>
      <c r="N320" s="1131" t="str">
        <f t="shared" si="71"/>
        <v>Included</v>
      </c>
      <c r="O320" s="926">
        <f t="shared" si="72"/>
        <v>0</v>
      </c>
      <c r="P320" s="857"/>
      <c r="Q320" s="285">
        <f t="shared" si="73"/>
        <v>0</v>
      </c>
      <c r="R320" s="1117">
        <f t="shared" si="74"/>
        <v>0</v>
      </c>
      <c r="S320" s="857"/>
      <c r="T320" s="1004"/>
      <c r="V320" s="425"/>
      <c r="AB320" s="285"/>
      <c r="AL320" s="285"/>
      <c r="AM320" s="285"/>
      <c r="AN320" s="285"/>
      <c r="AO320" s="285"/>
      <c r="AP320" s="285"/>
      <c r="AQ320" s="285"/>
      <c r="AR320" s="285"/>
      <c r="AS320" s="285"/>
      <c r="AT320" s="285"/>
      <c r="AU320" s="285"/>
      <c r="AV320" s="285"/>
      <c r="AW320" s="285"/>
      <c r="AX320" s="285"/>
      <c r="AY320" s="285"/>
    </row>
    <row r="321" spans="1:51" ht="66">
      <c r="A321" s="1128">
        <v>33</v>
      </c>
      <c r="B321" s="1128">
        <v>7000028314</v>
      </c>
      <c r="C321" s="1128">
        <v>340</v>
      </c>
      <c r="D321" s="1129" t="s">
        <v>762</v>
      </c>
      <c r="E321" s="1128">
        <v>1000020195</v>
      </c>
      <c r="F321" s="1128">
        <v>73045930</v>
      </c>
      <c r="G321" s="976"/>
      <c r="H321" s="1128">
        <v>18</v>
      </c>
      <c r="I321" s="975"/>
      <c r="J321" s="1129" t="s">
        <v>776</v>
      </c>
      <c r="K321" s="1128" t="s">
        <v>568</v>
      </c>
      <c r="L321" s="1128">
        <v>3</v>
      </c>
      <c r="M321" s="973"/>
      <c r="N321" s="1131" t="str">
        <f t="shared" si="71"/>
        <v>Included</v>
      </c>
      <c r="O321" s="926">
        <f t="shared" si="72"/>
        <v>0</v>
      </c>
      <c r="P321" s="857"/>
      <c r="Q321" s="285">
        <f t="shared" si="73"/>
        <v>0</v>
      </c>
      <c r="R321" s="1117">
        <f t="shared" si="74"/>
        <v>0</v>
      </c>
      <c r="S321" s="857"/>
      <c r="T321" s="1004"/>
      <c r="V321" s="425"/>
      <c r="AB321" s="285"/>
      <c r="AL321" s="285"/>
      <c r="AM321" s="285"/>
      <c r="AN321" s="285"/>
      <c r="AO321" s="285"/>
      <c r="AP321" s="285"/>
      <c r="AQ321" s="285"/>
      <c r="AR321" s="285"/>
      <c r="AS321" s="285"/>
      <c r="AT321" s="285"/>
      <c r="AU321" s="285"/>
      <c r="AV321" s="285"/>
      <c r="AW321" s="285"/>
      <c r="AX321" s="285"/>
      <c r="AY321" s="285"/>
    </row>
    <row r="322" spans="1:51" ht="33">
      <c r="A322" s="1128">
        <v>34</v>
      </c>
      <c r="B322" s="1128">
        <v>7000028314</v>
      </c>
      <c r="C322" s="1128">
        <v>560</v>
      </c>
      <c r="D322" s="1129" t="s">
        <v>763</v>
      </c>
      <c r="E322" s="1128">
        <v>1000017518</v>
      </c>
      <c r="F322" s="1128">
        <v>85364900</v>
      </c>
      <c r="G322" s="976"/>
      <c r="H322" s="1128">
        <v>18</v>
      </c>
      <c r="I322" s="975"/>
      <c r="J322" s="1129" t="s">
        <v>655</v>
      </c>
      <c r="K322" s="1128" t="s">
        <v>568</v>
      </c>
      <c r="L322" s="1128">
        <v>1</v>
      </c>
      <c r="M322" s="973"/>
      <c r="N322" s="1131" t="str">
        <f t="shared" si="71"/>
        <v>Included</v>
      </c>
      <c r="O322" s="926">
        <f t="shared" si="72"/>
        <v>0</v>
      </c>
      <c r="P322" s="857"/>
      <c r="Q322" s="285">
        <f t="shared" si="73"/>
        <v>0</v>
      </c>
      <c r="R322" s="1117">
        <f t="shared" si="74"/>
        <v>0</v>
      </c>
      <c r="S322" s="857"/>
      <c r="T322" s="1004"/>
      <c r="V322" s="425"/>
      <c r="AB322" s="285"/>
      <c r="AL322" s="285"/>
      <c r="AM322" s="285"/>
      <c r="AN322" s="285"/>
      <c r="AO322" s="285"/>
      <c r="AP322" s="285"/>
      <c r="AQ322" s="285"/>
      <c r="AR322" s="285"/>
      <c r="AS322" s="285"/>
      <c r="AT322" s="285"/>
      <c r="AU322" s="285"/>
      <c r="AV322" s="285"/>
      <c r="AW322" s="285"/>
      <c r="AX322" s="285"/>
      <c r="AY322" s="285"/>
    </row>
    <row r="323" spans="1:51" ht="33">
      <c r="A323" s="1128">
        <v>35</v>
      </c>
      <c r="B323" s="1128">
        <v>7000028314</v>
      </c>
      <c r="C323" s="1128">
        <v>570</v>
      </c>
      <c r="D323" s="1129" t="s">
        <v>763</v>
      </c>
      <c r="E323" s="1128">
        <v>1000022512</v>
      </c>
      <c r="F323" s="1128">
        <v>90311000</v>
      </c>
      <c r="G323" s="976"/>
      <c r="H323" s="1128">
        <v>18</v>
      </c>
      <c r="I323" s="975"/>
      <c r="J323" s="1129" t="s">
        <v>656</v>
      </c>
      <c r="K323" s="1128" t="s">
        <v>568</v>
      </c>
      <c r="L323" s="1128">
        <v>1</v>
      </c>
      <c r="M323" s="973"/>
      <c r="N323" s="1131" t="str">
        <f t="shared" si="71"/>
        <v>Included</v>
      </c>
      <c r="O323" s="926">
        <f t="shared" si="72"/>
        <v>0</v>
      </c>
      <c r="P323" s="857"/>
      <c r="Q323" s="285">
        <f t="shared" si="73"/>
        <v>0</v>
      </c>
      <c r="R323" s="1117">
        <f t="shared" si="74"/>
        <v>0</v>
      </c>
      <c r="S323" s="857"/>
      <c r="T323" s="1004"/>
      <c r="V323" s="425"/>
      <c r="AB323" s="285"/>
      <c r="AL323" s="285"/>
      <c r="AM323" s="285"/>
      <c r="AN323" s="285"/>
      <c r="AO323" s="285"/>
      <c r="AP323" s="285"/>
      <c r="AQ323" s="285"/>
      <c r="AR323" s="285"/>
      <c r="AS323" s="285"/>
      <c r="AT323" s="285"/>
      <c r="AU323" s="285"/>
      <c r="AV323" s="285"/>
      <c r="AW323" s="285"/>
      <c r="AX323" s="285"/>
      <c r="AY323" s="285"/>
    </row>
    <row r="324" spans="1:51" ht="33">
      <c r="A324" s="1128">
        <v>36</v>
      </c>
      <c r="B324" s="1128">
        <v>7000028314</v>
      </c>
      <c r="C324" s="1128">
        <v>580</v>
      </c>
      <c r="D324" s="1129" t="s">
        <v>763</v>
      </c>
      <c r="E324" s="1128">
        <v>1000071061</v>
      </c>
      <c r="F324" s="1128">
        <v>85176290</v>
      </c>
      <c r="G324" s="976"/>
      <c r="H324" s="1128">
        <v>18</v>
      </c>
      <c r="I324" s="975"/>
      <c r="J324" s="1129" t="s">
        <v>660</v>
      </c>
      <c r="K324" s="1128" t="s">
        <v>568</v>
      </c>
      <c r="L324" s="1128">
        <v>1</v>
      </c>
      <c r="M324" s="973"/>
      <c r="N324" s="1131" t="str">
        <f t="shared" si="71"/>
        <v>Included</v>
      </c>
      <c r="O324" s="926">
        <f t="shared" si="72"/>
        <v>0</v>
      </c>
      <c r="P324" s="857"/>
      <c r="Q324" s="285">
        <f t="shared" si="73"/>
        <v>0</v>
      </c>
      <c r="R324" s="1117">
        <f t="shared" si="74"/>
        <v>0</v>
      </c>
      <c r="S324" s="857"/>
      <c r="T324" s="1004"/>
      <c r="V324" s="425"/>
      <c r="AB324" s="285"/>
      <c r="AL324" s="285"/>
      <c r="AM324" s="285"/>
      <c r="AN324" s="285"/>
      <c r="AO324" s="285"/>
      <c r="AP324" s="285"/>
      <c r="AQ324" s="285"/>
      <c r="AR324" s="285"/>
      <c r="AS324" s="285"/>
      <c r="AT324" s="285"/>
      <c r="AU324" s="285"/>
      <c r="AV324" s="285"/>
      <c r="AW324" s="285"/>
      <c r="AX324" s="285"/>
      <c r="AY324" s="285"/>
    </row>
    <row r="325" spans="1:51" ht="33">
      <c r="A325" s="1128">
        <v>37</v>
      </c>
      <c r="B325" s="1128">
        <v>7000028314</v>
      </c>
      <c r="C325" s="1128">
        <v>590</v>
      </c>
      <c r="D325" s="1129" t="s">
        <v>763</v>
      </c>
      <c r="E325" s="1128">
        <v>1000071062</v>
      </c>
      <c r="F325" s="1128">
        <v>85176290</v>
      </c>
      <c r="G325" s="976"/>
      <c r="H325" s="1128">
        <v>18</v>
      </c>
      <c r="I325" s="975"/>
      <c r="J325" s="1129" t="s">
        <v>657</v>
      </c>
      <c r="K325" s="1128" t="s">
        <v>568</v>
      </c>
      <c r="L325" s="1128">
        <v>1</v>
      </c>
      <c r="M325" s="973"/>
      <c r="N325" s="1131" t="str">
        <f t="shared" si="71"/>
        <v>Included</v>
      </c>
      <c r="O325" s="926">
        <f t="shared" si="72"/>
        <v>0</v>
      </c>
      <c r="P325" s="857"/>
      <c r="Q325" s="285">
        <f t="shared" si="73"/>
        <v>0</v>
      </c>
      <c r="R325" s="1117">
        <f t="shared" si="74"/>
        <v>0</v>
      </c>
      <c r="S325" s="857"/>
      <c r="T325" s="1004"/>
      <c r="V325" s="425"/>
      <c r="AB325" s="285"/>
      <c r="AL325" s="285"/>
      <c r="AM325" s="285"/>
      <c r="AN325" s="285"/>
      <c r="AO325" s="285"/>
      <c r="AP325" s="285"/>
      <c r="AQ325" s="285"/>
      <c r="AR325" s="285"/>
      <c r="AS325" s="285"/>
      <c r="AT325" s="285"/>
      <c r="AU325" s="285"/>
      <c r="AV325" s="285"/>
      <c r="AW325" s="285"/>
      <c r="AX325" s="285"/>
      <c r="AY325" s="285"/>
    </row>
    <row r="326" spans="1:51" ht="49.5">
      <c r="A326" s="1128">
        <v>38</v>
      </c>
      <c r="B326" s="1128">
        <v>7000028314</v>
      </c>
      <c r="C326" s="1128">
        <v>600</v>
      </c>
      <c r="D326" s="1129" t="s">
        <v>763</v>
      </c>
      <c r="E326" s="1128">
        <v>1000022487</v>
      </c>
      <c r="F326" s="1128">
        <v>85447090</v>
      </c>
      <c r="G326" s="976"/>
      <c r="H326" s="1128">
        <v>18</v>
      </c>
      <c r="I326" s="975"/>
      <c r="J326" s="1129" t="s">
        <v>658</v>
      </c>
      <c r="K326" s="1128" t="s">
        <v>568</v>
      </c>
      <c r="L326" s="1128">
        <v>1</v>
      </c>
      <c r="M326" s="973"/>
      <c r="N326" s="1131" t="str">
        <f t="shared" si="71"/>
        <v>Included</v>
      </c>
      <c r="O326" s="926">
        <f t="shared" si="72"/>
        <v>0</v>
      </c>
      <c r="P326" s="857"/>
      <c r="Q326" s="285">
        <f t="shared" si="73"/>
        <v>0</v>
      </c>
      <c r="R326" s="1117">
        <f t="shared" si="74"/>
        <v>0</v>
      </c>
      <c r="S326" s="857"/>
      <c r="T326" s="1004"/>
      <c r="V326" s="425"/>
      <c r="AB326" s="285"/>
      <c r="AL326" s="285"/>
      <c r="AM326" s="285"/>
      <c r="AN326" s="285"/>
      <c r="AO326" s="285"/>
      <c r="AP326" s="285"/>
      <c r="AQ326" s="285"/>
      <c r="AR326" s="285"/>
      <c r="AS326" s="285"/>
      <c r="AT326" s="285"/>
      <c r="AU326" s="285"/>
      <c r="AV326" s="285"/>
      <c r="AW326" s="285"/>
      <c r="AX326" s="285"/>
      <c r="AY326" s="285"/>
    </row>
    <row r="327" spans="1:51" ht="33">
      <c r="A327" s="1128">
        <v>39</v>
      </c>
      <c r="B327" s="1128">
        <v>7000028314</v>
      </c>
      <c r="C327" s="1128">
        <v>610</v>
      </c>
      <c r="D327" s="1129" t="s">
        <v>763</v>
      </c>
      <c r="E327" s="1128">
        <v>1000030641</v>
      </c>
      <c r="F327" s="1128">
        <v>85389000</v>
      </c>
      <c r="G327" s="976"/>
      <c r="H327" s="1128">
        <v>18</v>
      </c>
      <c r="I327" s="975"/>
      <c r="J327" s="1129" t="s">
        <v>659</v>
      </c>
      <c r="K327" s="1128" t="s">
        <v>568</v>
      </c>
      <c r="L327" s="1128">
        <v>2</v>
      </c>
      <c r="M327" s="973"/>
      <c r="N327" s="1131" t="str">
        <f t="shared" si="71"/>
        <v>Included</v>
      </c>
      <c r="O327" s="926">
        <f t="shared" si="72"/>
        <v>0</v>
      </c>
      <c r="P327" s="857"/>
      <c r="Q327" s="285">
        <f t="shared" si="73"/>
        <v>0</v>
      </c>
      <c r="R327" s="1117">
        <f t="shared" si="74"/>
        <v>0</v>
      </c>
      <c r="S327" s="857"/>
      <c r="T327" s="1004"/>
      <c r="V327" s="425"/>
      <c r="AB327" s="285"/>
      <c r="AL327" s="285"/>
      <c r="AM327" s="285"/>
      <c r="AN327" s="285"/>
      <c r="AO327" s="285"/>
      <c r="AP327" s="285"/>
      <c r="AQ327" s="285"/>
      <c r="AR327" s="285"/>
      <c r="AS327" s="285"/>
      <c r="AT327" s="285"/>
      <c r="AU327" s="285"/>
      <c r="AV327" s="285"/>
      <c r="AW327" s="285"/>
      <c r="AX327" s="285"/>
      <c r="AY327" s="285"/>
    </row>
    <row r="328" spans="1:51">
      <c r="A328" s="1128"/>
      <c r="B328" s="1128"/>
      <c r="C328" s="1128"/>
      <c r="D328" s="1129"/>
      <c r="E328" s="1128"/>
      <c r="F328" s="1128"/>
      <c r="G328" s="976"/>
      <c r="H328" s="1128"/>
      <c r="I328" s="975"/>
      <c r="J328" s="1129"/>
      <c r="K328" s="1128"/>
      <c r="L328" s="1128"/>
      <c r="M328" s="973"/>
      <c r="N328" s="1131" t="str">
        <f t="shared" si="4"/>
        <v>Included</v>
      </c>
      <c r="O328" s="926">
        <f t="shared" si="5"/>
        <v>0</v>
      </c>
      <c r="P328" s="857"/>
      <c r="Q328" s="285">
        <f t="shared" si="6"/>
        <v>0</v>
      </c>
      <c r="R328" s="1117">
        <f t="shared" ref="R328" si="75">IF(I328="", H328*Q328/100,I328*Q328)</f>
        <v>0</v>
      </c>
      <c r="S328" s="857"/>
      <c r="T328" s="1004"/>
      <c r="V328" s="425"/>
      <c r="AB328" s="285"/>
      <c r="AL328" s="285"/>
      <c r="AM328" s="285"/>
      <c r="AN328" s="285"/>
      <c r="AO328" s="285"/>
      <c r="AP328" s="285"/>
      <c r="AQ328" s="285"/>
      <c r="AR328" s="285"/>
      <c r="AS328" s="285"/>
      <c r="AT328" s="285"/>
      <c r="AU328" s="285"/>
      <c r="AV328" s="285"/>
      <c r="AW328" s="285"/>
      <c r="AX328" s="285"/>
      <c r="AY328" s="285"/>
    </row>
    <row r="329" spans="1:51">
      <c r="A329" s="1132"/>
      <c r="B329" s="1133"/>
      <c r="C329" s="1133"/>
      <c r="D329" s="1133"/>
      <c r="E329" s="1133"/>
      <c r="F329" s="1133"/>
      <c r="G329" s="1133"/>
      <c r="H329" s="1231" t="s">
        <v>582</v>
      </c>
      <c r="I329" s="1231"/>
      <c r="J329" s="1231"/>
      <c r="K329" s="1231"/>
      <c r="L329" s="1231"/>
      <c r="M329" s="1232"/>
      <c r="N329" s="1006">
        <f>SUM(N21:N328)</f>
        <v>0</v>
      </c>
      <c r="O329" s="1007">
        <f>SUM(O21:O328)</f>
        <v>0</v>
      </c>
      <c r="S329" s="990"/>
      <c r="Z329" s="1117"/>
      <c r="AA329" s="1117"/>
      <c r="AC329" s="1117"/>
      <c r="AD329" s="1117"/>
      <c r="AF329" s="1111"/>
      <c r="AL329" s="285"/>
      <c r="AM329" s="285"/>
      <c r="AN329" s="285"/>
      <c r="AO329" s="285"/>
      <c r="AP329" s="285"/>
      <c r="AQ329" s="285"/>
      <c r="AR329" s="285"/>
      <c r="AS329" s="285"/>
      <c r="AT329" s="285"/>
      <c r="AU329" s="285"/>
      <c r="AV329" s="285"/>
      <c r="AW329" s="285"/>
      <c r="AX329" s="285"/>
      <c r="AY329" s="285"/>
    </row>
    <row r="330" spans="1:51">
      <c r="A330" s="1008"/>
      <c r="B330" s="1009"/>
      <c r="C330" s="1009"/>
      <c r="D330" s="1009"/>
      <c r="E330" s="1009"/>
      <c r="F330" s="1009"/>
      <c r="G330" s="1009"/>
      <c r="H330" s="1226" t="s">
        <v>501</v>
      </c>
      <c r="I330" s="1226"/>
      <c r="J330" s="1226"/>
      <c r="K330" s="1226"/>
      <c r="L330" s="1226"/>
      <c r="M330" s="1227"/>
      <c r="N330" s="1010">
        <f>'Sch-7'!M20</f>
        <v>0</v>
      </c>
      <c r="O330" s="1134"/>
      <c r="Z330" s="1111"/>
      <c r="AA330" s="1117"/>
      <c r="AC330" s="1111"/>
      <c r="AD330" s="1117"/>
      <c r="AL330" s="285"/>
      <c r="AM330" s="285"/>
      <c r="AN330" s="285"/>
      <c r="AO330" s="285"/>
      <c r="AP330" s="285"/>
      <c r="AQ330" s="285"/>
      <c r="AR330" s="285"/>
      <c r="AS330" s="285"/>
      <c r="AT330" s="285"/>
      <c r="AU330" s="285"/>
      <c r="AV330" s="285"/>
      <c r="AW330" s="285"/>
      <c r="AX330" s="285"/>
      <c r="AY330" s="285"/>
    </row>
    <row r="331" spans="1:51" ht="17.25" thickBot="1">
      <c r="A331" s="1011"/>
      <c r="B331" s="1012"/>
      <c r="C331" s="1012"/>
      <c r="D331" s="1012"/>
      <c r="E331" s="1012"/>
      <c r="F331" s="1012"/>
      <c r="G331" s="1012"/>
      <c r="H331" s="1228" t="s">
        <v>419</v>
      </c>
      <c r="I331" s="1228"/>
      <c r="J331" s="1228"/>
      <c r="K331" s="1228"/>
      <c r="L331" s="1228"/>
      <c r="M331" s="1228"/>
      <c r="N331" s="1013">
        <f>N330+N329</f>
        <v>0</v>
      </c>
      <c r="O331" s="1135"/>
      <c r="Z331" s="1111"/>
      <c r="AA331" s="1014"/>
      <c r="AB331" s="883"/>
      <c r="AC331" s="883"/>
      <c r="AD331" s="1014"/>
      <c r="AF331" s="1136"/>
      <c r="AL331" s="285"/>
      <c r="AM331" s="285"/>
      <c r="AN331" s="285"/>
      <c r="AO331" s="285"/>
      <c r="AP331" s="285"/>
      <c r="AQ331" s="285"/>
      <c r="AR331" s="285"/>
      <c r="AS331" s="285"/>
      <c r="AT331" s="285"/>
      <c r="AU331" s="285"/>
      <c r="AV331" s="285"/>
      <c r="AW331" s="285"/>
      <c r="AX331" s="285"/>
      <c r="AY331" s="285"/>
    </row>
    <row r="332" spans="1:51" ht="17.25" thickBot="1">
      <c r="A332" s="1015"/>
      <c r="B332" s="1015"/>
      <c r="C332" s="1015"/>
      <c r="D332" s="1015"/>
      <c r="E332" s="1015"/>
      <c r="F332" s="1015"/>
      <c r="G332" s="1015"/>
      <c r="H332" s="1235" t="s">
        <v>506</v>
      </c>
      <c r="I332" s="1236"/>
      <c r="J332" s="1236"/>
      <c r="K332" s="1236"/>
      <c r="L332" s="1236"/>
      <c r="M332" s="1237"/>
      <c r="N332" s="1016">
        <f>O329</f>
        <v>0</v>
      </c>
      <c r="O332" s="1135"/>
      <c r="Z332" s="1111"/>
      <c r="AA332" s="1014"/>
      <c r="AB332" s="883"/>
      <c r="AC332" s="883"/>
      <c r="AD332" s="1014"/>
      <c r="AF332" s="1136"/>
      <c r="AL332" s="285"/>
      <c r="AM332" s="285"/>
      <c r="AN332" s="285"/>
      <c r="AO332" s="285"/>
      <c r="AP332" s="285"/>
      <c r="AQ332" s="285"/>
      <c r="AR332" s="285"/>
      <c r="AS332" s="285"/>
      <c r="AT332" s="285"/>
      <c r="AU332" s="285"/>
      <c r="AV332" s="285"/>
      <c r="AW332" s="285"/>
      <c r="AX332" s="285"/>
      <c r="AY332" s="285"/>
    </row>
    <row r="333" spans="1:51">
      <c r="A333" s="1233"/>
      <c r="B333" s="1233"/>
      <c r="C333" s="1233"/>
      <c r="D333" s="1233"/>
      <c r="E333" s="1233"/>
      <c r="F333" s="1233"/>
      <c r="G333" s="1233"/>
      <c r="H333" s="1234"/>
      <c r="I333" s="1234"/>
      <c r="J333" s="1234"/>
      <c r="K333" s="1234"/>
      <c r="L333" s="1234"/>
      <c r="M333" s="1234"/>
      <c r="N333" s="1234"/>
      <c r="O333" s="1234"/>
      <c r="Z333" s="1136"/>
      <c r="AA333" s="1117"/>
      <c r="AC333" s="1136"/>
      <c r="AD333" s="1117"/>
      <c r="AL333" s="285"/>
      <c r="AM333" s="285"/>
      <c r="AN333" s="285"/>
      <c r="AO333" s="285"/>
      <c r="AP333" s="285"/>
      <c r="AQ333" s="285"/>
      <c r="AR333" s="285"/>
      <c r="AS333" s="285"/>
      <c r="AT333" s="285"/>
      <c r="AU333" s="285"/>
      <c r="AV333" s="285"/>
      <c r="AW333" s="285"/>
      <c r="AX333" s="285"/>
      <c r="AY333" s="285"/>
    </row>
    <row r="334" spans="1:51">
      <c r="A334" s="75" t="s">
        <v>406</v>
      </c>
      <c r="B334" s="1238" t="s">
        <v>482</v>
      </c>
      <c r="C334" s="1238"/>
      <c r="D334" s="1238"/>
      <c r="E334" s="1238"/>
      <c r="F334" s="1238"/>
      <c r="G334" s="1238"/>
      <c r="H334" s="1238"/>
      <c r="I334" s="1238"/>
      <c r="J334" s="1238"/>
      <c r="K334" s="1238"/>
      <c r="L334" s="1238"/>
      <c r="M334" s="1238"/>
      <c r="N334" s="1238"/>
      <c r="O334" s="1238"/>
      <c r="AL334" s="285"/>
      <c r="AM334" s="285"/>
      <c r="AN334" s="285"/>
      <c r="AO334" s="285"/>
      <c r="AP334" s="285"/>
      <c r="AQ334" s="285"/>
      <c r="AR334" s="285"/>
      <c r="AS334" s="285"/>
      <c r="AT334" s="285"/>
      <c r="AU334" s="285"/>
      <c r="AV334" s="285"/>
      <c r="AW334" s="285"/>
      <c r="AX334" s="285"/>
      <c r="AY334" s="285"/>
    </row>
    <row r="335" spans="1:51">
      <c r="A335" s="1136" t="s">
        <v>484</v>
      </c>
      <c r="B335" s="1238" t="s">
        <v>483</v>
      </c>
      <c r="C335" s="1238"/>
      <c r="D335" s="1238"/>
      <c r="E335" s="1238"/>
      <c r="F335" s="1238"/>
      <c r="G335" s="1238"/>
      <c r="H335" s="1238"/>
      <c r="I335" s="1238"/>
      <c r="J335" s="1238"/>
      <c r="K335" s="1238"/>
      <c r="L335" s="1238"/>
      <c r="M335" s="1238"/>
      <c r="N335" s="1238"/>
      <c r="O335" s="1238"/>
      <c r="AL335" s="285"/>
      <c r="AM335" s="285"/>
      <c r="AN335" s="285"/>
      <c r="AO335" s="285"/>
      <c r="AP335" s="285"/>
      <c r="AQ335" s="285"/>
      <c r="AR335" s="285"/>
      <c r="AS335" s="285"/>
      <c r="AT335" s="285"/>
      <c r="AU335" s="285"/>
      <c r="AV335" s="285"/>
      <c r="AW335" s="285"/>
      <c r="AX335" s="285"/>
      <c r="AY335" s="285"/>
    </row>
    <row r="336" spans="1:51">
      <c r="A336" s="1136"/>
      <c r="B336" s="1136"/>
      <c r="C336" s="1136"/>
      <c r="D336" s="1136"/>
      <c r="E336" s="1136"/>
      <c r="F336" s="1238"/>
      <c r="G336" s="1238"/>
      <c r="H336" s="1238"/>
      <c r="I336" s="1238"/>
      <c r="J336" s="1238"/>
      <c r="K336" s="1238"/>
      <c r="L336" s="1238"/>
      <c r="M336" s="1238"/>
      <c r="N336" s="1238"/>
      <c r="O336" s="1238"/>
      <c r="AL336" s="285"/>
      <c r="AM336" s="285"/>
      <c r="AN336" s="285"/>
      <c r="AO336" s="285"/>
      <c r="AP336" s="285"/>
      <c r="AQ336" s="285"/>
      <c r="AR336" s="285"/>
      <c r="AS336" s="285"/>
      <c r="AT336" s="285"/>
      <c r="AU336" s="285"/>
      <c r="AV336" s="285"/>
      <c r="AW336" s="285"/>
      <c r="AX336" s="285"/>
      <c r="AY336" s="285"/>
    </row>
    <row r="337" spans="1:51">
      <c r="A337" s="1137" t="s">
        <v>477</v>
      </c>
      <c r="B337" s="1106" t="str">
        <f>'Names of Bidder'!D31&amp;"-"&amp; 'Names of Bidder'!E31&amp;"-" &amp;'Names of Bidder'!F31</f>
        <v>--</v>
      </c>
      <c r="C337" s="1137"/>
      <c r="D337" s="1137"/>
      <c r="E337" s="1137"/>
      <c r="F337" s="285"/>
      <c r="G337" s="1137"/>
      <c r="H337" s="1137"/>
      <c r="J337" s="1246" t="s">
        <v>404</v>
      </c>
      <c r="K337" s="1246"/>
      <c r="L337" s="1246"/>
      <c r="M337" s="1239" t="str">
        <f>IF('Names of Bidder'!D24=0, "", 'Names of Bidder'!D24)</f>
        <v/>
      </c>
      <c r="N337" s="1239"/>
      <c r="P337" s="861"/>
      <c r="Q337" s="861"/>
      <c r="R337" s="861"/>
      <c r="AL337" s="285"/>
      <c r="AM337" s="285"/>
      <c r="AN337" s="285"/>
      <c r="AO337" s="285"/>
      <c r="AP337" s="285"/>
      <c r="AQ337" s="285"/>
      <c r="AR337" s="285"/>
      <c r="AS337" s="285"/>
      <c r="AT337" s="285"/>
      <c r="AU337" s="285"/>
      <c r="AV337" s="285"/>
      <c r="AW337" s="285"/>
      <c r="AX337" s="285"/>
      <c r="AY337" s="285"/>
    </row>
    <row r="338" spans="1:51">
      <c r="A338" s="1137" t="s">
        <v>478</v>
      </c>
      <c r="B338" s="1138" t="str">
        <f>IF('Names of Bidder'!D32=0, "", 'Names of Bidder'!D32)</f>
        <v/>
      </c>
      <c r="C338" s="1137"/>
      <c r="D338" s="1137"/>
      <c r="E338" s="1137"/>
      <c r="F338" s="285"/>
      <c r="G338" s="1137"/>
      <c r="H338" s="1137"/>
      <c r="J338" s="1246" t="s">
        <v>405</v>
      </c>
      <c r="K338" s="1246"/>
      <c r="L338" s="1246"/>
      <c r="M338" s="1239" t="str">
        <f>IF('Names of Bidder'!D25=0, "", 'Names of Bidder'!D25)</f>
        <v/>
      </c>
      <c r="N338" s="1239"/>
      <c r="P338" s="861"/>
      <c r="Q338" s="861"/>
      <c r="R338" s="861"/>
      <c r="AL338" s="285"/>
      <c r="AM338" s="285"/>
      <c r="AN338" s="285"/>
      <c r="AO338" s="285"/>
      <c r="AP338" s="285"/>
      <c r="AQ338" s="285"/>
      <c r="AR338" s="285"/>
      <c r="AS338" s="285"/>
      <c r="AT338" s="285"/>
      <c r="AU338" s="285"/>
      <c r="AV338" s="285"/>
      <c r="AW338" s="285"/>
      <c r="AX338" s="285"/>
      <c r="AY338" s="285"/>
    </row>
    <row r="339" spans="1:51">
      <c r="A339" s="860"/>
      <c r="B339" s="860"/>
      <c r="C339" s="860"/>
      <c r="D339" s="860"/>
      <c r="E339" s="860"/>
      <c r="F339" s="860"/>
      <c r="G339" s="860"/>
      <c r="H339" s="860"/>
      <c r="I339" s="1017"/>
      <c r="J339" s="1246"/>
      <c r="K339" s="1246"/>
      <c r="L339" s="1246"/>
      <c r="M339" s="1239"/>
      <c r="N339" s="1239"/>
      <c r="P339" s="861"/>
      <c r="Q339" s="861"/>
      <c r="R339" s="861"/>
      <c r="AL339" s="285"/>
      <c r="AM339" s="285"/>
      <c r="AN339" s="285"/>
      <c r="AO339" s="285"/>
      <c r="AP339" s="285"/>
      <c r="AQ339" s="285"/>
      <c r="AR339" s="285"/>
      <c r="AS339" s="285"/>
      <c r="AT339" s="285"/>
      <c r="AU339" s="285"/>
      <c r="AV339" s="285"/>
      <c r="AW339" s="285"/>
      <c r="AX339" s="285"/>
      <c r="AY339" s="285"/>
    </row>
    <row r="340" spans="1:51">
      <c r="A340" s="423"/>
      <c r="B340" s="423"/>
      <c r="C340" s="423"/>
      <c r="D340" s="423"/>
      <c r="E340" s="423"/>
      <c r="F340" s="423"/>
      <c r="G340" s="423"/>
      <c r="H340" s="423"/>
      <c r="I340" s="1018"/>
      <c r="J340" s="425"/>
      <c r="K340" s="423"/>
      <c r="L340" s="883"/>
      <c r="M340" s="1019"/>
      <c r="N340" s="423"/>
      <c r="O340" s="1122"/>
      <c r="AL340" s="285"/>
      <c r="AM340" s="285"/>
      <c r="AN340" s="285"/>
      <c r="AO340" s="285"/>
      <c r="AP340" s="285"/>
      <c r="AQ340" s="285"/>
      <c r="AR340" s="285"/>
      <c r="AS340" s="285"/>
      <c r="AT340" s="285"/>
      <c r="AU340" s="285"/>
      <c r="AV340" s="285"/>
      <c r="AW340" s="285"/>
      <c r="AX340" s="285"/>
      <c r="AY340" s="285"/>
    </row>
    <row r="341" spans="1:51">
      <c r="A341" s="423"/>
      <c r="B341" s="423"/>
      <c r="C341" s="423"/>
      <c r="D341" s="423"/>
      <c r="E341" s="423"/>
      <c r="F341" s="423"/>
      <c r="G341" s="423"/>
      <c r="H341" s="423"/>
      <c r="I341" s="1018"/>
      <c r="J341" s="425"/>
      <c r="K341" s="423"/>
      <c r="L341" s="423"/>
      <c r="M341" s="425"/>
      <c r="N341" s="423"/>
      <c r="O341" s="1122"/>
      <c r="AL341" s="285"/>
      <c r="AM341" s="285"/>
      <c r="AN341" s="285"/>
      <c r="AO341" s="285"/>
      <c r="AP341" s="285"/>
      <c r="AQ341" s="285"/>
      <c r="AR341" s="285"/>
      <c r="AS341" s="285"/>
      <c r="AT341" s="285"/>
      <c r="AU341" s="285"/>
      <c r="AV341" s="285"/>
      <c r="AW341" s="285"/>
      <c r="AX341" s="285"/>
      <c r="AY341" s="285"/>
    </row>
    <row r="342" spans="1:51">
      <c r="A342" s="423"/>
      <c r="B342" s="423"/>
      <c r="C342" s="423"/>
      <c r="D342" s="423"/>
      <c r="E342" s="423"/>
      <c r="F342" s="423"/>
      <c r="G342" s="423"/>
      <c r="H342" s="423"/>
      <c r="I342" s="1018"/>
      <c r="J342" s="425"/>
      <c r="K342" s="423"/>
      <c r="L342" s="423"/>
      <c r="M342" s="425"/>
      <c r="N342" s="423"/>
      <c r="O342" s="1122"/>
      <c r="AL342" s="285"/>
      <c r="AM342" s="285"/>
      <c r="AN342" s="285"/>
      <c r="AO342" s="285"/>
      <c r="AP342" s="285"/>
      <c r="AQ342" s="285"/>
      <c r="AR342" s="285"/>
      <c r="AS342" s="285"/>
      <c r="AT342" s="285"/>
      <c r="AU342" s="285"/>
      <c r="AV342" s="285"/>
      <c r="AW342" s="285"/>
      <c r="AX342" s="285"/>
      <c r="AY342" s="285"/>
    </row>
    <row r="343" spans="1:51">
      <c r="A343" s="423"/>
      <c r="B343" s="423"/>
      <c r="C343" s="423"/>
      <c r="D343" s="423"/>
      <c r="E343" s="423"/>
      <c r="F343" s="423"/>
      <c r="G343" s="423"/>
      <c r="H343" s="423"/>
      <c r="I343" s="1018"/>
      <c r="J343" s="425"/>
      <c r="K343" s="423"/>
      <c r="L343" s="423"/>
      <c r="M343" s="425"/>
      <c r="N343" s="423"/>
      <c r="O343" s="1122"/>
      <c r="AL343" s="285"/>
      <c r="AM343" s="285"/>
      <c r="AN343" s="285"/>
      <c r="AO343" s="285"/>
      <c r="AP343" s="285"/>
      <c r="AQ343" s="285"/>
      <c r="AR343" s="285"/>
      <c r="AS343" s="285"/>
      <c r="AT343" s="285"/>
      <c r="AU343" s="285"/>
      <c r="AV343" s="285"/>
      <c r="AW343" s="285"/>
      <c r="AX343" s="285"/>
      <c r="AY343" s="285"/>
    </row>
    <row r="344" spans="1:51">
      <c r="A344" s="423"/>
      <c r="B344" s="423"/>
      <c r="C344" s="423"/>
      <c r="D344" s="423"/>
      <c r="E344" s="423"/>
      <c r="F344" s="423"/>
      <c r="G344" s="423"/>
      <c r="H344" s="423"/>
      <c r="I344" s="1018"/>
      <c r="J344" s="425"/>
      <c r="K344" s="423"/>
      <c r="L344" s="423"/>
      <c r="M344" s="425"/>
      <c r="N344" s="423"/>
      <c r="O344" s="1122"/>
      <c r="AL344" s="285"/>
      <c r="AM344" s="285"/>
      <c r="AN344" s="285"/>
      <c r="AO344" s="285"/>
      <c r="AP344" s="285"/>
      <c r="AQ344" s="285"/>
      <c r="AR344" s="285"/>
      <c r="AS344" s="285"/>
      <c r="AT344" s="285"/>
      <c r="AU344" s="285"/>
      <c r="AV344" s="285"/>
      <c r="AW344" s="285"/>
      <c r="AX344" s="285"/>
      <c r="AY344" s="285"/>
    </row>
    <row r="345" spans="1:51">
      <c r="A345" s="423"/>
      <c r="B345" s="423"/>
      <c r="C345" s="423"/>
      <c r="D345" s="423"/>
      <c r="E345" s="423"/>
      <c r="F345" s="423"/>
      <c r="G345" s="423"/>
      <c r="H345" s="423"/>
      <c r="I345" s="1018"/>
      <c r="J345" s="425"/>
      <c r="K345" s="423"/>
      <c r="L345" s="423"/>
      <c r="M345" s="425"/>
      <c r="N345" s="423"/>
      <c r="O345" s="1122"/>
      <c r="AL345" s="285"/>
      <c r="AM345" s="285"/>
      <c r="AN345" s="285"/>
      <c r="AO345" s="285"/>
      <c r="AP345" s="285"/>
      <c r="AQ345" s="285"/>
      <c r="AR345" s="285"/>
      <c r="AS345" s="285"/>
      <c r="AT345" s="285"/>
      <c r="AU345" s="285"/>
      <c r="AV345" s="285"/>
      <c r="AW345" s="285"/>
      <c r="AX345" s="285"/>
      <c r="AY345" s="285"/>
    </row>
    <row r="346" spans="1:51">
      <c r="A346" s="423"/>
      <c r="B346" s="423"/>
      <c r="C346" s="423"/>
      <c r="D346" s="423"/>
      <c r="E346" s="423"/>
      <c r="F346" s="423"/>
      <c r="G346" s="423"/>
      <c r="H346" s="423"/>
      <c r="I346" s="1018"/>
      <c r="J346" s="425"/>
      <c r="K346" s="423"/>
      <c r="L346" s="423"/>
      <c r="M346" s="425"/>
      <c r="N346" s="423"/>
      <c r="O346" s="1122"/>
      <c r="AL346" s="285"/>
      <c r="AM346" s="285"/>
      <c r="AN346" s="285"/>
      <c r="AO346" s="285"/>
      <c r="AP346" s="285"/>
      <c r="AQ346" s="285"/>
      <c r="AR346" s="285"/>
      <c r="AS346" s="285"/>
      <c r="AT346" s="285"/>
      <c r="AU346" s="285"/>
      <c r="AV346" s="285"/>
      <c r="AW346" s="285"/>
      <c r="AX346" s="285"/>
      <c r="AY346" s="285"/>
    </row>
    <row r="347" spans="1:51">
      <c r="A347" s="423"/>
      <c r="B347" s="423"/>
      <c r="C347" s="423"/>
      <c r="D347" s="423"/>
      <c r="E347" s="423"/>
      <c r="F347" s="423"/>
      <c r="G347" s="423"/>
      <c r="H347" s="423"/>
      <c r="I347" s="1018"/>
      <c r="J347" s="425"/>
      <c r="K347" s="423"/>
      <c r="L347" s="423"/>
      <c r="M347" s="425"/>
      <c r="N347" s="423"/>
      <c r="O347" s="1122"/>
      <c r="P347" s="285"/>
      <c r="Q347" s="285"/>
      <c r="R347" s="285"/>
      <c r="S347" s="285"/>
      <c r="T347" s="285"/>
      <c r="U347" s="285"/>
      <c r="V347" s="285"/>
      <c r="W347" s="285"/>
      <c r="X347" s="285"/>
      <c r="Y347" s="285"/>
      <c r="AB347" s="285"/>
      <c r="AL347" s="285"/>
      <c r="AM347" s="285"/>
      <c r="AN347" s="285"/>
      <c r="AO347" s="285"/>
      <c r="AP347" s="285"/>
      <c r="AQ347" s="285"/>
      <c r="AR347" s="285"/>
      <c r="AS347" s="285"/>
      <c r="AT347" s="285"/>
      <c r="AU347" s="285"/>
      <c r="AV347" s="285"/>
      <c r="AW347" s="285"/>
      <c r="AX347" s="285"/>
      <c r="AY347" s="285"/>
    </row>
    <row r="348" spans="1:51">
      <c r="A348" s="423"/>
      <c r="B348" s="423"/>
      <c r="C348" s="423"/>
      <c r="D348" s="423"/>
      <c r="E348" s="423"/>
      <c r="F348" s="423"/>
      <c r="G348" s="423"/>
      <c r="H348" s="423"/>
      <c r="I348" s="1018"/>
      <c r="J348" s="425"/>
      <c r="K348" s="423"/>
      <c r="L348" s="423"/>
      <c r="M348" s="425"/>
      <c r="N348" s="423"/>
      <c r="O348" s="1122"/>
      <c r="P348" s="285"/>
      <c r="Q348" s="285"/>
      <c r="R348" s="285"/>
      <c r="S348" s="285"/>
      <c r="T348" s="285"/>
      <c r="U348" s="285"/>
      <c r="V348" s="285"/>
      <c r="W348" s="285"/>
      <c r="X348" s="285"/>
      <c r="Y348" s="285"/>
      <c r="AB348" s="285"/>
      <c r="AL348" s="285"/>
      <c r="AM348" s="285"/>
      <c r="AN348" s="285"/>
      <c r="AO348" s="285"/>
      <c r="AP348" s="285"/>
      <c r="AQ348" s="285"/>
      <c r="AR348" s="285"/>
      <c r="AS348" s="285"/>
      <c r="AT348" s="285"/>
      <c r="AU348" s="285"/>
      <c r="AV348" s="285"/>
      <c r="AW348" s="285"/>
      <c r="AX348" s="285"/>
      <c r="AY348" s="285"/>
    </row>
    <row r="349" spans="1:51">
      <c r="A349" s="423"/>
      <c r="B349" s="423"/>
      <c r="C349" s="423"/>
      <c r="D349" s="423"/>
      <c r="E349" s="423"/>
      <c r="F349" s="423"/>
      <c r="G349" s="423"/>
      <c r="H349" s="423"/>
      <c r="I349" s="1018"/>
      <c r="J349" s="425"/>
      <c r="K349" s="423"/>
      <c r="L349" s="423"/>
      <c r="M349" s="425"/>
      <c r="N349" s="423"/>
      <c r="O349" s="1122"/>
      <c r="P349" s="285"/>
      <c r="Q349" s="285"/>
      <c r="R349" s="285"/>
      <c r="S349" s="285"/>
      <c r="T349" s="285"/>
      <c r="U349" s="285"/>
      <c r="V349" s="285"/>
      <c r="W349" s="285"/>
      <c r="X349" s="285"/>
      <c r="Y349" s="285"/>
      <c r="AB349" s="285"/>
      <c r="AL349" s="285"/>
      <c r="AM349" s="285"/>
      <c r="AN349" s="285"/>
      <c r="AO349" s="285"/>
      <c r="AP349" s="285"/>
      <c r="AQ349" s="285"/>
      <c r="AR349" s="285"/>
      <c r="AS349" s="285"/>
      <c r="AT349" s="285"/>
      <c r="AU349" s="285"/>
      <c r="AV349" s="285"/>
      <c r="AW349" s="285"/>
      <c r="AX349" s="285"/>
      <c r="AY349" s="285"/>
    </row>
    <row r="350" spans="1:51">
      <c r="A350" s="423"/>
      <c r="B350" s="423"/>
      <c r="C350" s="423"/>
      <c r="D350" s="423"/>
      <c r="E350" s="423"/>
      <c r="F350" s="423"/>
      <c r="G350" s="423"/>
      <c r="H350" s="423"/>
      <c r="I350" s="1018"/>
      <c r="J350" s="425"/>
      <c r="K350" s="423"/>
      <c r="L350" s="423"/>
      <c r="M350" s="425"/>
      <c r="N350" s="423"/>
      <c r="O350" s="1122"/>
      <c r="P350" s="285"/>
      <c r="Q350" s="285"/>
      <c r="R350" s="285"/>
      <c r="S350" s="285"/>
      <c r="T350" s="285"/>
      <c r="U350" s="285"/>
      <c r="V350" s="285"/>
      <c r="W350" s="285"/>
      <c r="X350" s="285"/>
      <c r="Y350" s="285"/>
      <c r="AB350" s="285"/>
      <c r="AL350" s="285"/>
      <c r="AM350" s="285"/>
      <c r="AN350" s="285"/>
      <c r="AO350" s="285"/>
      <c r="AP350" s="285"/>
      <c r="AQ350" s="285"/>
      <c r="AR350" s="285"/>
      <c r="AS350" s="285"/>
      <c r="AT350" s="285"/>
      <c r="AU350" s="285"/>
      <c r="AV350" s="285"/>
      <c r="AW350" s="285"/>
      <c r="AX350" s="285"/>
      <c r="AY350" s="285"/>
    </row>
    <row r="351" spans="1:51">
      <c r="A351" s="423"/>
      <c r="B351" s="423"/>
      <c r="C351" s="423"/>
      <c r="D351" s="423"/>
      <c r="E351" s="423"/>
      <c r="F351" s="423"/>
      <c r="G351" s="423"/>
      <c r="H351" s="423"/>
      <c r="I351" s="1018"/>
      <c r="J351" s="425"/>
      <c r="K351" s="423"/>
      <c r="L351" s="423"/>
      <c r="M351" s="425"/>
      <c r="N351" s="423"/>
      <c r="O351" s="1122"/>
      <c r="P351" s="285"/>
      <c r="Q351" s="285"/>
      <c r="R351" s="285"/>
      <c r="S351" s="285"/>
      <c r="T351" s="285"/>
      <c r="U351" s="285"/>
      <c r="V351" s="285"/>
      <c r="W351" s="285"/>
      <c r="X351" s="285"/>
      <c r="Y351" s="285"/>
      <c r="AB351" s="285"/>
      <c r="AL351" s="285"/>
      <c r="AM351" s="285"/>
      <c r="AN351" s="285"/>
      <c r="AO351" s="285"/>
      <c r="AP351" s="285"/>
      <c r="AQ351" s="285"/>
      <c r="AR351" s="285"/>
      <c r="AS351" s="285"/>
      <c r="AT351" s="285"/>
      <c r="AU351" s="285"/>
      <c r="AV351" s="285"/>
      <c r="AW351" s="285"/>
      <c r="AX351" s="285"/>
      <c r="AY351" s="285"/>
    </row>
    <row r="352" spans="1:51">
      <c r="A352" s="423"/>
      <c r="B352" s="423"/>
      <c r="C352" s="423"/>
      <c r="D352" s="423"/>
      <c r="E352" s="423"/>
      <c r="F352" s="423"/>
      <c r="G352" s="423"/>
      <c r="H352" s="423"/>
      <c r="I352" s="1018"/>
      <c r="J352" s="425"/>
      <c r="K352" s="423"/>
      <c r="L352" s="423"/>
      <c r="M352" s="425"/>
      <c r="N352" s="423"/>
      <c r="O352" s="1122"/>
      <c r="P352" s="285"/>
      <c r="Q352" s="285"/>
      <c r="R352" s="285"/>
      <c r="S352" s="285"/>
      <c r="T352" s="285"/>
      <c r="U352" s="285"/>
      <c r="V352" s="285"/>
      <c r="W352" s="285"/>
      <c r="X352" s="285"/>
      <c r="Y352" s="285"/>
      <c r="AB352" s="285"/>
      <c r="AL352" s="285"/>
      <c r="AM352" s="285"/>
      <c r="AN352" s="285"/>
      <c r="AO352" s="285"/>
      <c r="AP352" s="285"/>
      <c r="AQ352" s="285"/>
      <c r="AR352" s="285"/>
      <c r="AS352" s="285"/>
      <c r="AT352" s="285"/>
      <c r="AU352" s="285"/>
      <c r="AV352" s="285"/>
      <c r="AW352" s="285"/>
      <c r="AX352" s="285"/>
      <c r="AY352" s="285"/>
    </row>
    <row r="353" spans="1:51">
      <c r="A353" s="423"/>
      <c r="B353" s="423"/>
      <c r="C353" s="423"/>
      <c r="D353" s="423"/>
      <c r="E353" s="423"/>
      <c r="F353" s="423"/>
      <c r="G353" s="423"/>
      <c r="H353" s="423"/>
      <c r="I353" s="1018"/>
      <c r="J353" s="425"/>
      <c r="K353" s="423"/>
      <c r="L353" s="423"/>
      <c r="M353" s="425"/>
      <c r="N353" s="423"/>
      <c r="O353" s="1122"/>
      <c r="P353" s="285"/>
      <c r="Q353" s="285"/>
      <c r="R353" s="285"/>
      <c r="S353" s="285"/>
      <c r="T353" s="285"/>
      <c r="U353" s="285"/>
      <c r="V353" s="285"/>
      <c r="W353" s="285"/>
      <c r="X353" s="285"/>
      <c r="Y353" s="285"/>
      <c r="AB353" s="285"/>
      <c r="AL353" s="285"/>
      <c r="AM353" s="285"/>
      <c r="AN353" s="285"/>
      <c r="AO353" s="285"/>
      <c r="AP353" s="285"/>
      <c r="AQ353" s="285"/>
      <c r="AR353" s="285"/>
      <c r="AS353" s="285"/>
      <c r="AT353" s="285"/>
      <c r="AU353" s="285"/>
      <c r="AV353" s="285"/>
      <c r="AW353" s="285"/>
      <c r="AX353" s="285"/>
      <c r="AY353" s="285"/>
    </row>
    <row r="354" spans="1:51">
      <c r="A354" s="423"/>
      <c r="B354" s="423"/>
      <c r="C354" s="423"/>
      <c r="D354" s="423"/>
      <c r="E354" s="423"/>
      <c r="F354" s="423"/>
      <c r="G354" s="423"/>
      <c r="H354" s="423"/>
      <c r="I354" s="1018"/>
      <c r="J354" s="425"/>
      <c r="K354" s="423"/>
      <c r="L354" s="423"/>
      <c r="M354" s="425"/>
      <c r="N354" s="423"/>
      <c r="O354" s="1122"/>
      <c r="P354" s="285"/>
      <c r="Q354" s="285"/>
      <c r="R354" s="285"/>
      <c r="S354" s="285"/>
      <c r="T354" s="285"/>
      <c r="U354" s="285"/>
      <c r="V354" s="285"/>
      <c r="W354" s="285"/>
      <c r="X354" s="285"/>
      <c r="Y354" s="285"/>
      <c r="AB354" s="285"/>
      <c r="AL354" s="285"/>
      <c r="AM354" s="285"/>
      <c r="AN354" s="285"/>
      <c r="AO354" s="285"/>
      <c r="AP354" s="285"/>
      <c r="AQ354" s="285"/>
      <c r="AR354" s="285"/>
      <c r="AS354" s="285"/>
      <c r="AT354" s="285"/>
      <c r="AU354" s="285"/>
      <c r="AV354" s="285"/>
      <c r="AW354" s="285"/>
      <c r="AX354" s="285"/>
      <c r="AY354" s="285"/>
    </row>
    <row r="355" spans="1:51">
      <c r="A355" s="423"/>
      <c r="B355" s="423"/>
      <c r="C355" s="423"/>
      <c r="D355" s="423"/>
      <c r="E355" s="423"/>
      <c r="F355" s="423"/>
      <c r="G355" s="423"/>
      <c r="H355" s="423"/>
      <c r="I355" s="1018"/>
      <c r="J355" s="425"/>
      <c r="K355" s="423"/>
      <c r="L355" s="423"/>
      <c r="M355" s="425"/>
      <c r="N355" s="423"/>
      <c r="O355" s="1122"/>
      <c r="P355" s="285"/>
      <c r="Q355" s="285"/>
      <c r="R355" s="285"/>
      <c r="S355" s="285"/>
      <c r="T355" s="285"/>
      <c r="U355" s="285"/>
      <c r="V355" s="285"/>
      <c r="W355" s="285"/>
      <c r="X355" s="285"/>
      <c r="Y355" s="285"/>
      <c r="AB355" s="285"/>
      <c r="AL355" s="285"/>
      <c r="AM355" s="285"/>
      <c r="AN355" s="285"/>
      <c r="AO355" s="285"/>
      <c r="AP355" s="285"/>
      <c r="AQ355" s="285"/>
      <c r="AR355" s="285"/>
      <c r="AS355" s="285"/>
      <c r="AT355" s="285"/>
      <c r="AU355" s="285"/>
      <c r="AV355" s="285"/>
      <c r="AW355" s="285"/>
      <c r="AX355" s="285"/>
      <c r="AY355" s="285"/>
    </row>
    <row r="356" spans="1:51">
      <c r="A356" s="423"/>
      <c r="B356" s="423"/>
      <c r="C356" s="423"/>
      <c r="D356" s="423"/>
      <c r="E356" s="423"/>
      <c r="F356" s="423"/>
      <c r="G356" s="423"/>
      <c r="H356" s="423"/>
      <c r="I356" s="1018"/>
      <c r="J356" s="425"/>
      <c r="K356" s="423"/>
      <c r="L356" s="423"/>
      <c r="M356" s="425"/>
      <c r="N356" s="423"/>
      <c r="O356" s="1122"/>
      <c r="P356" s="285"/>
      <c r="Q356" s="285"/>
      <c r="R356" s="285"/>
      <c r="S356" s="285"/>
      <c r="T356" s="285"/>
      <c r="U356" s="285"/>
      <c r="V356" s="285"/>
      <c r="W356" s="285"/>
      <c r="X356" s="285"/>
      <c r="Y356" s="285"/>
      <c r="AB356" s="285"/>
      <c r="AL356" s="285"/>
      <c r="AM356" s="285"/>
      <c r="AN356" s="285"/>
      <c r="AO356" s="285"/>
      <c r="AP356" s="285"/>
      <c r="AQ356" s="285"/>
      <c r="AR356" s="285"/>
      <c r="AS356" s="285"/>
      <c r="AT356" s="285"/>
      <c r="AU356" s="285"/>
      <c r="AV356" s="285"/>
      <c r="AW356" s="285"/>
      <c r="AX356" s="285"/>
      <c r="AY356" s="285"/>
    </row>
    <row r="357" spans="1:51">
      <c r="A357" s="423"/>
      <c r="B357" s="423"/>
      <c r="C357" s="423"/>
      <c r="D357" s="423"/>
      <c r="E357" s="423"/>
      <c r="F357" s="423"/>
      <c r="G357" s="423"/>
      <c r="H357" s="423"/>
      <c r="I357" s="1018"/>
      <c r="J357" s="425"/>
      <c r="K357" s="423"/>
      <c r="L357" s="423"/>
      <c r="M357" s="425"/>
      <c r="N357" s="423"/>
      <c r="O357" s="1122"/>
      <c r="P357" s="285"/>
      <c r="Q357" s="285"/>
      <c r="R357" s="285"/>
      <c r="S357" s="285"/>
      <c r="T357" s="285"/>
      <c r="U357" s="285"/>
      <c r="V357" s="285"/>
      <c r="W357" s="285"/>
      <c r="X357" s="285"/>
      <c r="Y357" s="285"/>
      <c r="AB357" s="285"/>
      <c r="AL357" s="285"/>
      <c r="AM357" s="285"/>
      <c r="AN357" s="285"/>
      <c r="AO357" s="285"/>
      <c r="AP357" s="285"/>
      <c r="AQ357" s="285"/>
      <c r="AR357" s="285"/>
      <c r="AS357" s="285"/>
      <c r="AT357" s="285"/>
      <c r="AU357" s="285"/>
      <c r="AV357" s="285"/>
      <c r="AW357" s="285"/>
      <c r="AX357" s="285"/>
      <c r="AY357" s="285"/>
    </row>
    <row r="358" spans="1:51">
      <c r="A358" s="423"/>
      <c r="B358" s="423"/>
      <c r="C358" s="423"/>
      <c r="D358" s="423"/>
      <c r="E358" s="423"/>
      <c r="F358" s="423"/>
      <c r="G358" s="423"/>
      <c r="H358" s="423"/>
      <c r="I358" s="1018"/>
      <c r="J358" s="425"/>
      <c r="K358" s="423"/>
      <c r="L358" s="423"/>
      <c r="M358" s="425"/>
      <c r="N358" s="423"/>
      <c r="O358" s="1122"/>
      <c r="P358" s="285"/>
      <c r="Q358" s="285"/>
      <c r="R358" s="285"/>
      <c r="S358" s="285"/>
      <c r="T358" s="285"/>
      <c r="U358" s="285"/>
      <c r="V358" s="285"/>
      <c r="W358" s="285"/>
      <c r="X358" s="285"/>
      <c r="Y358" s="285"/>
      <c r="AB358" s="285"/>
      <c r="AL358" s="285"/>
      <c r="AM358" s="285"/>
      <c r="AN358" s="285"/>
      <c r="AO358" s="285"/>
      <c r="AP358" s="285"/>
      <c r="AQ358" s="285"/>
      <c r="AR358" s="285"/>
      <c r="AS358" s="285"/>
      <c r="AT358" s="285"/>
      <c r="AU358" s="285"/>
      <c r="AV358" s="285"/>
      <c r="AW358" s="285"/>
      <c r="AX358" s="285"/>
      <c r="AY358" s="285"/>
    </row>
    <row r="359" spans="1:51">
      <c r="A359" s="423"/>
      <c r="B359" s="423"/>
      <c r="C359" s="423"/>
      <c r="D359" s="423"/>
      <c r="E359" s="423"/>
      <c r="F359" s="423"/>
      <c r="G359" s="423"/>
      <c r="H359" s="423"/>
      <c r="I359" s="1018"/>
      <c r="J359" s="425"/>
      <c r="K359" s="423"/>
      <c r="L359" s="423"/>
      <c r="M359" s="425"/>
      <c r="N359" s="423"/>
      <c r="O359" s="1122"/>
      <c r="P359" s="285"/>
      <c r="Q359" s="285"/>
      <c r="R359" s="285"/>
      <c r="S359" s="285"/>
      <c r="T359" s="285"/>
      <c r="U359" s="285"/>
      <c r="V359" s="285"/>
      <c r="W359" s="285"/>
      <c r="X359" s="285"/>
      <c r="Y359" s="285"/>
      <c r="AB359" s="285"/>
      <c r="AL359" s="285"/>
      <c r="AM359" s="285"/>
      <c r="AN359" s="285"/>
      <c r="AO359" s="285"/>
      <c r="AP359" s="285"/>
      <c r="AQ359" s="285"/>
      <c r="AR359" s="285"/>
      <c r="AS359" s="285"/>
      <c r="AT359" s="285"/>
      <c r="AU359" s="285"/>
      <c r="AV359" s="285"/>
      <c r="AW359" s="285"/>
      <c r="AX359" s="285"/>
      <c r="AY359" s="285"/>
    </row>
    <row r="360" spans="1:51">
      <c r="A360" s="423"/>
      <c r="B360" s="423"/>
      <c r="C360" s="423"/>
      <c r="D360" s="423"/>
      <c r="E360" s="423"/>
      <c r="F360" s="423"/>
      <c r="G360" s="423"/>
      <c r="H360" s="423"/>
      <c r="I360" s="1018"/>
      <c r="J360" s="425"/>
      <c r="K360" s="423"/>
      <c r="L360" s="423"/>
      <c r="M360" s="425"/>
      <c r="N360" s="423"/>
      <c r="O360" s="1122"/>
      <c r="P360" s="285"/>
      <c r="Q360" s="285"/>
      <c r="R360" s="285"/>
      <c r="S360" s="285"/>
      <c r="T360" s="285"/>
      <c r="U360" s="285"/>
      <c r="V360" s="285"/>
      <c r="W360" s="285"/>
      <c r="X360" s="285"/>
      <c r="Y360" s="285"/>
      <c r="AB360" s="285"/>
      <c r="AL360" s="285"/>
      <c r="AM360" s="285"/>
      <c r="AN360" s="285"/>
      <c r="AO360" s="285"/>
      <c r="AP360" s="285"/>
      <c r="AQ360" s="285"/>
      <c r="AR360" s="285"/>
      <c r="AS360" s="285"/>
      <c r="AT360" s="285"/>
      <c r="AU360" s="285"/>
      <c r="AV360" s="285"/>
      <c r="AW360" s="285"/>
      <c r="AX360" s="285"/>
      <c r="AY360" s="285"/>
    </row>
    <row r="361" spans="1:51">
      <c r="A361" s="423"/>
      <c r="B361" s="423"/>
      <c r="C361" s="423"/>
      <c r="D361" s="423"/>
      <c r="E361" s="423"/>
      <c r="F361" s="423"/>
      <c r="G361" s="423"/>
      <c r="H361" s="423"/>
      <c r="I361" s="1018"/>
      <c r="J361" s="425"/>
      <c r="K361" s="423"/>
      <c r="L361" s="423"/>
      <c r="M361" s="425"/>
      <c r="N361" s="423"/>
      <c r="O361" s="1122"/>
      <c r="P361" s="285"/>
      <c r="Q361" s="285"/>
      <c r="R361" s="285"/>
      <c r="S361" s="285"/>
      <c r="T361" s="285"/>
      <c r="U361" s="285"/>
      <c r="V361" s="285"/>
      <c r="W361" s="285"/>
      <c r="X361" s="285"/>
      <c r="Y361" s="285"/>
      <c r="AB361" s="285"/>
      <c r="AL361" s="285"/>
      <c r="AM361" s="285"/>
      <c r="AN361" s="285"/>
      <c r="AO361" s="285"/>
      <c r="AP361" s="285"/>
      <c r="AQ361" s="285"/>
      <c r="AR361" s="285"/>
      <c r="AS361" s="285"/>
      <c r="AT361" s="285"/>
      <c r="AU361" s="285"/>
      <c r="AV361" s="285"/>
      <c r="AW361" s="285"/>
      <c r="AX361" s="285"/>
      <c r="AY361" s="285"/>
    </row>
    <row r="362" spans="1:51">
      <c r="A362" s="423"/>
      <c r="B362" s="423"/>
      <c r="C362" s="423"/>
      <c r="D362" s="423"/>
      <c r="E362" s="423"/>
      <c r="F362" s="423"/>
      <c r="G362" s="423"/>
      <c r="H362" s="423"/>
      <c r="I362" s="1018"/>
      <c r="J362" s="425"/>
      <c r="K362" s="423"/>
      <c r="L362" s="423"/>
      <c r="M362" s="425"/>
      <c r="N362" s="423"/>
      <c r="O362" s="1122"/>
      <c r="P362" s="285"/>
      <c r="Q362" s="285"/>
      <c r="R362" s="285"/>
      <c r="S362" s="285"/>
      <c r="T362" s="285"/>
      <c r="U362" s="285"/>
      <c r="V362" s="285"/>
      <c r="W362" s="285"/>
      <c r="X362" s="285"/>
      <c r="Y362" s="285"/>
      <c r="AB362" s="285"/>
      <c r="AL362" s="285"/>
      <c r="AM362" s="285"/>
      <c r="AN362" s="285"/>
      <c r="AO362" s="285"/>
      <c r="AP362" s="285"/>
      <c r="AQ362" s="285"/>
      <c r="AR362" s="285"/>
      <c r="AS362" s="285"/>
      <c r="AT362" s="285"/>
      <c r="AU362" s="285"/>
      <c r="AV362" s="285"/>
      <c r="AW362" s="285"/>
      <c r="AX362" s="285"/>
      <c r="AY362" s="285"/>
    </row>
    <row r="363" spans="1:51">
      <c r="A363" s="423"/>
      <c r="B363" s="423"/>
      <c r="C363" s="423"/>
      <c r="D363" s="423"/>
      <c r="E363" s="423"/>
      <c r="F363" s="423"/>
      <c r="G363" s="423"/>
      <c r="H363" s="423"/>
      <c r="I363" s="1018"/>
      <c r="J363" s="425"/>
      <c r="K363" s="423"/>
      <c r="L363" s="423"/>
      <c r="M363" s="425"/>
      <c r="N363" s="423"/>
      <c r="O363" s="1122"/>
      <c r="AL363" s="285"/>
      <c r="AM363" s="285"/>
      <c r="AN363" s="285"/>
      <c r="AO363" s="285"/>
      <c r="AP363" s="285"/>
      <c r="AQ363" s="285"/>
      <c r="AR363" s="285"/>
      <c r="AS363" s="285"/>
      <c r="AT363" s="285"/>
      <c r="AU363" s="285"/>
      <c r="AV363" s="285"/>
      <c r="AW363" s="285"/>
      <c r="AX363" s="285"/>
      <c r="AY363" s="285"/>
    </row>
    <row r="364" spans="1:51">
      <c r="A364" s="423"/>
      <c r="B364" s="423"/>
      <c r="C364" s="423"/>
      <c r="D364" s="423"/>
      <c r="E364" s="423"/>
      <c r="F364" s="423"/>
      <c r="G364" s="423"/>
      <c r="H364" s="423"/>
      <c r="I364" s="1018"/>
      <c r="J364" s="425"/>
      <c r="K364" s="423"/>
      <c r="L364" s="423"/>
      <c r="M364" s="425"/>
      <c r="N364" s="423"/>
      <c r="O364" s="1122"/>
      <c r="AL364" s="285"/>
      <c r="AM364" s="285"/>
      <c r="AN364" s="285"/>
      <c r="AO364" s="285"/>
      <c r="AP364" s="285"/>
      <c r="AQ364" s="285"/>
      <c r="AR364" s="285"/>
      <c r="AS364" s="285"/>
      <c r="AT364" s="285"/>
      <c r="AU364" s="285"/>
      <c r="AV364" s="285"/>
      <c r="AW364" s="285"/>
      <c r="AX364" s="285"/>
      <c r="AY364" s="285"/>
    </row>
    <row r="365" spans="1:51">
      <c r="A365" s="1020"/>
      <c r="B365" s="1020"/>
      <c r="C365" s="1020"/>
      <c r="D365" s="1020"/>
      <c r="E365" s="1020"/>
      <c r="F365" s="1020"/>
      <c r="G365" s="1020"/>
      <c r="H365" s="1020"/>
      <c r="I365" s="1021"/>
      <c r="J365" s="425"/>
      <c r="K365" s="1022"/>
      <c r="L365" s="1022"/>
      <c r="M365" s="1023"/>
      <c r="N365" s="1022"/>
      <c r="O365" s="1122"/>
      <c r="AD365" s="1114"/>
      <c r="AL365" s="285"/>
      <c r="AM365" s="285"/>
      <c r="AN365" s="285"/>
      <c r="AO365" s="285"/>
      <c r="AP365" s="285"/>
      <c r="AQ365" s="285"/>
      <c r="AR365" s="285"/>
      <c r="AS365" s="285"/>
      <c r="AT365" s="285"/>
      <c r="AU365" s="285"/>
      <c r="AV365" s="285"/>
      <c r="AW365" s="285"/>
      <c r="AX365" s="285"/>
      <c r="AY365" s="285"/>
    </row>
    <row r="366" spans="1:51">
      <c r="A366" s="1024"/>
      <c r="B366" s="1024"/>
      <c r="C366" s="1024"/>
      <c r="D366" s="1024"/>
      <c r="E366" s="1024"/>
      <c r="F366" s="1024"/>
      <c r="G366" s="1024"/>
      <c r="H366" s="1024"/>
      <c r="I366" s="1018"/>
      <c r="J366" s="425"/>
      <c r="K366" s="423"/>
      <c r="L366" s="423"/>
      <c r="M366" s="425"/>
      <c r="N366" s="423"/>
      <c r="O366" s="1122"/>
      <c r="AA366" s="1111"/>
      <c r="AD366" s="1114"/>
      <c r="AL366" s="285"/>
      <c r="AM366" s="285"/>
      <c r="AN366" s="285"/>
      <c r="AO366" s="285"/>
      <c r="AP366" s="285"/>
      <c r="AQ366" s="285"/>
      <c r="AR366" s="285"/>
      <c r="AS366" s="285"/>
      <c r="AT366" s="285"/>
      <c r="AU366" s="285"/>
      <c r="AV366" s="285"/>
      <c r="AW366" s="285"/>
      <c r="AX366" s="285"/>
      <c r="AY366" s="285"/>
    </row>
    <row r="367" spans="1:51">
      <c r="A367" s="1230"/>
      <c r="B367" s="1230"/>
      <c r="C367" s="1230"/>
      <c r="D367" s="1230"/>
      <c r="E367" s="1230"/>
      <c r="F367" s="1230"/>
      <c r="G367" s="1230"/>
      <c r="H367" s="1230"/>
      <c r="I367" s="1230"/>
      <c r="J367" s="1230"/>
      <c r="K367" s="1230"/>
      <c r="L367" s="1230"/>
      <c r="M367" s="1230"/>
      <c r="N367" s="1230"/>
      <c r="O367" s="1230"/>
      <c r="Y367" s="861"/>
      <c r="Z367" s="1115"/>
      <c r="AA367" s="1115"/>
      <c r="AB367" s="1115"/>
      <c r="AD367" s="1114"/>
      <c r="AG367" s="1225"/>
      <c r="AH367" s="1225"/>
      <c r="AL367" s="285"/>
      <c r="AM367" s="285"/>
      <c r="AN367" s="285"/>
      <c r="AO367" s="285"/>
      <c r="AP367" s="285"/>
      <c r="AQ367" s="285"/>
      <c r="AR367" s="285"/>
      <c r="AS367" s="285"/>
      <c r="AT367" s="285"/>
      <c r="AU367" s="285"/>
      <c r="AV367" s="285"/>
      <c r="AW367" s="285"/>
      <c r="AX367" s="285"/>
      <c r="AY367" s="285"/>
    </row>
    <row r="368" spans="1:51">
      <c r="A368" s="1241"/>
      <c r="B368" s="1241"/>
      <c r="C368" s="1241"/>
      <c r="D368" s="1241"/>
      <c r="E368" s="1241"/>
      <c r="F368" s="1241"/>
      <c r="G368" s="1241"/>
      <c r="H368" s="1241"/>
      <c r="I368" s="1241"/>
      <c r="J368" s="1241"/>
      <c r="K368" s="1241"/>
      <c r="L368" s="1241"/>
      <c r="M368" s="1241"/>
      <c r="N368" s="1241"/>
      <c r="O368" s="1241"/>
      <c r="Y368" s="861"/>
      <c r="Z368" s="1115"/>
      <c r="AA368" s="1115"/>
      <c r="AB368" s="1115"/>
      <c r="AD368" s="1114"/>
      <c r="AL368" s="285"/>
      <c r="AM368" s="285"/>
      <c r="AN368" s="285"/>
      <c r="AO368" s="285"/>
      <c r="AP368" s="285"/>
      <c r="AQ368" s="285"/>
      <c r="AR368" s="285"/>
      <c r="AS368" s="285"/>
      <c r="AT368" s="285"/>
      <c r="AU368" s="285"/>
      <c r="AV368" s="285"/>
      <c r="AW368" s="285"/>
      <c r="AX368" s="285"/>
      <c r="AY368" s="285"/>
    </row>
    <row r="369" spans="1:51">
      <c r="A369" s="423"/>
      <c r="B369" s="423"/>
      <c r="C369" s="423"/>
      <c r="D369" s="423"/>
      <c r="E369" s="423"/>
      <c r="F369" s="423"/>
      <c r="G369" s="423"/>
      <c r="H369" s="423"/>
      <c r="I369" s="1018"/>
      <c r="J369" s="425"/>
      <c r="K369" s="423"/>
      <c r="L369" s="423"/>
      <c r="M369" s="425"/>
      <c r="N369" s="423"/>
      <c r="O369" s="1122"/>
      <c r="Y369" s="861"/>
      <c r="Z369" s="1115"/>
      <c r="AA369" s="1115"/>
      <c r="AB369" s="1115"/>
      <c r="AL369" s="285"/>
      <c r="AM369" s="285"/>
      <c r="AN369" s="285"/>
      <c r="AO369" s="285"/>
      <c r="AP369" s="285"/>
      <c r="AQ369" s="285"/>
      <c r="AR369" s="285"/>
      <c r="AS369" s="285"/>
      <c r="AT369" s="285"/>
      <c r="AU369" s="285"/>
      <c r="AV369" s="285"/>
      <c r="AW369" s="285"/>
      <c r="AX369" s="285"/>
      <c r="AY369" s="285"/>
    </row>
    <row r="370" spans="1:51">
      <c r="A370" s="1026"/>
      <c r="B370" s="1026"/>
      <c r="C370" s="1026"/>
      <c r="D370" s="1026"/>
      <c r="E370" s="1026"/>
      <c r="F370" s="1026"/>
      <c r="G370" s="1026"/>
      <c r="H370" s="1026"/>
      <c r="I370" s="1027"/>
      <c r="J370" s="869"/>
      <c r="K370" s="1028"/>
      <c r="L370" s="1028"/>
      <c r="M370" s="1024"/>
      <c r="N370" s="423"/>
      <c r="O370" s="868"/>
      <c r="Y370" s="861"/>
      <c r="Z370" s="1115"/>
      <c r="AA370" s="1115"/>
      <c r="AB370" s="1115"/>
      <c r="AL370" s="285"/>
      <c r="AM370" s="285"/>
      <c r="AN370" s="285"/>
      <c r="AO370" s="285"/>
      <c r="AP370" s="285"/>
      <c r="AQ370" s="285"/>
      <c r="AR370" s="285"/>
      <c r="AS370" s="285"/>
      <c r="AT370" s="285"/>
      <c r="AU370" s="285"/>
      <c r="AV370" s="285"/>
      <c r="AW370" s="285"/>
      <c r="AX370" s="285"/>
      <c r="AY370" s="285"/>
    </row>
    <row r="371" spans="1:51">
      <c r="A371" s="1229"/>
      <c r="B371" s="1229"/>
      <c r="C371" s="1229"/>
      <c r="D371" s="1229"/>
      <c r="E371" s="1229"/>
      <c r="F371" s="1229"/>
      <c r="G371" s="1229"/>
      <c r="H371" s="1229"/>
      <c r="I371" s="1229"/>
      <c r="J371" s="1229"/>
      <c r="K371" s="1229"/>
      <c r="L371" s="1229"/>
      <c r="M371" s="1029"/>
      <c r="N371" s="423"/>
      <c r="O371" s="868"/>
      <c r="Y371" s="990"/>
      <c r="Z371" s="992"/>
      <c r="AA371" s="992"/>
      <c r="AB371" s="992"/>
      <c r="AG371" s="1225"/>
      <c r="AH371" s="1225"/>
      <c r="AL371" s="285"/>
      <c r="AM371" s="285"/>
      <c r="AN371" s="285"/>
      <c r="AO371" s="285"/>
      <c r="AP371" s="285"/>
      <c r="AQ371" s="285"/>
      <c r="AR371" s="285"/>
      <c r="AS371" s="285"/>
      <c r="AT371" s="285"/>
      <c r="AU371" s="285"/>
      <c r="AV371" s="285"/>
      <c r="AW371" s="285"/>
      <c r="AX371" s="285"/>
      <c r="AY371" s="285"/>
    </row>
    <row r="372" spans="1:51">
      <c r="A372" s="1026"/>
      <c r="B372" s="1026"/>
      <c r="C372" s="1026"/>
      <c r="D372" s="1026"/>
      <c r="E372" s="1026"/>
      <c r="F372" s="1026"/>
      <c r="G372" s="1026"/>
      <c r="H372" s="1026"/>
      <c r="I372" s="1027"/>
      <c r="J372" s="1243"/>
      <c r="K372" s="1243"/>
      <c r="L372" s="1243"/>
      <c r="M372" s="1029"/>
      <c r="N372" s="423"/>
      <c r="O372" s="868"/>
      <c r="Y372" s="861"/>
      <c r="Z372" s="1120"/>
      <c r="AA372" s="1120"/>
      <c r="AB372" s="1120"/>
      <c r="AL372" s="285"/>
      <c r="AM372" s="285"/>
      <c r="AN372" s="285"/>
      <c r="AO372" s="285"/>
      <c r="AP372" s="285"/>
      <c r="AQ372" s="285"/>
      <c r="AR372" s="285"/>
      <c r="AS372" s="285"/>
      <c r="AT372" s="285"/>
      <c r="AU372" s="285"/>
      <c r="AV372" s="285"/>
      <c r="AW372" s="285"/>
      <c r="AX372" s="285"/>
      <c r="AY372" s="285"/>
    </row>
    <row r="373" spans="1:51">
      <c r="A373" s="1026"/>
      <c r="B373" s="1026"/>
      <c r="C373" s="1026"/>
      <c r="D373" s="1026"/>
      <c r="E373" s="1026"/>
      <c r="F373" s="1026"/>
      <c r="G373" s="1026"/>
      <c r="H373" s="1026"/>
      <c r="I373" s="1027"/>
      <c r="J373" s="1243"/>
      <c r="K373" s="1243"/>
      <c r="L373" s="1243"/>
      <c r="M373" s="1029"/>
      <c r="N373" s="423"/>
      <c r="O373" s="868"/>
      <c r="Y373" s="861"/>
      <c r="Z373" s="1120"/>
      <c r="AA373" s="1120"/>
      <c r="AB373" s="1120"/>
      <c r="AL373" s="285"/>
      <c r="AM373" s="285"/>
      <c r="AN373" s="285"/>
      <c r="AO373" s="285"/>
      <c r="AP373" s="285"/>
      <c r="AQ373" s="285"/>
      <c r="AR373" s="285"/>
      <c r="AS373" s="285"/>
      <c r="AT373" s="285"/>
      <c r="AU373" s="285"/>
      <c r="AV373" s="285"/>
      <c r="AW373" s="285"/>
      <c r="AX373" s="285"/>
      <c r="AY373" s="285"/>
    </row>
    <row r="374" spans="1:51">
      <c r="A374" s="869"/>
      <c r="B374" s="869"/>
      <c r="C374" s="869"/>
      <c r="D374" s="869"/>
      <c r="E374" s="869"/>
      <c r="F374" s="869"/>
      <c r="G374" s="869"/>
      <c r="H374" s="869"/>
      <c r="I374" s="1030"/>
      <c r="J374" s="1243"/>
      <c r="K374" s="1243"/>
      <c r="L374" s="1243"/>
      <c r="M374" s="1029"/>
      <c r="N374" s="423"/>
      <c r="O374" s="868"/>
      <c r="Y374" s="990"/>
      <c r="Z374" s="1014"/>
      <c r="AA374" s="1139"/>
      <c r="AB374" s="1121"/>
      <c r="AL374" s="285"/>
      <c r="AM374" s="285"/>
      <c r="AN374" s="285"/>
      <c r="AO374" s="285"/>
      <c r="AP374" s="285"/>
      <c r="AQ374" s="285"/>
      <c r="AR374" s="285"/>
      <c r="AS374" s="285"/>
      <c r="AT374" s="285"/>
      <c r="AU374" s="285"/>
      <c r="AV374" s="285"/>
      <c r="AW374" s="285"/>
      <c r="AX374" s="285"/>
      <c r="AY374" s="285"/>
    </row>
    <row r="375" spans="1:51">
      <c r="A375" s="869"/>
      <c r="B375" s="869"/>
      <c r="C375" s="869"/>
      <c r="D375" s="869"/>
      <c r="E375" s="869"/>
      <c r="F375" s="869"/>
      <c r="G375" s="869"/>
      <c r="H375" s="869"/>
      <c r="I375" s="1030"/>
      <c r="J375" s="1243"/>
      <c r="K375" s="1243"/>
      <c r="L375" s="1243"/>
      <c r="M375" s="1029"/>
      <c r="N375" s="423"/>
      <c r="O375" s="868"/>
      <c r="AG375" s="1225"/>
      <c r="AH375" s="1225"/>
      <c r="AL375" s="285"/>
      <c r="AM375" s="285"/>
      <c r="AN375" s="285"/>
      <c r="AO375" s="285"/>
      <c r="AP375" s="285"/>
      <c r="AQ375" s="285"/>
      <c r="AR375" s="285"/>
      <c r="AS375" s="285"/>
      <c r="AT375" s="285"/>
      <c r="AU375" s="285"/>
      <c r="AV375" s="285"/>
      <c r="AW375" s="285"/>
      <c r="AX375" s="285"/>
      <c r="AY375" s="285"/>
    </row>
    <row r="376" spans="1:51">
      <c r="A376" s="869"/>
      <c r="B376" s="869"/>
      <c r="C376" s="869"/>
      <c r="D376" s="869"/>
      <c r="E376" s="869"/>
      <c r="F376" s="869"/>
      <c r="G376" s="869"/>
      <c r="H376" s="869"/>
      <c r="I376" s="1030"/>
      <c r="J376" s="869"/>
      <c r="K376" s="1031"/>
      <c r="L376" s="1031"/>
      <c r="M376" s="1026"/>
      <c r="N376" s="423"/>
      <c r="O376" s="1122"/>
      <c r="AI376" s="1123"/>
      <c r="AL376" s="285"/>
      <c r="AM376" s="285"/>
      <c r="AN376" s="285"/>
      <c r="AO376" s="285"/>
      <c r="AP376" s="285"/>
      <c r="AQ376" s="285"/>
      <c r="AR376" s="285"/>
      <c r="AS376" s="285"/>
      <c r="AT376" s="285"/>
      <c r="AU376" s="285"/>
      <c r="AV376" s="285"/>
      <c r="AW376" s="285"/>
      <c r="AX376" s="285"/>
      <c r="AY376" s="285"/>
    </row>
    <row r="377" spans="1:51">
      <c r="A377" s="1245"/>
      <c r="B377" s="1245"/>
      <c r="C377" s="1245"/>
      <c r="D377" s="1245"/>
      <c r="E377" s="1245"/>
      <c r="F377" s="1245"/>
      <c r="G377" s="1245"/>
      <c r="H377" s="1245"/>
      <c r="I377" s="1245"/>
      <c r="J377" s="1245"/>
      <c r="K377" s="1245"/>
      <c r="L377" s="1245"/>
      <c r="M377" s="1245"/>
      <c r="N377" s="1245"/>
      <c r="O377" s="1245"/>
      <c r="P377" s="994"/>
      <c r="Q377" s="994"/>
      <c r="R377" s="994"/>
      <c r="S377" s="995"/>
      <c r="T377" s="996"/>
      <c r="U377" s="996"/>
      <c r="V377" s="996"/>
      <c r="W377" s="996"/>
      <c r="AA377" s="1111"/>
      <c r="AI377" s="1123"/>
      <c r="AL377" s="285"/>
      <c r="AM377" s="285"/>
      <c r="AN377" s="285"/>
      <c r="AO377" s="285"/>
      <c r="AP377" s="285"/>
      <c r="AQ377" s="285"/>
      <c r="AR377" s="285"/>
      <c r="AS377" s="285"/>
      <c r="AT377" s="285"/>
      <c r="AU377" s="285"/>
      <c r="AV377" s="285"/>
      <c r="AW377" s="285"/>
      <c r="AX377" s="285"/>
      <c r="AY377" s="285"/>
    </row>
    <row r="378" spans="1:51">
      <c r="A378" s="423"/>
      <c r="B378" s="423"/>
      <c r="C378" s="423"/>
      <c r="D378" s="423"/>
      <c r="E378" s="423"/>
      <c r="F378" s="423"/>
      <c r="G378" s="423"/>
      <c r="H378" s="423"/>
      <c r="I378" s="1018"/>
      <c r="J378" s="425"/>
      <c r="K378" s="423"/>
      <c r="L378" s="423"/>
      <c r="M378" s="1023"/>
      <c r="N378" s="1022"/>
      <c r="O378" s="1122"/>
      <c r="Z378" s="1223"/>
      <c r="AA378" s="1223"/>
      <c r="AC378" s="1224"/>
      <c r="AD378" s="1224"/>
      <c r="AG378" s="1225"/>
      <c r="AH378" s="1225"/>
      <c r="AL378" s="285"/>
      <c r="AM378" s="285"/>
      <c r="AN378" s="285"/>
      <c r="AO378" s="285"/>
      <c r="AP378" s="285"/>
      <c r="AQ378" s="285"/>
      <c r="AR378" s="285"/>
      <c r="AS378" s="285"/>
      <c r="AT378" s="285"/>
      <c r="AU378" s="285"/>
      <c r="AV378" s="285"/>
      <c r="AW378" s="285"/>
      <c r="AX378" s="285"/>
      <c r="AY378" s="285"/>
    </row>
    <row r="379" spans="1:51">
      <c r="A379" s="1025"/>
      <c r="B379" s="1025"/>
      <c r="C379" s="1025"/>
      <c r="D379" s="1025"/>
      <c r="E379" s="1025"/>
      <c r="F379" s="1025"/>
      <c r="G379" s="1025"/>
      <c r="H379" s="1025"/>
      <c r="I379" s="1032"/>
      <c r="J379" s="1033"/>
      <c r="K379" s="1022"/>
      <c r="L379" s="1022"/>
      <c r="M379" s="1025"/>
      <c r="N379" s="1025"/>
      <c r="O379" s="1140"/>
      <c r="Z379" s="998"/>
      <c r="AA379" s="998"/>
      <c r="AC379" s="998"/>
      <c r="AD379" s="998"/>
      <c r="AL379" s="285"/>
      <c r="AM379" s="285"/>
      <c r="AN379" s="285"/>
      <c r="AO379" s="285"/>
      <c r="AP379" s="285"/>
      <c r="AQ379" s="285"/>
      <c r="AR379" s="285"/>
      <c r="AS379" s="285"/>
      <c r="AT379" s="285"/>
      <c r="AU379" s="285"/>
      <c r="AV379" s="285"/>
      <c r="AW379" s="285"/>
      <c r="AX379" s="285"/>
      <c r="AY379" s="285"/>
    </row>
    <row r="380" spans="1:51">
      <c r="A380" s="1022"/>
      <c r="B380" s="1022"/>
      <c r="C380" s="1022"/>
      <c r="D380" s="1022"/>
      <c r="E380" s="1022"/>
      <c r="F380" s="1022"/>
      <c r="G380" s="1022"/>
      <c r="H380" s="1022"/>
      <c r="I380" s="1021"/>
      <c r="J380" s="1023"/>
      <c r="K380" s="1022"/>
      <c r="L380" s="1022"/>
      <c r="M380" s="1022"/>
      <c r="N380" s="1022"/>
      <c r="O380" s="1122"/>
      <c r="Z380" s="294"/>
      <c r="AA380" s="294"/>
      <c r="AC380" s="294"/>
      <c r="AD380" s="294"/>
      <c r="AL380" s="285"/>
      <c r="AM380" s="285"/>
      <c r="AN380" s="285"/>
      <c r="AO380" s="285"/>
      <c r="AP380" s="285"/>
      <c r="AQ380" s="285"/>
      <c r="AR380" s="285"/>
      <c r="AS380" s="285"/>
      <c r="AT380" s="285"/>
      <c r="AU380" s="285"/>
      <c r="AV380" s="285"/>
      <c r="AW380" s="285"/>
      <c r="AX380" s="285"/>
      <c r="AY380" s="285"/>
    </row>
    <row r="381" spans="1:51">
      <c r="A381" s="1034"/>
      <c r="B381" s="1034"/>
      <c r="C381" s="1034"/>
      <c r="D381" s="1034"/>
      <c r="E381" s="1034"/>
      <c r="F381" s="1034"/>
      <c r="G381" s="1034"/>
      <c r="H381" s="1034"/>
      <c r="I381" s="1035"/>
      <c r="J381" s="1036"/>
      <c r="K381" s="1037"/>
      <c r="L381" s="1037"/>
      <c r="M381" s="1038"/>
      <c r="N381" s="1039"/>
      <c r="O381" s="1122"/>
      <c r="Z381" s="294"/>
      <c r="AA381" s="1040"/>
      <c r="AC381" s="294"/>
      <c r="AD381" s="1040"/>
      <c r="AL381" s="285"/>
      <c r="AM381" s="285"/>
      <c r="AN381" s="285"/>
      <c r="AO381" s="285"/>
      <c r="AP381" s="285"/>
      <c r="AQ381" s="285"/>
      <c r="AR381" s="285"/>
      <c r="AS381" s="285"/>
      <c r="AT381" s="285"/>
      <c r="AU381" s="285"/>
      <c r="AV381" s="285"/>
      <c r="AW381" s="285"/>
      <c r="AX381" s="285"/>
      <c r="AY381" s="285"/>
    </row>
    <row r="382" spans="1:51">
      <c r="A382" s="1041"/>
      <c r="B382" s="1041"/>
      <c r="C382" s="1041"/>
      <c r="D382" s="1041"/>
      <c r="E382" s="1041"/>
      <c r="F382" s="1041"/>
      <c r="G382" s="1041"/>
      <c r="H382" s="1041"/>
      <c r="I382" s="1042"/>
      <c r="J382" s="1043"/>
      <c r="K382" s="1037"/>
      <c r="L382" s="1037"/>
      <c r="M382" s="1044"/>
      <c r="N382" s="1045"/>
      <c r="O382" s="1140"/>
      <c r="Z382" s="1141"/>
      <c r="AA382" s="1142"/>
      <c r="AC382" s="1141"/>
      <c r="AD382" s="1142"/>
      <c r="AG382" s="1225"/>
      <c r="AH382" s="1225"/>
      <c r="AL382" s="285"/>
      <c r="AM382" s="285"/>
      <c r="AN382" s="285"/>
      <c r="AO382" s="285"/>
      <c r="AP382" s="285"/>
      <c r="AQ382" s="285"/>
      <c r="AR382" s="285"/>
      <c r="AS382" s="285"/>
      <c r="AT382" s="285"/>
      <c r="AU382" s="285"/>
      <c r="AV382" s="285"/>
      <c r="AW382" s="285"/>
      <c r="AX382" s="285"/>
      <c r="AY382" s="285"/>
    </row>
    <row r="383" spans="1:51">
      <c r="A383" s="1041"/>
      <c r="B383" s="1041"/>
      <c r="C383" s="1041"/>
      <c r="D383" s="1041"/>
      <c r="E383" s="1041"/>
      <c r="F383" s="1041"/>
      <c r="G383" s="1041"/>
      <c r="H383" s="1041"/>
      <c r="I383" s="1042"/>
      <c r="J383" s="1046"/>
      <c r="K383" s="1037"/>
      <c r="L383" s="1037"/>
      <c r="M383" s="1047"/>
      <c r="N383" s="1039"/>
      <c r="O383" s="1122"/>
      <c r="Z383" s="1117"/>
      <c r="AA383" s="1143"/>
      <c r="AC383" s="1117"/>
      <c r="AD383" s="1143"/>
      <c r="AL383" s="285"/>
      <c r="AM383" s="285"/>
      <c r="AN383" s="285"/>
      <c r="AO383" s="285"/>
      <c r="AP383" s="285"/>
      <c r="AQ383" s="285"/>
      <c r="AR383" s="285"/>
      <c r="AS383" s="285"/>
      <c r="AT383" s="285"/>
      <c r="AU383" s="285"/>
      <c r="AV383" s="285"/>
      <c r="AW383" s="285"/>
      <c r="AX383" s="285"/>
      <c r="AY383" s="285"/>
    </row>
    <row r="384" spans="1:51">
      <c r="A384" s="1048"/>
      <c r="B384" s="1048"/>
      <c r="C384" s="1048"/>
      <c r="D384" s="1048"/>
      <c r="E384" s="1048"/>
      <c r="F384" s="1048"/>
      <c r="G384" s="1048"/>
      <c r="H384" s="1048"/>
      <c r="I384" s="1042"/>
      <c r="J384" s="1043"/>
      <c r="K384" s="1037"/>
      <c r="L384" s="1037"/>
      <c r="M384" s="1038"/>
      <c r="N384" s="1039"/>
      <c r="O384" s="1122"/>
      <c r="Z384" s="1117"/>
      <c r="AA384" s="1143"/>
      <c r="AC384" s="1117"/>
      <c r="AD384" s="1143"/>
      <c r="AF384" s="1111"/>
      <c r="AL384" s="285"/>
      <c r="AM384" s="285"/>
      <c r="AN384" s="285"/>
      <c r="AO384" s="285"/>
      <c r="AP384" s="285"/>
      <c r="AQ384" s="285"/>
      <c r="AR384" s="285"/>
      <c r="AS384" s="285"/>
      <c r="AT384" s="285"/>
      <c r="AU384" s="285"/>
      <c r="AV384" s="285"/>
      <c r="AW384" s="285"/>
      <c r="AX384" s="285"/>
      <c r="AY384" s="285"/>
    </row>
    <row r="385" spans="1:51">
      <c r="A385" s="1048"/>
      <c r="B385" s="1048"/>
      <c r="C385" s="1048"/>
      <c r="D385" s="1048"/>
      <c r="E385" s="1048"/>
      <c r="F385" s="1048"/>
      <c r="G385" s="1048"/>
      <c r="H385" s="1048"/>
      <c r="I385" s="1042"/>
      <c r="J385" s="1043"/>
      <c r="K385" s="1037"/>
      <c r="L385" s="1037"/>
      <c r="M385" s="1038"/>
      <c r="N385" s="1039"/>
      <c r="O385" s="1122"/>
      <c r="Z385" s="1117"/>
      <c r="AA385" s="1143"/>
      <c r="AC385" s="1117"/>
      <c r="AD385" s="1143"/>
      <c r="AF385" s="1111"/>
      <c r="AL385" s="285"/>
      <c r="AM385" s="285"/>
      <c r="AN385" s="285"/>
      <c r="AO385" s="285"/>
      <c r="AP385" s="285"/>
      <c r="AQ385" s="285"/>
      <c r="AR385" s="285"/>
      <c r="AS385" s="285"/>
      <c r="AT385" s="285"/>
      <c r="AU385" s="285"/>
      <c r="AV385" s="285"/>
      <c r="AW385" s="285"/>
      <c r="AX385" s="285"/>
      <c r="AY385" s="285"/>
    </row>
    <row r="386" spans="1:51">
      <c r="A386" s="1041"/>
      <c r="B386" s="1041"/>
      <c r="C386" s="1041"/>
      <c r="D386" s="1041"/>
      <c r="E386" s="1041"/>
      <c r="F386" s="1041"/>
      <c r="G386" s="1041"/>
      <c r="H386" s="1041"/>
      <c r="I386" s="1042"/>
      <c r="J386" s="1043"/>
      <c r="K386" s="1037"/>
      <c r="L386" s="1037"/>
      <c r="M386" s="1038"/>
      <c r="N386" s="1039"/>
      <c r="O386" s="1122"/>
      <c r="Z386" s="1117"/>
      <c r="AA386" s="1143"/>
      <c r="AC386" s="1117"/>
      <c r="AD386" s="1143"/>
      <c r="AF386" s="1111"/>
      <c r="AG386" s="1225"/>
      <c r="AH386" s="1225"/>
      <c r="AL386" s="285"/>
      <c r="AM386" s="285"/>
      <c r="AN386" s="285"/>
      <c r="AO386" s="285"/>
      <c r="AP386" s="285"/>
      <c r="AQ386" s="285"/>
      <c r="AR386" s="285"/>
      <c r="AS386" s="285"/>
      <c r="AT386" s="285"/>
      <c r="AU386" s="285"/>
      <c r="AV386" s="285"/>
      <c r="AW386" s="285"/>
      <c r="AX386" s="285"/>
      <c r="AY386" s="285"/>
    </row>
    <row r="387" spans="1:51">
      <c r="A387" s="1041"/>
      <c r="B387" s="1041"/>
      <c r="C387" s="1041"/>
      <c r="D387" s="1041"/>
      <c r="E387" s="1041"/>
      <c r="F387" s="1041"/>
      <c r="G387" s="1041"/>
      <c r="H387" s="1041"/>
      <c r="I387" s="1042"/>
      <c r="J387" s="1046"/>
      <c r="K387" s="1037"/>
      <c r="L387" s="1037"/>
      <c r="M387" s="1038"/>
      <c r="N387" s="1039"/>
      <c r="O387" s="1140"/>
      <c r="Z387" s="1117"/>
      <c r="AA387" s="1143"/>
      <c r="AC387" s="1117"/>
      <c r="AD387" s="1143"/>
      <c r="AF387" s="1111"/>
      <c r="AL387" s="285"/>
      <c r="AM387" s="285"/>
      <c r="AN387" s="285"/>
      <c r="AO387" s="285"/>
      <c r="AP387" s="285"/>
      <c r="AQ387" s="285"/>
      <c r="AR387" s="285"/>
      <c r="AS387" s="285"/>
      <c r="AT387" s="285"/>
      <c r="AU387" s="285"/>
      <c r="AV387" s="285"/>
      <c r="AW387" s="285"/>
      <c r="AX387" s="285"/>
      <c r="AY387" s="285"/>
    </row>
    <row r="388" spans="1:51">
      <c r="A388" s="1041"/>
      <c r="B388" s="1041"/>
      <c r="C388" s="1041"/>
      <c r="D388" s="1041"/>
      <c r="E388" s="1041"/>
      <c r="F388" s="1041"/>
      <c r="G388" s="1041"/>
      <c r="H388" s="1041"/>
      <c r="I388" s="1042"/>
      <c r="J388" s="1043"/>
      <c r="K388" s="1037"/>
      <c r="L388" s="1037"/>
      <c r="M388" s="1038"/>
      <c r="N388" s="1039"/>
      <c r="O388" s="1122"/>
      <c r="Z388" s="1117"/>
      <c r="AA388" s="1143"/>
      <c r="AC388" s="1117"/>
      <c r="AD388" s="1143"/>
      <c r="AF388" s="1111"/>
      <c r="AL388" s="285"/>
      <c r="AM388" s="285"/>
      <c r="AN388" s="285"/>
      <c r="AO388" s="285"/>
      <c r="AP388" s="285"/>
      <c r="AQ388" s="285"/>
      <c r="AR388" s="285"/>
      <c r="AS388" s="285"/>
      <c r="AT388" s="285"/>
      <c r="AU388" s="285"/>
      <c r="AV388" s="285"/>
      <c r="AW388" s="285"/>
      <c r="AX388" s="285"/>
      <c r="AY388" s="285"/>
    </row>
    <row r="389" spans="1:51">
      <c r="A389" s="1041"/>
      <c r="B389" s="1041"/>
      <c r="C389" s="1041"/>
      <c r="D389" s="1041"/>
      <c r="E389" s="1041"/>
      <c r="F389" s="1041"/>
      <c r="G389" s="1041"/>
      <c r="H389" s="1041"/>
      <c r="I389" s="1042"/>
      <c r="J389" s="1043"/>
      <c r="K389" s="1037"/>
      <c r="L389" s="1037"/>
      <c r="M389" s="1038"/>
      <c r="N389" s="1039"/>
      <c r="O389" s="1122"/>
      <c r="Z389" s="1117"/>
      <c r="AA389" s="1143"/>
      <c r="AC389" s="1117"/>
      <c r="AD389" s="1143"/>
      <c r="AF389" s="1111"/>
      <c r="AL389" s="285"/>
      <c r="AM389" s="285"/>
      <c r="AN389" s="285"/>
      <c r="AO389" s="285"/>
      <c r="AP389" s="285"/>
      <c r="AQ389" s="285"/>
      <c r="AR389" s="285"/>
      <c r="AS389" s="285"/>
      <c r="AT389" s="285"/>
      <c r="AU389" s="285"/>
      <c r="AV389" s="285"/>
      <c r="AW389" s="285"/>
      <c r="AX389" s="285"/>
      <c r="AY389" s="285"/>
    </row>
    <row r="390" spans="1:51">
      <c r="A390" s="1041"/>
      <c r="B390" s="1041"/>
      <c r="C390" s="1041"/>
      <c r="D390" s="1041"/>
      <c r="E390" s="1041"/>
      <c r="F390" s="1041"/>
      <c r="G390" s="1041"/>
      <c r="H390" s="1041"/>
      <c r="I390" s="1042"/>
      <c r="J390" s="1043"/>
      <c r="K390" s="1037"/>
      <c r="L390" s="1037"/>
      <c r="M390" s="1038"/>
      <c r="N390" s="1039"/>
      <c r="O390" s="1140"/>
      <c r="Z390" s="1117"/>
      <c r="AA390" s="1143"/>
      <c r="AC390" s="1117"/>
      <c r="AD390" s="1143"/>
      <c r="AF390" s="1111"/>
      <c r="AL390" s="285"/>
      <c r="AM390" s="285"/>
      <c r="AN390" s="285"/>
      <c r="AO390" s="285"/>
      <c r="AP390" s="285"/>
      <c r="AQ390" s="285"/>
      <c r="AR390" s="285"/>
      <c r="AS390" s="285"/>
      <c r="AT390" s="285"/>
      <c r="AU390" s="285"/>
      <c r="AV390" s="285"/>
      <c r="AW390" s="285"/>
      <c r="AX390" s="285"/>
      <c r="AY390" s="285"/>
    </row>
    <row r="391" spans="1:51">
      <c r="A391" s="1041"/>
      <c r="B391" s="1041"/>
      <c r="C391" s="1041"/>
      <c r="D391" s="1041"/>
      <c r="E391" s="1041"/>
      <c r="F391" s="1041"/>
      <c r="G391" s="1041"/>
      <c r="H391" s="1041"/>
      <c r="I391" s="1042"/>
      <c r="J391" s="1046"/>
      <c r="K391" s="1037"/>
      <c r="L391" s="1037"/>
      <c r="M391" s="1049"/>
      <c r="N391" s="1039"/>
      <c r="O391" s="1050"/>
      <c r="Z391" s="1117"/>
      <c r="AA391" s="1143"/>
      <c r="AC391" s="1117"/>
      <c r="AD391" s="1143"/>
      <c r="AF391" s="1111"/>
      <c r="AL391" s="285"/>
      <c r="AM391" s="285"/>
      <c r="AN391" s="285"/>
      <c r="AO391" s="285"/>
      <c r="AP391" s="285"/>
      <c r="AQ391" s="285"/>
      <c r="AR391" s="285"/>
      <c r="AS391" s="285"/>
      <c r="AT391" s="285"/>
      <c r="AU391" s="285"/>
      <c r="AV391" s="285"/>
      <c r="AW391" s="285"/>
      <c r="AX391" s="285"/>
      <c r="AY391" s="285"/>
    </row>
    <row r="392" spans="1:51">
      <c r="A392" s="1048"/>
      <c r="B392" s="1048"/>
      <c r="C392" s="1048"/>
      <c r="D392" s="1048"/>
      <c r="E392" s="1048"/>
      <c r="F392" s="1048"/>
      <c r="G392" s="1048"/>
      <c r="H392" s="1048"/>
      <c r="I392" s="1042"/>
      <c r="J392" s="1051"/>
      <c r="K392" s="1037"/>
      <c r="L392" s="1037"/>
      <c r="M392" s="1038"/>
      <c r="N392" s="1039"/>
      <c r="O392" s="1122"/>
      <c r="X392" s="861"/>
      <c r="Z392" s="1117"/>
      <c r="AA392" s="1143"/>
      <c r="AC392" s="1117"/>
      <c r="AD392" s="1143"/>
      <c r="AF392" s="1111"/>
      <c r="AL392" s="285"/>
      <c r="AM392" s="285"/>
      <c r="AN392" s="285"/>
      <c r="AO392" s="285"/>
      <c r="AP392" s="285"/>
      <c r="AQ392" s="285"/>
      <c r="AR392" s="285"/>
      <c r="AS392" s="285"/>
      <c r="AT392" s="285"/>
      <c r="AU392" s="285"/>
      <c r="AV392" s="285"/>
      <c r="AW392" s="285"/>
      <c r="AX392" s="285"/>
      <c r="AY392" s="285"/>
    </row>
    <row r="393" spans="1:51">
      <c r="A393" s="1048"/>
      <c r="B393" s="1048"/>
      <c r="C393" s="1048"/>
      <c r="D393" s="1048"/>
      <c r="E393" s="1048"/>
      <c r="F393" s="1048"/>
      <c r="G393" s="1048"/>
      <c r="H393" s="1048"/>
      <c r="I393" s="1042"/>
      <c r="J393" s="1052"/>
      <c r="K393" s="1037"/>
      <c r="L393" s="1037"/>
      <c r="M393" s="1049"/>
      <c r="N393" s="1039"/>
      <c r="O393" s="1122"/>
      <c r="X393" s="861"/>
      <c r="Z393" s="1117"/>
      <c r="AA393" s="1143"/>
      <c r="AC393" s="1117"/>
      <c r="AD393" s="1143"/>
      <c r="AF393" s="1111"/>
      <c r="AL393" s="285"/>
      <c r="AM393" s="285"/>
      <c r="AN393" s="285"/>
      <c r="AO393" s="285"/>
      <c r="AP393" s="285"/>
      <c r="AQ393" s="285"/>
      <c r="AR393" s="285"/>
      <c r="AS393" s="285"/>
      <c r="AT393" s="285"/>
      <c r="AU393" s="285"/>
      <c r="AV393" s="285"/>
      <c r="AW393" s="285"/>
      <c r="AX393" s="285"/>
      <c r="AY393" s="285"/>
    </row>
    <row r="394" spans="1:51">
      <c r="A394" s="1048"/>
      <c r="B394" s="1048"/>
      <c r="C394" s="1048"/>
      <c r="D394" s="1048"/>
      <c r="E394" s="1048"/>
      <c r="F394" s="1048"/>
      <c r="G394" s="1048"/>
      <c r="H394" s="1048"/>
      <c r="I394" s="1042"/>
      <c r="J394" s="1052"/>
      <c r="K394" s="1037"/>
      <c r="L394" s="1037"/>
      <c r="M394" s="1049"/>
      <c r="N394" s="1039"/>
      <c r="O394" s="1122"/>
      <c r="X394" s="861"/>
      <c r="Z394" s="1117"/>
      <c r="AA394" s="1143"/>
      <c r="AC394" s="1117"/>
      <c r="AD394" s="1143"/>
      <c r="AF394" s="1111"/>
      <c r="AL394" s="285"/>
      <c r="AM394" s="285"/>
      <c r="AN394" s="285"/>
      <c r="AO394" s="285"/>
      <c r="AP394" s="285"/>
      <c r="AQ394" s="285"/>
      <c r="AR394" s="285"/>
      <c r="AS394" s="285"/>
      <c r="AT394" s="285"/>
      <c r="AU394" s="285"/>
      <c r="AV394" s="285"/>
      <c r="AW394" s="285"/>
      <c r="AX394" s="285"/>
      <c r="AY394" s="285"/>
    </row>
    <row r="395" spans="1:51">
      <c r="A395" s="1034"/>
      <c r="B395" s="1034"/>
      <c r="C395" s="1034"/>
      <c r="D395" s="1034"/>
      <c r="E395" s="1034"/>
      <c r="F395" s="1034"/>
      <c r="G395" s="1034"/>
      <c r="H395" s="1034"/>
      <c r="I395" s="1035"/>
      <c r="J395" s="1053"/>
      <c r="K395" s="1037"/>
      <c r="L395" s="1037"/>
      <c r="M395" s="1038"/>
      <c r="N395" s="1039"/>
      <c r="O395" s="1122"/>
      <c r="Z395" s="1117"/>
      <c r="AA395" s="1143"/>
      <c r="AC395" s="1117"/>
      <c r="AD395" s="1143"/>
      <c r="AF395" s="1111"/>
      <c r="AL395" s="285"/>
      <c r="AM395" s="285"/>
      <c r="AN395" s="285"/>
      <c r="AO395" s="285"/>
      <c r="AP395" s="285"/>
      <c r="AQ395" s="285"/>
      <c r="AR395" s="285"/>
      <c r="AS395" s="285"/>
      <c r="AT395" s="285"/>
      <c r="AU395" s="285"/>
      <c r="AV395" s="285"/>
      <c r="AW395" s="285"/>
      <c r="AX395" s="285"/>
      <c r="AY395" s="285"/>
    </row>
    <row r="396" spans="1:51">
      <c r="A396" s="1048"/>
      <c r="B396" s="1048"/>
      <c r="C396" s="1048"/>
      <c r="D396" s="1048"/>
      <c r="E396" s="1048"/>
      <c r="F396" s="1048"/>
      <c r="G396" s="1048"/>
      <c r="H396" s="1048"/>
      <c r="I396" s="1042"/>
      <c r="J396" s="1054"/>
      <c r="K396" s="1037"/>
      <c r="L396" s="1037"/>
      <c r="M396" s="1038"/>
      <c r="N396" s="1039"/>
      <c r="O396" s="1122"/>
      <c r="Z396" s="1117"/>
      <c r="AA396" s="1143"/>
      <c r="AC396" s="1117"/>
      <c r="AD396" s="1143"/>
      <c r="AF396" s="1111"/>
      <c r="AL396" s="285"/>
      <c r="AM396" s="285"/>
      <c r="AN396" s="285"/>
      <c r="AO396" s="285"/>
      <c r="AP396" s="285"/>
      <c r="AQ396" s="285"/>
      <c r="AR396" s="285"/>
      <c r="AS396" s="285"/>
      <c r="AT396" s="285"/>
      <c r="AU396" s="285"/>
      <c r="AV396" s="285"/>
      <c r="AW396" s="285"/>
      <c r="AX396" s="285"/>
      <c r="AY396" s="285"/>
    </row>
    <row r="397" spans="1:51">
      <c r="A397" s="1041"/>
      <c r="B397" s="1041"/>
      <c r="C397" s="1041"/>
      <c r="D397" s="1041"/>
      <c r="E397" s="1041"/>
      <c r="F397" s="1041"/>
      <c r="G397" s="1041"/>
      <c r="H397" s="1041"/>
      <c r="I397" s="1042"/>
      <c r="J397" s="1043"/>
      <c r="K397" s="1037"/>
      <c r="L397" s="1037"/>
      <c r="M397" s="1038"/>
      <c r="N397" s="1039"/>
      <c r="O397" s="1122"/>
      <c r="Z397" s="1117"/>
      <c r="AA397" s="1143"/>
      <c r="AC397" s="1117"/>
      <c r="AD397" s="1143"/>
      <c r="AF397" s="1111"/>
      <c r="AL397" s="285"/>
      <c r="AM397" s="285"/>
      <c r="AN397" s="285"/>
      <c r="AO397" s="285"/>
      <c r="AP397" s="285"/>
      <c r="AQ397" s="285"/>
      <c r="AR397" s="285"/>
      <c r="AS397" s="285"/>
      <c r="AT397" s="285"/>
      <c r="AU397" s="285"/>
      <c r="AV397" s="285"/>
      <c r="AW397" s="285"/>
      <c r="AX397" s="285"/>
      <c r="AY397" s="285"/>
    </row>
    <row r="398" spans="1:51">
      <c r="A398" s="1048"/>
      <c r="B398" s="1048"/>
      <c r="C398" s="1048"/>
      <c r="D398" s="1048"/>
      <c r="E398" s="1048"/>
      <c r="F398" s="1048"/>
      <c r="G398" s="1048"/>
      <c r="H398" s="1048"/>
      <c r="I398" s="1042"/>
      <c r="J398" s="1052"/>
      <c r="K398" s="1037"/>
      <c r="L398" s="1037"/>
      <c r="M398" s="1049"/>
      <c r="N398" s="1039"/>
      <c r="O398" s="1122"/>
      <c r="Z398" s="1117"/>
      <c r="AA398" s="1143"/>
      <c r="AC398" s="1117"/>
      <c r="AD398" s="1143"/>
      <c r="AF398" s="1111"/>
      <c r="AL398" s="285"/>
      <c r="AM398" s="285"/>
      <c r="AN398" s="285"/>
      <c r="AO398" s="285"/>
      <c r="AP398" s="285"/>
      <c r="AQ398" s="285"/>
      <c r="AR398" s="285"/>
      <c r="AS398" s="285"/>
      <c r="AT398" s="285"/>
      <c r="AU398" s="285"/>
      <c r="AV398" s="285"/>
      <c r="AW398" s="285"/>
      <c r="AX398" s="285"/>
      <c r="AY398" s="285"/>
    </row>
    <row r="399" spans="1:51">
      <c r="A399" s="1034"/>
      <c r="B399" s="1034"/>
      <c r="C399" s="1034"/>
      <c r="D399" s="1034"/>
      <c r="E399" s="1034"/>
      <c r="F399" s="1034"/>
      <c r="G399" s="1034"/>
      <c r="H399" s="1034"/>
      <c r="I399" s="1035"/>
      <c r="J399" s="1036"/>
      <c r="K399" s="1037"/>
      <c r="L399" s="1037"/>
      <c r="M399" s="1038"/>
      <c r="N399" s="1039"/>
      <c r="O399" s="1122"/>
      <c r="Z399" s="1117"/>
      <c r="AA399" s="1055"/>
      <c r="AC399" s="1117"/>
      <c r="AD399" s="1055"/>
      <c r="AF399" s="1111"/>
      <c r="AL399" s="285"/>
      <c r="AM399" s="285"/>
      <c r="AN399" s="285"/>
      <c r="AO399" s="285"/>
      <c r="AP399" s="285"/>
      <c r="AQ399" s="285"/>
      <c r="AR399" s="285"/>
      <c r="AS399" s="285"/>
      <c r="AT399" s="285"/>
      <c r="AU399" s="285"/>
      <c r="AV399" s="285"/>
      <c r="AW399" s="285"/>
      <c r="AX399" s="285"/>
      <c r="AY399" s="285"/>
    </row>
    <row r="400" spans="1:51">
      <c r="A400" s="1041"/>
      <c r="B400" s="1041"/>
      <c r="C400" s="1041"/>
      <c r="D400" s="1041"/>
      <c r="E400" s="1041"/>
      <c r="F400" s="1041"/>
      <c r="G400" s="1041"/>
      <c r="H400" s="1041"/>
      <c r="I400" s="1042"/>
      <c r="J400" s="1043"/>
      <c r="K400" s="1037"/>
      <c r="L400" s="1037"/>
      <c r="M400" s="1049"/>
      <c r="N400" s="1039"/>
      <c r="O400" s="1050"/>
      <c r="Z400" s="1117"/>
      <c r="AA400" s="1055"/>
      <c r="AC400" s="1117"/>
      <c r="AD400" s="1055"/>
      <c r="AF400" s="1111"/>
      <c r="AL400" s="285"/>
      <c r="AM400" s="285"/>
      <c r="AN400" s="285"/>
      <c r="AO400" s="285"/>
      <c r="AP400" s="285"/>
      <c r="AQ400" s="285"/>
      <c r="AR400" s="285"/>
      <c r="AS400" s="285"/>
      <c r="AT400" s="285"/>
      <c r="AU400" s="285"/>
      <c r="AV400" s="285"/>
      <c r="AW400" s="285"/>
      <c r="AX400" s="285"/>
      <c r="AY400" s="285"/>
    </row>
    <row r="401" spans="1:51">
      <c r="A401" s="1041"/>
      <c r="B401" s="1041"/>
      <c r="C401" s="1041"/>
      <c r="D401" s="1041"/>
      <c r="E401" s="1041"/>
      <c r="F401" s="1041"/>
      <c r="G401" s="1041"/>
      <c r="H401" s="1041"/>
      <c r="I401" s="1042"/>
      <c r="J401" s="1043"/>
      <c r="K401" s="1048"/>
      <c r="L401" s="1037"/>
      <c r="M401" s="1049"/>
      <c r="N401" s="1039"/>
      <c r="O401" s="1122"/>
      <c r="Z401" s="1117"/>
      <c r="AA401" s="1143"/>
      <c r="AC401" s="1117"/>
      <c r="AD401" s="1143"/>
      <c r="AF401" s="1111"/>
      <c r="AL401" s="285"/>
      <c r="AM401" s="285"/>
      <c r="AN401" s="285"/>
      <c r="AO401" s="285"/>
      <c r="AP401" s="285"/>
      <c r="AQ401" s="285"/>
      <c r="AR401" s="285"/>
      <c r="AS401" s="285"/>
      <c r="AT401" s="285"/>
      <c r="AU401" s="285"/>
      <c r="AV401" s="285"/>
      <c r="AW401" s="285"/>
      <c r="AX401" s="285"/>
      <c r="AY401" s="285"/>
    </row>
    <row r="402" spans="1:51">
      <c r="A402" s="1048"/>
      <c r="B402" s="1048"/>
      <c r="C402" s="1048"/>
      <c r="D402" s="1048"/>
      <c r="E402" s="1048"/>
      <c r="F402" s="1048"/>
      <c r="G402" s="1048"/>
      <c r="H402" s="1048"/>
      <c r="I402" s="1042"/>
      <c r="J402" s="1043"/>
      <c r="K402" s="1048"/>
      <c r="L402" s="1037"/>
      <c r="M402" s="1049"/>
      <c r="N402" s="1039"/>
      <c r="O402" s="1122"/>
      <c r="Z402" s="1117"/>
      <c r="AA402" s="1143"/>
      <c r="AC402" s="1117"/>
      <c r="AD402" s="1143"/>
      <c r="AF402" s="1111"/>
      <c r="AL402" s="285"/>
      <c r="AM402" s="285"/>
      <c r="AN402" s="285"/>
      <c r="AO402" s="285"/>
      <c r="AP402" s="285"/>
      <c r="AQ402" s="285"/>
      <c r="AR402" s="285"/>
      <c r="AS402" s="285"/>
      <c r="AT402" s="285"/>
      <c r="AU402" s="285"/>
      <c r="AV402" s="285"/>
      <c r="AW402" s="285"/>
      <c r="AX402" s="285"/>
      <c r="AY402" s="285"/>
    </row>
    <row r="403" spans="1:51">
      <c r="A403" s="1048"/>
      <c r="B403" s="1048"/>
      <c r="C403" s="1048"/>
      <c r="D403" s="1048"/>
      <c r="E403" s="1048"/>
      <c r="F403" s="1048"/>
      <c r="G403" s="1048"/>
      <c r="H403" s="1048"/>
      <c r="I403" s="1042"/>
      <c r="J403" s="1043"/>
      <c r="K403" s="1048"/>
      <c r="L403" s="1037"/>
      <c r="M403" s="1049"/>
      <c r="N403" s="1039"/>
      <c r="O403" s="1122"/>
      <c r="Z403" s="1117"/>
      <c r="AA403" s="1143"/>
      <c r="AC403" s="1117"/>
      <c r="AD403" s="1143"/>
      <c r="AF403" s="1111"/>
      <c r="AL403" s="285"/>
      <c r="AM403" s="285"/>
      <c r="AN403" s="285"/>
      <c r="AO403" s="285"/>
      <c r="AP403" s="285"/>
      <c r="AQ403" s="285"/>
      <c r="AR403" s="285"/>
      <c r="AS403" s="285"/>
      <c r="AT403" s="285"/>
      <c r="AU403" s="285"/>
      <c r="AV403" s="285"/>
      <c r="AW403" s="285"/>
      <c r="AX403" s="285"/>
      <c r="AY403" s="285"/>
    </row>
    <row r="404" spans="1:51">
      <c r="A404" s="1048"/>
      <c r="B404" s="1048"/>
      <c r="C404" s="1048"/>
      <c r="D404" s="1048"/>
      <c r="E404" s="1048"/>
      <c r="F404" s="1048"/>
      <c r="G404" s="1048"/>
      <c r="H404" s="1048"/>
      <c r="I404" s="1042"/>
      <c r="J404" s="1043"/>
      <c r="K404" s="1048"/>
      <c r="L404" s="1037"/>
      <c r="M404" s="1049"/>
      <c r="N404" s="1039"/>
      <c r="O404" s="1122"/>
      <c r="Z404" s="1117"/>
      <c r="AA404" s="1143"/>
      <c r="AC404" s="1117"/>
      <c r="AD404" s="1143"/>
      <c r="AF404" s="1111"/>
      <c r="AL404" s="285"/>
      <c r="AM404" s="285"/>
      <c r="AN404" s="285"/>
      <c r="AO404" s="285"/>
      <c r="AP404" s="285"/>
      <c r="AQ404" s="285"/>
      <c r="AR404" s="285"/>
      <c r="AS404" s="285"/>
      <c r="AT404" s="285"/>
      <c r="AU404" s="285"/>
      <c r="AV404" s="285"/>
      <c r="AW404" s="285"/>
      <c r="AX404" s="285"/>
      <c r="AY404" s="285"/>
    </row>
    <row r="405" spans="1:51">
      <c r="A405" s="1048"/>
      <c r="B405" s="1048"/>
      <c r="C405" s="1048"/>
      <c r="D405" s="1048"/>
      <c r="E405" s="1048"/>
      <c r="F405" s="1048"/>
      <c r="G405" s="1048"/>
      <c r="H405" s="1048"/>
      <c r="I405" s="1042"/>
      <c r="J405" s="1043"/>
      <c r="K405" s="1048"/>
      <c r="L405" s="1037"/>
      <c r="M405" s="1049"/>
      <c r="N405" s="1039"/>
      <c r="O405" s="1122"/>
      <c r="Z405" s="1117"/>
      <c r="AA405" s="1143"/>
      <c r="AC405" s="1117"/>
      <c r="AD405" s="1143"/>
      <c r="AF405" s="1111"/>
      <c r="AL405" s="285"/>
      <c r="AM405" s="285"/>
      <c r="AN405" s="285"/>
      <c r="AO405" s="285"/>
      <c r="AP405" s="285"/>
      <c r="AQ405" s="285"/>
      <c r="AR405" s="285"/>
      <c r="AS405" s="285"/>
      <c r="AT405" s="285"/>
      <c r="AU405" s="285"/>
      <c r="AV405" s="285"/>
      <c r="AW405" s="285"/>
      <c r="AX405" s="285"/>
      <c r="AY405" s="285"/>
    </row>
    <row r="406" spans="1:51">
      <c r="A406" s="1048"/>
      <c r="B406" s="1048"/>
      <c r="C406" s="1048"/>
      <c r="D406" s="1048"/>
      <c r="E406" s="1048"/>
      <c r="F406" s="1048"/>
      <c r="G406" s="1048"/>
      <c r="H406" s="1048"/>
      <c r="I406" s="1042"/>
      <c r="J406" s="1043"/>
      <c r="K406" s="1048"/>
      <c r="L406" s="1037"/>
      <c r="M406" s="1049"/>
      <c r="N406" s="1039"/>
      <c r="O406" s="1122"/>
      <c r="Z406" s="1117"/>
      <c r="AA406" s="1143"/>
      <c r="AC406" s="1117"/>
      <c r="AD406" s="1143"/>
      <c r="AF406" s="1111"/>
      <c r="AL406" s="285"/>
      <c r="AM406" s="285"/>
      <c r="AN406" s="285"/>
      <c r="AO406" s="285"/>
      <c r="AP406" s="285"/>
      <c r="AQ406" s="285"/>
      <c r="AR406" s="285"/>
      <c r="AS406" s="285"/>
      <c r="AT406" s="285"/>
      <c r="AU406" s="285"/>
      <c r="AV406" s="285"/>
      <c r="AW406" s="285"/>
      <c r="AX406" s="285"/>
      <c r="AY406" s="285"/>
    </row>
    <row r="407" spans="1:51">
      <c r="A407" s="1048"/>
      <c r="B407" s="1048"/>
      <c r="C407" s="1048"/>
      <c r="D407" s="1048"/>
      <c r="E407" s="1048"/>
      <c r="F407" s="1048"/>
      <c r="G407" s="1048"/>
      <c r="H407" s="1048"/>
      <c r="I407" s="1042"/>
      <c r="J407" s="1043"/>
      <c r="K407" s="1048"/>
      <c r="L407" s="1037"/>
      <c r="M407" s="1049"/>
      <c r="N407" s="1039"/>
      <c r="O407" s="1122"/>
      <c r="Z407" s="1117"/>
      <c r="AA407" s="1143"/>
      <c r="AC407" s="1117"/>
      <c r="AD407" s="1143"/>
      <c r="AF407" s="1111"/>
      <c r="AL407" s="285"/>
      <c r="AM407" s="285"/>
      <c r="AN407" s="285"/>
      <c r="AO407" s="285"/>
      <c r="AP407" s="285"/>
      <c r="AQ407" s="285"/>
      <c r="AR407" s="285"/>
      <c r="AS407" s="285"/>
      <c r="AT407" s="285"/>
      <c r="AU407" s="285"/>
      <c r="AV407" s="285"/>
      <c r="AW407" s="285"/>
      <c r="AX407" s="285"/>
      <c r="AY407" s="285"/>
    </row>
    <row r="408" spans="1:51">
      <c r="A408" s="1034"/>
      <c r="B408" s="1034"/>
      <c r="C408" s="1034"/>
      <c r="D408" s="1034"/>
      <c r="E408" s="1034"/>
      <c r="F408" s="1034"/>
      <c r="G408" s="1034"/>
      <c r="H408" s="1034"/>
      <c r="I408" s="1035"/>
      <c r="J408" s="1036"/>
      <c r="K408" s="1037"/>
      <c r="L408" s="1037"/>
      <c r="M408" s="1038"/>
      <c r="N408" s="1039"/>
      <c r="O408" s="1122"/>
      <c r="Z408" s="1117"/>
      <c r="AA408" s="1055"/>
      <c r="AC408" s="1117"/>
      <c r="AD408" s="1055"/>
      <c r="AF408" s="1111"/>
      <c r="AL408" s="285"/>
      <c r="AM408" s="285"/>
      <c r="AN408" s="285"/>
      <c r="AO408" s="285"/>
      <c r="AP408" s="285"/>
      <c r="AQ408" s="285"/>
      <c r="AR408" s="285"/>
      <c r="AS408" s="285"/>
      <c r="AT408" s="285"/>
      <c r="AU408" s="285"/>
      <c r="AV408" s="285"/>
      <c r="AW408" s="285"/>
      <c r="AX408" s="285"/>
      <c r="AY408" s="285"/>
    </row>
    <row r="409" spans="1:51">
      <c r="A409" s="1041"/>
      <c r="B409" s="1041"/>
      <c r="C409" s="1041"/>
      <c r="D409" s="1041"/>
      <c r="E409" s="1041"/>
      <c r="F409" s="1041"/>
      <c r="G409" s="1041"/>
      <c r="H409" s="1041"/>
      <c r="I409" s="1042"/>
      <c r="J409" s="1056"/>
      <c r="K409" s="1037"/>
      <c r="L409" s="1037"/>
      <c r="M409" s="1049"/>
      <c r="N409" s="1039"/>
      <c r="O409" s="1050"/>
      <c r="Z409" s="1117"/>
      <c r="AA409" s="1055"/>
      <c r="AC409" s="1117"/>
      <c r="AD409" s="1055"/>
      <c r="AF409" s="1111"/>
      <c r="AL409" s="285"/>
      <c r="AM409" s="285"/>
      <c r="AN409" s="285"/>
      <c r="AO409" s="285"/>
      <c r="AP409" s="285"/>
      <c r="AQ409" s="285"/>
      <c r="AR409" s="285"/>
      <c r="AS409" s="285"/>
      <c r="AT409" s="285"/>
      <c r="AU409" s="285"/>
      <c r="AV409" s="285"/>
      <c r="AW409" s="285"/>
      <c r="AX409" s="285"/>
      <c r="AY409" s="285"/>
    </row>
    <row r="410" spans="1:51">
      <c r="A410" s="1041"/>
      <c r="B410" s="1041"/>
      <c r="C410" s="1041"/>
      <c r="D410" s="1041"/>
      <c r="E410" s="1041"/>
      <c r="F410" s="1041"/>
      <c r="G410" s="1041"/>
      <c r="H410" s="1041"/>
      <c r="I410" s="1042"/>
      <c r="J410" s="1043"/>
      <c r="K410" s="1048"/>
      <c r="L410" s="1037"/>
      <c r="M410" s="1049"/>
      <c r="N410" s="1039"/>
      <c r="O410" s="1122"/>
      <c r="Z410" s="1117"/>
      <c r="AA410" s="1143"/>
      <c r="AC410" s="1117"/>
      <c r="AD410" s="1143"/>
      <c r="AF410" s="1111"/>
      <c r="AL410" s="285"/>
      <c r="AM410" s="285"/>
      <c r="AN410" s="285"/>
      <c r="AO410" s="285"/>
      <c r="AP410" s="285"/>
      <c r="AQ410" s="285"/>
      <c r="AR410" s="285"/>
      <c r="AS410" s="285"/>
      <c r="AT410" s="285"/>
      <c r="AU410" s="285"/>
      <c r="AV410" s="285"/>
      <c r="AW410" s="285"/>
      <c r="AX410" s="285"/>
      <c r="AY410" s="285"/>
    </row>
    <row r="411" spans="1:51">
      <c r="A411" s="1041"/>
      <c r="B411" s="1041"/>
      <c r="C411" s="1041"/>
      <c r="D411" s="1041"/>
      <c r="E411" s="1041"/>
      <c r="F411" s="1041"/>
      <c r="G411" s="1041"/>
      <c r="H411" s="1041"/>
      <c r="I411" s="1042"/>
      <c r="J411" s="1036"/>
      <c r="K411" s="1037"/>
      <c r="L411" s="1037"/>
      <c r="M411" s="1038"/>
      <c r="N411" s="1039"/>
      <c r="O411" s="1122"/>
      <c r="Z411" s="1117"/>
      <c r="AA411" s="1143"/>
      <c r="AC411" s="1117"/>
      <c r="AD411" s="1143"/>
      <c r="AF411" s="1111"/>
      <c r="AL411" s="285"/>
      <c r="AM411" s="285"/>
      <c r="AN411" s="285"/>
      <c r="AO411" s="285"/>
      <c r="AP411" s="285"/>
      <c r="AQ411" s="285"/>
      <c r="AR411" s="285"/>
      <c r="AS411" s="285"/>
      <c r="AT411" s="285"/>
      <c r="AU411" s="285"/>
      <c r="AV411" s="285"/>
      <c r="AW411" s="285"/>
      <c r="AX411" s="285"/>
      <c r="AY411" s="285"/>
    </row>
    <row r="412" spans="1:51">
      <c r="A412" s="1034"/>
      <c r="B412" s="1034"/>
      <c r="C412" s="1034"/>
      <c r="D412" s="1034"/>
      <c r="E412" s="1034"/>
      <c r="F412" s="1034"/>
      <c r="G412" s="1034"/>
      <c r="H412" s="1034"/>
      <c r="I412" s="1035"/>
      <c r="J412" s="1057"/>
      <c r="K412" s="1048"/>
      <c r="L412" s="1037"/>
      <c r="M412" s="1058"/>
      <c r="N412" s="1039"/>
      <c r="O412" s="1122"/>
      <c r="Z412" s="1117"/>
      <c r="AA412" s="1143"/>
      <c r="AC412" s="1117"/>
      <c r="AD412" s="1143"/>
      <c r="AF412" s="1111"/>
      <c r="AL412" s="285"/>
      <c r="AM412" s="285"/>
      <c r="AN412" s="285"/>
      <c r="AO412" s="285"/>
      <c r="AP412" s="285"/>
      <c r="AQ412" s="285"/>
      <c r="AR412" s="285"/>
      <c r="AS412" s="285"/>
      <c r="AT412" s="285"/>
      <c r="AU412" s="285"/>
      <c r="AV412" s="285"/>
      <c r="AW412" s="285"/>
      <c r="AX412" s="285"/>
      <c r="AY412" s="285"/>
    </row>
    <row r="413" spans="1:51">
      <c r="A413" s="1034"/>
      <c r="B413" s="1034"/>
      <c r="C413" s="1034"/>
      <c r="D413" s="1034"/>
      <c r="E413" s="1034"/>
      <c r="F413" s="1034"/>
      <c r="G413" s="1034"/>
      <c r="H413" s="1034"/>
      <c r="I413" s="1035"/>
      <c r="J413" s="1057"/>
      <c r="K413" s="1048"/>
      <c r="L413" s="1037"/>
      <c r="M413" s="1038"/>
      <c r="N413" s="1039"/>
      <c r="O413" s="1122"/>
      <c r="Z413" s="1117"/>
      <c r="AA413" s="1143"/>
      <c r="AC413" s="1117"/>
      <c r="AD413" s="1143"/>
      <c r="AF413" s="1111"/>
      <c r="AL413" s="285"/>
      <c r="AM413" s="285"/>
      <c r="AN413" s="285"/>
      <c r="AO413" s="285"/>
      <c r="AP413" s="285"/>
      <c r="AQ413" s="285"/>
      <c r="AR413" s="285"/>
      <c r="AS413" s="285"/>
      <c r="AT413" s="285"/>
      <c r="AU413" s="285"/>
      <c r="AV413" s="285"/>
      <c r="AW413" s="285"/>
      <c r="AX413" s="285"/>
      <c r="AY413" s="285"/>
    </row>
    <row r="414" spans="1:51">
      <c r="A414" s="1034"/>
      <c r="B414" s="1034"/>
      <c r="C414" s="1034"/>
      <c r="D414" s="1034"/>
      <c r="E414" s="1034"/>
      <c r="F414" s="1034"/>
      <c r="G414" s="1034"/>
      <c r="H414" s="1034"/>
      <c r="I414" s="1035"/>
      <c r="J414" s="1057"/>
      <c r="K414" s="1048"/>
      <c r="L414" s="1037"/>
      <c r="M414" s="1058"/>
      <c r="N414" s="1039"/>
      <c r="O414" s="1122"/>
      <c r="Z414" s="1117"/>
      <c r="AA414" s="1143"/>
      <c r="AC414" s="1117"/>
      <c r="AD414" s="1143"/>
      <c r="AF414" s="1111"/>
      <c r="AL414" s="285"/>
      <c r="AM414" s="285"/>
      <c r="AN414" s="285"/>
      <c r="AO414" s="285"/>
      <c r="AP414" s="285"/>
      <c r="AQ414" s="285"/>
      <c r="AR414" s="285"/>
      <c r="AS414" s="285"/>
      <c r="AT414" s="285"/>
      <c r="AU414" s="285"/>
      <c r="AV414" s="285"/>
      <c r="AW414" s="285"/>
      <c r="AX414" s="285"/>
      <c r="AY414" s="285"/>
    </row>
    <row r="415" spans="1:51">
      <c r="A415" s="1034"/>
      <c r="B415" s="1034"/>
      <c r="C415" s="1034"/>
      <c r="D415" s="1034"/>
      <c r="E415" s="1034"/>
      <c r="F415" s="1034"/>
      <c r="G415" s="1034"/>
      <c r="H415" s="1034"/>
      <c r="I415" s="1035"/>
      <c r="J415" s="1057"/>
      <c r="K415" s="1048"/>
      <c r="L415" s="1037"/>
      <c r="M415" s="1058"/>
      <c r="N415" s="1039"/>
      <c r="O415" s="1122"/>
      <c r="Z415" s="1117"/>
      <c r="AA415" s="1143"/>
      <c r="AC415" s="1117"/>
      <c r="AD415" s="1143"/>
      <c r="AF415" s="1111"/>
      <c r="AL415" s="285"/>
      <c r="AM415" s="285"/>
      <c r="AN415" s="285"/>
      <c r="AO415" s="285"/>
      <c r="AP415" s="285"/>
      <c r="AQ415" s="285"/>
      <c r="AR415" s="285"/>
      <c r="AS415" s="285"/>
      <c r="AT415" s="285"/>
      <c r="AU415" s="285"/>
      <c r="AV415" s="285"/>
      <c r="AW415" s="285"/>
      <c r="AX415" s="285"/>
      <c r="AY415" s="285"/>
    </row>
    <row r="416" spans="1:51">
      <c r="A416" s="1034"/>
      <c r="B416" s="1034"/>
      <c r="C416" s="1034"/>
      <c r="D416" s="1034"/>
      <c r="E416" s="1034"/>
      <c r="F416" s="1034"/>
      <c r="G416" s="1034"/>
      <c r="H416" s="1034"/>
      <c r="I416" s="1035"/>
      <c r="J416" s="1043"/>
      <c r="K416" s="1048"/>
      <c r="L416" s="1037"/>
      <c r="M416" s="1058"/>
      <c r="N416" s="1039"/>
      <c r="O416" s="1122"/>
      <c r="Z416" s="1117"/>
      <c r="AA416" s="1143"/>
      <c r="AC416" s="1117"/>
      <c r="AD416" s="1143"/>
      <c r="AF416" s="1111"/>
      <c r="AL416" s="285"/>
      <c r="AM416" s="285"/>
      <c r="AN416" s="285"/>
      <c r="AO416" s="285"/>
      <c r="AP416" s="285"/>
      <c r="AQ416" s="285"/>
      <c r="AR416" s="285"/>
      <c r="AS416" s="285"/>
      <c r="AT416" s="285"/>
      <c r="AU416" s="285"/>
      <c r="AV416" s="285"/>
      <c r="AW416" s="285"/>
      <c r="AX416" s="285"/>
      <c r="AY416" s="285"/>
    </row>
    <row r="417" spans="1:51">
      <c r="A417" s="1034"/>
      <c r="B417" s="1034"/>
      <c r="C417" s="1034"/>
      <c r="D417" s="1034"/>
      <c r="E417" s="1034"/>
      <c r="F417" s="1034"/>
      <c r="G417" s="1034"/>
      <c r="H417" s="1034"/>
      <c r="I417" s="1035"/>
      <c r="J417" s="1043"/>
      <c r="K417" s="1048"/>
      <c r="L417" s="1037"/>
      <c r="M417" s="1058"/>
      <c r="N417" s="1039"/>
      <c r="O417" s="1122"/>
      <c r="Z417" s="1117"/>
      <c r="AA417" s="1143"/>
      <c r="AC417" s="1117"/>
      <c r="AD417" s="1143"/>
      <c r="AF417" s="1111"/>
      <c r="AL417" s="285"/>
      <c r="AM417" s="285"/>
      <c r="AN417" s="285"/>
      <c r="AO417" s="285"/>
      <c r="AP417" s="285"/>
      <c r="AQ417" s="285"/>
      <c r="AR417" s="285"/>
      <c r="AS417" s="285"/>
      <c r="AT417" s="285"/>
      <c r="AU417" s="285"/>
      <c r="AV417" s="285"/>
      <c r="AW417" s="285"/>
      <c r="AX417" s="285"/>
      <c r="AY417" s="285"/>
    </row>
    <row r="418" spans="1:51">
      <c r="A418" s="1034"/>
      <c r="B418" s="1034"/>
      <c r="C418" s="1034"/>
      <c r="D418" s="1034"/>
      <c r="E418" s="1034"/>
      <c r="F418" s="1034"/>
      <c r="G418" s="1034"/>
      <c r="H418" s="1034"/>
      <c r="I418" s="1035"/>
      <c r="J418" s="1036"/>
      <c r="K418" s="1037"/>
      <c r="L418" s="1037"/>
      <c r="M418" s="1038"/>
      <c r="N418" s="1039"/>
      <c r="O418" s="1122"/>
      <c r="Z418" s="1117"/>
      <c r="AA418" s="1143"/>
      <c r="AC418" s="1117"/>
      <c r="AD418" s="1143"/>
      <c r="AF418" s="1111"/>
      <c r="AL418" s="285"/>
      <c r="AM418" s="285"/>
      <c r="AN418" s="285"/>
      <c r="AO418" s="285"/>
      <c r="AP418" s="285"/>
      <c r="AQ418" s="285"/>
      <c r="AR418" s="285"/>
      <c r="AS418" s="285"/>
      <c r="AT418" s="285"/>
      <c r="AU418" s="285"/>
      <c r="AV418" s="285"/>
      <c r="AW418" s="285"/>
      <c r="AX418" s="285"/>
      <c r="AY418" s="285"/>
    </row>
    <row r="419" spans="1:51">
      <c r="A419" s="1041"/>
      <c r="B419" s="1041"/>
      <c r="C419" s="1041"/>
      <c r="D419" s="1041"/>
      <c r="E419" s="1041"/>
      <c r="F419" s="1041"/>
      <c r="G419" s="1041"/>
      <c r="H419" s="1041"/>
      <c r="I419" s="1042"/>
      <c r="J419" s="1057"/>
      <c r="K419" s="1048"/>
      <c r="L419" s="1048"/>
      <c r="M419" s="1058"/>
      <c r="N419" s="1039"/>
      <c r="O419" s="1122"/>
      <c r="Z419" s="1117"/>
      <c r="AA419" s="1143"/>
      <c r="AC419" s="1117"/>
      <c r="AD419" s="1143"/>
      <c r="AF419" s="1111"/>
      <c r="AL419" s="285"/>
      <c r="AM419" s="285"/>
      <c r="AN419" s="285"/>
      <c r="AO419" s="285"/>
      <c r="AP419" s="285"/>
      <c r="AQ419" s="285"/>
      <c r="AR419" s="285"/>
      <c r="AS419" s="285"/>
      <c r="AT419" s="285"/>
      <c r="AU419" s="285"/>
      <c r="AV419" s="285"/>
      <c r="AW419" s="285"/>
      <c r="AX419" s="285"/>
      <c r="AY419" s="285"/>
    </row>
    <row r="420" spans="1:51">
      <c r="A420" s="1041"/>
      <c r="B420" s="1041"/>
      <c r="C420" s="1041"/>
      <c r="D420" s="1041"/>
      <c r="E420" s="1041"/>
      <c r="F420" s="1041"/>
      <c r="G420" s="1041"/>
      <c r="H420" s="1041"/>
      <c r="I420" s="1042"/>
      <c r="J420" s="1057"/>
      <c r="K420" s="1048"/>
      <c r="L420" s="1048"/>
      <c r="M420" s="1058"/>
      <c r="N420" s="1039"/>
      <c r="O420" s="1122"/>
      <c r="Z420" s="1117"/>
      <c r="AA420" s="1143"/>
      <c r="AC420" s="1117"/>
      <c r="AD420" s="1143"/>
      <c r="AF420" s="1111"/>
      <c r="AL420" s="285"/>
      <c r="AM420" s="285"/>
      <c r="AN420" s="285"/>
      <c r="AO420" s="285"/>
      <c r="AP420" s="285"/>
      <c r="AQ420" s="285"/>
      <c r="AR420" s="285"/>
      <c r="AS420" s="285"/>
      <c r="AT420" s="285"/>
      <c r="AU420" s="285"/>
      <c r="AV420" s="285"/>
      <c r="AW420" s="285"/>
      <c r="AX420" s="285"/>
      <c r="AY420" s="285"/>
    </row>
    <row r="421" spans="1:51">
      <c r="A421" s="1041"/>
      <c r="B421" s="1041"/>
      <c r="C421" s="1041"/>
      <c r="D421" s="1041"/>
      <c r="E421" s="1041"/>
      <c r="F421" s="1041"/>
      <c r="G421" s="1041"/>
      <c r="H421" s="1041"/>
      <c r="I421" s="1042"/>
      <c r="J421" s="1057"/>
      <c r="K421" s="1048"/>
      <c r="L421" s="1048"/>
      <c r="M421" s="1058"/>
      <c r="N421" s="1039"/>
      <c r="O421" s="1122"/>
      <c r="Z421" s="1117"/>
      <c r="AA421" s="1143"/>
      <c r="AC421" s="1117"/>
      <c r="AD421" s="1143"/>
      <c r="AF421" s="1111"/>
      <c r="AL421" s="285"/>
      <c r="AM421" s="285"/>
      <c r="AN421" s="285"/>
      <c r="AO421" s="285"/>
      <c r="AP421" s="285"/>
      <c r="AQ421" s="285"/>
      <c r="AR421" s="285"/>
      <c r="AS421" s="285"/>
      <c r="AT421" s="285"/>
      <c r="AU421" s="285"/>
      <c r="AV421" s="285"/>
      <c r="AW421" s="285"/>
      <c r="AX421" s="285"/>
      <c r="AY421" s="285"/>
    </row>
    <row r="422" spans="1:51">
      <c r="A422" s="1041"/>
      <c r="B422" s="1041"/>
      <c r="C422" s="1041"/>
      <c r="D422" s="1041"/>
      <c r="E422" s="1041"/>
      <c r="F422" s="1041"/>
      <c r="G422" s="1041"/>
      <c r="H422" s="1041"/>
      <c r="I422" s="1042"/>
      <c r="J422" s="1057"/>
      <c r="K422" s="1048"/>
      <c r="L422" s="1048"/>
      <c r="M422" s="1058"/>
      <c r="N422" s="1039"/>
      <c r="O422" s="1122"/>
      <c r="Z422" s="1117"/>
      <c r="AA422" s="1143"/>
      <c r="AC422" s="1117"/>
      <c r="AD422" s="1143"/>
      <c r="AF422" s="1111"/>
      <c r="AL422" s="285"/>
      <c r="AM422" s="285"/>
      <c r="AN422" s="285"/>
      <c r="AO422" s="285"/>
      <c r="AP422" s="285"/>
      <c r="AQ422" s="285"/>
      <c r="AR422" s="285"/>
      <c r="AS422" s="285"/>
      <c r="AT422" s="285"/>
      <c r="AU422" s="285"/>
      <c r="AV422" s="285"/>
      <c r="AW422" s="285"/>
      <c r="AX422" s="285"/>
      <c r="AY422" s="285"/>
    </row>
    <row r="423" spans="1:51">
      <c r="A423" s="1059"/>
      <c r="B423" s="1059"/>
      <c r="C423" s="1059"/>
      <c r="D423" s="1059"/>
      <c r="E423" s="1059"/>
      <c r="F423" s="1059"/>
      <c r="G423" s="1059"/>
      <c r="H423" s="1059"/>
      <c r="I423" s="1035"/>
      <c r="J423" s="1036"/>
      <c r="K423" s="1037"/>
      <c r="L423" s="1037"/>
      <c r="M423" s="1038"/>
      <c r="N423" s="1039"/>
      <c r="O423" s="1122"/>
      <c r="Z423" s="1117"/>
      <c r="AA423" s="1143"/>
      <c r="AC423" s="1117"/>
      <c r="AD423" s="1143"/>
      <c r="AF423" s="1111"/>
      <c r="AL423" s="285"/>
      <c r="AM423" s="285"/>
      <c r="AN423" s="285"/>
      <c r="AO423" s="285"/>
      <c r="AP423" s="285"/>
      <c r="AQ423" s="285"/>
      <c r="AR423" s="285"/>
      <c r="AS423" s="285"/>
      <c r="AT423" s="285"/>
      <c r="AU423" s="285"/>
      <c r="AV423" s="285"/>
      <c r="AW423" s="285"/>
      <c r="AX423" s="285"/>
      <c r="AY423" s="285"/>
    </row>
    <row r="424" spans="1:51">
      <c r="A424" s="1060"/>
      <c r="B424" s="1060"/>
      <c r="C424" s="1060"/>
      <c r="D424" s="1060"/>
      <c r="E424" s="1060"/>
      <c r="F424" s="1060"/>
      <c r="G424" s="1060"/>
      <c r="H424" s="1060"/>
      <c r="I424" s="1061"/>
      <c r="J424" s="1057"/>
      <c r="K424" s="1060"/>
      <c r="L424" s="1060"/>
      <c r="M424" s="1058"/>
      <c r="N424" s="1039"/>
      <c r="O424" s="1122"/>
      <c r="Z424" s="1117"/>
      <c r="AA424" s="1143"/>
      <c r="AC424" s="1117"/>
      <c r="AD424" s="1143"/>
      <c r="AF424" s="1111"/>
      <c r="AL424" s="285"/>
      <c r="AM424" s="285"/>
      <c r="AN424" s="285"/>
      <c r="AO424" s="285"/>
      <c r="AP424" s="285"/>
      <c r="AQ424" s="285"/>
      <c r="AR424" s="285"/>
      <c r="AS424" s="285"/>
      <c r="AT424" s="285"/>
      <c r="AU424" s="285"/>
      <c r="AV424" s="285"/>
      <c r="AW424" s="285"/>
      <c r="AX424" s="285"/>
      <c r="AY424" s="285"/>
    </row>
    <row r="425" spans="1:51">
      <c r="A425" s="1060"/>
      <c r="B425" s="1060"/>
      <c r="C425" s="1060"/>
      <c r="D425" s="1060"/>
      <c r="E425" s="1060"/>
      <c r="F425" s="1060"/>
      <c r="G425" s="1060"/>
      <c r="H425" s="1060"/>
      <c r="I425" s="1061"/>
      <c r="J425" s="1057"/>
      <c r="K425" s="1060"/>
      <c r="L425" s="1060"/>
      <c r="M425" s="1058"/>
      <c r="N425" s="1039"/>
      <c r="O425" s="1122"/>
      <c r="Z425" s="1117"/>
      <c r="AA425" s="1143"/>
      <c r="AC425" s="1117"/>
      <c r="AD425" s="1143"/>
      <c r="AF425" s="1111"/>
      <c r="AL425" s="285"/>
      <c r="AM425" s="285"/>
      <c r="AN425" s="285"/>
      <c r="AO425" s="285"/>
      <c r="AP425" s="285"/>
      <c r="AQ425" s="285"/>
      <c r="AR425" s="285"/>
      <c r="AS425" s="285"/>
      <c r="AT425" s="285"/>
      <c r="AU425" s="285"/>
      <c r="AV425" s="285"/>
      <c r="AW425" s="285"/>
      <c r="AX425" s="285"/>
      <c r="AY425" s="285"/>
    </row>
    <row r="426" spans="1:51">
      <c r="A426" s="1060"/>
      <c r="B426" s="1060"/>
      <c r="C426" s="1060"/>
      <c r="D426" s="1060"/>
      <c r="E426" s="1060"/>
      <c r="F426" s="1060"/>
      <c r="G426" s="1060"/>
      <c r="H426" s="1060"/>
      <c r="I426" s="1061"/>
      <c r="J426" s="1057"/>
      <c r="K426" s="1060"/>
      <c r="L426" s="1060"/>
      <c r="M426" s="1058"/>
      <c r="N426" s="1039"/>
      <c r="O426" s="1122"/>
      <c r="Z426" s="1117"/>
      <c r="AA426" s="1143"/>
      <c r="AC426" s="1117"/>
      <c r="AD426" s="1143"/>
      <c r="AF426" s="1111"/>
      <c r="AL426" s="285"/>
      <c r="AM426" s="285"/>
      <c r="AN426" s="285"/>
      <c r="AO426" s="285"/>
      <c r="AP426" s="285"/>
      <c r="AQ426" s="285"/>
      <c r="AR426" s="285"/>
      <c r="AS426" s="285"/>
      <c r="AT426" s="285"/>
      <c r="AU426" s="285"/>
      <c r="AV426" s="285"/>
      <c r="AW426" s="285"/>
      <c r="AX426" s="285"/>
      <c r="AY426" s="285"/>
    </row>
    <row r="427" spans="1:51">
      <c r="A427" s="1060"/>
      <c r="B427" s="1060"/>
      <c r="C427" s="1060"/>
      <c r="D427" s="1060"/>
      <c r="E427" s="1060"/>
      <c r="F427" s="1060"/>
      <c r="G427" s="1060"/>
      <c r="H427" s="1060"/>
      <c r="I427" s="1061"/>
      <c r="J427" s="1057"/>
      <c r="K427" s="1060"/>
      <c r="L427" s="1060"/>
      <c r="M427" s="1058"/>
      <c r="N427" s="1039"/>
      <c r="O427" s="1122"/>
      <c r="Z427" s="1117"/>
      <c r="AA427" s="1143"/>
      <c r="AC427" s="1117"/>
      <c r="AD427" s="1143"/>
      <c r="AF427" s="1111"/>
      <c r="AL427" s="285"/>
      <c r="AM427" s="285"/>
      <c r="AN427" s="285"/>
      <c r="AO427" s="285"/>
      <c r="AP427" s="285"/>
      <c r="AQ427" s="285"/>
      <c r="AR427" s="285"/>
      <c r="AS427" s="285"/>
      <c r="AT427" s="285"/>
      <c r="AU427" s="285"/>
      <c r="AV427" s="285"/>
      <c r="AW427" s="285"/>
      <c r="AX427" s="285"/>
      <c r="AY427" s="285"/>
    </row>
    <row r="428" spans="1:51">
      <c r="A428" s="1060"/>
      <c r="B428" s="1060"/>
      <c r="C428" s="1060"/>
      <c r="D428" s="1060"/>
      <c r="E428" s="1060"/>
      <c r="F428" s="1060"/>
      <c r="G428" s="1060"/>
      <c r="H428" s="1060"/>
      <c r="I428" s="1061"/>
      <c r="J428" s="1057"/>
      <c r="K428" s="1060"/>
      <c r="L428" s="1060"/>
      <c r="M428" s="1058"/>
      <c r="N428" s="1039"/>
      <c r="O428" s="1122"/>
      <c r="Z428" s="1117"/>
      <c r="AA428" s="1143"/>
      <c r="AC428" s="1117"/>
      <c r="AD428" s="1143"/>
      <c r="AF428" s="1111"/>
      <c r="AL428" s="285"/>
      <c r="AM428" s="285"/>
      <c r="AN428" s="285"/>
      <c r="AO428" s="285"/>
      <c r="AP428" s="285"/>
      <c r="AQ428" s="285"/>
      <c r="AR428" s="285"/>
      <c r="AS428" s="285"/>
      <c r="AT428" s="285"/>
      <c r="AU428" s="285"/>
      <c r="AV428" s="285"/>
      <c r="AW428" s="285"/>
      <c r="AX428" s="285"/>
      <c r="AY428" s="285"/>
    </row>
    <row r="429" spans="1:51">
      <c r="A429" s="1048"/>
      <c r="B429" s="1048"/>
      <c r="C429" s="1048"/>
      <c r="D429" s="1048"/>
      <c r="E429" s="1048"/>
      <c r="F429" s="1048"/>
      <c r="G429" s="1048"/>
      <c r="H429" s="1048"/>
      <c r="I429" s="1042"/>
      <c r="J429" s="1244"/>
      <c r="K429" s="1244"/>
      <c r="L429" s="1244"/>
      <c r="M429" s="1058"/>
      <c r="N429" s="1039"/>
      <c r="O429" s="1122"/>
      <c r="Z429" s="1122"/>
      <c r="AA429" s="1143"/>
      <c r="AC429" s="1122"/>
      <c r="AD429" s="1143"/>
      <c r="AF429" s="1111"/>
      <c r="AL429" s="285"/>
      <c r="AM429" s="285"/>
      <c r="AN429" s="285"/>
      <c r="AO429" s="285"/>
      <c r="AP429" s="285"/>
      <c r="AQ429" s="285"/>
      <c r="AR429" s="285"/>
      <c r="AS429" s="285"/>
      <c r="AT429" s="285"/>
      <c r="AU429" s="285"/>
      <c r="AV429" s="285"/>
      <c r="AW429" s="285"/>
      <c r="AX429" s="285"/>
      <c r="AY429" s="285"/>
    </row>
    <row r="430" spans="1:51">
      <c r="A430" s="1060"/>
      <c r="B430" s="1060"/>
      <c r="C430" s="1060"/>
      <c r="D430" s="1060"/>
      <c r="E430" s="1060"/>
      <c r="F430" s="1060"/>
      <c r="G430" s="1060"/>
      <c r="H430" s="1060"/>
      <c r="I430" s="1061"/>
      <c r="J430" s="1240"/>
      <c r="K430" s="1240"/>
      <c r="L430" s="1240"/>
      <c r="M430" s="1058"/>
      <c r="N430" s="1039"/>
      <c r="O430" s="1122"/>
      <c r="Z430" s="1122"/>
      <c r="AA430" s="1143"/>
      <c r="AC430" s="1122"/>
      <c r="AD430" s="1143"/>
      <c r="AL430" s="285"/>
      <c r="AM430" s="285"/>
      <c r="AN430" s="285"/>
      <c r="AO430" s="285"/>
      <c r="AP430" s="285"/>
      <c r="AQ430" s="285"/>
      <c r="AR430" s="285"/>
      <c r="AS430" s="285"/>
      <c r="AT430" s="285"/>
      <c r="AU430" s="285"/>
      <c r="AV430" s="285"/>
      <c r="AW430" s="285"/>
      <c r="AX430" s="285"/>
      <c r="AY430" s="285"/>
    </row>
    <row r="431" spans="1:51">
      <c r="A431" s="1060"/>
      <c r="B431" s="1060"/>
      <c r="C431" s="1060"/>
      <c r="D431" s="1060"/>
      <c r="E431" s="1060"/>
      <c r="F431" s="1060"/>
      <c r="G431" s="1060"/>
      <c r="H431" s="1060"/>
      <c r="I431" s="1061"/>
      <c r="J431" s="1242"/>
      <c r="K431" s="1242"/>
      <c r="L431" s="1242"/>
      <c r="M431" s="1058"/>
      <c r="N431" s="1039"/>
      <c r="O431" s="1122"/>
      <c r="Z431" s="1122"/>
      <c r="AA431" s="1143"/>
      <c r="AC431" s="1122"/>
      <c r="AD431" s="1143"/>
      <c r="AF431" s="1136"/>
      <c r="AL431" s="285"/>
      <c r="AM431" s="285"/>
      <c r="AN431" s="285"/>
      <c r="AO431" s="285"/>
      <c r="AP431" s="285"/>
      <c r="AQ431" s="285"/>
      <c r="AR431" s="285"/>
      <c r="AS431" s="285"/>
      <c r="AT431" s="285"/>
      <c r="AU431" s="285"/>
      <c r="AV431" s="285"/>
      <c r="AW431" s="285"/>
      <c r="AX431" s="285"/>
      <c r="AY431" s="285"/>
    </row>
    <row r="432" spans="1:51">
      <c r="A432" s="423"/>
      <c r="B432" s="423"/>
      <c r="C432" s="423"/>
      <c r="D432" s="423"/>
      <c r="E432" s="423"/>
      <c r="F432" s="423"/>
      <c r="G432" s="423"/>
      <c r="H432" s="423"/>
      <c r="I432" s="1018"/>
      <c r="J432" s="425"/>
      <c r="K432" s="423"/>
      <c r="L432" s="423"/>
      <c r="M432" s="425"/>
      <c r="N432" s="423"/>
      <c r="O432" s="1122"/>
      <c r="AL432" s="285"/>
      <c r="AM432" s="285"/>
      <c r="AN432" s="285"/>
      <c r="AO432" s="285"/>
      <c r="AP432" s="285"/>
      <c r="AQ432" s="285"/>
      <c r="AR432" s="285"/>
      <c r="AS432" s="285"/>
      <c r="AT432" s="285"/>
      <c r="AU432" s="285"/>
      <c r="AV432" s="285"/>
      <c r="AW432" s="285"/>
      <c r="AX432" s="285"/>
      <c r="AY432" s="285"/>
    </row>
    <row r="433" spans="1:51">
      <c r="A433" s="423"/>
      <c r="B433" s="423"/>
      <c r="C433" s="423"/>
      <c r="D433" s="423"/>
      <c r="E433" s="423"/>
      <c r="F433" s="423"/>
      <c r="G433" s="423"/>
      <c r="H433" s="423"/>
      <c r="I433" s="1018"/>
      <c r="J433" s="425"/>
      <c r="K433" s="423"/>
      <c r="L433" s="423"/>
      <c r="M433" s="425"/>
      <c r="N433" s="423"/>
      <c r="O433" s="1122"/>
      <c r="AL433" s="285"/>
      <c r="AM433" s="285"/>
      <c r="AN433" s="285"/>
      <c r="AO433" s="285"/>
      <c r="AP433" s="285"/>
      <c r="AQ433" s="285"/>
      <c r="AR433" s="285"/>
      <c r="AS433" s="285"/>
      <c r="AT433" s="285"/>
      <c r="AU433" s="285"/>
      <c r="AV433" s="285"/>
      <c r="AW433" s="285"/>
      <c r="AX433" s="285"/>
      <c r="AY433" s="285"/>
    </row>
    <row r="434" spans="1:51">
      <c r="A434" s="423"/>
      <c r="B434" s="423"/>
      <c r="C434" s="423"/>
      <c r="D434" s="423"/>
      <c r="E434" s="423"/>
      <c r="F434" s="423"/>
      <c r="G434" s="423"/>
      <c r="H434" s="423"/>
      <c r="I434" s="1018"/>
      <c r="J434" s="425"/>
      <c r="K434" s="423"/>
      <c r="L434" s="423"/>
      <c r="M434" s="425"/>
      <c r="N434" s="423"/>
      <c r="O434" s="1122"/>
      <c r="AL434" s="285"/>
      <c r="AM434" s="285"/>
      <c r="AN434" s="285"/>
      <c r="AO434" s="285"/>
      <c r="AP434" s="285"/>
      <c r="AQ434" s="285"/>
      <c r="AR434" s="285"/>
      <c r="AS434" s="285"/>
      <c r="AT434" s="285"/>
      <c r="AU434" s="285"/>
      <c r="AV434" s="285"/>
      <c r="AW434" s="285"/>
      <c r="AX434" s="285"/>
      <c r="AY434" s="285"/>
    </row>
    <row r="435" spans="1:51">
      <c r="A435" s="423"/>
      <c r="B435" s="423"/>
      <c r="C435" s="423"/>
      <c r="D435" s="423"/>
      <c r="E435" s="423"/>
      <c r="F435" s="423"/>
      <c r="G435" s="423"/>
      <c r="H435" s="423"/>
      <c r="I435" s="1018"/>
      <c r="J435" s="425"/>
      <c r="K435" s="423"/>
      <c r="L435" s="423"/>
      <c r="M435" s="425"/>
      <c r="N435" s="423"/>
      <c r="O435" s="1122"/>
      <c r="AL435" s="285"/>
      <c r="AM435" s="285"/>
      <c r="AN435" s="285"/>
      <c r="AO435" s="285"/>
      <c r="AP435" s="285"/>
      <c r="AQ435" s="285"/>
      <c r="AR435" s="285"/>
      <c r="AS435" s="285"/>
      <c r="AT435" s="285"/>
      <c r="AU435" s="285"/>
      <c r="AV435" s="285"/>
      <c r="AW435" s="285"/>
      <c r="AX435" s="285"/>
      <c r="AY435" s="285"/>
    </row>
    <row r="436" spans="1:51">
      <c r="A436" s="423"/>
      <c r="B436" s="423"/>
      <c r="C436" s="423"/>
      <c r="D436" s="423"/>
      <c r="E436" s="423"/>
      <c r="F436" s="423"/>
      <c r="G436" s="423"/>
      <c r="H436" s="423"/>
      <c r="I436" s="1018"/>
      <c r="J436" s="425"/>
      <c r="K436" s="423"/>
      <c r="L436" s="423"/>
      <c r="M436" s="425"/>
      <c r="N436" s="423"/>
      <c r="O436" s="1122"/>
      <c r="AL436" s="285"/>
      <c r="AM436" s="285"/>
      <c r="AN436" s="285"/>
      <c r="AO436" s="285"/>
      <c r="AP436" s="285"/>
      <c r="AQ436" s="285"/>
      <c r="AR436" s="285"/>
      <c r="AS436" s="285"/>
      <c r="AT436" s="285"/>
      <c r="AU436" s="285"/>
      <c r="AV436" s="285"/>
      <c r="AW436" s="285"/>
      <c r="AX436" s="285"/>
      <c r="AY436" s="285"/>
    </row>
    <row r="437" spans="1:51">
      <c r="A437" s="423"/>
      <c r="B437" s="423"/>
      <c r="C437" s="423"/>
      <c r="D437" s="423"/>
      <c r="E437" s="423"/>
      <c r="F437" s="423"/>
      <c r="G437" s="423"/>
      <c r="H437" s="423"/>
      <c r="I437" s="1018"/>
      <c r="J437" s="425"/>
      <c r="K437" s="423"/>
      <c r="L437" s="423"/>
      <c r="M437" s="425"/>
      <c r="N437" s="423"/>
      <c r="O437" s="1122"/>
      <c r="AL437" s="285"/>
      <c r="AM437" s="285"/>
      <c r="AN437" s="285"/>
      <c r="AO437" s="285"/>
      <c r="AP437" s="285"/>
      <c r="AQ437" s="285"/>
      <c r="AR437" s="285"/>
      <c r="AS437" s="285"/>
      <c r="AT437" s="285"/>
      <c r="AU437" s="285"/>
      <c r="AV437" s="285"/>
      <c r="AW437" s="285"/>
      <c r="AX437" s="285"/>
      <c r="AY437" s="285"/>
    </row>
    <row r="438" spans="1:51">
      <c r="A438" s="423"/>
      <c r="B438" s="423"/>
      <c r="C438" s="423"/>
      <c r="D438" s="423"/>
      <c r="E438" s="423"/>
      <c r="F438" s="423"/>
      <c r="G438" s="423"/>
      <c r="H438" s="423"/>
      <c r="I438" s="1018"/>
      <c r="J438" s="425"/>
      <c r="K438" s="423"/>
      <c r="L438" s="423"/>
      <c r="M438" s="425"/>
      <c r="N438" s="423"/>
      <c r="O438" s="1122"/>
      <c r="AL438" s="285"/>
      <c r="AM438" s="285"/>
      <c r="AN438" s="285"/>
      <c r="AO438" s="285"/>
      <c r="AP438" s="285"/>
      <c r="AQ438" s="285"/>
      <c r="AR438" s="285"/>
      <c r="AS438" s="285"/>
      <c r="AT438" s="285"/>
      <c r="AU438" s="285"/>
      <c r="AV438" s="285"/>
      <c r="AW438" s="285"/>
      <c r="AX438" s="285"/>
      <c r="AY438" s="285"/>
    </row>
    <row r="439" spans="1:51">
      <c r="A439" s="423"/>
      <c r="B439" s="423"/>
      <c r="C439" s="423"/>
      <c r="D439" s="423"/>
      <c r="E439" s="423"/>
      <c r="F439" s="423"/>
      <c r="G439" s="423"/>
      <c r="H439" s="423"/>
      <c r="I439" s="1018"/>
      <c r="J439" s="425"/>
      <c r="K439" s="423"/>
      <c r="L439" s="423"/>
      <c r="M439" s="425"/>
      <c r="N439" s="423"/>
      <c r="O439" s="1122"/>
      <c r="AL439" s="285"/>
      <c r="AM439" s="285"/>
      <c r="AN439" s="285"/>
      <c r="AO439" s="285"/>
      <c r="AP439" s="285"/>
      <c r="AQ439" s="285"/>
      <c r="AR439" s="285"/>
      <c r="AS439" s="285"/>
      <c r="AT439" s="285"/>
      <c r="AU439" s="285"/>
      <c r="AV439" s="285"/>
      <c r="AW439" s="285"/>
      <c r="AX439" s="285"/>
      <c r="AY439" s="285"/>
    </row>
  </sheetData>
  <sheetProtection algorithmName="SHA-512" hashValue="zSAueR3arwEBxdfNm+q01ERHnjkHfqQ3dagkJ3wzNEv6dNeiIveWPC/R/6ic3kvTfxRLTVdXGqBgInCCOfipxw==" saltValue="EBjW0445GAWp+sWmDWyMXQ=="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A3:O3"/>
    <mergeCell ref="A4:O4"/>
    <mergeCell ref="A7:L7"/>
    <mergeCell ref="AG3:AH3"/>
    <mergeCell ref="AG7:AH7"/>
    <mergeCell ref="AG11:AH11"/>
    <mergeCell ref="AG15:AH15"/>
    <mergeCell ref="Z15:AA15"/>
    <mergeCell ref="AC15:AD15"/>
    <mergeCell ref="C11:E11"/>
    <mergeCell ref="A13:O13"/>
    <mergeCell ref="K15:N15"/>
    <mergeCell ref="J430:L430"/>
    <mergeCell ref="B334:O334"/>
    <mergeCell ref="B335:O335"/>
    <mergeCell ref="A368:O368"/>
    <mergeCell ref="J431:L431"/>
    <mergeCell ref="J372:L372"/>
    <mergeCell ref="J373:L373"/>
    <mergeCell ref="J374:L374"/>
    <mergeCell ref="J375:L375"/>
    <mergeCell ref="J429:L429"/>
    <mergeCell ref="A377:O377"/>
    <mergeCell ref="J338:L338"/>
    <mergeCell ref="J339:L339"/>
    <mergeCell ref="M338:N338"/>
    <mergeCell ref="M339:N339"/>
    <mergeCell ref="J337:L337"/>
    <mergeCell ref="H329:M329"/>
    <mergeCell ref="A333:O333"/>
    <mergeCell ref="H332:M332"/>
    <mergeCell ref="F336:O336"/>
    <mergeCell ref="M337:N337"/>
    <mergeCell ref="AG367:AH367"/>
    <mergeCell ref="AG371:AH371"/>
    <mergeCell ref="AG375:AH375"/>
    <mergeCell ref="H330:M330"/>
    <mergeCell ref="H331:M331"/>
    <mergeCell ref="A371:L371"/>
    <mergeCell ref="A367:O367"/>
    <mergeCell ref="Z378:AA378"/>
    <mergeCell ref="AC378:AD378"/>
    <mergeCell ref="AG378:AH378"/>
    <mergeCell ref="AG382:AH382"/>
    <mergeCell ref="AG386:AH386"/>
  </mergeCells>
  <phoneticPr fontId="2" type="noConversion"/>
  <conditionalFormatting sqref="I21:I89 I91:I154 I156:I221">
    <cfRule type="expression" dxfId="54" priority="1220" stopIfTrue="1">
      <formula>F21&gt;0</formula>
    </cfRule>
    <cfRule type="expression" dxfId="53" priority="1221" stopIfTrue="1">
      <formula>H21&gt;0</formula>
    </cfRule>
    <cfRule type="cellIs" dxfId="52" priority="1222" stopIfTrue="1" operator="equal">
      <formula>"a"</formula>
    </cfRule>
  </conditionalFormatting>
  <conditionalFormatting sqref="I223:I287 I289:I328 M223:M287 M289:M328 M21:M89 M91:M154 M156:M221 M18:M19 G21:G89 G91:G154 G156:G221 G223:G287 G289:G328">
    <cfRule type="expression" dxfId="51" priority="7123" stopIfTrue="1">
      <formula>F18&gt;0</formula>
    </cfRule>
  </conditionalFormatting>
  <conditionalFormatting sqref="I223:I287 I289:I328">
    <cfRule type="expression" dxfId="50" priority="4361" stopIfTrue="1">
      <formula>F223&gt;0</formula>
    </cfRule>
  </conditionalFormatting>
  <conditionalFormatting sqref="I223:I287 M223:M287 I289:I328 M289:M328">
    <cfRule type="cellIs" dxfId="49" priority="1105" stopIfTrue="1" operator="equal">
      <formula>"a"</formula>
    </cfRule>
  </conditionalFormatting>
  <conditionalFormatting sqref="M18:M19">
    <cfRule type="cellIs" dxfId="48" priority="7124" stopIfTrue="1" operator="equal">
      <formula>"a"</formula>
    </cfRule>
  </conditionalFormatting>
  <conditionalFormatting sqref="M21:M89 M91:M154 M156:M221">
    <cfRule type="cellIs" dxfId="47" priority="22" stopIfTrue="1" operator="equal">
      <formula>"a"</formula>
    </cfRule>
  </conditionalFormatting>
  <conditionalFormatting sqref="M391 O391 M398 AA399:AA400 AD399:AD400 O400 M400:M407 AA408:AA409 AD408:AD409 O409 M409:M410">
    <cfRule type="cellIs" dxfId="46" priority="7126" stopIfTrue="1" operator="equal">
      <formula>"a"</formula>
    </cfRule>
  </conditionalFormatting>
  <conditionalFormatting sqref="O18:O19 O384:O385 O388:O389 O392:O394 O397:O398 O401:O407 O410 O412:O417 O419:O422 O424:O428">
    <cfRule type="expression" dxfId="45" priority="7125" stopIfTrue="1">
      <formula>M18=""</formula>
    </cfRule>
  </conditionalFormatting>
  <conditionalFormatting sqref="AA18:AA20 AD18:AD20 AA22:AA39 AD22:AD39 AA329 AD329 AA383:AA394 AD383:AD394 AA397:AA398 AD397:AD398 AA401:AA407 AD401:AD407 AA410 AD410 AA412:AA422 AD412:AD422 AA424:AA428 AD424:AD428">
    <cfRule type="cellIs" dxfId="44" priority="7127" stopIfTrue="1" operator="equal">
      <formula>#REF!</formula>
    </cfRule>
  </conditionalFormatting>
  <conditionalFormatting sqref="AA21 AD21">
    <cfRule type="cellIs" dxfId="43" priority="5520" stopIfTrue="1" operator="equal">
      <formula>#REF!</formula>
    </cfRule>
  </conditionalFormatting>
  <conditionalFormatting sqref="AA40:AA328 AD40:AD328">
    <cfRule type="cellIs" dxfId="42" priority="1" stopIfTrue="1" operator="equal">
      <formula>#REF!</formula>
    </cfRule>
  </conditionalFormatting>
  <dataValidations xWindow="884" yWindow="499" count="4">
    <dataValidation allowBlank="1" showInputMessage="1" showErrorMessage="1" error="Enter Direct or Bought-out only" sqref="O336:O65677 O330:O333 K15 O1:O14 O16:O328" xr:uid="{00000000-0002-0000-0400-000000000000}"/>
    <dataValidation type="whole" operator="greaterThan" allowBlank="1" showInputMessage="1" showErrorMessage="1" sqref="M156:M221 M21:M89 M91:M154 M223:M287 M289:M328" xr:uid="{00000000-0002-0000-0400-000001000000}">
      <formula1>0</formula1>
    </dataValidation>
    <dataValidation type="whole" operator="greaterThan" allowBlank="1" showInputMessage="1" showErrorMessage="1" sqref="G156:G221 G21:G89 G91:G154 G223:G287 G289:G328" xr:uid="{00000000-0002-0000-0400-000002000000}">
      <formula1>1</formula1>
    </dataValidation>
    <dataValidation type="list" operator="greaterThan" allowBlank="1" showInputMessage="1" showErrorMessage="1" sqref="I156:I221 I21:I89 I91:I154 I223:I287 I289:I328"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CC/NT/W-AIS/DOM/A10/24/10719</v>
      </c>
      <c r="B1" s="66"/>
      <c r="C1" s="59"/>
      <c r="D1" s="59"/>
      <c r="E1" s="7"/>
      <c r="F1" s="7"/>
      <c r="G1" s="8" t="s">
        <v>414</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70"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70"/>
      <c r="C3" s="1270"/>
      <c r="D3" s="1270"/>
      <c r="E3" s="1270"/>
      <c r="F3" s="1270"/>
      <c r="G3" s="1270"/>
      <c r="O3" s="4"/>
      <c r="P3" s="311"/>
      <c r="Q3" s="311"/>
      <c r="R3" s="311"/>
      <c r="T3" s="4"/>
      <c r="U3" s="1"/>
      <c r="W3" s="1256"/>
      <c r="X3" s="1256"/>
    </row>
    <row r="4" spans="1:27" ht="22.15" customHeight="1">
      <c r="A4" s="1271" t="s">
        <v>416</v>
      </c>
      <c r="B4" s="1271"/>
      <c r="C4" s="1271"/>
      <c r="D4" s="1271"/>
      <c r="E4" s="1271"/>
      <c r="F4" s="1271"/>
      <c r="G4" s="1271"/>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392</v>
      </c>
      <c r="F6" s="1"/>
      <c r="G6" s="32"/>
      <c r="O6" s="4"/>
      <c r="P6" s="311"/>
      <c r="Q6" s="311"/>
      <c r="R6" s="311"/>
      <c r="T6" s="4"/>
      <c r="U6" s="349"/>
    </row>
    <row r="7" spans="1:27" ht="35.25" customHeight="1">
      <c r="A7" s="1272" t="str">
        <f>IF('Names of Bidder'!D9="", "", IF('Names of Bidder'!D6= "JV (Joint Venture)", "JV of " &amp; Z8, ""))</f>
        <v/>
      </c>
      <c r="B7" s="1272"/>
      <c r="C7" s="1272"/>
      <c r="D7" s="1272"/>
      <c r="E7" s="62" t="s">
        <v>394</v>
      </c>
      <c r="F7" s="1"/>
      <c r="G7" s="32"/>
      <c r="O7" s="365"/>
      <c r="P7" s="352"/>
      <c r="Q7" s="352"/>
      <c r="R7" s="352"/>
      <c r="W7" s="1256"/>
      <c r="X7" s="1256"/>
    </row>
    <row r="8" spans="1:27" ht="18" customHeight="1">
      <c r="A8" s="31" t="s">
        <v>393</v>
      </c>
      <c r="B8" s="1273" t="str">
        <f>IF('Names of Bidder'!D9=0, "", 'Names of Bidder'!D9)</f>
        <v/>
      </c>
      <c r="C8" s="1273"/>
      <c r="D8" s="1273"/>
      <c r="E8" s="62" t="s">
        <v>396</v>
      </c>
      <c r="F8" s="1"/>
      <c r="G8" s="32"/>
      <c r="O8" s="4"/>
      <c r="P8" s="353"/>
      <c r="Q8" s="353"/>
      <c r="R8" s="353"/>
      <c r="Z8" s="368" t="str">
        <f>IF('Names of Bidder'!D7=1,'Names of Bidder'!D9&amp;" &amp; "&amp;'Names of Bidder'!D14,IF('Names of Bidder'!D7="2 or More",'Names of Bidder'!D9&amp;" , "&amp;'Names of Bidder'!D14&amp;" &amp; "&amp;'Names of Bidder'!D19,""))</f>
        <v xml:space="preserve"> &amp; </v>
      </c>
    </row>
    <row r="9" spans="1:27" ht="18" customHeight="1">
      <c r="A9" s="31" t="s">
        <v>395</v>
      </c>
      <c r="B9" s="1273" t="str">
        <f>IF('Names of Bidder'!D10=0, "", 'Names of Bidder'!D10)</f>
        <v/>
      </c>
      <c r="C9" s="1273"/>
      <c r="D9" s="1273"/>
      <c r="E9" s="62" t="s">
        <v>397</v>
      </c>
      <c r="F9" s="1"/>
      <c r="G9" s="32"/>
      <c r="O9" s="4"/>
      <c r="P9" s="353"/>
      <c r="Q9" s="353"/>
      <c r="R9" s="353"/>
    </row>
    <row r="10" spans="1:27" ht="18" customHeight="1">
      <c r="A10" s="332"/>
      <c r="B10" s="1274" t="str">
        <f>IF('Names of Bidder'!D11=0, "", 'Names of Bidder'!D11)</f>
        <v/>
      </c>
      <c r="C10" s="1274"/>
      <c r="D10" s="1274"/>
      <c r="E10" s="333" t="s">
        <v>280</v>
      </c>
      <c r="G10" s="332"/>
      <c r="O10" s="365"/>
      <c r="P10" s="366"/>
      <c r="Q10" s="311"/>
      <c r="R10" s="354"/>
    </row>
    <row r="11" spans="1:27" ht="18" customHeight="1">
      <c r="A11" s="332"/>
      <c r="B11" s="1274" t="str">
        <f>IF('Names of Bidder'!D12=0, "", 'Names of Bidder'!D12)</f>
        <v/>
      </c>
      <c r="C11" s="1274"/>
      <c r="D11" s="1274"/>
      <c r="E11" s="333" t="s">
        <v>398</v>
      </c>
      <c r="G11" s="332"/>
      <c r="W11" s="1256"/>
      <c r="X11" s="1256"/>
    </row>
    <row r="12" spans="1:27" ht="14.1" customHeight="1">
      <c r="A12" s="332"/>
      <c r="B12" s="332"/>
      <c r="C12" s="332"/>
      <c r="D12" s="332"/>
      <c r="E12" s="31"/>
      <c r="F12" s="34"/>
      <c r="G12" s="34"/>
      <c r="Y12" s="355"/>
    </row>
    <row r="13" spans="1:27" ht="40.5" customHeight="1">
      <c r="A13" s="1275" t="s">
        <v>376</v>
      </c>
      <c r="B13" s="1275"/>
      <c r="C13" s="1275"/>
      <c r="D13" s="1275"/>
      <c r="E13" s="1275"/>
      <c r="F13" s="1275"/>
      <c r="G13" s="1275"/>
      <c r="H13" s="393"/>
      <c r="I13" s="253"/>
      <c r="J13" s="254"/>
      <c r="K13" s="254"/>
      <c r="L13" s="254"/>
      <c r="M13" s="254"/>
      <c r="Q13" s="6"/>
      <c r="U13" t="s">
        <v>420</v>
      </c>
      <c r="Y13" s="355"/>
    </row>
    <row r="14" spans="1:27" ht="14.1" customHeight="1">
      <c r="E14" s="7"/>
      <c r="F14" s="7"/>
      <c r="G14" s="8" t="s">
        <v>273</v>
      </c>
      <c r="P14" s="1258"/>
      <c r="Q14" s="1258"/>
      <c r="S14" s="1261"/>
      <c r="T14" s="1261"/>
      <c r="U14" t="s">
        <v>70</v>
      </c>
      <c r="W14" s="1256"/>
      <c r="X14" s="1256"/>
    </row>
    <row r="15" spans="1:27" ht="66" customHeight="1">
      <c r="A15" s="5" t="s">
        <v>361</v>
      </c>
      <c r="B15" s="5" t="s">
        <v>391</v>
      </c>
      <c r="C15" s="9" t="s">
        <v>353</v>
      </c>
      <c r="D15" s="9" t="s">
        <v>362</v>
      </c>
      <c r="E15" s="5" t="s">
        <v>363</v>
      </c>
      <c r="F15" s="5" t="s">
        <v>364</v>
      </c>
      <c r="G15" s="5" t="s">
        <v>399</v>
      </c>
      <c r="P15" s="312"/>
      <c r="Q15" s="312"/>
      <c r="S15" s="312"/>
      <c r="T15" s="312"/>
    </row>
    <row r="16" spans="1:27" ht="18" customHeight="1">
      <c r="A16" s="9">
        <v>1</v>
      </c>
      <c r="B16" s="9">
        <v>2</v>
      </c>
      <c r="C16" s="9">
        <v>3</v>
      </c>
      <c r="D16" s="9">
        <v>4</v>
      </c>
      <c r="E16" s="9">
        <v>5</v>
      </c>
      <c r="F16" s="9" t="s">
        <v>401</v>
      </c>
      <c r="G16" s="9">
        <v>7</v>
      </c>
      <c r="P16" s="189"/>
      <c r="Q16" s="189"/>
      <c r="S16" s="189"/>
      <c r="T16" s="189"/>
    </row>
    <row r="17" spans="1:10" s="471" customFormat="1" ht="66.75" customHeight="1">
      <c r="A17" s="470">
        <f>'Sch-1'!A18</f>
        <v>0</v>
      </c>
      <c r="B17" s="470">
        <f>'Sch-1'!J18</f>
        <v>0</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f>'Sch-1'!A18</f>
        <v>0</v>
      </c>
      <c r="B19" s="470">
        <f>'Sch-1'!J18</f>
        <v>0</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463</v>
      </c>
      <c r="C71" s="477"/>
      <c r="D71" s="478"/>
      <c r="E71" s="472"/>
      <c r="F71" s="334">
        <f>SUMIF(G18:G70,"Direct",F18:F70)</f>
        <v>0</v>
      </c>
      <c r="G71" s="479" t="s">
        <v>420</v>
      </c>
    </row>
    <row r="72" spans="1:22" s="471" customFormat="1" ht="18" customHeight="1">
      <c r="A72" s="476"/>
      <c r="B72" s="407" t="s">
        <v>464</v>
      </c>
      <c r="C72" s="477"/>
      <c r="D72" s="478"/>
      <c r="E72" s="472"/>
      <c r="F72" s="334">
        <f>SUMIF(G18:G70,"Bought-Out",F18:F70)</f>
        <v>0</v>
      </c>
      <c r="G72" s="479"/>
    </row>
    <row r="73" spans="1:22" ht="44.1" customHeight="1">
      <c r="A73" s="406"/>
      <c r="B73" s="407" t="s">
        <v>462</v>
      </c>
      <c r="C73" s="408"/>
      <c r="D73" s="409"/>
      <c r="E73" s="405"/>
      <c r="F73" s="405">
        <f>F71+F72</f>
        <v>0</v>
      </c>
      <c r="G73" s="410"/>
      <c r="I73" s="365"/>
      <c r="P73" s="360"/>
      <c r="Q73" s="359"/>
      <c r="S73" s="360"/>
      <c r="T73" s="359"/>
      <c r="V73" s="348"/>
    </row>
    <row r="74" spans="1:22" ht="26.1" customHeight="1">
      <c r="A74" s="335"/>
      <c r="B74" s="1264" t="s">
        <v>465</v>
      </c>
      <c r="C74" s="1264"/>
      <c r="D74" s="1264"/>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65" t="s">
        <v>419</v>
      </c>
      <c r="C75" s="1265"/>
      <c r="D75" s="1265"/>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66"/>
      <c r="B76" s="1266"/>
      <c r="C76" s="1266"/>
      <c r="D76" s="1266"/>
      <c r="E76" s="1266"/>
      <c r="F76" s="1266"/>
      <c r="G76" s="1266"/>
      <c r="P76" s="363" t="s">
        <v>259</v>
      </c>
      <c r="Q76" s="360" t="e">
        <f>F75-Q75</f>
        <v>#REF!</v>
      </c>
      <c r="S76" s="363" t="s">
        <v>275</v>
      </c>
      <c r="T76" s="360" t="e">
        <f>Q75-T75</f>
        <v>#REF!</v>
      </c>
    </row>
    <row r="77" spans="1:22" ht="16.5" customHeight="1">
      <c r="B77" s="1267" t="str">
        <f>IF((18-COUNTA(G17:G70))&gt;0,"Do not leave Mode of Transaction Blank for any item. "&amp;(18-COUNTA(G17:G70))&amp;" item(s) is(are) left blank, if you leave it blank, the same shall be deemed to be 'Bought-out'", " ")</f>
        <v xml:space="preserve"> </v>
      </c>
      <c r="C77" s="1267"/>
      <c r="D77" s="1267"/>
      <c r="E77" s="1267"/>
      <c r="F77" s="1267"/>
      <c r="G77" s="1267"/>
      <c r="P77" s="1" t="s">
        <v>285</v>
      </c>
      <c r="Q77" s="1" t="e">
        <f>IF(#REF!&gt;0,#REF! &amp; " item(s) in Sch-1", "")</f>
        <v>#REF!</v>
      </c>
    </row>
    <row r="78" spans="1:22" ht="24" customHeight="1">
      <c r="A78" s="74"/>
      <c r="B78" s="1267"/>
      <c r="C78" s="1267"/>
      <c r="D78" s="1267"/>
      <c r="E78" s="1267"/>
      <c r="F78" s="1267"/>
      <c r="G78" s="1267"/>
    </row>
    <row r="79" spans="1:22" ht="117.75" customHeight="1">
      <c r="A79" s="75" t="s">
        <v>406</v>
      </c>
      <c r="B79" s="1268" t="s">
        <v>68</v>
      </c>
      <c r="C79" s="1268"/>
      <c r="D79" s="1268"/>
      <c r="E79" s="1268"/>
      <c r="F79" s="1268"/>
      <c r="G79" s="1268"/>
    </row>
    <row r="80" spans="1:22" ht="33.6" customHeight="1">
      <c r="A80" s="11"/>
      <c r="B80" s="2"/>
      <c r="C80" s="2"/>
      <c r="D80" s="6"/>
      <c r="E80" s="1"/>
      <c r="F80" s="1"/>
      <c r="G80" s="1"/>
    </row>
    <row r="81" spans="1:7" ht="33.6" customHeight="1">
      <c r="A81" s="35" t="s">
        <v>402</v>
      </c>
      <c r="B81" s="113" t="str">
        <f>'Names of Bidder'!D31&amp;"-"&amp; 'Names of Bidder'!E31&amp;"-" &amp;'Names of Bidder'!F31</f>
        <v>--</v>
      </c>
      <c r="C81" s="12"/>
      <c r="D81" s="36"/>
      <c r="E81" s="1"/>
      <c r="F81" s="1"/>
      <c r="G81" s="188"/>
    </row>
    <row r="82" spans="1:7" ht="33.6" customHeight="1">
      <c r="A82" s="35" t="s">
        <v>403</v>
      </c>
      <c r="B82" s="113" t="str">
        <f>IF('Names of Bidder'!D32=0, "", 'Names of Bidder'!D32)</f>
        <v/>
      </c>
      <c r="C82" s="1"/>
      <c r="D82" s="36" t="s">
        <v>404</v>
      </c>
      <c r="E82" s="188" t="str">
        <f>IF('Names of Bidder'!D24=0, "", 'Names of Bidder'!D24)</f>
        <v/>
      </c>
      <c r="F82" s="1"/>
      <c r="G82" s="188"/>
    </row>
    <row r="83" spans="1:7" ht="33.6" customHeight="1">
      <c r="A83" s="201"/>
      <c r="B83" s="200"/>
      <c r="C83" s="194"/>
      <c r="D83" s="36" t="s">
        <v>405</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69"/>
      <c r="B111" s="1269"/>
      <c r="C111" s="1269"/>
      <c r="D111" s="1269"/>
      <c r="E111" s="1269"/>
      <c r="F111" s="1269"/>
      <c r="G111" s="1269"/>
      <c r="O111" s="4"/>
      <c r="P111" s="311"/>
      <c r="Q111" s="311"/>
      <c r="R111" s="311"/>
      <c r="T111" s="4"/>
      <c r="U111" s="1"/>
      <c r="W111" s="1256"/>
      <c r="X111" s="1256"/>
    </row>
    <row r="112" spans="1:24" ht="22.15" customHeight="1">
      <c r="A112" s="1262"/>
      <c r="B112" s="1262"/>
      <c r="C112" s="1262"/>
      <c r="D112" s="1262"/>
      <c r="E112" s="1262"/>
      <c r="F112" s="1262"/>
      <c r="G112" s="1262"/>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63"/>
      <c r="B115" s="1263"/>
      <c r="C115" s="1263"/>
      <c r="D115" s="1263"/>
      <c r="E115" s="204"/>
      <c r="F115" s="194"/>
      <c r="G115" s="193"/>
      <c r="O115" s="365"/>
      <c r="P115" s="352"/>
      <c r="Q115" s="352"/>
      <c r="R115" s="352"/>
      <c r="W115" s="1256"/>
      <c r="X115" s="1256"/>
    </row>
    <row r="116" spans="1:41" ht="18" customHeight="1">
      <c r="A116" s="206"/>
      <c r="B116" s="1255"/>
      <c r="C116" s="1255"/>
      <c r="D116" s="1255"/>
      <c r="E116" s="204"/>
      <c r="F116" s="194"/>
      <c r="G116" s="193"/>
      <c r="O116" s="4"/>
      <c r="P116" s="353"/>
      <c r="Q116" s="353"/>
      <c r="R116" s="353"/>
    </row>
    <row r="117" spans="1:41" ht="18" customHeight="1">
      <c r="A117" s="206"/>
      <c r="B117" s="1255"/>
      <c r="C117" s="1255"/>
      <c r="D117" s="1255"/>
      <c r="E117" s="204"/>
      <c r="F117" s="194"/>
      <c r="G117" s="193"/>
      <c r="O117" s="4"/>
      <c r="P117" s="353"/>
      <c r="Q117" s="353"/>
      <c r="R117" s="353"/>
    </row>
    <row r="118" spans="1:41" ht="18" customHeight="1">
      <c r="A118" s="193"/>
      <c r="B118" s="1255"/>
      <c r="C118" s="1255"/>
      <c r="D118" s="1255"/>
      <c r="E118" s="204"/>
      <c r="F118" s="194"/>
      <c r="G118" s="193"/>
      <c r="O118" s="365"/>
      <c r="P118" s="367"/>
      <c r="Q118" s="364"/>
      <c r="R118" s="354"/>
    </row>
    <row r="119" spans="1:41" ht="18" customHeight="1">
      <c r="A119" s="193"/>
      <c r="B119" s="1255"/>
      <c r="C119" s="1255"/>
      <c r="D119" s="1255"/>
      <c r="E119" s="204"/>
      <c r="F119" s="194"/>
      <c r="G119" s="193"/>
      <c r="W119" s="1256"/>
      <c r="X119" s="1256"/>
    </row>
    <row r="120" spans="1:41" ht="18" customHeight="1">
      <c r="A120" s="193"/>
      <c r="B120" s="193"/>
      <c r="C120" s="193"/>
      <c r="D120" s="193"/>
      <c r="E120" s="206"/>
      <c r="F120" s="194"/>
      <c r="G120" s="194"/>
      <c r="Y120" s="355"/>
    </row>
    <row r="121" spans="1:41" ht="40.5" customHeight="1">
      <c r="A121" s="1257"/>
      <c r="B121" s="1257"/>
      <c r="C121" s="1257"/>
      <c r="D121" s="1257"/>
      <c r="E121" s="1257"/>
      <c r="F121" s="1257"/>
      <c r="G121" s="1257"/>
      <c r="H121" s="393"/>
      <c r="I121" s="253"/>
      <c r="J121" s="254"/>
      <c r="K121" s="254"/>
      <c r="L121" s="254"/>
      <c r="M121" s="254"/>
      <c r="Q121" s="6"/>
      <c r="Y121" s="355"/>
    </row>
    <row r="122" spans="1:41" ht="18" customHeight="1">
      <c r="A122" s="201"/>
      <c r="B122" s="201"/>
      <c r="C122" s="201"/>
      <c r="D122" s="201"/>
      <c r="E122" s="208"/>
      <c r="F122" s="208"/>
      <c r="G122" s="209"/>
      <c r="P122" s="1258"/>
      <c r="Q122" s="1258"/>
      <c r="S122" s="1261"/>
      <c r="T122" s="1261"/>
      <c r="W122" s="1256"/>
      <c r="X122" s="1256"/>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56"/>
      <c r="X126" s="1256"/>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56"/>
      <c r="X130" s="1256"/>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59"/>
      <c r="C173" s="1259"/>
      <c r="D173" s="1259"/>
      <c r="E173" s="234"/>
      <c r="F173" s="234"/>
      <c r="G173" s="194"/>
      <c r="I173" s="252"/>
      <c r="J173" s="185"/>
      <c r="K173" s="185"/>
      <c r="L173" s="185"/>
      <c r="M173" s="185"/>
      <c r="N173" s="1"/>
      <c r="O173" s="1"/>
      <c r="P173" s="89"/>
      <c r="Q173" s="359"/>
      <c r="R173" s="6"/>
      <c r="S173" s="89"/>
      <c r="T173" s="359"/>
      <c r="U173" s="1"/>
      <c r="V173" s="6"/>
    </row>
    <row r="174" spans="1:22" ht="26.1" customHeight="1">
      <c r="A174" s="249"/>
      <c r="B174" s="1260"/>
      <c r="C174" s="1260"/>
      <c r="D174" s="1260"/>
      <c r="E174" s="234"/>
      <c r="F174" s="234"/>
      <c r="G174" s="194"/>
      <c r="I174" s="252"/>
      <c r="J174" s="185"/>
      <c r="K174" s="185"/>
      <c r="L174" s="185"/>
      <c r="M174" s="185"/>
      <c r="N174" s="1"/>
      <c r="O174" s="1"/>
      <c r="P174" s="89"/>
      <c r="Q174" s="359"/>
      <c r="R174" s="6"/>
      <c r="S174" s="89"/>
      <c r="T174" s="359"/>
      <c r="U174" s="1"/>
      <c r="V174" s="1"/>
    </row>
    <row r="175" spans="1:22" ht="26.1" customHeight="1">
      <c r="A175" s="249"/>
      <c r="B175" s="1254"/>
      <c r="C175" s="1254"/>
      <c r="D175" s="1254"/>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416"/>
  <sheetViews>
    <sheetView view="pageBreakPreview" zoomScaleNormal="100" zoomScaleSheetLayoutView="100" workbookViewId="0">
      <selection activeCell="I21" sqref="I21"/>
    </sheetView>
  </sheetViews>
  <sheetFormatPr defaultColWidth="9" defaultRowHeight="16.5"/>
  <cols>
    <col min="1" max="1" width="5.625" style="863" customWidth="1"/>
    <col min="2" max="2" width="12.625" style="863" customWidth="1"/>
    <col min="3" max="3" width="8.75" style="863" customWidth="1"/>
    <col min="4" max="4" width="36.25" style="863" customWidth="1"/>
    <col min="5" max="5" width="13.875" style="863" customWidth="1"/>
    <col min="6" max="6" width="74.75" style="864" customWidth="1"/>
    <col min="7" max="7" width="6.75" style="863" customWidth="1"/>
    <col min="8" max="8" width="8.125" style="927" bestFit="1" customWidth="1"/>
    <col min="9" max="9" width="16.875" style="865" customWidth="1"/>
    <col min="10" max="10" width="19.75" style="865" customWidth="1"/>
    <col min="11" max="11" width="9" style="857" customWidth="1"/>
    <col min="12" max="13" width="9" style="285" customWidth="1"/>
    <col min="14" max="20" width="9" style="857" customWidth="1"/>
    <col min="21" max="32" width="9" style="857"/>
    <col min="33" max="16384" width="9" style="285"/>
  </cols>
  <sheetData>
    <row r="1" spans="1:36">
      <c r="A1" s="852" t="str">
        <f>Cover!B3</f>
        <v>Specification No.: CC/NT/W-AIS/DOM/A10/24/10719</v>
      </c>
      <c r="B1" s="852"/>
      <c r="C1" s="852"/>
      <c r="D1" s="852"/>
      <c r="E1" s="852"/>
      <c r="F1" s="853"/>
      <c r="G1" s="854"/>
      <c r="H1" s="61"/>
      <c r="I1" s="855"/>
      <c r="J1" s="856" t="s">
        <v>625</v>
      </c>
    </row>
    <row r="2" spans="1:36">
      <c r="A2" s="1111"/>
      <c r="B2" s="1111"/>
      <c r="C2" s="1111"/>
      <c r="D2" s="1111"/>
      <c r="E2" s="1111"/>
      <c r="F2" s="1137"/>
      <c r="G2" s="1111"/>
      <c r="H2" s="1157"/>
      <c r="I2" s="285"/>
      <c r="J2" s="285"/>
    </row>
    <row r="3" spans="1:36" ht="76.150000000000006" customHeight="1">
      <c r="A3" s="1251"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51"/>
      <c r="C3" s="1251"/>
      <c r="D3" s="1251"/>
      <c r="E3" s="1251"/>
      <c r="F3" s="1251"/>
      <c r="G3" s="1251"/>
      <c r="H3" s="1251"/>
      <c r="I3" s="1251"/>
      <c r="J3" s="1251"/>
      <c r="K3" s="858"/>
      <c r="L3" s="859"/>
      <c r="M3" s="860"/>
      <c r="O3" s="861"/>
      <c r="R3" s="1277"/>
      <c r="S3" s="1277"/>
      <c r="AG3" s="857"/>
      <c r="AH3" s="857"/>
      <c r="AI3" s="857"/>
      <c r="AJ3" s="857"/>
    </row>
    <row r="4" spans="1:36">
      <c r="A4" s="1252" t="s">
        <v>23</v>
      </c>
      <c r="B4" s="1252"/>
      <c r="C4" s="1252"/>
      <c r="D4" s="1252"/>
      <c r="E4" s="1252"/>
      <c r="F4" s="1252"/>
      <c r="G4" s="1252"/>
      <c r="H4" s="1252"/>
      <c r="I4" s="1252"/>
      <c r="J4" s="1252"/>
      <c r="K4" s="862"/>
    </row>
    <row r="5" spans="1:36">
      <c r="J5" s="285"/>
    </row>
    <row r="6" spans="1:36">
      <c r="A6" s="1276" t="str">
        <f>'Sch-1'!A6</f>
        <v>Bidder’s Name and Address (Sole Bidder) :</v>
      </c>
      <c r="B6" s="1276"/>
      <c r="C6" s="1276"/>
      <c r="D6" s="1276"/>
      <c r="E6" s="866"/>
      <c r="F6" s="867"/>
      <c r="G6" s="868"/>
      <c r="H6" s="928"/>
      <c r="I6" s="1119" t="s">
        <v>392</v>
      </c>
      <c r="J6" s="285"/>
      <c r="K6" s="869"/>
    </row>
    <row r="7" spans="1:36">
      <c r="A7" s="1278" t="str">
        <f>'Sch-1'!A7</f>
        <v/>
      </c>
      <c r="B7" s="1278"/>
      <c r="C7" s="1278"/>
      <c r="D7" s="1278"/>
      <c r="E7" s="1278"/>
      <c r="F7" s="1278"/>
      <c r="G7" s="1278"/>
      <c r="H7" s="1278"/>
      <c r="I7" s="870" t="str">
        <f>'Sch-1'!M7</f>
        <v>Contracts Services, 3rd Floor</v>
      </c>
      <c r="J7" s="285"/>
      <c r="K7" s="869"/>
    </row>
    <row r="8" spans="1:36">
      <c r="A8" s="1280" t="s">
        <v>393</v>
      </c>
      <c r="B8" s="1280"/>
      <c r="C8" s="1279" t="str">
        <f>IF('Sch-1'!C8=0, "", 'Sch-1'!C8)</f>
        <v/>
      </c>
      <c r="D8" s="1279"/>
      <c r="E8" s="1279"/>
      <c r="I8" s="870" t="str">
        <f>'Sch-1'!M8</f>
        <v>Power Grid Corporation of India Ltd.,</v>
      </c>
      <c r="J8" s="285"/>
      <c r="K8" s="869"/>
    </row>
    <row r="9" spans="1:36">
      <c r="A9" s="1280" t="s">
        <v>395</v>
      </c>
      <c r="B9" s="1280"/>
      <c r="C9" s="1282" t="str">
        <f>IF('Sch-1'!C9=0, "", 'Sch-1'!C9)</f>
        <v/>
      </c>
      <c r="D9" s="1282"/>
      <c r="E9" s="1282"/>
      <c r="I9" s="870" t="str">
        <f>'Sch-1'!M9</f>
        <v>"Saudamini", Plot No.-2</v>
      </c>
      <c r="J9" s="285"/>
      <c r="K9" s="869"/>
    </row>
    <row r="10" spans="1:36">
      <c r="A10" s="868"/>
      <c r="B10" s="868"/>
      <c r="C10" s="1282" t="str">
        <f>IF('Sch-1'!C10=0, "", 'Sch-1'!C10)</f>
        <v/>
      </c>
      <c r="D10" s="1282"/>
      <c r="E10" s="1282"/>
      <c r="I10" s="870" t="str">
        <f>'Sch-1'!M10</f>
        <v xml:space="preserve">Sector-29, </v>
      </c>
      <c r="J10" s="285"/>
      <c r="K10" s="869"/>
    </row>
    <row r="11" spans="1:36">
      <c r="A11" s="868"/>
      <c r="B11" s="868"/>
      <c r="C11" s="1282" t="str">
        <f>IF('Sch-1'!C11=0, "", 'Sch-1'!C11)</f>
        <v/>
      </c>
      <c r="D11" s="1282"/>
      <c r="E11" s="1282"/>
      <c r="I11" s="870" t="str">
        <f>'Sch-1'!M11</f>
        <v>Gurgaon (Haryana) - 122001</v>
      </c>
      <c r="J11" s="285"/>
      <c r="K11" s="869"/>
    </row>
    <row r="12" spans="1:36">
      <c r="A12" s="868"/>
      <c r="B12" s="868"/>
      <c r="C12" s="868"/>
      <c r="D12" s="868"/>
      <c r="E12" s="868"/>
      <c r="F12" s="871"/>
      <c r="G12" s="871"/>
      <c r="H12" s="932"/>
      <c r="I12" s="870"/>
      <c r="J12" s="285"/>
      <c r="K12" s="869"/>
    </row>
    <row r="13" spans="1:36">
      <c r="A13" s="1284" t="s">
        <v>563</v>
      </c>
      <c r="B13" s="1284"/>
      <c r="C13" s="1284"/>
      <c r="D13" s="1284"/>
      <c r="E13" s="1284"/>
      <c r="F13" s="1284"/>
      <c r="G13" s="1284"/>
      <c r="H13" s="1284"/>
      <c r="I13" s="1284"/>
      <c r="J13" s="1284"/>
      <c r="K13" s="869"/>
    </row>
    <row r="14" spans="1:36">
      <c r="A14" s="870"/>
      <c r="B14" s="870"/>
      <c r="C14" s="870"/>
      <c r="D14" s="870"/>
      <c r="E14" s="870"/>
      <c r="F14" s="870"/>
      <c r="G14" s="870"/>
      <c r="H14" s="928"/>
      <c r="I14" s="870"/>
      <c r="J14" s="870"/>
      <c r="K14" s="869"/>
    </row>
    <row r="15" spans="1:36">
      <c r="A15" s="868"/>
      <c r="B15" s="868"/>
      <c r="C15" s="868"/>
      <c r="D15" s="868"/>
      <c r="E15" s="868"/>
      <c r="F15" s="872"/>
      <c r="G15" s="866"/>
      <c r="H15" s="107"/>
      <c r="I15" s="1283" t="s">
        <v>273</v>
      </c>
      <c r="J15" s="1283"/>
      <c r="K15" s="425"/>
    </row>
    <row r="16" spans="1:36" ht="75">
      <c r="A16" s="894" t="s">
        <v>361</v>
      </c>
      <c r="B16" s="894" t="s">
        <v>509</v>
      </c>
      <c r="C16" s="894" t="s">
        <v>510</v>
      </c>
      <c r="D16" s="894" t="s">
        <v>511</v>
      </c>
      <c r="E16" s="894" t="s">
        <v>512</v>
      </c>
      <c r="F16" s="895" t="s">
        <v>368</v>
      </c>
      <c r="G16" s="896" t="s">
        <v>353</v>
      </c>
      <c r="H16" s="894" t="s">
        <v>354</v>
      </c>
      <c r="I16" s="894" t="s">
        <v>514</v>
      </c>
      <c r="J16" s="894" t="s">
        <v>515</v>
      </c>
    </row>
    <row r="17" spans="1:13">
      <c r="A17" s="897">
        <v>1</v>
      </c>
      <c r="B17" s="897">
        <v>2</v>
      </c>
      <c r="C17" s="897">
        <v>3</v>
      </c>
      <c r="D17" s="897">
        <v>4</v>
      </c>
      <c r="E17" s="897">
        <v>5</v>
      </c>
      <c r="F17" s="897">
        <v>4</v>
      </c>
      <c r="G17" s="897">
        <v>5</v>
      </c>
      <c r="H17" s="908">
        <v>6</v>
      </c>
      <c r="I17" s="897">
        <v>7</v>
      </c>
      <c r="J17" s="897" t="s">
        <v>546</v>
      </c>
      <c r="K17" s="875"/>
    </row>
    <row r="18" spans="1:13">
      <c r="A18" s="876"/>
      <c r="B18" s="876"/>
      <c r="C18" s="876"/>
      <c r="D18" s="876"/>
      <c r="E18" s="876"/>
      <c r="F18" s="877"/>
      <c r="G18" s="877"/>
      <c r="H18" s="9"/>
      <c r="I18" s="877"/>
      <c r="J18" s="878"/>
      <c r="K18" s="875"/>
    </row>
    <row r="19" spans="1:13">
      <c r="A19" s="876"/>
      <c r="B19" s="876"/>
      <c r="C19" s="876"/>
      <c r="D19" s="876"/>
      <c r="E19" s="876"/>
      <c r="F19" s="877"/>
      <c r="G19" s="877"/>
      <c r="H19" s="9"/>
      <c r="I19" s="877"/>
      <c r="J19" s="878"/>
      <c r="K19" s="875"/>
    </row>
    <row r="20" spans="1:13" s="865" customFormat="1">
      <c r="A20" s="913" t="str">
        <f>'Sch-1'!A20</f>
        <v>I</v>
      </c>
      <c r="B20" s="920" t="str">
        <f>'Sch-1'!B20</f>
        <v xml:space="preserve">132 kV PASIGHAT OLD EXT        </v>
      </c>
      <c r="C20" s="921"/>
      <c r="D20" s="921"/>
      <c r="E20" s="921"/>
      <c r="F20" s="922"/>
      <c r="G20" s="1158"/>
      <c r="H20" s="1159"/>
      <c r="I20" s="1158"/>
      <c r="J20" s="1160"/>
      <c r="M20" s="285"/>
    </row>
    <row r="21" spans="1:13" s="865" customFormat="1" ht="33">
      <c r="A21" s="1128">
        <v>1</v>
      </c>
      <c r="B21" s="1128">
        <v>7000028332</v>
      </c>
      <c r="C21" s="1128">
        <v>10</v>
      </c>
      <c r="D21" s="1128" t="s">
        <v>698</v>
      </c>
      <c r="E21" s="1128">
        <v>1000028343</v>
      </c>
      <c r="F21" s="1130" t="s">
        <v>709</v>
      </c>
      <c r="G21" s="1128" t="s">
        <v>568</v>
      </c>
      <c r="H21" s="1128">
        <v>1</v>
      </c>
      <c r="I21" s="973"/>
      <c r="J21" s="1161" t="str">
        <f>IF(I21=0, "Included",IF(ISERROR(H21*I21), I21, H21*I21))</f>
        <v>Included</v>
      </c>
      <c r="K21" s="879"/>
      <c r="M21" s="285"/>
    </row>
    <row r="22" spans="1:13" s="865" customFormat="1" ht="33">
      <c r="A22" s="1128">
        <v>2</v>
      </c>
      <c r="B22" s="1128">
        <v>7000028332</v>
      </c>
      <c r="C22" s="1128">
        <v>20</v>
      </c>
      <c r="D22" s="1128" t="s">
        <v>698</v>
      </c>
      <c r="E22" s="1128">
        <v>1000000977</v>
      </c>
      <c r="F22" s="1130" t="s">
        <v>710</v>
      </c>
      <c r="G22" s="1128" t="s">
        <v>568</v>
      </c>
      <c r="H22" s="1128">
        <v>3</v>
      </c>
      <c r="I22" s="973"/>
      <c r="J22" s="1161" t="str">
        <f t="shared" ref="J22:J38" si="0">IF(I22=0, "Included",IF(ISERROR(H22*I22), I22, H22*I22))</f>
        <v>Included</v>
      </c>
      <c r="K22" s="879"/>
      <c r="M22" s="285"/>
    </row>
    <row r="23" spans="1:13" s="865" customFormat="1">
      <c r="A23" s="1128">
        <v>3</v>
      </c>
      <c r="B23" s="1128">
        <v>7000028332</v>
      </c>
      <c r="C23" s="1128">
        <v>30</v>
      </c>
      <c r="D23" s="1128" t="s">
        <v>698</v>
      </c>
      <c r="E23" s="1128">
        <v>1000000991</v>
      </c>
      <c r="F23" s="1130" t="s">
        <v>711</v>
      </c>
      <c r="G23" s="1128" t="s">
        <v>568</v>
      </c>
      <c r="H23" s="1128">
        <v>3</v>
      </c>
      <c r="I23" s="973"/>
      <c r="J23" s="1161" t="str">
        <f t="shared" si="0"/>
        <v>Included</v>
      </c>
      <c r="K23" s="879"/>
      <c r="M23" s="285"/>
    </row>
    <row r="24" spans="1:13" s="865" customFormat="1">
      <c r="A24" s="1128">
        <v>4</v>
      </c>
      <c r="B24" s="1128">
        <v>7000028332</v>
      </c>
      <c r="C24" s="1128">
        <v>40</v>
      </c>
      <c r="D24" s="1128" t="s">
        <v>698</v>
      </c>
      <c r="E24" s="1128">
        <v>1000020416</v>
      </c>
      <c r="F24" s="1130" t="s">
        <v>712</v>
      </c>
      <c r="G24" s="1128" t="s">
        <v>568</v>
      </c>
      <c r="H24" s="1128">
        <v>3</v>
      </c>
      <c r="I24" s="973"/>
      <c r="J24" s="1161" t="str">
        <f t="shared" si="0"/>
        <v>Included</v>
      </c>
      <c r="K24" s="879"/>
      <c r="M24" s="285"/>
    </row>
    <row r="25" spans="1:13" s="865" customFormat="1">
      <c r="A25" s="1128">
        <v>5</v>
      </c>
      <c r="B25" s="1128">
        <v>7000028332</v>
      </c>
      <c r="C25" s="1128">
        <v>50</v>
      </c>
      <c r="D25" s="1128" t="s">
        <v>698</v>
      </c>
      <c r="E25" s="1128">
        <v>1000000956</v>
      </c>
      <c r="F25" s="1130" t="s">
        <v>713</v>
      </c>
      <c r="G25" s="1128" t="s">
        <v>568</v>
      </c>
      <c r="H25" s="1128">
        <v>3</v>
      </c>
      <c r="I25" s="973"/>
      <c r="J25" s="1161" t="str">
        <f t="shared" si="0"/>
        <v>Included</v>
      </c>
      <c r="K25" s="879"/>
      <c r="M25" s="285"/>
    </row>
    <row r="26" spans="1:13" s="865" customFormat="1">
      <c r="A26" s="1128">
        <v>6</v>
      </c>
      <c r="B26" s="1128">
        <v>7000028332</v>
      </c>
      <c r="C26" s="1128">
        <v>60</v>
      </c>
      <c r="D26" s="1128" t="s">
        <v>698</v>
      </c>
      <c r="E26" s="1128">
        <v>1000000992</v>
      </c>
      <c r="F26" s="1130" t="s">
        <v>714</v>
      </c>
      <c r="G26" s="1128" t="s">
        <v>568</v>
      </c>
      <c r="H26" s="1128">
        <v>1</v>
      </c>
      <c r="I26" s="973"/>
      <c r="J26" s="1161" t="str">
        <f t="shared" si="0"/>
        <v>Included</v>
      </c>
      <c r="K26" s="879"/>
      <c r="M26" s="285"/>
    </row>
    <row r="27" spans="1:13" s="865" customFormat="1">
      <c r="A27" s="1128">
        <v>7</v>
      </c>
      <c r="B27" s="1128">
        <v>7000028332</v>
      </c>
      <c r="C27" s="1128">
        <v>70</v>
      </c>
      <c r="D27" s="1128" t="s">
        <v>698</v>
      </c>
      <c r="E27" s="1128">
        <v>1000000996</v>
      </c>
      <c r="F27" s="1130" t="s">
        <v>715</v>
      </c>
      <c r="G27" s="1128" t="s">
        <v>568</v>
      </c>
      <c r="H27" s="1128">
        <v>1</v>
      </c>
      <c r="I27" s="973"/>
      <c r="J27" s="1161" t="str">
        <f>IF(I27=0, "Included",IF(ISERROR(H27*I27), I27, H27*I27))</f>
        <v>Included</v>
      </c>
      <c r="K27" s="879"/>
      <c r="M27" s="285"/>
    </row>
    <row r="28" spans="1:13" s="865" customFormat="1">
      <c r="A28" s="1128">
        <v>8</v>
      </c>
      <c r="B28" s="1128">
        <v>7000028332</v>
      </c>
      <c r="C28" s="1128">
        <v>80</v>
      </c>
      <c r="D28" s="1128" t="s">
        <v>698</v>
      </c>
      <c r="E28" s="1128">
        <v>1000000997</v>
      </c>
      <c r="F28" s="1130" t="s">
        <v>716</v>
      </c>
      <c r="G28" s="1128" t="s">
        <v>568</v>
      </c>
      <c r="H28" s="1128">
        <v>1</v>
      </c>
      <c r="I28" s="973"/>
      <c r="J28" s="1161" t="str">
        <f t="shared" ref="J28:J29" si="1">IF(I28=0, "Included",IF(ISERROR(H28*I28), I28, H28*I28))</f>
        <v>Included</v>
      </c>
      <c r="K28" s="879"/>
      <c r="M28" s="285"/>
    </row>
    <row r="29" spans="1:13" s="865" customFormat="1">
      <c r="A29" s="1128">
        <v>9</v>
      </c>
      <c r="B29" s="1128">
        <v>7000028332</v>
      </c>
      <c r="C29" s="1128">
        <v>90</v>
      </c>
      <c r="D29" s="1128" t="s">
        <v>699</v>
      </c>
      <c r="E29" s="1128">
        <v>1000010955</v>
      </c>
      <c r="F29" s="1130" t="s">
        <v>717</v>
      </c>
      <c r="G29" s="1128" t="s">
        <v>568</v>
      </c>
      <c r="H29" s="1128">
        <v>1</v>
      </c>
      <c r="I29" s="973"/>
      <c r="J29" s="1161" t="str">
        <f t="shared" si="1"/>
        <v>Included</v>
      </c>
      <c r="K29" s="879"/>
      <c r="M29" s="285"/>
    </row>
    <row r="30" spans="1:13" s="865" customFormat="1">
      <c r="A30" s="1128">
        <v>10</v>
      </c>
      <c r="B30" s="1128">
        <v>7000028332</v>
      </c>
      <c r="C30" s="1128">
        <v>100</v>
      </c>
      <c r="D30" s="1128" t="s">
        <v>700</v>
      </c>
      <c r="E30" s="1128">
        <v>1000010638</v>
      </c>
      <c r="F30" s="1130" t="s">
        <v>718</v>
      </c>
      <c r="G30" s="1128" t="s">
        <v>568</v>
      </c>
      <c r="H30" s="1128">
        <v>1</v>
      </c>
      <c r="I30" s="973"/>
      <c r="J30" s="1161" t="str">
        <f t="shared" si="0"/>
        <v>Included</v>
      </c>
      <c r="K30" s="879"/>
      <c r="M30" s="285"/>
    </row>
    <row r="31" spans="1:13" s="865" customFormat="1">
      <c r="A31" s="1128">
        <v>11</v>
      </c>
      <c r="B31" s="1128">
        <v>7000028332</v>
      </c>
      <c r="C31" s="1128">
        <v>110</v>
      </c>
      <c r="D31" s="1128" t="s">
        <v>650</v>
      </c>
      <c r="E31" s="1128">
        <v>1000020262</v>
      </c>
      <c r="F31" s="1130" t="s">
        <v>676</v>
      </c>
      <c r="G31" s="1128" t="s">
        <v>568</v>
      </c>
      <c r="H31" s="1128">
        <v>2</v>
      </c>
      <c r="I31" s="973"/>
      <c r="J31" s="1161" t="str">
        <f t="shared" si="0"/>
        <v>Included</v>
      </c>
      <c r="K31" s="879"/>
      <c r="M31" s="285"/>
    </row>
    <row r="32" spans="1:13" s="865" customFormat="1" ht="33">
      <c r="A32" s="1128">
        <v>12</v>
      </c>
      <c r="B32" s="1128">
        <v>7000028332</v>
      </c>
      <c r="C32" s="1128">
        <v>120</v>
      </c>
      <c r="D32" s="1128" t="s">
        <v>650</v>
      </c>
      <c r="E32" s="1128">
        <v>1000038387</v>
      </c>
      <c r="F32" s="1130" t="s">
        <v>577</v>
      </c>
      <c r="G32" s="1128" t="s">
        <v>568</v>
      </c>
      <c r="H32" s="1128">
        <v>3</v>
      </c>
      <c r="I32" s="973"/>
      <c r="J32" s="1161" t="str">
        <f t="shared" si="0"/>
        <v>Included</v>
      </c>
      <c r="K32" s="879"/>
      <c r="M32" s="285"/>
    </row>
    <row r="33" spans="1:13" s="865" customFormat="1" ht="33">
      <c r="A33" s="1128">
        <v>13</v>
      </c>
      <c r="B33" s="1128">
        <v>7000028332</v>
      </c>
      <c r="C33" s="1128">
        <v>130</v>
      </c>
      <c r="D33" s="1128" t="s">
        <v>650</v>
      </c>
      <c r="E33" s="1128">
        <v>1000038325</v>
      </c>
      <c r="F33" s="1130" t="s">
        <v>575</v>
      </c>
      <c r="G33" s="1128" t="s">
        <v>568</v>
      </c>
      <c r="H33" s="1128">
        <v>3</v>
      </c>
      <c r="I33" s="973"/>
      <c r="J33" s="1161" t="str">
        <f t="shared" si="0"/>
        <v>Included</v>
      </c>
      <c r="K33" s="879"/>
      <c r="M33" s="285"/>
    </row>
    <row r="34" spans="1:13" s="865" customFormat="1">
      <c r="A34" s="1128">
        <v>14</v>
      </c>
      <c r="B34" s="1128">
        <v>7000028332</v>
      </c>
      <c r="C34" s="1128">
        <v>140</v>
      </c>
      <c r="D34" s="1128" t="s">
        <v>701</v>
      </c>
      <c r="E34" s="1128">
        <v>1000056265</v>
      </c>
      <c r="F34" s="1130" t="s">
        <v>617</v>
      </c>
      <c r="G34" s="1128" t="s">
        <v>576</v>
      </c>
      <c r="H34" s="1128">
        <v>0.3</v>
      </c>
      <c r="I34" s="973"/>
      <c r="J34" s="1161" t="str">
        <f t="shared" si="0"/>
        <v>Included</v>
      </c>
      <c r="K34" s="879"/>
      <c r="M34" s="285"/>
    </row>
    <row r="35" spans="1:13" s="865" customFormat="1">
      <c r="A35" s="1128">
        <v>15</v>
      </c>
      <c r="B35" s="1128">
        <v>7000028332</v>
      </c>
      <c r="C35" s="1128">
        <v>150</v>
      </c>
      <c r="D35" s="1128" t="s">
        <v>701</v>
      </c>
      <c r="E35" s="1128">
        <v>1000056264</v>
      </c>
      <c r="F35" s="1130" t="s">
        <v>618</v>
      </c>
      <c r="G35" s="1128" t="s">
        <v>576</v>
      </c>
      <c r="H35" s="1128">
        <v>1.5</v>
      </c>
      <c r="I35" s="973"/>
      <c r="J35" s="1161" t="str">
        <f t="shared" si="0"/>
        <v>Included</v>
      </c>
      <c r="K35" s="879"/>
      <c r="M35" s="285"/>
    </row>
    <row r="36" spans="1:13" s="865" customFormat="1">
      <c r="A36" s="1128">
        <v>16</v>
      </c>
      <c r="B36" s="1128">
        <v>7000028332</v>
      </c>
      <c r="C36" s="1128">
        <v>160</v>
      </c>
      <c r="D36" s="1128" t="s">
        <v>701</v>
      </c>
      <c r="E36" s="1128">
        <v>1000031887</v>
      </c>
      <c r="F36" s="1130" t="s">
        <v>607</v>
      </c>
      <c r="G36" s="1128" t="s">
        <v>576</v>
      </c>
      <c r="H36" s="1128">
        <v>0.5</v>
      </c>
      <c r="I36" s="973"/>
      <c r="J36" s="1161" t="str">
        <f t="shared" si="0"/>
        <v>Included</v>
      </c>
      <c r="K36" s="879"/>
      <c r="M36" s="285"/>
    </row>
    <row r="37" spans="1:13" s="865" customFormat="1">
      <c r="A37" s="1128">
        <v>17</v>
      </c>
      <c r="B37" s="1128">
        <v>7000028332</v>
      </c>
      <c r="C37" s="1128">
        <v>170</v>
      </c>
      <c r="D37" s="1128" t="s">
        <v>701</v>
      </c>
      <c r="E37" s="1128">
        <v>1000031993</v>
      </c>
      <c r="F37" s="1130" t="s">
        <v>719</v>
      </c>
      <c r="G37" s="1128" t="s">
        <v>576</v>
      </c>
      <c r="H37" s="1128">
        <v>0.5</v>
      </c>
      <c r="I37" s="973"/>
      <c r="J37" s="1161" t="str">
        <f t="shared" si="0"/>
        <v>Included</v>
      </c>
      <c r="K37" s="879"/>
      <c r="M37" s="285"/>
    </row>
    <row r="38" spans="1:13" s="865" customFormat="1">
      <c r="A38" s="1128">
        <v>18</v>
      </c>
      <c r="B38" s="1128">
        <v>7000028332</v>
      </c>
      <c r="C38" s="1128">
        <v>180</v>
      </c>
      <c r="D38" s="1128" t="s">
        <v>701</v>
      </c>
      <c r="E38" s="1128">
        <v>1000031987</v>
      </c>
      <c r="F38" s="1130" t="s">
        <v>608</v>
      </c>
      <c r="G38" s="1128" t="s">
        <v>576</v>
      </c>
      <c r="H38" s="1128">
        <v>1.5</v>
      </c>
      <c r="I38" s="973"/>
      <c r="J38" s="1161" t="str">
        <f t="shared" si="0"/>
        <v>Included</v>
      </c>
      <c r="K38" s="879"/>
      <c r="M38" s="285"/>
    </row>
    <row r="39" spans="1:13" s="865" customFormat="1">
      <c r="A39" s="1128">
        <v>19</v>
      </c>
      <c r="B39" s="1128">
        <v>7000028332</v>
      </c>
      <c r="C39" s="1128">
        <v>190</v>
      </c>
      <c r="D39" s="1128" t="s">
        <v>701</v>
      </c>
      <c r="E39" s="1128">
        <v>1000031976</v>
      </c>
      <c r="F39" s="1130" t="s">
        <v>612</v>
      </c>
      <c r="G39" s="1128" t="s">
        <v>576</v>
      </c>
      <c r="H39" s="1128">
        <v>0.2</v>
      </c>
      <c r="I39" s="973"/>
      <c r="J39" s="1161" t="str">
        <f>IF(I39=0, "Included",IF(ISERROR(H39*I39), I39, H39*I39))</f>
        <v>Included</v>
      </c>
      <c r="K39" s="879"/>
      <c r="M39" s="285"/>
    </row>
    <row r="40" spans="1:13" s="865" customFormat="1">
      <c r="A40" s="1128">
        <v>20</v>
      </c>
      <c r="B40" s="1128">
        <v>7000028332</v>
      </c>
      <c r="C40" s="1128">
        <v>200</v>
      </c>
      <c r="D40" s="1128" t="s">
        <v>701</v>
      </c>
      <c r="E40" s="1128">
        <v>1000031953</v>
      </c>
      <c r="F40" s="1130" t="s">
        <v>613</v>
      </c>
      <c r="G40" s="1128" t="s">
        <v>576</v>
      </c>
      <c r="H40" s="1128">
        <v>0.5</v>
      </c>
      <c r="I40" s="973"/>
      <c r="J40" s="1161" t="str">
        <f t="shared" ref="J40:J67" si="2">IF(I40=0, "Included",IF(ISERROR(H40*I40), I40, H40*I40))</f>
        <v>Included</v>
      </c>
      <c r="K40" s="879"/>
      <c r="M40" s="285"/>
    </row>
    <row r="41" spans="1:13" s="865" customFormat="1">
      <c r="A41" s="1128">
        <v>21</v>
      </c>
      <c r="B41" s="1128">
        <v>7000028332</v>
      </c>
      <c r="C41" s="1128">
        <v>210</v>
      </c>
      <c r="D41" s="1128" t="s">
        <v>701</v>
      </c>
      <c r="E41" s="1128">
        <v>1000031943</v>
      </c>
      <c r="F41" s="1130" t="s">
        <v>610</v>
      </c>
      <c r="G41" s="1128" t="s">
        <v>576</v>
      </c>
      <c r="H41" s="1128">
        <v>0.5</v>
      </c>
      <c r="I41" s="973"/>
      <c r="J41" s="1161" t="str">
        <f t="shared" si="2"/>
        <v>Included</v>
      </c>
      <c r="K41" s="879"/>
      <c r="M41" s="285"/>
    </row>
    <row r="42" spans="1:13" s="865" customFormat="1">
      <c r="A42" s="1128">
        <v>22</v>
      </c>
      <c r="B42" s="1128">
        <v>7000028332</v>
      </c>
      <c r="C42" s="1128">
        <v>220</v>
      </c>
      <c r="D42" s="1128" t="s">
        <v>701</v>
      </c>
      <c r="E42" s="1128">
        <v>1000031985</v>
      </c>
      <c r="F42" s="1130" t="s">
        <v>611</v>
      </c>
      <c r="G42" s="1128" t="s">
        <v>576</v>
      </c>
      <c r="H42" s="1128">
        <v>1</v>
      </c>
      <c r="I42" s="973"/>
      <c r="J42" s="1161" t="str">
        <f t="shared" ref="J42:J52" si="3">IF(I42=0, "Included",IF(ISERROR(H42*I42), I42, H42*I42))</f>
        <v>Included</v>
      </c>
      <c r="K42" s="879"/>
      <c r="M42" s="285"/>
    </row>
    <row r="43" spans="1:13" s="865" customFormat="1" ht="33">
      <c r="A43" s="1128">
        <v>23</v>
      </c>
      <c r="B43" s="1128">
        <v>7000028332</v>
      </c>
      <c r="C43" s="1128">
        <v>230</v>
      </c>
      <c r="D43" s="1128" t="s">
        <v>702</v>
      </c>
      <c r="E43" s="1128">
        <v>1000011240</v>
      </c>
      <c r="F43" s="1130" t="s">
        <v>720</v>
      </c>
      <c r="G43" s="1128" t="s">
        <v>572</v>
      </c>
      <c r="H43" s="1128">
        <v>1</v>
      </c>
      <c r="I43" s="973"/>
      <c r="J43" s="1161" t="str">
        <f t="shared" si="3"/>
        <v>Included</v>
      </c>
      <c r="K43" s="879"/>
      <c r="M43" s="285"/>
    </row>
    <row r="44" spans="1:13" s="865" customFormat="1" ht="49.5">
      <c r="A44" s="1128">
        <v>24</v>
      </c>
      <c r="B44" s="1128">
        <v>7000028332</v>
      </c>
      <c r="C44" s="1128">
        <v>240</v>
      </c>
      <c r="D44" s="1128" t="s">
        <v>703</v>
      </c>
      <c r="E44" s="1128">
        <v>1000029036</v>
      </c>
      <c r="F44" s="1130" t="s">
        <v>721</v>
      </c>
      <c r="G44" s="1128" t="s">
        <v>568</v>
      </c>
      <c r="H44" s="1128">
        <v>3</v>
      </c>
      <c r="I44" s="973"/>
      <c r="J44" s="1161" t="str">
        <f t="shared" si="3"/>
        <v>Included</v>
      </c>
      <c r="K44" s="879"/>
      <c r="M44" s="285"/>
    </row>
    <row r="45" spans="1:13" s="865" customFormat="1" ht="49.5">
      <c r="A45" s="1128">
        <v>25</v>
      </c>
      <c r="B45" s="1128">
        <v>7000028332</v>
      </c>
      <c r="C45" s="1128">
        <v>250</v>
      </c>
      <c r="D45" s="1128" t="s">
        <v>703</v>
      </c>
      <c r="E45" s="1128">
        <v>1000029037</v>
      </c>
      <c r="F45" s="1130" t="s">
        <v>722</v>
      </c>
      <c r="G45" s="1128" t="s">
        <v>568</v>
      </c>
      <c r="H45" s="1128">
        <v>3</v>
      </c>
      <c r="I45" s="973"/>
      <c r="J45" s="1161" t="str">
        <f t="shared" si="3"/>
        <v>Included</v>
      </c>
      <c r="K45" s="879"/>
      <c r="M45" s="285"/>
    </row>
    <row r="46" spans="1:13" s="865" customFormat="1" ht="49.5">
      <c r="A46" s="1128">
        <v>26</v>
      </c>
      <c r="B46" s="1128">
        <v>7000028332</v>
      </c>
      <c r="C46" s="1128">
        <v>260</v>
      </c>
      <c r="D46" s="1128" t="s">
        <v>703</v>
      </c>
      <c r="E46" s="1128">
        <v>1000029038</v>
      </c>
      <c r="F46" s="1130" t="s">
        <v>723</v>
      </c>
      <c r="G46" s="1128" t="s">
        <v>568</v>
      </c>
      <c r="H46" s="1128">
        <v>3</v>
      </c>
      <c r="I46" s="973"/>
      <c r="J46" s="1161" t="str">
        <f t="shared" si="3"/>
        <v>Included</v>
      </c>
      <c r="K46" s="879"/>
      <c r="M46" s="285"/>
    </row>
    <row r="47" spans="1:13" s="865" customFormat="1" ht="49.5">
      <c r="A47" s="1128">
        <v>27</v>
      </c>
      <c r="B47" s="1128">
        <v>7000028332</v>
      </c>
      <c r="C47" s="1128">
        <v>270</v>
      </c>
      <c r="D47" s="1128" t="s">
        <v>703</v>
      </c>
      <c r="E47" s="1128">
        <v>1000029039</v>
      </c>
      <c r="F47" s="1130" t="s">
        <v>724</v>
      </c>
      <c r="G47" s="1128" t="s">
        <v>568</v>
      </c>
      <c r="H47" s="1128">
        <v>3</v>
      </c>
      <c r="I47" s="973"/>
      <c r="J47" s="1161" t="str">
        <f t="shared" si="3"/>
        <v>Included</v>
      </c>
      <c r="K47" s="879"/>
      <c r="M47" s="285"/>
    </row>
    <row r="48" spans="1:13" s="865" customFormat="1" ht="49.5">
      <c r="A48" s="1128">
        <v>28</v>
      </c>
      <c r="B48" s="1128">
        <v>7000028332</v>
      </c>
      <c r="C48" s="1128">
        <v>280</v>
      </c>
      <c r="D48" s="1128" t="s">
        <v>703</v>
      </c>
      <c r="E48" s="1128">
        <v>1000029035</v>
      </c>
      <c r="F48" s="1130" t="s">
        <v>725</v>
      </c>
      <c r="G48" s="1128" t="s">
        <v>568</v>
      </c>
      <c r="H48" s="1128">
        <v>3</v>
      </c>
      <c r="I48" s="973"/>
      <c r="J48" s="1161" t="str">
        <f t="shared" si="3"/>
        <v>Included</v>
      </c>
      <c r="K48" s="879"/>
      <c r="M48" s="285"/>
    </row>
    <row r="49" spans="1:13" s="865" customFormat="1">
      <c r="A49" s="1128">
        <v>29</v>
      </c>
      <c r="B49" s="1128">
        <v>7000028332</v>
      </c>
      <c r="C49" s="1128">
        <v>290</v>
      </c>
      <c r="D49" s="1128" t="s">
        <v>703</v>
      </c>
      <c r="E49" s="1128">
        <v>1000032055</v>
      </c>
      <c r="F49" s="1130" t="s">
        <v>653</v>
      </c>
      <c r="G49" s="1128" t="s">
        <v>576</v>
      </c>
      <c r="H49" s="1128">
        <v>0.5</v>
      </c>
      <c r="I49" s="973"/>
      <c r="J49" s="1161" t="str">
        <f t="shared" si="3"/>
        <v>Included</v>
      </c>
      <c r="K49" s="879"/>
      <c r="M49" s="285"/>
    </row>
    <row r="50" spans="1:13" s="865" customFormat="1">
      <c r="A50" s="1128">
        <v>30</v>
      </c>
      <c r="B50" s="1128">
        <v>7000028332</v>
      </c>
      <c r="C50" s="1128">
        <v>300</v>
      </c>
      <c r="D50" s="1128" t="s">
        <v>704</v>
      </c>
      <c r="E50" s="1128">
        <v>1000032684</v>
      </c>
      <c r="F50" s="1130" t="s">
        <v>726</v>
      </c>
      <c r="G50" s="1128" t="s">
        <v>569</v>
      </c>
      <c r="H50" s="1128">
        <v>1</v>
      </c>
      <c r="I50" s="973"/>
      <c r="J50" s="1161" t="str">
        <f t="shared" si="3"/>
        <v>Included</v>
      </c>
      <c r="K50" s="879"/>
      <c r="M50" s="285"/>
    </row>
    <row r="51" spans="1:13" s="865" customFormat="1">
      <c r="A51" s="1128">
        <v>31</v>
      </c>
      <c r="B51" s="1128">
        <v>7000028332</v>
      </c>
      <c r="C51" s="1128">
        <v>310</v>
      </c>
      <c r="D51" s="1128" t="s">
        <v>704</v>
      </c>
      <c r="E51" s="1128">
        <v>1000028572</v>
      </c>
      <c r="F51" s="1130" t="s">
        <v>727</v>
      </c>
      <c r="G51" s="1128" t="s">
        <v>606</v>
      </c>
      <c r="H51" s="1128">
        <v>1</v>
      </c>
      <c r="I51" s="973"/>
      <c r="J51" s="1161" t="str">
        <f t="shared" si="3"/>
        <v>Included</v>
      </c>
      <c r="K51" s="879"/>
      <c r="M51" s="285"/>
    </row>
    <row r="52" spans="1:13" s="865" customFormat="1">
      <c r="A52" s="1128">
        <v>32</v>
      </c>
      <c r="B52" s="1128">
        <v>7000028332</v>
      </c>
      <c r="C52" s="1128">
        <v>320</v>
      </c>
      <c r="D52" s="1128" t="s">
        <v>704</v>
      </c>
      <c r="E52" s="1128">
        <v>1000025949</v>
      </c>
      <c r="F52" s="1130" t="s">
        <v>728</v>
      </c>
      <c r="G52" s="1128" t="s">
        <v>572</v>
      </c>
      <c r="H52" s="1128">
        <v>1</v>
      </c>
      <c r="I52" s="973"/>
      <c r="J52" s="1161" t="str">
        <f t="shared" si="3"/>
        <v>Included</v>
      </c>
      <c r="K52" s="879"/>
      <c r="M52" s="285"/>
    </row>
    <row r="53" spans="1:13" s="865" customFormat="1">
      <c r="A53" s="1128">
        <v>33</v>
      </c>
      <c r="B53" s="1128">
        <v>7000028332</v>
      </c>
      <c r="C53" s="1128">
        <v>330</v>
      </c>
      <c r="D53" s="1128" t="s">
        <v>704</v>
      </c>
      <c r="E53" s="1128">
        <v>1000026087</v>
      </c>
      <c r="F53" s="1130" t="s">
        <v>729</v>
      </c>
      <c r="G53" s="1128" t="s">
        <v>569</v>
      </c>
      <c r="H53" s="1128">
        <v>1</v>
      </c>
      <c r="I53" s="973"/>
      <c r="J53" s="1161" t="str">
        <f t="shared" si="2"/>
        <v>Included</v>
      </c>
      <c r="K53" s="879"/>
      <c r="M53" s="285"/>
    </row>
    <row r="54" spans="1:13" s="865" customFormat="1">
      <c r="A54" s="1128">
        <v>34</v>
      </c>
      <c r="B54" s="1128">
        <v>7000028332</v>
      </c>
      <c r="C54" s="1128">
        <v>340</v>
      </c>
      <c r="D54" s="1128" t="s">
        <v>704</v>
      </c>
      <c r="E54" s="1128">
        <v>1000028571</v>
      </c>
      <c r="F54" s="1130" t="s">
        <v>730</v>
      </c>
      <c r="G54" s="1128" t="s">
        <v>606</v>
      </c>
      <c r="H54" s="1128">
        <v>1</v>
      </c>
      <c r="I54" s="973"/>
      <c r="J54" s="1161" t="str">
        <f t="shared" si="2"/>
        <v>Included</v>
      </c>
      <c r="K54" s="879"/>
      <c r="M54" s="285"/>
    </row>
    <row r="55" spans="1:13" s="865" customFormat="1">
      <c r="A55" s="1128">
        <v>35</v>
      </c>
      <c r="B55" s="1128">
        <v>7000028332</v>
      </c>
      <c r="C55" s="1128">
        <v>350</v>
      </c>
      <c r="D55" s="1128" t="s">
        <v>704</v>
      </c>
      <c r="E55" s="1128">
        <v>1000028573</v>
      </c>
      <c r="F55" s="1130" t="s">
        <v>731</v>
      </c>
      <c r="G55" s="1128" t="s">
        <v>606</v>
      </c>
      <c r="H55" s="1128">
        <v>1</v>
      </c>
      <c r="I55" s="973"/>
      <c r="J55" s="1161" t="str">
        <f t="shared" si="2"/>
        <v>Included</v>
      </c>
      <c r="K55" s="879"/>
      <c r="M55" s="285"/>
    </row>
    <row r="56" spans="1:13" s="865" customFormat="1">
      <c r="A56" s="1128">
        <v>36</v>
      </c>
      <c r="B56" s="1128">
        <v>7000028332</v>
      </c>
      <c r="C56" s="1128">
        <v>360</v>
      </c>
      <c r="D56" s="1128" t="s">
        <v>704</v>
      </c>
      <c r="E56" s="1128">
        <v>1000028570</v>
      </c>
      <c r="F56" s="1130" t="s">
        <v>732</v>
      </c>
      <c r="G56" s="1128" t="s">
        <v>606</v>
      </c>
      <c r="H56" s="1128">
        <v>1</v>
      </c>
      <c r="I56" s="973"/>
      <c r="J56" s="1161" t="str">
        <f t="shared" si="2"/>
        <v>Included</v>
      </c>
      <c r="K56" s="879"/>
      <c r="M56" s="285"/>
    </row>
    <row r="57" spans="1:13" s="865" customFormat="1" ht="33">
      <c r="A57" s="1128">
        <v>37</v>
      </c>
      <c r="B57" s="1128">
        <v>7000028332</v>
      </c>
      <c r="C57" s="1128">
        <v>370</v>
      </c>
      <c r="D57" s="1128" t="s">
        <v>705</v>
      </c>
      <c r="E57" s="1128">
        <v>1000028770</v>
      </c>
      <c r="F57" s="1130" t="s">
        <v>733</v>
      </c>
      <c r="G57" s="1128" t="s">
        <v>568</v>
      </c>
      <c r="H57" s="1128">
        <v>188</v>
      </c>
      <c r="I57" s="973"/>
      <c r="J57" s="1161" t="str">
        <f t="shared" si="2"/>
        <v>Included</v>
      </c>
      <c r="K57" s="879"/>
      <c r="M57" s="285"/>
    </row>
    <row r="58" spans="1:13" s="865" customFormat="1" ht="66">
      <c r="A58" s="1128">
        <v>38</v>
      </c>
      <c r="B58" s="1128">
        <v>7000028332</v>
      </c>
      <c r="C58" s="1128">
        <v>380</v>
      </c>
      <c r="D58" s="1128" t="s">
        <v>706</v>
      </c>
      <c r="E58" s="1128">
        <v>1000015954</v>
      </c>
      <c r="F58" s="1130" t="s">
        <v>578</v>
      </c>
      <c r="G58" s="1128" t="s">
        <v>579</v>
      </c>
      <c r="H58" s="1128">
        <v>10</v>
      </c>
      <c r="I58" s="973"/>
      <c r="J58" s="1161" t="str">
        <f t="shared" si="2"/>
        <v>Included</v>
      </c>
      <c r="K58" s="879"/>
      <c r="M58" s="285"/>
    </row>
    <row r="59" spans="1:13" s="865" customFormat="1" ht="33">
      <c r="A59" s="1128">
        <v>39</v>
      </c>
      <c r="B59" s="1128">
        <v>7000028332</v>
      </c>
      <c r="C59" s="1128">
        <v>390</v>
      </c>
      <c r="D59" s="1128" t="s">
        <v>706</v>
      </c>
      <c r="E59" s="1128">
        <v>1000011713</v>
      </c>
      <c r="F59" s="1130" t="s">
        <v>580</v>
      </c>
      <c r="G59" s="1128" t="s">
        <v>579</v>
      </c>
      <c r="H59" s="1128">
        <v>1</v>
      </c>
      <c r="I59" s="973"/>
      <c r="J59" s="1161" t="str">
        <f t="shared" si="2"/>
        <v>Included</v>
      </c>
      <c r="K59" s="879"/>
      <c r="M59" s="285"/>
    </row>
    <row r="60" spans="1:13" s="865" customFormat="1" ht="33">
      <c r="A60" s="1128">
        <v>40</v>
      </c>
      <c r="B60" s="1128">
        <v>7000028332</v>
      </c>
      <c r="C60" s="1128">
        <v>400</v>
      </c>
      <c r="D60" s="1128" t="s">
        <v>706</v>
      </c>
      <c r="E60" s="1128">
        <v>1000012373</v>
      </c>
      <c r="F60" s="1130" t="s">
        <v>581</v>
      </c>
      <c r="G60" s="1128" t="s">
        <v>579</v>
      </c>
      <c r="H60" s="1128">
        <v>1</v>
      </c>
      <c r="I60" s="973"/>
      <c r="J60" s="1161" t="str">
        <f t="shared" si="2"/>
        <v>Included</v>
      </c>
      <c r="K60" s="879"/>
      <c r="M60" s="285"/>
    </row>
    <row r="61" spans="1:13" s="865" customFormat="1">
      <c r="A61" s="1128">
        <v>41</v>
      </c>
      <c r="B61" s="1128">
        <v>7000028332</v>
      </c>
      <c r="C61" s="1128">
        <v>410</v>
      </c>
      <c r="D61" s="1128" t="s">
        <v>707</v>
      </c>
      <c r="E61" s="1128">
        <v>1000023471</v>
      </c>
      <c r="F61" s="1130" t="s">
        <v>661</v>
      </c>
      <c r="G61" s="1128" t="s">
        <v>568</v>
      </c>
      <c r="H61" s="1128">
        <v>1</v>
      </c>
      <c r="I61" s="973"/>
      <c r="J61" s="1161" t="str">
        <f t="shared" si="2"/>
        <v>Included</v>
      </c>
      <c r="K61" s="879"/>
      <c r="M61" s="285"/>
    </row>
    <row r="62" spans="1:13" s="865" customFormat="1">
      <c r="A62" s="1128">
        <v>42</v>
      </c>
      <c r="B62" s="1128">
        <v>7000028332</v>
      </c>
      <c r="C62" s="1128">
        <v>420</v>
      </c>
      <c r="D62" s="1128" t="s">
        <v>707</v>
      </c>
      <c r="E62" s="1128">
        <v>1000037545</v>
      </c>
      <c r="F62" s="1130" t="s">
        <v>665</v>
      </c>
      <c r="G62" s="1128" t="s">
        <v>576</v>
      </c>
      <c r="H62" s="1128">
        <v>1</v>
      </c>
      <c r="I62" s="973"/>
      <c r="J62" s="1161" t="str">
        <f t="shared" si="2"/>
        <v>Included</v>
      </c>
      <c r="K62" s="879"/>
      <c r="M62" s="285"/>
    </row>
    <row r="63" spans="1:13" s="865" customFormat="1">
      <c r="A63" s="1128">
        <v>43</v>
      </c>
      <c r="B63" s="1128">
        <v>7000028332</v>
      </c>
      <c r="C63" s="1128">
        <v>430</v>
      </c>
      <c r="D63" s="1128" t="s">
        <v>707</v>
      </c>
      <c r="E63" s="1128">
        <v>1000066613</v>
      </c>
      <c r="F63" s="1130" t="s">
        <v>662</v>
      </c>
      <c r="G63" s="1128" t="s">
        <v>568</v>
      </c>
      <c r="H63" s="1128">
        <v>75</v>
      </c>
      <c r="I63" s="973"/>
      <c r="J63" s="1161" t="str">
        <f t="shared" si="2"/>
        <v>Included</v>
      </c>
      <c r="K63" s="879"/>
      <c r="M63" s="285"/>
    </row>
    <row r="64" spans="1:13" s="865" customFormat="1">
      <c r="A64" s="1128">
        <v>44</v>
      </c>
      <c r="B64" s="1128">
        <v>7000028332</v>
      </c>
      <c r="C64" s="1128">
        <v>440</v>
      </c>
      <c r="D64" s="1128" t="s">
        <v>707</v>
      </c>
      <c r="E64" s="1128">
        <v>1000066612</v>
      </c>
      <c r="F64" s="1130" t="s">
        <v>663</v>
      </c>
      <c r="G64" s="1128" t="s">
        <v>568</v>
      </c>
      <c r="H64" s="1128">
        <v>150</v>
      </c>
      <c r="I64" s="973"/>
      <c r="J64" s="1161" t="str">
        <f t="shared" si="2"/>
        <v>Included</v>
      </c>
      <c r="K64" s="879"/>
      <c r="M64" s="285"/>
    </row>
    <row r="65" spans="1:13" s="865" customFormat="1">
      <c r="A65" s="1128">
        <v>45</v>
      </c>
      <c r="B65" s="1128">
        <v>7000028332</v>
      </c>
      <c r="C65" s="1128">
        <v>450</v>
      </c>
      <c r="D65" s="1128" t="s">
        <v>707</v>
      </c>
      <c r="E65" s="1128">
        <v>1000066614</v>
      </c>
      <c r="F65" s="1130" t="s">
        <v>664</v>
      </c>
      <c r="G65" s="1128" t="s">
        <v>576</v>
      </c>
      <c r="H65" s="1128">
        <v>1</v>
      </c>
      <c r="I65" s="973"/>
      <c r="J65" s="1161" t="str">
        <f t="shared" si="2"/>
        <v>Included</v>
      </c>
      <c r="K65" s="879"/>
      <c r="M65" s="285"/>
    </row>
    <row r="66" spans="1:13" s="865" customFormat="1">
      <c r="A66" s="1128">
        <v>46</v>
      </c>
      <c r="B66" s="1128">
        <v>7000028332</v>
      </c>
      <c r="C66" s="1128">
        <v>460</v>
      </c>
      <c r="D66" s="1128" t="s">
        <v>707</v>
      </c>
      <c r="E66" s="1128">
        <v>1000034998</v>
      </c>
      <c r="F66" s="1130" t="s">
        <v>734</v>
      </c>
      <c r="G66" s="1128" t="s">
        <v>568</v>
      </c>
      <c r="H66" s="1128">
        <v>2</v>
      </c>
      <c r="I66" s="973"/>
      <c r="J66" s="1161" t="str">
        <f t="shared" si="2"/>
        <v>Included</v>
      </c>
      <c r="K66" s="879"/>
      <c r="M66" s="285"/>
    </row>
    <row r="67" spans="1:13" s="865" customFormat="1">
      <c r="A67" s="1128">
        <v>47</v>
      </c>
      <c r="B67" s="1128">
        <v>7000028332</v>
      </c>
      <c r="C67" s="1128">
        <v>470</v>
      </c>
      <c r="D67" s="1128" t="s">
        <v>707</v>
      </c>
      <c r="E67" s="1128">
        <v>1000028265</v>
      </c>
      <c r="F67" s="1130" t="s">
        <v>735</v>
      </c>
      <c r="G67" s="1128" t="s">
        <v>568</v>
      </c>
      <c r="H67" s="1128">
        <v>1</v>
      </c>
      <c r="I67" s="973"/>
      <c r="J67" s="1161" t="str">
        <f t="shared" si="2"/>
        <v>Included</v>
      </c>
      <c r="K67" s="879"/>
      <c r="M67" s="285"/>
    </row>
    <row r="68" spans="1:13" s="865" customFormat="1">
      <c r="A68" s="1128">
        <v>48</v>
      </c>
      <c r="B68" s="1128">
        <v>7000028332</v>
      </c>
      <c r="C68" s="1128">
        <v>480</v>
      </c>
      <c r="D68" s="1128" t="s">
        <v>707</v>
      </c>
      <c r="E68" s="1128">
        <v>1000028495</v>
      </c>
      <c r="F68" s="1130" t="s">
        <v>736</v>
      </c>
      <c r="G68" s="1128" t="s">
        <v>568</v>
      </c>
      <c r="H68" s="1128">
        <v>1</v>
      </c>
      <c r="I68" s="973"/>
      <c r="J68" s="1161" t="str">
        <f t="shared" ref="J68:J77" si="4">IF(I68=0, "Included",IF(ISERROR(H68*I68), I68, H68*I68))</f>
        <v>Included</v>
      </c>
      <c r="K68" s="879"/>
      <c r="M68" s="285"/>
    </row>
    <row r="69" spans="1:13" s="865" customFormat="1">
      <c r="A69" s="1128">
        <v>49</v>
      </c>
      <c r="B69" s="1128">
        <v>7000028332</v>
      </c>
      <c r="C69" s="1128">
        <v>490</v>
      </c>
      <c r="D69" s="1128" t="s">
        <v>707</v>
      </c>
      <c r="E69" s="1128">
        <v>1000026228</v>
      </c>
      <c r="F69" s="1130" t="s">
        <v>666</v>
      </c>
      <c r="G69" s="1128" t="s">
        <v>568</v>
      </c>
      <c r="H69" s="1128">
        <v>1</v>
      </c>
      <c r="I69" s="973"/>
      <c r="J69" s="1161" t="str">
        <f t="shared" si="4"/>
        <v>Included</v>
      </c>
      <c r="K69" s="879"/>
      <c r="M69" s="285"/>
    </row>
    <row r="70" spans="1:13" s="865" customFormat="1" ht="33">
      <c r="A70" s="1128">
        <v>50</v>
      </c>
      <c r="B70" s="1128">
        <v>7000028332</v>
      </c>
      <c r="C70" s="1128">
        <v>500</v>
      </c>
      <c r="D70" s="1128" t="s">
        <v>707</v>
      </c>
      <c r="E70" s="1128">
        <v>1000031381</v>
      </c>
      <c r="F70" s="1130" t="s">
        <v>667</v>
      </c>
      <c r="G70" s="1128" t="s">
        <v>572</v>
      </c>
      <c r="H70" s="1128">
        <v>1</v>
      </c>
      <c r="I70" s="973"/>
      <c r="J70" s="1161" t="str">
        <f t="shared" si="4"/>
        <v>Included</v>
      </c>
      <c r="K70" s="879"/>
      <c r="M70" s="285"/>
    </row>
    <row r="71" spans="1:13" s="865" customFormat="1" ht="33">
      <c r="A71" s="1128">
        <v>51</v>
      </c>
      <c r="B71" s="1128">
        <v>7000028332</v>
      </c>
      <c r="C71" s="1128">
        <v>510</v>
      </c>
      <c r="D71" s="1128" t="s">
        <v>707</v>
      </c>
      <c r="E71" s="1128">
        <v>1000034950</v>
      </c>
      <c r="F71" s="1130" t="s">
        <v>668</v>
      </c>
      <c r="G71" s="1128" t="s">
        <v>568</v>
      </c>
      <c r="H71" s="1128">
        <v>2</v>
      </c>
      <c r="I71" s="973"/>
      <c r="J71" s="1161" t="str">
        <f t="shared" si="4"/>
        <v>Included</v>
      </c>
      <c r="K71" s="879"/>
      <c r="M71" s="285"/>
    </row>
    <row r="72" spans="1:13" s="865" customFormat="1">
      <c r="A72" s="1128">
        <v>52</v>
      </c>
      <c r="B72" s="1128">
        <v>7000028332</v>
      </c>
      <c r="C72" s="1128">
        <v>520</v>
      </c>
      <c r="D72" s="1128" t="s">
        <v>707</v>
      </c>
      <c r="E72" s="1128">
        <v>1000031374</v>
      </c>
      <c r="F72" s="1130" t="s">
        <v>669</v>
      </c>
      <c r="G72" s="1128" t="s">
        <v>572</v>
      </c>
      <c r="H72" s="1128">
        <v>2</v>
      </c>
      <c r="I72" s="973"/>
      <c r="J72" s="1161" t="str">
        <f t="shared" si="4"/>
        <v>Included</v>
      </c>
      <c r="K72" s="879"/>
      <c r="M72" s="285"/>
    </row>
    <row r="73" spans="1:13" s="865" customFormat="1">
      <c r="A73" s="1128">
        <v>53</v>
      </c>
      <c r="B73" s="1128">
        <v>7000028332</v>
      </c>
      <c r="C73" s="1128">
        <v>530</v>
      </c>
      <c r="D73" s="1128" t="s">
        <v>707</v>
      </c>
      <c r="E73" s="1128">
        <v>1000019315</v>
      </c>
      <c r="F73" s="1130" t="s">
        <v>737</v>
      </c>
      <c r="G73" s="1128" t="s">
        <v>568</v>
      </c>
      <c r="H73" s="1128">
        <v>2</v>
      </c>
      <c r="I73" s="973"/>
      <c r="J73" s="1161" t="str">
        <f t="shared" si="4"/>
        <v>Included</v>
      </c>
      <c r="K73" s="879"/>
      <c r="M73" s="285"/>
    </row>
    <row r="74" spans="1:13" s="865" customFormat="1">
      <c r="A74" s="1128">
        <v>54</v>
      </c>
      <c r="B74" s="1128">
        <v>7000028332</v>
      </c>
      <c r="C74" s="1128">
        <v>540</v>
      </c>
      <c r="D74" s="1128" t="s">
        <v>707</v>
      </c>
      <c r="E74" s="1128">
        <v>1000018706</v>
      </c>
      <c r="F74" s="1130" t="s">
        <v>670</v>
      </c>
      <c r="G74" s="1128" t="s">
        <v>568</v>
      </c>
      <c r="H74" s="1128">
        <v>4</v>
      </c>
      <c r="I74" s="973"/>
      <c r="J74" s="1161" t="str">
        <f t="shared" si="4"/>
        <v>Included</v>
      </c>
      <c r="K74" s="879"/>
      <c r="M74" s="285"/>
    </row>
    <row r="75" spans="1:13" s="865" customFormat="1" ht="82.5">
      <c r="A75" s="1128">
        <v>55</v>
      </c>
      <c r="B75" s="1128">
        <v>7000028332</v>
      </c>
      <c r="C75" s="1128">
        <v>550</v>
      </c>
      <c r="D75" s="1128" t="s">
        <v>707</v>
      </c>
      <c r="E75" s="1128">
        <v>1000031367</v>
      </c>
      <c r="F75" s="1130" t="s">
        <v>671</v>
      </c>
      <c r="G75" s="1128" t="s">
        <v>568</v>
      </c>
      <c r="H75" s="1128">
        <v>1</v>
      </c>
      <c r="I75" s="973"/>
      <c r="J75" s="1161" t="str">
        <f t="shared" si="4"/>
        <v>Included</v>
      </c>
      <c r="K75" s="879"/>
      <c r="M75" s="285"/>
    </row>
    <row r="76" spans="1:13" s="865" customFormat="1" ht="66">
      <c r="A76" s="1128">
        <v>56</v>
      </c>
      <c r="B76" s="1128">
        <v>7000028332</v>
      </c>
      <c r="C76" s="1128">
        <v>560</v>
      </c>
      <c r="D76" s="1128" t="s">
        <v>708</v>
      </c>
      <c r="E76" s="1128">
        <v>1000031369</v>
      </c>
      <c r="F76" s="1130" t="s">
        <v>672</v>
      </c>
      <c r="G76" s="1128" t="s">
        <v>572</v>
      </c>
      <c r="H76" s="1128">
        <v>1</v>
      </c>
      <c r="I76" s="973"/>
      <c r="J76" s="1161" t="str">
        <f t="shared" si="4"/>
        <v>Included</v>
      </c>
      <c r="K76" s="879"/>
      <c r="M76" s="285"/>
    </row>
    <row r="77" spans="1:13" s="865" customFormat="1">
      <c r="A77" s="1128">
        <v>57</v>
      </c>
      <c r="B77" s="1128">
        <v>7000028332</v>
      </c>
      <c r="C77" s="1128">
        <v>570</v>
      </c>
      <c r="D77" s="1128" t="s">
        <v>708</v>
      </c>
      <c r="E77" s="1128">
        <v>1000018706</v>
      </c>
      <c r="F77" s="1130" t="s">
        <v>670</v>
      </c>
      <c r="G77" s="1128" t="s">
        <v>568</v>
      </c>
      <c r="H77" s="1128">
        <v>1</v>
      </c>
      <c r="I77" s="973"/>
      <c r="J77" s="1161" t="str">
        <f t="shared" si="4"/>
        <v>Included</v>
      </c>
      <c r="K77" s="879"/>
      <c r="M77" s="285"/>
    </row>
    <row r="78" spans="1:13" s="865" customFormat="1">
      <c r="A78" s="1128">
        <v>58</v>
      </c>
      <c r="B78" s="1128">
        <v>7000028332</v>
      </c>
      <c r="C78" s="1128">
        <v>580</v>
      </c>
      <c r="D78" s="1128" t="s">
        <v>708</v>
      </c>
      <c r="E78" s="1128">
        <v>1000014273</v>
      </c>
      <c r="F78" s="1130" t="s">
        <v>738</v>
      </c>
      <c r="G78" s="1128" t="s">
        <v>568</v>
      </c>
      <c r="H78" s="1128">
        <v>2</v>
      </c>
      <c r="I78" s="973"/>
      <c r="J78" s="1161" t="str">
        <f t="shared" ref="J78:J151" si="5">IF(I78=0, "Included",IF(ISERROR(H78*I78), I78, H78*I78))</f>
        <v>Included</v>
      </c>
      <c r="K78" s="879"/>
      <c r="M78" s="285"/>
    </row>
    <row r="79" spans="1:13" s="865" customFormat="1">
      <c r="A79" s="1128">
        <v>59</v>
      </c>
      <c r="B79" s="1128">
        <v>7000028332</v>
      </c>
      <c r="C79" s="1128">
        <v>590</v>
      </c>
      <c r="D79" s="1128" t="s">
        <v>708</v>
      </c>
      <c r="E79" s="1128">
        <v>1000031413</v>
      </c>
      <c r="F79" s="1130" t="s">
        <v>739</v>
      </c>
      <c r="G79" s="1128" t="s">
        <v>568</v>
      </c>
      <c r="H79" s="1128">
        <v>1</v>
      </c>
      <c r="I79" s="973"/>
      <c r="J79" s="1161" t="str">
        <f t="shared" si="5"/>
        <v>Included</v>
      </c>
      <c r="K79" s="879"/>
      <c r="M79" s="285"/>
    </row>
    <row r="80" spans="1:13" s="865" customFormat="1">
      <c r="A80" s="1128">
        <v>60</v>
      </c>
      <c r="B80" s="1128">
        <v>7000028332</v>
      </c>
      <c r="C80" s="1128">
        <v>600</v>
      </c>
      <c r="D80" s="1128" t="s">
        <v>708</v>
      </c>
      <c r="E80" s="1128">
        <v>1000019315</v>
      </c>
      <c r="F80" s="1130" t="s">
        <v>737</v>
      </c>
      <c r="G80" s="1128" t="s">
        <v>568</v>
      </c>
      <c r="H80" s="1128">
        <v>1</v>
      </c>
      <c r="I80" s="973"/>
      <c r="J80" s="1161" t="str">
        <f t="shared" si="5"/>
        <v>Included</v>
      </c>
      <c r="K80" s="879"/>
      <c r="M80" s="285"/>
    </row>
    <row r="81" spans="1:13" s="865" customFormat="1">
      <c r="A81" s="1128">
        <v>61</v>
      </c>
      <c r="B81" s="1128">
        <v>7000028332</v>
      </c>
      <c r="C81" s="1128">
        <v>610</v>
      </c>
      <c r="D81" s="1128" t="s">
        <v>708</v>
      </c>
      <c r="E81" s="1128">
        <v>1000031374</v>
      </c>
      <c r="F81" s="1130" t="s">
        <v>669</v>
      </c>
      <c r="G81" s="1128" t="s">
        <v>572</v>
      </c>
      <c r="H81" s="1128">
        <v>1</v>
      </c>
      <c r="I81" s="973"/>
      <c r="J81" s="1161" t="str">
        <f t="shared" si="5"/>
        <v>Included</v>
      </c>
      <c r="K81" s="879"/>
      <c r="M81" s="285"/>
    </row>
    <row r="82" spans="1:13" s="865" customFormat="1" ht="33">
      <c r="A82" s="1128">
        <v>62</v>
      </c>
      <c r="B82" s="1128">
        <v>7000028332</v>
      </c>
      <c r="C82" s="1128">
        <v>620</v>
      </c>
      <c r="D82" s="1128" t="s">
        <v>708</v>
      </c>
      <c r="E82" s="1128">
        <v>1000034950</v>
      </c>
      <c r="F82" s="1130" t="s">
        <v>668</v>
      </c>
      <c r="G82" s="1128" t="s">
        <v>568</v>
      </c>
      <c r="H82" s="1128">
        <v>1</v>
      </c>
      <c r="I82" s="973"/>
      <c r="J82" s="1161" t="str">
        <f t="shared" si="5"/>
        <v>Included</v>
      </c>
      <c r="K82" s="879"/>
      <c r="M82" s="285"/>
    </row>
    <row r="83" spans="1:13" s="865" customFormat="1" ht="33">
      <c r="A83" s="1128">
        <v>63</v>
      </c>
      <c r="B83" s="1128">
        <v>7000028332</v>
      </c>
      <c r="C83" s="1128">
        <v>630</v>
      </c>
      <c r="D83" s="1128" t="s">
        <v>708</v>
      </c>
      <c r="E83" s="1128">
        <v>1000031381</v>
      </c>
      <c r="F83" s="1130" t="s">
        <v>667</v>
      </c>
      <c r="G83" s="1128" t="s">
        <v>572</v>
      </c>
      <c r="H83" s="1128">
        <v>1</v>
      </c>
      <c r="I83" s="973"/>
      <c r="J83" s="1161" t="str">
        <f t="shared" si="5"/>
        <v>Included</v>
      </c>
      <c r="K83" s="879"/>
      <c r="M83" s="285"/>
    </row>
    <row r="84" spans="1:13" s="865" customFormat="1">
      <c r="A84" s="1128">
        <v>64</v>
      </c>
      <c r="B84" s="1128">
        <v>7000028332</v>
      </c>
      <c r="C84" s="1128">
        <v>640</v>
      </c>
      <c r="D84" s="1128" t="s">
        <v>708</v>
      </c>
      <c r="E84" s="1128">
        <v>1000034998</v>
      </c>
      <c r="F84" s="1130" t="s">
        <v>734</v>
      </c>
      <c r="G84" s="1128" t="s">
        <v>568</v>
      </c>
      <c r="H84" s="1128">
        <v>1</v>
      </c>
      <c r="I84" s="973"/>
      <c r="J84" s="1161" t="str">
        <f t="shared" si="5"/>
        <v>Included</v>
      </c>
      <c r="K84" s="879"/>
      <c r="M84" s="285"/>
    </row>
    <row r="85" spans="1:13" s="865" customFormat="1" ht="33">
      <c r="A85" s="1128">
        <v>65</v>
      </c>
      <c r="B85" s="1128">
        <v>7000028332</v>
      </c>
      <c r="C85" s="1128">
        <v>650</v>
      </c>
      <c r="D85" s="1128" t="s">
        <v>708</v>
      </c>
      <c r="E85" s="1128">
        <v>1000031398</v>
      </c>
      <c r="F85" s="1130" t="s">
        <v>673</v>
      </c>
      <c r="G85" s="1128" t="s">
        <v>572</v>
      </c>
      <c r="H85" s="1128">
        <v>1</v>
      </c>
      <c r="I85" s="973"/>
      <c r="J85" s="1161" t="str">
        <f t="shared" si="5"/>
        <v>Included</v>
      </c>
      <c r="K85" s="879"/>
      <c r="M85" s="285"/>
    </row>
    <row r="86" spans="1:13" s="865" customFormat="1">
      <c r="A86" s="1128">
        <v>66</v>
      </c>
      <c r="B86" s="1128">
        <v>7000028332</v>
      </c>
      <c r="C86" s="1128">
        <v>660</v>
      </c>
      <c r="D86" s="1128" t="s">
        <v>708</v>
      </c>
      <c r="E86" s="1128">
        <v>1000037545</v>
      </c>
      <c r="F86" s="1130" t="s">
        <v>665</v>
      </c>
      <c r="G86" s="1128" t="s">
        <v>576</v>
      </c>
      <c r="H86" s="1128">
        <v>1</v>
      </c>
      <c r="I86" s="973"/>
      <c r="J86" s="1161" t="str">
        <f t="shared" si="5"/>
        <v>Included</v>
      </c>
      <c r="K86" s="879"/>
      <c r="M86" s="285"/>
    </row>
    <row r="87" spans="1:13" s="865" customFormat="1">
      <c r="A87" s="1128">
        <v>67</v>
      </c>
      <c r="B87" s="1128">
        <v>7000028332</v>
      </c>
      <c r="C87" s="1128">
        <v>670</v>
      </c>
      <c r="D87" s="1128" t="s">
        <v>708</v>
      </c>
      <c r="E87" s="1128">
        <v>1000066614</v>
      </c>
      <c r="F87" s="1130" t="s">
        <v>664</v>
      </c>
      <c r="G87" s="1128" t="s">
        <v>576</v>
      </c>
      <c r="H87" s="1128">
        <v>0.14000000000000001</v>
      </c>
      <c r="I87" s="973"/>
      <c r="J87" s="1161" t="str">
        <f t="shared" si="5"/>
        <v>Included</v>
      </c>
      <c r="K87" s="879"/>
      <c r="M87" s="285"/>
    </row>
    <row r="88" spans="1:13" s="865" customFormat="1">
      <c r="A88" s="1128">
        <v>68</v>
      </c>
      <c r="B88" s="1128">
        <v>7000028332</v>
      </c>
      <c r="C88" s="1128">
        <v>680</v>
      </c>
      <c r="D88" s="1128" t="s">
        <v>708</v>
      </c>
      <c r="E88" s="1128">
        <v>1000066612</v>
      </c>
      <c r="F88" s="1130" t="s">
        <v>663</v>
      </c>
      <c r="G88" s="1128" t="s">
        <v>568</v>
      </c>
      <c r="H88" s="1128">
        <v>16</v>
      </c>
      <c r="I88" s="973"/>
      <c r="J88" s="1161" t="str">
        <f t="shared" si="5"/>
        <v>Included</v>
      </c>
      <c r="K88" s="879"/>
      <c r="M88" s="285"/>
    </row>
    <row r="89" spans="1:13" s="865" customFormat="1">
      <c r="A89" s="1128">
        <v>69</v>
      </c>
      <c r="B89" s="1128">
        <v>7000028332</v>
      </c>
      <c r="C89" s="1128">
        <v>690</v>
      </c>
      <c r="D89" s="1128" t="s">
        <v>708</v>
      </c>
      <c r="E89" s="1128">
        <v>1000066613</v>
      </c>
      <c r="F89" s="1130" t="s">
        <v>662</v>
      </c>
      <c r="G89" s="1128" t="s">
        <v>568</v>
      </c>
      <c r="H89" s="1128">
        <v>12</v>
      </c>
      <c r="I89" s="973"/>
      <c r="J89" s="1161" t="str">
        <f t="shared" si="5"/>
        <v>Included</v>
      </c>
      <c r="K89" s="879"/>
      <c r="M89" s="285"/>
    </row>
    <row r="90" spans="1:13" s="865" customFormat="1">
      <c r="A90" s="913" t="str">
        <f>'Sch-1'!A90</f>
        <v>II</v>
      </c>
      <c r="B90" s="920" t="str">
        <f>'Sch-1'!B90</f>
        <v xml:space="preserve">132kV ROING EXT                </v>
      </c>
      <c r="C90" s="979"/>
      <c r="D90" s="921"/>
      <c r="E90" s="921"/>
      <c r="F90" s="922"/>
      <c r="G90" s="1158"/>
      <c r="H90" s="1159"/>
      <c r="I90" s="1158"/>
      <c r="J90" s="1160"/>
      <c r="M90" s="285"/>
    </row>
    <row r="91" spans="1:13" s="865" customFormat="1" ht="33">
      <c r="A91" s="1128">
        <v>1</v>
      </c>
      <c r="B91" s="1128">
        <v>7000028333</v>
      </c>
      <c r="C91" s="1128">
        <v>10</v>
      </c>
      <c r="D91" s="1128" t="s">
        <v>698</v>
      </c>
      <c r="E91" s="1128">
        <v>1000028343</v>
      </c>
      <c r="F91" s="1130" t="s">
        <v>709</v>
      </c>
      <c r="G91" s="1128" t="s">
        <v>568</v>
      </c>
      <c r="H91" s="1128">
        <v>2</v>
      </c>
      <c r="I91" s="973"/>
      <c r="J91" s="1161" t="str">
        <f t="shared" si="5"/>
        <v>Included</v>
      </c>
      <c r="K91" s="879"/>
      <c r="M91" s="285"/>
    </row>
    <row r="92" spans="1:13" s="865" customFormat="1" ht="33">
      <c r="A92" s="1128">
        <v>2</v>
      </c>
      <c r="B92" s="1128">
        <v>7000028333</v>
      </c>
      <c r="C92" s="1128">
        <v>20</v>
      </c>
      <c r="D92" s="1128" t="s">
        <v>698</v>
      </c>
      <c r="E92" s="1128">
        <v>1000000977</v>
      </c>
      <c r="F92" s="1130" t="s">
        <v>710</v>
      </c>
      <c r="G92" s="1128" t="s">
        <v>568</v>
      </c>
      <c r="H92" s="1128">
        <v>6</v>
      </c>
      <c r="I92" s="973"/>
      <c r="J92" s="1161" t="str">
        <f t="shared" ref="J92:J129" si="6">IF(I92=0, "Included",IF(ISERROR(H92*I92), I92, H92*I92))</f>
        <v>Included</v>
      </c>
      <c r="K92" s="879"/>
      <c r="M92" s="285"/>
    </row>
    <row r="93" spans="1:13" s="865" customFormat="1">
      <c r="A93" s="1128">
        <v>3</v>
      </c>
      <c r="B93" s="1128">
        <v>7000028333</v>
      </c>
      <c r="C93" s="1128">
        <v>30</v>
      </c>
      <c r="D93" s="1128" t="s">
        <v>698</v>
      </c>
      <c r="E93" s="1128">
        <v>1000000991</v>
      </c>
      <c r="F93" s="1130" t="s">
        <v>711</v>
      </c>
      <c r="G93" s="1128" t="s">
        <v>568</v>
      </c>
      <c r="H93" s="1128">
        <v>6</v>
      </c>
      <c r="I93" s="973"/>
      <c r="J93" s="1161" t="str">
        <f t="shared" si="6"/>
        <v>Included</v>
      </c>
      <c r="K93" s="879"/>
      <c r="M93" s="285"/>
    </row>
    <row r="94" spans="1:13" s="865" customFormat="1">
      <c r="A94" s="1128">
        <v>4</v>
      </c>
      <c r="B94" s="1128">
        <v>7000028333</v>
      </c>
      <c r="C94" s="1128">
        <v>40</v>
      </c>
      <c r="D94" s="1128" t="s">
        <v>698</v>
      </c>
      <c r="E94" s="1128">
        <v>1000000992</v>
      </c>
      <c r="F94" s="1130" t="s">
        <v>714</v>
      </c>
      <c r="G94" s="1128" t="s">
        <v>568</v>
      </c>
      <c r="H94" s="1128">
        <v>2</v>
      </c>
      <c r="I94" s="973"/>
      <c r="J94" s="1161" t="str">
        <f t="shared" si="6"/>
        <v>Included</v>
      </c>
      <c r="K94" s="879"/>
      <c r="M94" s="285"/>
    </row>
    <row r="95" spans="1:13" s="865" customFormat="1">
      <c r="A95" s="1128">
        <v>5</v>
      </c>
      <c r="B95" s="1128">
        <v>7000028333</v>
      </c>
      <c r="C95" s="1128">
        <v>50</v>
      </c>
      <c r="D95" s="1128" t="s">
        <v>698</v>
      </c>
      <c r="E95" s="1128">
        <v>1000000943</v>
      </c>
      <c r="F95" s="1130" t="s">
        <v>715</v>
      </c>
      <c r="G95" s="1128" t="s">
        <v>568</v>
      </c>
      <c r="H95" s="1128">
        <v>2</v>
      </c>
      <c r="I95" s="973"/>
      <c r="J95" s="1161" t="str">
        <f t="shared" si="6"/>
        <v>Included</v>
      </c>
      <c r="K95" s="879"/>
      <c r="M95" s="285"/>
    </row>
    <row r="96" spans="1:13" s="865" customFormat="1">
      <c r="A96" s="1128">
        <v>6</v>
      </c>
      <c r="B96" s="1128">
        <v>7000028333</v>
      </c>
      <c r="C96" s="1128">
        <v>60</v>
      </c>
      <c r="D96" s="1128" t="s">
        <v>698</v>
      </c>
      <c r="E96" s="1128">
        <v>1000000997</v>
      </c>
      <c r="F96" s="1130" t="s">
        <v>716</v>
      </c>
      <c r="G96" s="1128" t="s">
        <v>568</v>
      </c>
      <c r="H96" s="1128">
        <v>2</v>
      </c>
      <c r="I96" s="973"/>
      <c r="J96" s="1161" t="str">
        <f t="shared" si="6"/>
        <v>Included</v>
      </c>
      <c r="K96" s="879"/>
      <c r="M96" s="285"/>
    </row>
    <row r="97" spans="1:13" s="865" customFormat="1">
      <c r="A97" s="1128">
        <v>7</v>
      </c>
      <c r="B97" s="1128">
        <v>7000028333</v>
      </c>
      <c r="C97" s="1128">
        <v>70</v>
      </c>
      <c r="D97" s="1128" t="s">
        <v>698</v>
      </c>
      <c r="E97" s="1128">
        <v>1000020416</v>
      </c>
      <c r="F97" s="1130" t="s">
        <v>712</v>
      </c>
      <c r="G97" s="1128" t="s">
        <v>568</v>
      </c>
      <c r="H97" s="1128">
        <v>6</v>
      </c>
      <c r="I97" s="973"/>
      <c r="J97" s="1161" t="str">
        <f t="shared" si="6"/>
        <v>Included</v>
      </c>
      <c r="K97" s="879"/>
      <c r="M97" s="285"/>
    </row>
    <row r="98" spans="1:13" s="865" customFormat="1">
      <c r="A98" s="1128">
        <v>8</v>
      </c>
      <c r="B98" s="1128">
        <v>7000028333</v>
      </c>
      <c r="C98" s="1128">
        <v>80</v>
      </c>
      <c r="D98" s="1128" t="s">
        <v>698</v>
      </c>
      <c r="E98" s="1128">
        <v>1000000956</v>
      </c>
      <c r="F98" s="1130" t="s">
        <v>713</v>
      </c>
      <c r="G98" s="1128" t="s">
        <v>568</v>
      </c>
      <c r="H98" s="1128">
        <v>6</v>
      </c>
      <c r="I98" s="973"/>
      <c r="J98" s="1161" t="str">
        <f t="shared" si="6"/>
        <v>Included</v>
      </c>
      <c r="K98" s="879"/>
      <c r="M98" s="285"/>
    </row>
    <row r="99" spans="1:13" s="865" customFormat="1">
      <c r="A99" s="1128">
        <v>9</v>
      </c>
      <c r="B99" s="1128">
        <v>7000028333</v>
      </c>
      <c r="C99" s="1128">
        <v>90</v>
      </c>
      <c r="D99" s="1128" t="s">
        <v>699</v>
      </c>
      <c r="E99" s="1128">
        <v>1000000812</v>
      </c>
      <c r="F99" s="1130" t="s">
        <v>741</v>
      </c>
      <c r="G99" s="1128" t="s">
        <v>568</v>
      </c>
      <c r="H99" s="1128">
        <v>2</v>
      </c>
      <c r="I99" s="973"/>
      <c r="J99" s="1161" t="str">
        <f t="shared" si="6"/>
        <v>Included</v>
      </c>
      <c r="K99" s="879"/>
      <c r="M99" s="285"/>
    </row>
    <row r="100" spans="1:13" s="865" customFormat="1">
      <c r="A100" s="1128">
        <v>10</v>
      </c>
      <c r="B100" s="1128">
        <v>7000028333</v>
      </c>
      <c r="C100" s="1128">
        <v>100</v>
      </c>
      <c r="D100" s="1128" t="s">
        <v>699</v>
      </c>
      <c r="E100" s="1128">
        <v>1000000738</v>
      </c>
      <c r="F100" s="1130" t="s">
        <v>742</v>
      </c>
      <c r="G100" s="1128" t="s">
        <v>568</v>
      </c>
      <c r="H100" s="1128">
        <v>2</v>
      </c>
      <c r="I100" s="973"/>
      <c r="J100" s="1161" t="str">
        <f t="shared" si="6"/>
        <v>Included</v>
      </c>
      <c r="K100" s="879"/>
      <c r="M100" s="285"/>
    </row>
    <row r="101" spans="1:13" s="865" customFormat="1">
      <c r="A101" s="1128">
        <v>11</v>
      </c>
      <c r="B101" s="1128">
        <v>7000028333</v>
      </c>
      <c r="C101" s="1128">
        <v>110</v>
      </c>
      <c r="D101" s="1128" t="s">
        <v>740</v>
      </c>
      <c r="E101" s="1128">
        <v>1000002018</v>
      </c>
      <c r="F101" s="1130" t="s">
        <v>743</v>
      </c>
      <c r="G101" s="1128" t="s">
        <v>568</v>
      </c>
      <c r="H101" s="1128">
        <v>6</v>
      </c>
      <c r="I101" s="973"/>
      <c r="J101" s="1161" t="str">
        <f t="shared" si="6"/>
        <v>Included</v>
      </c>
      <c r="K101" s="879"/>
      <c r="M101" s="285"/>
    </row>
    <row r="102" spans="1:13" s="865" customFormat="1">
      <c r="A102" s="1128">
        <v>12</v>
      </c>
      <c r="B102" s="1128">
        <v>7000028333</v>
      </c>
      <c r="C102" s="1128">
        <v>120</v>
      </c>
      <c r="D102" s="1128" t="s">
        <v>740</v>
      </c>
      <c r="E102" s="1128">
        <v>1000000814</v>
      </c>
      <c r="F102" s="1130" t="s">
        <v>744</v>
      </c>
      <c r="G102" s="1128" t="s">
        <v>568</v>
      </c>
      <c r="H102" s="1128">
        <v>11</v>
      </c>
      <c r="I102" s="973"/>
      <c r="J102" s="1161" t="str">
        <f t="shared" si="6"/>
        <v>Included</v>
      </c>
      <c r="K102" s="879"/>
      <c r="M102" s="285"/>
    </row>
    <row r="103" spans="1:13" s="865" customFormat="1">
      <c r="A103" s="1128">
        <v>13</v>
      </c>
      <c r="B103" s="1128">
        <v>7000028333</v>
      </c>
      <c r="C103" s="1128">
        <v>130</v>
      </c>
      <c r="D103" s="1128" t="s">
        <v>700</v>
      </c>
      <c r="E103" s="1128">
        <v>1000010638</v>
      </c>
      <c r="F103" s="1130" t="s">
        <v>718</v>
      </c>
      <c r="G103" s="1128" t="s">
        <v>568</v>
      </c>
      <c r="H103" s="1128">
        <v>2</v>
      </c>
      <c r="I103" s="973"/>
      <c r="J103" s="1161" t="str">
        <f t="shared" si="6"/>
        <v>Included</v>
      </c>
      <c r="K103" s="879"/>
      <c r="M103" s="285"/>
    </row>
    <row r="104" spans="1:13" s="865" customFormat="1">
      <c r="A104" s="1128">
        <v>14</v>
      </c>
      <c r="B104" s="1128">
        <v>7000028333</v>
      </c>
      <c r="C104" s="1128">
        <v>140</v>
      </c>
      <c r="D104" s="1128" t="s">
        <v>650</v>
      </c>
      <c r="E104" s="1128">
        <v>1000014547</v>
      </c>
      <c r="F104" s="1130" t="s">
        <v>573</v>
      </c>
      <c r="G104" s="1128" t="s">
        <v>568</v>
      </c>
      <c r="H104" s="1128">
        <v>2</v>
      </c>
      <c r="I104" s="973"/>
      <c r="J104" s="1161" t="str">
        <f t="shared" si="6"/>
        <v>Included</v>
      </c>
      <c r="K104" s="879"/>
      <c r="M104" s="285"/>
    </row>
    <row r="105" spans="1:13" s="865" customFormat="1">
      <c r="A105" s="1128">
        <v>15</v>
      </c>
      <c r="B105" s="1128">
        <v>7000028333</v>
      </c>
      <c r="C105" s="1128">
        <v>150</v>
      </c>
      <c r="D105" s="1128" t="s">
        <v>650</v>
      </c>
      <c r="E105" s="1128">
        <v>1000014548</v>
      </c>
      <c r="F105" s="1130" t="s">
        <v>635</v>
      </c>
      <c r="G105" s="1128" t="s">
        <v>568</v>
      </c>
      <c r="H105" s="1128">
        <v>2</v>
      </c>
      <c r="I105" s="973"/>
      <c r="J105" s="1161" t="str">
        <f t="shared" si="6"/>
        <v>Included</v>
      </c>
      <c r="K105" s="879"/>
      <c r="M105" s="285"/>
    </row>
    <row r="106" spans="1:13" s="865" customFormat="1" ht="33">
      <c r="A106" s="1128">
        <v>16</v>
      </c>
      <c r="B106" s="1128">
        <v>7000028333</v>
      </c>
      <c r="C106" s="1128">
        <v>160</v>
      </c>
      <c r="D106" s="1128" t="s">
        <v>650</v>
      </c>
      <c r="E106" s="1128">
        <v>1000038397</v>
      </c>
      <c r="F106" s="1130" t="s">
        <v>652</v>
      </c>
      <c r="G106" s="1128" t="s">
        <v>568</v>
      </c>
      <c r="H106" s="1128">
        <v>6</v>
      </c>
      <c r="I106" s="973"/>
      <c r="J106" s="1161" t="str">
        <f t="shared" ref="J106:J118" si="7">IF(I106=0, "Included",IF(ISERROR(H106*I106), I106, H106*I106))</f>
        <v>Included</v>
      </c>
      <c r="K106" s="879"/>
      <c r="M106" s="285"/>
    </row>
    <row r="107" spans="1:13" s="865" customFormat="1" ht="33">
      <c r="A107" s="1128">
        <v>17</v>
      </c>
      <c r="B107" s="1128">
        <v>7000028333</v>
      </c>
      <c r="C107" s="1128">
        <v>170</v>
      </c>
      <c r="D107" s="1128" t="s">
        <v>650</v>
      </c>
      <c r="E107" s="1128">
        <v>1000038389</v>
      </c>
      <c r="F107" s="1130" t="s">
        <v>651</v>
      </c>
      <c r="G107" s="1128" t="s">
        <v>568</v>
      </c>
      <c r="H107" s="1128">
        <v>6</v>
      </c>
      <c r="I107" s="973"/>
      <c r="J107" s="1161" t="str">
        <f t="shared" si="7"/>
        <v>Included</v>
      </c>
      <c r="K107" s="879"/>
      <c r="M107" s="285"/>
    </row>
    <row r="108" spans="1:13" s="865" customFormat="1" ht="33">
      <c r="A108" s="1128">
        <v>18</v>
      </c>
      <c r="B108" s="1128">
        <v>7000028333</v>
      </c>
      <c r="C108" s="1128">
        <v>180</v>
      </c>
      <c r="D108" s="1128" t="s">
        <v>650</v>
      </c>
      <c r="E108" s="1128">
        <v>1000038387</v>
      </c>
      <c r="F108" s="1130" t="s">
        <v>577</v>
      </c>
      <c r="G108" s="1128" t="s">
        <v>568</v>
      </c>
      <c r="H108" s="1128">
        <v>6</v>
      </c>
      <c r="I108" s="973"/>
      <c r="J108" s="1161" t="str">
        <f t="shared" si="7"/>
        <v>Included</v>
      </c>
      <c r="K108" s="879"/>
      <c r="M108" s="285"/>
    </row>
    <row r="109" spans="1:13" s="865" customFormat="1" ht="33">
      <c r="A109" s="1128">
        <v>19</v>
      </c>
      <c r="B109" s="1128">
        <v>7000028333</v>
      </c>
      <c r="C109" s="1128">
        <v>190</v>
      </c>
      <c r="D109" s="1128" t="s">
        <v>650</v>
      </c>
      <c r="E109" s="1128">
        <v>1000038325</v>
      </c>
      <c r="F109" s="1130" t="s">
        <v>575</v>
      </c>
      <c r="G109" s="1128" t="s">
        <v>568</v>
      </c>
      <c r="H109" s="1128">
        <v>6</v>
      </c>
      <c r="I109" s="973"/>
      <c r="J109" s="1161" t="str">
        <f t="shared" si="7"/>
        <v>Included</v>
      </c>
      <c r="K109" s="879"/>
      <c r="M109" s="285"/>
    </row>
    <row r="110" spans="1:13" s="865" customFormat="1">
      <c r="A110" s="1128">
        <v>20</v>
      </c>
      <c r="B110" s="1128">
        <v>7000028333</v>
      </c>
      <c r="C110" s="1128">
        <v>200</v>
      </c>
      <c r="D110" s="1128" t="s">
        <v>701</v>
      </c>
      <c r="E110" s="1128">
        <v>1000056265</v>
      </c>
      <c r="F110" s="1130" t="s">
        <v>617</v>
      </c>
      <c r="G110" s="1128" t="s">
        <v>576</v>
      </c>
      <c r="H110" s="1128">
        <v>1</v>
      </c>
      <c r="I110" s="973"/>
      <c r="J110" s="1161" t="str">
        <f t="shared" si="7"/>
        <v>Included</v>
      </c>
      <c r="K110" s="879"/>
      <c r="M110" s="285"/>
    </row>
    <row r="111" spans="1:13" s="865" customFormat="1">
      <c r="A111" s="1128">
        <v>21</v>
      </c>
      <c r="B111" s="1128">
        <v>7000028333</v>
      </c>
      <c r="C111" s="1128">
        <v>210</v>
      </c>
      <c r="D111" s="1128" t="s">
        <v>701</v>
      </c>
      <c r="E111" s="1128">
        <v>1000056264</v>
      </c>
      <c r="F111" s="1130" t="s">
        <v>618</v>
      </c>
      <c r="G111" s="1128" t="s">
        <v>576</v>
      </c>
      <c r="H111" s="1128">
        <v>3</v>
      </c>
      <c r="I111" s="973"/>
      <c r="J111" s="1161" t="str">
        <f t="shared" si="7"/>
        <v>Included</v>
      </c>
      <c r="K111" s="879"/>
      <c r="M111" s="285"/>
    </row>
    <row r="112" spans="1:13" s="865" customFormat="1">
      <c r="A112" s="1128">
        <v>22</v>
      </c>
      <c r="B112" s="1128">
        <v>7000028333</v>
      </c>
      <c r="C112" s="1128">
        <v>220</v>
      </c>
      <c r="D112" s="1128" t="s">
        <v>701</v>
      </c>
      <c r="E112" s="1128">
        <v>1000031887</v>
      </c>
      <c r="F112" s="1130" t="s">
        <v>607</v>
      </c>
      <c r="G112" s="1128" t="s">
        <v>576</v>
      </c>
      <c r="H112" s="1128">
        <v>1</v>
      </c>
      <c r="I112" s="973"/>
      <c r="J112" s="1161" t="str">
        <f t="shared" si="7"/>
        <v>Included</v>
      </c>
      <c r="K112" s="879"/>
      <c r="M112" s="285"/>
    </row>
    <row r="113" spans="1:13" s="865" customFormat="1">
      <c r="A113" s="1128">
        <v>23</v>
      </c>
      <c r="B113" s="1128">
        <v>7000028333</v>
      </c>
      <c r="C113" s="1128">
        <v>230</v>
      </c>
      <c r="D113" s="1128" t="s">
        <v>701</v>
      </c>
      <c r="E113" s="1128">
        <v>1000031993</v>
      </c>
      <c r="F113" s="1130" t="s">
        <v>719</v>
      </c>
      <c r="G113" s="1128" t="s">
        <v>576</v>
      </c>
      <c r="H113" s="1128">
        <v>1</v>
      </c>
      <c r="I113" s="973"/>
      <c r="J113" s="1161" t="str">
        <f t="shared" si="7"/>
        <v>Included</v>
      </c>
      <c r="K113" s="879"/>
      <c r="M113" s="285"/>
    </row>
    <row r="114" spans="1:13" s="865" customFormat="1">
      <c r="A114" s="1128">
        <v>24</v>
      </c>
      <c r="B114" s="1128">
        <v>7000028333</v>
      </c>
      <c r="C114" s="1128">
        <v>240</v>
      </c>
      <c r="D114" s="1128" t="s">
        <v>701</v>
      </c>
      <c r="E114" s="1128">
        <v>1000031987</v>
      </c>
      <c r="F114" s="1130" t="s">
        <v>608</v>
      </c>
      <c r="G114" s="1128" t="s">
        <v>576</v>
      </c>
      <c r="H114" s="1128">
        <v>3</v>
      </c>
      <c r="I114" s="973"/>
      <c r="J114" s="1161" t="str">
        <f t="shared" si="7"/>
        <v>Included</v>
      </c>
      <c r="K114" s="879"/>
      <c r="M114" s="285"/>
    </row>
    <row r="115" spans="1:13" s="865" customFormat="1">
      <c r="A115" s="1128">
        <v>25</v>
      </c>
      <c r="B115" s="1128">
        <v>7000028333</v>
      </c>
      <c r="C115" s="1128">
        <v>250</v>
      </c>
      <c r="D115" s="1128" t="s">
        <v>701</v>
      </c>
      <c r="E115" s="1128">
        <v>1000031976</v>
      </c>
      <c r="F115" s="1130" t="s">
        <v>612</v>
      </c>
      <c r="G115" s="1128" t="s">
        <v>576</v>
      </c>
      <c r="H115" s="1128">
        <v>0.5</v>
      </c>
      <c r="I115" s="973"/>
      <c r="J115" s="1161" t="str">
        <f t="shared" si="7"/>
        <v>Included</v>
      </c>
      <c r="K115" s="879"/>
      <c r="M115" s="285"/>
    </row>
    <row r="116" spans="1:13" s="865" customFormat="1">
      <c r="A116" s="1128">
        <v>26</v>
      </c>
      <c r="B116" s="1128">
        <v>7000028333</v>
      </c>
      <c r="C116" s="1128">
        <v>260</v>
      </c>
      <c r="D116" s="1128" t="s">
        <v>701</v>
      </c>
      <c r="E116" s="1128">
        <v>1000031953</v>
      </c>
      <c r="F116" s="1130" t="s">
        <v>613</v>
      </c>
      <c r="G116" s="1128" t="s">
        <v>576</v>
      </c>
      <c r="H116" s="1128">
        <v>1</v>
      </c>
      <c r="I116" s="973"/>
      <c r="J116" s="1161" t="str">
        <f t="shared" si="7"/>
        <v>Included</v>
      </c>
      <c r="K116" s="879"/>
      <c r="M116" s="285"/>
    </row>
    <row r="117" spans="1:13" s="865" customFormat="1">
      <c r="A117" s="1128">
        <v>27</v>
      </c>
      <c r="B117" s="1128">
        <v>7000028333</v>
      </c>
      <c r="C117" s="1128">
        <v>270</v>
      </c>
      <c r="D117" s="1128" t="s">
        <v>701</v>
      </c>
      <c r="E117" s="1128">
        <v>1000031943</v>
      </c>
      <c r="F117" s="1130" t="s">
        <v>610</v>
      </c>
      <c r="G117" s="1128" t="s">
        <v>576</v>
      </c>
      <c r="H117" s="1128">
        <v>1</v>
      </c>
      <c r="I117" s="973"/>
      <c r="J117" s="1161" t="str">
        <f t="shared" si="7"/>
        <v>Included</v>
      </c>
      <c r="K117" s="879"/>
      <c r="M117" s="285"/>
    </row>
    <row r="118" spans="1:13" s="865" customFormat="1">
      <c r="A118" s="1128">
        <v>28</v>
      </c>
      <c r="B118" s="1128">
        <v>7000028333</v>
      </c>
      <c r="C118" s="1128">
        <v>280</v>
      </c>
      <c r="D118" s="1128" t="s">
        <v>701</v>
      </c>
      <c r="E118" s="1128">
        <v>1000031985</v>
      </c>
      <c r="F118" s="1130" t="s">
        <v>611</v>
      </c>
      <c r="G118" s="1128" t="s">
        <v>576</v>
      </c>
      <c r="H118" s="1128">
        <v>2</v>
      </c>
      <c r="I118" s="973"/>
      <c r="J118" s="1161" t="str">
        <f t="shared" si="7"/>
        <v>Included</v>
      </c>
      <c r="K118" s="879"/>
      <c r="M118" s="285"/>
    </row>
    <row r="119" spans="1:13" s="865" customFormat="1" ht="33">
      <c r="A119" s="1128">
        <v>29</v>
      </c>
      <c r="B119" s="1128">
        <v>7000028333</v>
      </c>
      <c r="C119" s="1128">
        <v>290</v>
      </c>
      <c r="D119" s="1128" t="s">
        <v>702</v>
      </c>
      <c r="E119" s="1128">
        <v>1000011240</v>
      </c>
      <c r="F119" s="1130" t="s">
        <v>720</v>
      </c>
      <c r="G119" s="1128" t="s">
        <v>572</v>
      </c>
      <c r="H119" s="1128">
        <v>2</v>
      </c>
      <c r="I119" s="973"/>
      <c r="J119" s="1161" t="str">
        <f t="shared" si="6"/>
        <v>Included</v>
      </c>
      <c r="K119" s="879"/>
      <c r="M119" s="285"/>
    </row>
    <row r="120" spans="1:13" s="865" customFormat="1" ht="33">
      <c r="A120" s="1128">
        <v>30</v>
      </c>
      <c r="B120" s="1128">
        <v>7000028333</v>
      </c>
      <c r="C120" s="1128">
        <v>300</v>
      </c>
      <c r="D120" s="1128" t="s">
        <v>702</v>
      </c>
      <c r="E120" s="1128">
        <v>1000029214</v>
      </c>
      <c r="F120" s="1130" t="s">
        <v>745</v>
      </c>
      <c r="G120" s="1128" t="s">
        <v>569</v>
      </c>
      <c r="H120" s="1128">
        <v>1</v>
      </c>
      <c r="I120" s="973"/>
      <c r="J120" s="1161" t="str">
        <f t="shared" si="6"/>
        <v>Included</v>
      </c>
      <c r="K120" s="879"/>
      <c r="M120" s="285"/>
    </row>
    <row r="121" spans="1:13" s="865" customFormat="1" ht="49.5">
      <c r="A121" s="1128">
        <v>31</v>
      </c>
      <c r="B121" s="1128">
        <v>7000028333</v>
      </c>
      <c r="C121" s="1128">
        <v>310</v>
      </c>
      <c r="D121" s="1128" t="s">
        <v>703</v>
      </c>
      <c r="E121" s="1128">
        <v>1000029036</v>
      </c>
      <c r="F121" s="1130" t="s">
        <v>721</v>
      </c>
      <c r="G121" s="1128" t="s">
        <v>568</v>
      </c>
      <c r="H121" s="1128">
        <v>6</v>
      </c>
      <c r="I121" s="973"/>
      <c r="J121" s="1161" t="str">
        <f t="shared" si="6"/>
        <v>Included</v>
      </c>
      <c r="K121" s="879"/>
      <c r="M121" s="285"/>
    </row>
    <row r="122" spans="1:13" s="865" customFormat="1" ht="49.5">
      <c r="A122" s="1128">
        <v>32</v>
      </c>
      <c r="B122" s="1128">
        <v>7000028333</v>
      </c>
      <c r="C122" s="1128">
        <v>320</v>
      </c>
      <c r="D122" s="1128" t="s">
        <v>703</v>
      </c>
      <c r="E122" s="1128">
        <v>1000029037</v>
      </c>
      <c r="F122" s="1130" t="s">
        <v>722</v>
      </c>
      <c r="G122" s="1128" t="s">
        <v>568</v>
      </c>
      <c r="H122" s="1128">
        <v>6</v>
      </c>
      <c r="I122" s="973"/>
      <c r="J122" s="1161" t="str">
        <f t="shared" si="6"/>
        <v>Included</v>
      </c>
      <c r="K122" s="879"/>
      <c r="M122" s="285"/>
    </row>
    <row r="123" spans="1:13" s="865" customFormat="1" ht="49.5">
      <c r="A123" s="1128">
        <v>33</v>
      </c>
      <c r="B123" s="1128">
        <v>7000028333</v>
      </c>
      <c r="C123" s="1128">
        <v>330</v>
      </c>
      <c r="D123" s="1128" t="s">
        <v>703</v>
      </c>
      <c r="E123" s="1128">
        <v>1000029038</v>
      </c>
      <c r="F123" s="1130" t="s">
        <v>723</v>
      </c>
      <c r="G123" s="1128" t="s">
        <v>568</v>
      </c>
      <c r="H123" s="1128">
        <v>6</v>
      </c>
      <c r="I123" s="973"/>
      <c r="J123" s="1161" t="str">
        <f t="shared" si="6"/>
        <v>Included</v>
      </c>
      <c r="K123" s="879"/>
      <c r="M123" s="285"/>
    </row>
    <row r="124" spans="1:13" s="865" customFormat="1" ht="49.5">
      <c r="A124" s="1128">
        <v>34</v>
      </c>
      <c r="B124" s="1128">
        <v>7000028333</v>
      </c>
      <c r="C124" s="1128">
        <v>340</v>
      </c>
      <c r="D124" s="1128" t="s">
        <v>703</v>
      </c>
      <c r="E124" s="1128">
        <v>1000029039</v>
      </c>
      <c r="F124" s="1130" t="s">
        <v>724</v>
      </c>
      <c r="G124" s="1128" t="s">
        <v>568</v>
      </c>
      <c r="H124" s="1128">
        <v>6</v>
      </c>
      <c r="I124" s="973"/>
      <c r="J124" s="1161" t="str">
        <f t="shared" si="6"/>
        <v>Included</v>
      </c>
      <c r="K124" s="879"/>
      <c r="M124" s="285"/>
    </row>
    <row r="125" spans="1:13" s="865" customFormat="1" ht="49.5">
      <c r="A125" s="1128">
        <v>35</v>
      </c>
      <c r="B125" s="1128">
        <v>7000028333</v>
      </c>
      <c r="C125" s="1128">
        <v>350</v>
      </c>
      <c r="D125" s="1128" t="s">
        <v>703</v>
      </c>
      <c r="E125" s="1128">
        <v>1000029035</v>
      </c>
      <c r="F125" s="1130" t="s">
        <v>725</v>
      </c>
      <c r="G125" s="1128" t="s">
        <v>568</v>
      </c>
      <c r="H125" s="1128">
        <v>6</v>
      </c>
      <c r="I125" s="973"/>
      <c r="J125" s="1161" t="str">
        <f t="shared" si="6"/>
        <v>Included</v>
      </c>
      <c r="K125" s="879"/>
      <c r="M125" s="285"/>
    </row>
    <row r="126" spans="1:13" s="865" customFormat="1">
      <c r="A126" s="1128">
        <v>36</v>
      </c>
      <c r="B126" s="1128">
        <v>7000028333</v>
      </c>
      <c r="C126" s="1128">
        <v>360</v>
      </c>
      <c r="D126" s="1128" t="s">
        <v>703</v>
      </c>
      <c r="E126" s="1128">
        <v>1000032055</v>
      </c>
      <c r="F126" s="1130" t="s">
        <v>653</v>
      </c>
      <c r="G126" s="1128" t="s">
        <v>576</v>
      </c>
      <c r="H126" s="1128">
        <v>1</v>
      </c>
      <c r="I126" s="973"/>
      <c r="J126" s="1161" t="str">
        <f t="shared" si="6"/>
        <v>Included</v>
      </c>
      <c r="K126" s="879"/>
      <c r="M126" s="285"/>
    </row>
    <row r="127" spans="1:13" s="865" customFormat="1">
      <c r="A127" s="1128">
        <v>37</v>
      </c>
      <c r="B127" s="1128">
        <v>7000028333</v>
      </c>
      <c r="C127" s="1128">
        <v>370</v>
      </c>
      <c r="D127" s="1128" t="s">
        <v>704</v>
      </c>
      <c r="E127" s="1128">
        <v>1000032684</v>
      </c>
      <c r="F127" s="1130" t="s">
        <v>726</v>
      </c>
      <c r="G127" s="1128" t="s">
        <v>569</v>
      </c>
      <c r="H127" s="1128">
        <v>1</v>
      </c>
      <c r="I127" s="973"/>
      <c r="J127" s="1161" t="str">
        <f t="shared" si="6"/>
        <v>Included</v>
      </c>
      <c r="K127" s="879"/>
      <c r="M127" s="285"/>
    </row>
    <row r="128" spans="1:13" s="865" customFormat="1">
      <c r="A128" s="1128">
        <v>38</v>
      </c>
      <c r="B128" s="1128">
        <v>7000028333</v>
      </c>
      <c r="C128" s="1128">
        <v>380</v>
      </c>
      <c r="D128" s="1128" t="s">
        <v>704</v>
      </c>
      <c r="E128" s="1128">
        <v>1000019927</v>
      </c>
      <c r="F128" s="1130" t="s">
        <v>654</v>
      </c>
      <c r="G128" s="1128" t="s">
        <v>569</v>
      </c>
      <c r="H128" s="1128">
        <v>1</v>
      </c>
      <c r="I128" s="973"/>
      <c r="J128" s="1161" t="str">
        <f t="shared" si="6"/>
        <v>Included</v>
      </c>
      <c r="K128" s="879"/>
      <c r="M128" s="285"/>
    </row>
    <row r="129" spans="1:13" s="865" customFormat="1">
      <c r="A129" s="1128">
        <v>39</v>
      </c>
      <c r="B129" s="1128">
        <v>7000028333</v>
      </c>
      <c r="C129" s="1128">
        <v>390</v>
      </c>
      <c r="D129" s="1128" t="s">
        <v>704</v>
      </c>
      <c r="E129" s="1128">
        <v>1000019912</v>
      </c>
      <c r="F129" s="1130" t="s">
        <v>603</v>
      </c>
      <c r="G129" s="1128" t="s">
        <v>569</v>
      </c>
      <c r="H129" s="1128">
        <v>1</v>
      </c>
      <c r="I129" s="973"/>
      <c r="J129" s="1161" t="str">
        <f t="shared" si="6"/>
        <v>Included</v>
      </c>
      <c r="K129" s="879"/>
      <c r="M129" s="285"/>
    </row>
    <row r="130" spans="1:13" s="865" customFormat="1">
      <c r="A130" s="1128">
        <v>40</v>
      </c>
      <c r="B130" s="1128">
        <v>7000028333</v>
      </c>
      <c r="C130" s="1128">
        <v>400</v>
      </c>
      <c r="D130" s="1128" t="s">
        <v>704</v>
      </c>
      <c r="E130" s="1128">
        <v>1000026087</v>
      </c>
      <c r="F130" s="1130" t="s">
        <v>729</v>
      </c>
      <c r="G130" s="1128" t="s">
        <v>569</v>
      </c>
      <c r="H130" s="1128">
        <v>1</v>
      </c>
      <c r="I130" s="973"/>
      <c r="J130" s="1161" t="str">
        <f t="shared" si="5"/>
        <v>Included</v>
      </c>
      <c r="K130" s="879"/>
      <c r="M130" s="285"/>
    </row>
    <row r="131" spans="1:13" s="865" customFormat="1">
      <c r="A131" s="1128">
        <v>41</v>
      </c>
      <c r="B131" s="1128">
        <v>7000028333</v>
      </c>
      <c r="C131" s="1128">
        <v>410</v>
      </c>
      <c r="D131" s="1128" t="s">
        <v>704</v>
      </c>
      <c r="E131" s="1128">
        <v>1000028572</v>
      </c>
      <c r="F131" s="1130" t="s">
        <v>727</v>
      </c>
      <c r="G131" s="1128" t="s">
        <v>606</v>
      </c>
      <c r="H131" s="1128">
        <v>1</v>
      </c>
      <c r="I131" s="973"/>
      <c r="J131" s="1161" t="str">
        <f t="shared" si="5"/>
        <v>Included</v>
      </c>
      <c r="K131" s="879"/>
      <c r="M131" s="285"/>
    </row>
    <row r="132" spans="1:13" s="865" customFormat="1">
      <c r="A132" s="1128">
        <v>42</v>
      </c>
      <c r="B132" s="1128">
        <v>7000028333</v>
      </c>
      <c r="C132" s="1128">
        <v>420</v>
      </c>
      <c r="D132" s="1128" t="s">
        <v>704</v>
      </c>
      <c r="E132" s="1128">
        <v>1000028571</v>
      </c>
      <c r="F132" s="1130" t="s">
        <v>730</v>
      </c>
      <c r="G132" s="1128" t="s">
        <v>606</v>
      </c>
      <c r="H132" s="1128">
        <v>1</v>
      </c>
      <c r="I132" s="973"/>
      <c r="J132" s="1161" t="str">
        <f t="shared" si="5"/>
        <v>Included</v>
      </c>
      <c r="K132" s="879"/>
      <c r="M132" s="285"/>
    </row>
    <row r="133" spans="1:13" s="865" customFormat="1">
      <c r="A133" s="1128">
        <v>43</v>
      </c>
      <c r="B133" s="1128">
        <v>7000028333</v>
      </c>
      <c r="C133" s="1128">
        <v>430</v>
      </c>
      <c r="D133" s="1128" t="s">
        <v>704</v>
      </c>
      <c r="E133" s="1128">
        <v>1000028573</v>
      </c>
      <c r="F133" s="1130" t="s">
        <v>731</v>
      </c>
      <c r="G133" s="1128" t="s">
        <v>606</v>
      </c>
      <c r="H133" s="1128">
        <v>1</v>
      </c>
      <c r="I133" s="973"/>
      <c r="J133" s="1161" t="str">
        <f t="shared" si="5"/>
        <v>Included</v>
      </c>
      <c r="K133" s="879"/>
      <c r="M133" s="285"/>
    </row>
    <row r="134" spans="1:13" s="865" customFormat="1">
      <c r="A134" s="1128">
        <v>44</v>
      </c>
      <c r="B134" s="1128">
        <v>7000028333</v>
      </c>
      <c r="C134" s="1128">
        <v>440</v>
      </c>
      <c r="D134" s="1128" t="s">
        <v>704</v>
      </c>
      <c r="E134" s="1128">
        <v>1000028570</v>
      </c>
      <c r="F134" s="1130" t="s">
        <v>732</v>
      </c>
      <c r="G134" s="1128" t="s">
        <v>606</v>
      </c>
      <c r="H134" s="1128">
        <v>1</v>
      </c>
      <c r="I134" s="973"/>
      <c r="J134" s="1161" t="str">
        <f t="shared" si="5"/>
        <v>Included</v>
      </c>
      <c r="K134" s="879"/>
      <c r="M134" s="285"/>
    </row>
    <row r="135" spans="1:13" s="865" customFormat="1" ht="33">
      <c r="A135" s="1128">
        <v>45</v>
      </c>
      <c r="B135" s="1128">
        <v>7000028333</v>
      </c>
      <c r="C135" s="1128">
        <v>450</v>
      </c>
      <c r="D135" s="1128" t="s">
        <v>705</v>
      </c>
      <c r="E135" s="1128">
        <v>1000028770</v>
      </c>
      <c r="F135" s="1130" t="s">
        <v>733</v>
      </c>
      <c r="G135" s="1128" t="s">
        <v>568</v>
      </c>
      <c r="H135" s="1128">
        <v>280</v>
      </c>
      <c r="I135" s="973"/>
      <c r="J135" s="1161" t="str">
        <f t="shared" si="5"/>
        <v>Included</v>
      </c>
      <c r="K135" s="879"/>
      <c r="M135" s="285"/>
    </row>
    <row r="136" spans="1:13" s="865" customFormat="1" ht="66">
      <c r="A136" s="1128">
        <v>46</v>
      </c>
      <c r="B136" s="1128">
        <v>7000028333</v>
      </c>
      <c r="C136" s="1128">
        <v>460</v>
      </c>
      <c r="D136" s="1128" t="s">
        <v>706</v>
      </c>
      <c r="E136" s="1128">
        <v>1000015954</v>
      </c>
      <c r="F136" s="1130" t="s">
        <v>578</v>
      </c>
      <c r="G136" s="1128" t="s">
        <v>579</v>
      </c>
      <c r="H136" s="1128">
        <v>13</v>
      </c>
      <c r="I136" s="973"/>
      <c r="J136" s="1161" t="str">
        <f t="shared" ref="J136:J141" si="8">IF(I136=0, "Included",IF(ISERROR(H136*I136), I136, H136*I136))</f>
        <v>Included</v>
      </c>
      <c r="K136" s="879"/>
      <c r="M136" s="285"/>
    </row>
    <row r="137" spans="1:13" s="865" customFormat="1" ht="33">
      <c r="A137" s="1128">
        <v>47</v>
      </c>
      <c r="B137" s="1128">
        <v>7000028333</v>
      </c>
      <c r="C137" s="1128">
        <v>470</v>
      </c>
      <c r="D137" s="1128" t="s">
        <v>706</v>
      </c>
      <c r="E137" s="1128">
        <v>1000011713</v>
      </c>
      <c r="F137" s="1130" t="s">
        <v>580</v>
      </c>
      <c r="G137" s="1128" t="s">
        <v>579</v>
      </c>
      <c r="H137" s="1128">
        <v>1.2</v>
      </c>
      <c r="I137" s="973"/>
      <c r="J137" s="1161" t="str">
        <f t="shared" si="8"/>
        <v>Included</v>
      </c>
      <c r="K137" s="879"/>
      <c r="M137" s="285"/>
    </row>
    <row r="138" spans="1:13" s="865" customFormat="1" ht="33">
      <c r="A138" s="1128">
        <v>48</v>
      </c>
      <c r="B138" s="1128">
        <v>7000028333</v>
      </c>
      <c r="C138" s="1128">
        <v>480</v>
      </c>
      <c r="D138" s="1128" t="s">
        <v>706</v>
      </c>
      <c r="E138" s="1128">
        <v>1000012373</v>
      </c>
      <c r="F138" s="1130" t="s">
        <v>581</v>
      </c>
      <c r="G138" s="1128" t="s">
        <v>579</v>
      </c>
      <c r="H138" s="1128">
        <v>2.5</v>
      </c>
      <c r="I138" s="973"/>
      <c r="J138" s="1161" t="str">
        <f t="shared" si="8"/>
        <v>Included</v>
      </c>
      <c r="K138" s="879"/>
      <c r="M138" s="285"/>
    </row>
    <row r="139" spans="1:13" s="865" customFormat="1" ht="82.5">
      <c r="A139" s="1128">
        <v>49</v>
      </c>
      <c r="B139" s="1128">
        <v>7000028333</v>
      </c>
      <c r="C139" s="1128">
        <v>490</v>
      </c>
      <c r="D139" s="1128" t="s">
        <v>707</v>
      </c>
      <c r="E139" s="1128">
        <v>1000031367</v>
      </c>
      <c r="F139" s="1130" t="s">
        <v>671</v>
      </c>
      <c r="G139" s="1128" t="s">
        <v>568</v>
      </c>
      <c r="H139" s="1128">
        <v>1</v>
      </c>
      <c r="I139" s="973"/>
      <c r="J139" s="1161" t="str">
        <f t="shared" si="8"/>
        <v>Included</v>
      </c>
      <c r="K139" s="879"/>
      <c r="M139" s="285"/>
    </row>
    <row r="140" spans="1:13" s="865" customFormat="1">
      <c r="A140" s="1128">
        <v>50</v>
      </c>
      <c r="B140" s="1128">
        <v>7000028333</v>
      </c>
      <c r="C140" s="1128">
        <v>500</v>
      </c>
      <c r="D140" s="1128" t="s">
        <v>707</v>
      </c>
      <c r="E140" s="1128">
        <v>1000018706</v>
      </c>
      <c r="F140" s="1130" t="s">
        <v>670</v>
      </c>
      <c r="G140" s="1128" t="s">
        <v>568</v>
      </c>
      <c r="H140" s="1128">
        <v>4</v>
      </c>
      <c r="I140" s="973"/>
      <c r="J140" s="1161" t="str">
        <f t="shared" si="8"/>
        <v>Included</v>
      </c>
      <c r="K140" s="879"/>
      <c r="M140" s="285"/>
    </row>
    <row r="141" spans="1:13" s="865" customFormat="1">
      <c r="A141" s="1128">
        <v>51</v>
      </c>
      <c r="B141" s="1128">
        <v>7000028333</v>
      </c>
      <c r="C141" s="1128">
        <v>510</v>
      </c>
      <c r="D141" s="1128" t="s">
        <v>707</v>
      </c>
      <c r="E141" s="1128">
        <v>1000031413</v>
      </c>
      <c r="F141" s="1130" t="s">
        <v>739</v>
      </c>
      <c r="G141" s="1128" t="s">
        <v>568</v>
      </c>
      <c r="H141" s="1128">
        <v>2</v>
      </c>
      <c r="I141" s="973"/>
      <c r="J141" s="1161" t="str">
        <f t="shared" si="8"/>
        <v>Included</v>
      </c>
      <c r="K141" s="879"/>
      <c r="M141" s="285"/>
    </row>
    <row r="142" spans="1:13" s="865" customFormat="1">
      <c r="A142" s="1128">
        <v>52</v>
      </c>
      <c r="B142" s="1128">
        <v>7000028333</v>
      </c>
      <c r="C142" s="1128">
        <v>520</v>
      </c>
      <c r="D142" s="1128" t="s">
        <v>707</v>
      </c>
      <c r="E142" s="1128">
        <v>1000019315</v>
      </c>
      <c r="F142" s="1130" t="s">
        <v>737</v>
      </c>
      <c r="G142" s="1128" t="s">
        <v>568</v>
      </c>
      <c r="H142" s="1128">
        <v>2</v>
      </c>
      <c r="I142" s="973"/>
      <c r="J142" s="1161" t="str">
        <f t="shared" ref="J142:J147" si="9">IF(I142=0, "Included",IF(ISERROR(H142*I142), I142, H142*I142))</f>
        <v>Included</v>
      </c>
      <c r="K142" s="879"/>
      <c r="M142" s="285"/>
    </row>
    <row r="143" spans="1:13" s="865" customFormat="1">
      <c r="A143" s="1128">
        <v>53</v>
      </c>
      <c r="B143" s="1128">
        <v>7000028333</v>
      </c>
      <c r="C143" s="1128">
        <v>530</v>
      </c>
      <c r="D143" s="1128" t="s">
        <v>707</v>
      </c>
      <c r="E143" s="1128">
        <v>1000031374</v>
      </c>
      <c r="F143" s="1130" t="s">
        <v>669</v>
      </c>
      <c r="G143" s="1128" t="s">
        <v>572</v>
      </c>
      <c r="H143" s="1128">
        <v>2</v>
      </c>
      <c r="I143" s="973"/>
      <c r="J143" s="1161" t="str">
        <f t="shared" si="9"/>
        <v>Included</v>
      </c>
      <c r="K143" s="879"/>
      <c r="M143" s="285"/>
    </row>
    <row r="144" spans="1:13" s="865" customFormat="1" ht="33">
      <c r="A144" s="1128">
        <v>54</v>
      </c>
      <c r="B144" s="1128">
        <v>7000028333</v>
      </c>
      <c r="C144" s="1128">
        <v>540</v>
      </c>
      <c r="D144" s="1128" t="s">
        <v>707</v>
      </c>
      <c r="E144" s="1128">
        <v>1000034950</v>
      </c>
      <c r="F144" s="1130" t="s">
        <v>668</v>
      </c>
      <c r="G144" s="1128" t="s">
        <v>568</v>
      </c>
      <c r="H144" s="1128">
        <v>2</v>
      </c>
      <c r="I144" s="973"/>
      <c r="J144" s="1161" t="str">
        <f t="shared" si="9"/>
        <v>Included</v>
      </c>
      <c r="K144" s="879"/>
      <c r="M144" s="285"/>
    </row>
    <row r="145" spans="1:13" s="865" customFormat="1" ht="33">
      <c r="A145" s="1128">
        <v>55</v>
      </c>
      <c r="B145" s="1128">
        <v>7000028333</v>
      </c>
      <c r="C145" s="1128">
        <v>550</v>
      </c>
      <c r="D145" s="1128" t="s">
        <v>707</v>
      </c>
      <c r="E145" s="1128">
        <v>1000031381</v>
      </c>
      <c r="F145" s="1130" t="s">
        <v>667</v>
      </c>
      <c r="G145" s="1128" t="s">
        <v>572</v>
      </c>
      <c r="H145" s="1128">
        <v>1</v>
      </c>
      <c r="I145" s="973"/>
      <c r="J145" s="1161" t="str">
        <f t="shared" si="9"/>
        <v>Included</v>
      </c>
      <c r="K145" s="879"/>
      <c r="M145" s="285"/>
    </row>
    <row r="146" spans="1:13" s="865" customFormat="1">
      <c r="A146" s="1128">
        <v>56</v>
      </c>
      <c r="B146" s="1128">
        <v>7000028333</v>
      </c>
      <c r="C146" s="1128">
        <v>560</v>
      </c>
      <c r="D146" s="1128" t="s">
        <v>707</v>
      </c>
      <c r="E146" s="1128">
        <v>1000026228</v>
      </c>
      <c r="F146" s="1130" t="s">
        <v>666</v>
      </c>
      <c r="G146" s="1128" t="s">
        <v>568</v>
      </c>
      <c r="H146" s="1128">
        <v>1</v>
      </c>
      <c r="I146" s="973"/>
      <c r="J146" s="1161" t="str">
        <f t="shared" si="9"/>
        <v>Included</v>
      </c>
      <c r="K146" s="879"/>
      <c r="M146" s="285"/>
    </row>
    <row r="147" spans="1:13" s="865" customFormat="1">
      <c r="A147" s="1128">
        <v>57</v>
      </c>
      <c r="B147" s="1128">
        <v>7000028333</v>
      </c>
      <c r="C147" s="1128">
        <v>570</v>
      </c>
      <c r="D147" s="1128" t="s">
        <v>707</v>
      </c>
      <c r="E147" s="1128">
        <v>1000028495</v>
      </c>
      <c r="F147" s="1130" t="s">
        <v>736</v>
      </c>
      <c r="G147" s="1128" t="s">
        <v>568</v>
      </c>
      <c r="H147" s="1128">
        <v>1</v>
      </c>
      <c r="I147" s="973"/>
      <c r="J147" s="1161" t="str">
        <f t="shared" si="9"/>
        <v>Included</v>
      </c>
      <c r="K147" s="879"/>
      <c r="M147" s="285"/>
    </row>
    <row r="148" spans="1:13" s="865" customFormat="1">
      <c r="A148" s="1128">
        <v>58</v>
      </c>
      <c r="B148" s="1128">
        <v>7000028333</v>
      </c>
      <c r="C148" s="1128">
        <v>580</v>
      </c>
      <c r="D148" s="1128" t="s">
        <v>707</v>
      </c>
      <c r="E148" s="1128">
        <v>1000028265</v>
      </c>
      <c r="F148" s="1130" t="s">
        <v>735</v>
      </c>
      <c r="G148" s="1128" t="s">
        <v>568</v>
      </c>
      <c r="H148" s="1128">
        <v>1</v>
      </c>
      <c r="I148" s="973"/>
      <c r="J148" s="1161" t="str">
        <f t="shared" si="5"/>
        <v>Included</v>
      </c>
      <c r="K148" s="879"/>
      <c r="M148" s="285"/>
    </row>
    <row r="149" spans="1:13" s="865" customFormat="1">
      <c r="A149" s="1128">
        <v>59</v>
      </c>
      <c r="B149" s="1128">
        <v>7000028333</v>
      </c>
      <c r="C149" s="1128">
        <v>590</v>
      </c>
      <c r="D149" s="1128" t="s">
        <v>707</v>
      </c>
      <c r="E149" s="1128">
        <v>1000034998</v>
      </c>
      <c r="F149" s="1130" t="s">
        <v>734</v>
      </c>
      <c r="G149" s="1128" t="s">
        <v>568</v>
      </c>
      <c r="H149" s="1128">
        <v>2</v>
      </c>
      <c r="I149" s="973"/>
      <c r="J149" s="1161" t="str">
        <f t="shared" si="5"/>
        <v>Included</v>
      </c>
      <c r="K149" s="879"/>
      <c r="M149" s="285"/>
    </row>
    <row r="150" spans="1:13" s="865" customFormat="1">
      <c r="A150" s="1128">
        <v>60</v>
      </c>
      <c r="B150" s="1128">
        <v>7000028333</v>
      </c>
      <c r="C150" s="1128">
        <v>600</v>
      </c>
      <c r="D150" s="1128" t="s">
        <v>707</v>
      </c>
      <c r="E150" s="1128">
        <v>1000066614</v>
      </c>
      <c r="F150" s="1130" t="s">
        <v>664</v>
      </c>
      <c r="G150" s="1128" t="s">
        <v>576</v>
      </c>
      <c r="H150" s="1128">
        <v>1</v>
      </c>
      <c r="I150" s="973"/>
      <c r="J150" s="1161" t="str">
        <f t="shared" si="5"/>
        <v>Included</v>
      </c>
      <c r="K150" s="879"/>
      <c r="M150" s="285"/>
    </row>
    <row r="151" spans="1:13" s="865" customFormat="1">
      <c r="A151" s="1128">
        <v>61</v>
      </c>
      <c r="B151" s="1128">
        <v>7000028333</v>
      </c>
      <c r="C151" s="1128">
        <v>610</v>
      </c>
      <c r="D151" s="1128" t="s">
        <v>707</v>
      </c>
      <c r="E151" s="1128">
        <v>1000066612</v>
      </c>
      <c r="F151" s="1130" t="s">
        <v>663</v>
      </c>
      <c r="G151" s="1128" t="s">
        <v>568</v>
      </c>
      <c r="H151" s="1128">
        <v>150</v>
      </c>
      <c r="I151" s="973"/>
      <c r="J151" s="1161" t="str">
        <f t="shared" si="5"/>
        <v>Included</v>
      </c>
      <c r="K151" s="879"/>
      <c r="M151" s="285"/>
    </row>
    <row r="152" spans="1:13" s="865" customFormat="1">
      <c r="A152" s="1128">
        <v>62</v>
      </c>
      <c r="B152" s="1128">
        <v>7000028333</v>
      </c>
      <c r="C152" s="1128">
        <v>620</v>
      </c>
      <c r="D152" s="1128" t="s">
        <v>707</v>
      </c>
      <c r="E152" s="1128">
        <v>1000066613</v>
      </c>
      <c r="F152" s="1130" t="s">
        <v>662</v>
      </c>
      <c r="G152" s="1128" t="s">
        <v>568</v>
      </c>
      <c r="H152" s="1128">
        <v>75</v>
      </c>
      <c r="I152" s="973"/>
      <c r="J152" s="1161" t="str">
        <f t="shared" ref="J152:J154" si="10">IF(I152=0, "Included",IF(ISERROR(H152*I152), I152, H152*I152))</f>
        <v>Included</v>
      </c>
      <c r="K152" s="879"/>
      <c r="M152" s="285"/>
    </row>
    <row r="153" spans="1:13" s="865" customFormat="1">
      <c r="A153" s="1128">
        <v>63</v>
      </c>
      <c r="B153" s="1128">
        <v>7000028333</v>
      </c>
      <c r="C153" s="1128">
        <v>630</v>
      </c>
      <c r="D153" s="1128" t="s">
        <v>707</v>
      </c>
      <c r="E153" s="1128">
        <v>1000037545</v>
      </c>
      <c r="F153" s="1130" t="s">
        <v>665</v>
      </c>
      <c r="G153" s="1128" t="s">
        <v>576</v>
      </c>
      <c r="H153" s="1128">
        <v>1</v>
      </c>
      <c r="I153" s="973"/>
      <c r="J153" s="1161" t="str">
        <f t="shared" ref="J153" si="11">IF(I153=0, "Included",IF(ISERROR(H153*I153), I153, H153*I153))</f>
        <v>Included</v>
      </c>
      <c r="K153" s="879"/>
      <c r="M153" s="285"/>
    </row>
    <row r="154" spans="1:13" s="865" customFormat="1">
      <c r="A154" s="1128">
        <v>64</v>
      </c>
      <c r="B154" s="1128">
        <v>7000028333</v>
      </c>
      <c r="C154" s="1128">
        <v>640</v>
      </c>
      <c r="D154" s="1128" t="s">
        <v>707</v>
      </c>
      <c r="E154" s="1128">
        <v>1000023471</v>
      </c>
      <c r="F154" s="1130" t="s">
        <v>661</v>
      </c>
      <c r="G154" s="1128" t="s">
        <v>568</v>
      </c>
      <c r="H154" s="1128">
        <v>1</v>
      </c>
      <c r="I154" s="973"/>
      <c r="J154" s="1161" t="str">
        <f t="shared" si="10"/>
        <v>Included</v>
      </c>
      <c r="K154" s="879"/>
      <c r="M154" s="285"/>
    </row>
    <row r="155" spans="1:13" s="865" customFormat="1">
      <c r="A155" s="913" t="str">
        <f>'Sch-1'!A155</f>
        <v>III</v>
      </c>
      <c r="B155" s="980" t="str">
        <f>'Sch-1'!B155</f>
        <v xml:space="preserve">132 kV TEZU EXT </v>
      </c>
      <c r="C155" s="979"/>
      <c r="D155" s="921"/>
      <c r="E155" s="921"/>
      <c r="F155" s="922"/>
      <c r="G155" s="1158"/>
      <c r="H155" s="1159"/>
      <c r="I155" s="1158"/>
      <c r="J155" s="1160"/>
      <c r="M155" s="285"/>
    </row>
    <row r="156" spans="1:13" s="865" customFormat="1" ht="33">
      <c r="A156" s="1128">
        <v>1</v>
      </c>
      <c r="B156" s="1128">
        <v>7000028334</v>
      </c>
      <c r="C156" s="1128">
        <v>10</v>
      </c>
      <c r="D156" s="1128" t="s">
        <v>698</v>
      </c>
      <c r="E156" s="1128">
        <v>1000028343</v>
      </c>
      <c r="F156" s="1130" t="s">
        <v>709</v>
      </c>
      <c r="G156" s="1128" t="s">
        <v>568</v>
      </c>
      <c r="H156" s="1128">
        <v>2</v>
      </c>
      <c r="I156" s="973"/>
      <c r="J156" s="1161" t="str">
        <f t="shared" ref="J156:J160" si="12">IF(I156=0, "Included",IF(ISERROR(H156*I156), I156, H156*I156))</f>
        <v>Included</v>
      </c>
      <c r="K156" s="879"/>
      <c r="M156" s="285"/>
    </row>
    <row r="157" spans="1:13" s="865" customFormat="1" ht="33">
      <c r="A157" s="1128">
        <v>2</v>
      </c>
      <c r="B157" s="1128">
        <v>7000028334</v>
      </c>
      <c r="C157" s="1128">
        <v>20</v>
      </c>
      <c r="D157" s="1128" t="s">
        <v>698</v>
      </c>
      <c r="E157" s="1128">
        <v>1000000977</v>
      </c>
      <c r="F157" s="1130" t="s">
        <v>710</v>
      </c>
      <c r="G157" s="1128" t="s">
        <v>568</v>
      </c>
      <c r="H157" s="1128">
        <v>6</v>
      </c>
      <c r="I157" s="973"/>
      <c r="J157" s="1161" t="str">
        <f t="shared" si="12"/>
        <v>Included</v>
      </c>
      <c r="K157" s="879"/>
      <c r="M157" s="285"/>
    </row>
    <row r="158" spans="1:13" s="865" customFormat="1">
      <c r="A158" s="1128">
        <v>3</v>
      </c>
      <c r="B158" s="1128">
        <v>7000028334</v>
      </c>
      <c r="C158" s="1128">
        <v>30</v>
      </c>
      <c r="D158" s="1128" t="s">
        <v>698</v>
      </c>
      <c r="E158" s="1128">
        <v>1000000991</v>
      </c>
      <c r="F158" s="1130" t="s">
        <v>711</v>
      </c>
      <c r="G158" s="1128" t="s">
        <v>568</v>
      </c>
      <c r="H158" s="1128">
        <v>6</v>
      </c>
      <c r="I158" s="973"/>
      <c r="J158" s="1161" t="str">
        <f t="shared" si="12"/>
        <v>Included</v>
      </c>
      <c r="K158" s="879"/>
      <c r="M158" s="285"/>
    </row>
    <row r="159" spans="1:13" s="865" customFormat="1">
      <c r="A159" s="1128">
        <v>4</v>
      </c>
      <c r="B159" s="1128">
        <v>7000028334</v>
      </c>
      <c r="C159" s="1128">
        <v>40</v>
      </c>
      <c r="D159" s="1128" t="s">
        <v>698</v>
      </c>
      <c r="E159" s="1128">
        <v>1000000992</v>
      </c>
      <c r="F159" s="1130" t="s">
        <v>714</v>
      </c>
      <c r="G159" s="1128" t="s">
        <v>568</v>
      </c>
      <c r="H159" s="1128">
        <v>2</v>
      </c>
      <c r="I159" s="973"/>
      <c r="J159" s="1161" t="str">
        <f t="shared" si="12"/>
        <v>Included</v>
      </c>
      <c r="K159" s="879"/>
      <c r="M159" s="285"/>
    </row>
    <row r="160" spans="1:13" s="865" customFormat="1">
      <c r="A160" s="1128">
        <v>5</v>
      </c>
      <c r="B160" s="1128">
        <v>7000028334</v>
      </c>
      <c r="C160" s="1128">
        <v>50</v>
      </c>
      <c r="D160" s="1128" t="s">
        <v>698</v>
      </c>
      <c r="E160" s="1128">
        <v>1000000943</v>
      </c>
      <c r="F160" s="1130" t="s">
        <v>715</v>
      </c>
      <c r="G160" s="1128" t="s">
        <v>568</v>
      </c>
      <c r="H160" s="1128">
        <v>2</v>
      </c>
      <c r="I160" s="973"/>
      <c r="J160" s="1161" t="str">
        <f t="shared" si="12"/>
        <v>Included</v>
      </c>
      <c r="K160" s="879"/>
      <c r="M160" s="285"/>
    </row>
    <row r="161" spans="1:13" s="865" customFormat="1">
      <c r="A161" s="1128">
        <v>6</v>
      </c>
      <c r="B161" s="1128">
        <v>7000028334</v>
      </c>
      <c r="C161" s="1128">
        <v>60</v>
      </c>
      <c r="D161" s="1128" t="s">
        <v>698</v>
      </c>
      <c r="E161" s="1128">
        <v>1000000997</v>
      </c>
      <c r="F161" s="1130" t="s">
        <v>716</v>
      </c>
      <c r="G161" s="1128" t="s">
        <v>568</v>
      </c>
      <c r="H161" s="1128">
        <v>2</v>
      </c>
      <c r="I161" s="973"/>
      <c r="J161" s="1161" t="str">
        <f>IF(I161=0, "Included",IF(ISERROR(H161*I161), I161, H161*I161))</f>
        <v>Included</v>
      </c>
      <c r="K161" s="879"/>
      <c r="M161" s="285"/>
    </row>
    <row r="162" spans="1:13" s="865" customFormat="1">
      <c r="A162" s="1128">
        <v>7</v>
      </c>
      <c r="B162" s="1128">
        <v>7000028334</v>
      </c>
      <c r="C162" s="1128">
        <v>70</v>
      </c>
      <c r="D162" s="1128" t="s">
        <v>698</v>
      </c>
      <c r="E162" s="1128">
        <v>1000020416</v>
      </c>
      <c r="F162" s="1130" t="s">
        <v>712</v>
      </c>
      <c r="G162" s="1128" t="s">
        <v>568</v>
      </c>
      <c r="H162" s="1128">
        <v>6</v>
      </c>
      <c r="I162" s="973"/>
      <c r="J162" s="1161" t="str">
        <f t="shared" ref="J162:J172" si="13">IF(I162=0, "Included",IF(ISERROR(H162*I162), I162, H162*I162))</f>
        <v>Included</v>
      </c>
      <c r="K162" s="879"/>
      <c r="M162" s="285"/>
    </row>
    <row r="163" spans="1:13" s="865" customFormat="1">
      <c r="A163" s="1128">
        <v>8</v>
      </c>
      <c r="B163" s="1128">
        <v>7000028334</v>
      </c>
      <c r="C163" s="1128">
        <v>80</v>
      </c>
      <c r="D163" s="1128" t="s">
        <v>698</v>
      </c>
      <c r="E163" s="1128">
        <v>1000000956</v>
      </c>
      <c r="F163" s="1130" t="s">
        <v>713</v>
      </c>
      <c r="G163" s="1128" t="s">
        <v>568</v>
      </c>
      <c r="H163" s="1128">
        <v>6</v>
      </c>
      <c r="I163" s="973"/>
      <c r="J163" s="1161" t="str">
        <f t="shared" si="13"/>
        <v>Included</v>
      </c>
      <c r="K163" s="879"/>
      <c r="M163" s="285"/>
    </row>
    <row r="164" spans="1:13" s="865" customFormat="1">
      <c r="A164" s="1128">
        <v>9</v>
      </c>
      <c r="B164" s="1128">
        <v>7000028334</v>
      </c>
      <c r="C164" s="1128">
        <v>90</v>
      </c>
      <c r="D164" s="1128" t="s">
        <v>699</v>
      </c>
      <c r="E164" s="1128">
        <v>1000000812</v>
      </c>
      <c r="F164" s="1130" t="s">
        <v>741</v>
      </c>
      <c r="G164" s="1128" t="s">
        <v>568</v>
      </c>
      <c r="H164" s="1128">
        <v>2</v>
      </c>
      <c r="I164" s="973"/>
      <c r="J164" s="1161" t="str">
        <f t="shared" si="13"/>
        <v>Included</v>
      </c>
      <c r="K164" s="879"/>
      <c r="M164" s="285"/>
    </row>
    <row r="165" spans="1:13" s="865" customFormat="1">
      <c r="A165" s="1128">
        <v>10</v>
      </c>
      <c r="B165" s="1128">
        <v>7000028334</v>
      </c>
      <c r="C165" s="1128">
        <v>100</v>
      </c>
      <c r="D165" s="1128" t="s">
        <v>699</v>
      </c>
      <c r="E165" s="1128">
        <v>1000000738</v>
      </c>
      <c r="F165" s="1130" t="s">
        <v>742</v>
      </c>
      <c r="G165" s="1128" t="s">
        <v>568</v>
      </c>
      <c r="H165" s="1128">
        <v>2</v>
      </c>
      <c r="I165" s="973"/>
      <c r="J165" s="1161" t="str">
        <f t="shared" si="13"/>
        <v>Included</v>
      </c>
      <c r="K165" s="879"/>
      <c r="M165" s="285"/>
    </row>
    <row r="166" spans="1:13" s="865" customFormat="1">
      <c r="A166" s="1128">
        <v>11</v>
      </c>
      <c r="B166" s="1128">
        <v>7000028334</v>
      </c>
      <c r="C166" s="1128">
        <v>110</v>
      </c>
      <c r="D166" s="1128" t="s">
        <v>699</v>
      </c>
      <c r="E166" s="1128">
        <v>1000000734</v>
      </c>
      <c r="F166" s="1130" t="s">
        <v>747</v>
      </c>
      <c r="G166" s="1128" t="s">
        <v>572</v>
      </c>
      <c r="H166" s="1128">
        <v>1</v>
      </c>
      <c r="I166" s="973"/>
      <c r="J166" s="1161" t="str">
        <f t="shared" si="13"/>
        <v>Included</v>
      </c>
      <c r="K166" s="879"/>
      <c r="M166" s="285"/>
    </row>
    <row r="167" spans="1:13" s="865" customFormat="1">
      <c r="A167" s="1128">
        <v>12</v>
      </c>
      <c r="B167" s="1128">
        <v>7000028334</v>
      </c>
      <c r="C167" s="1128">
        <v>120</v>
      </c>
      <c r="D167" s="1128" t="s">
        <v>740</v>
      </c>
      <c r="E167" s="1128">
        <v>1000002018</v>
      </c>
      <c r="F167" s="1130" t="s">
        <v>743</v>
      </c>
      <c r="G167" s="1128" t="s">
        <v>568</v>
      </c>
      <c r="H167" s="1128">
        <v>6</v>
      </c>
      <c r="I167" s="973"/>
      <c r="J167" s="1161" t="str">
        <f t="shared" si="13"/>
        <v>Included</v>
      </c>
      <c r="K167" s="879"/>
      <c r="M167" s="285"/>
    </row>
    <row r="168" spans="1:13" s="865" customFormat="1">
      <c r="A168" s="1128">
        <v>13</v>
      </c>
      <c r="B168" s="1128">
        <v>7000028334</v>
      </c>
      <c r="C168" s="1128">
        <v>130</v>
      </c>
      <c r="D168" s="1128" t="s">
        <v>740</v>
      </c>
      <c r="E168" s="1128">
        <v>1000000814</v>
      </c>
      <c r="F168" s="1130" t="s">
        <v>744</v>
      </c>
      <c r="G168" s="1128" t="s">
        <v>568</v>
      </c>
      <c r="H168" s="1128">
        <v>9</v>
      </c>
      <c r="I168" s="973"/>
      <c r="J168" s="1161" t="str">
        <f t="shared" si="13"/>
        <v>Included</v>
      </c>
      <c r="K168" s="879"/>
      <c r="M168" s="285"/>
    </row>
    <row r="169" spans="1:13" s="865" customFormat="1">
      <c r="A169" s="1128">
        <v>14</v>
      </c>
      <c r="B169" s="1128">
        <v>7000028334</v>
      </c>
      <c r="C169" s="1128">
        <v>140</v>
      </c>
      <c r="D169" s="1128" t="s">
        <v>700</v>
      </c>
      <c r="E169" s="1128">
        <v>1000010638</v>
      </c>
      <c r="F169" s="1130" t="s">
        <v>718</v>
      </c>
      <c r="G169" s="1128" t="s">
        <v>568</v>
      </c>
      <c r="H169" s="1128">
        <v>2</v>
      </c>
      <c r="I169" s="973"/>
      <c r="J169" s="1161" t="str">
        <f t="shared" si="13"/>
        <v>Included</v>
      </c>
      <c r="K169" s="879"/>
      <c r="M169" s="285"/>
    </row>
    <row r="170" spans="1:13" s="865" customFormat="1">
      <c r="A170" s="1128">
        <v>15</v>
      </c>
      <c r="B170" s="1128">
        <v>7000028334</v>
      </c>
      <c r="C170" s="1128">
        <v>150</v>
      </c>
      <c r="D170" s="1128" t="s">
        <v>650</v>
      </c>
      <c r="E170" s="1128">
        <v>1000014547</v>
      </c>
      <c r="F170" s="1130" t="s">
        <v>573</v>
      </c>
      <c r="G170" s="1128" t="s">
        <v>568</v>
      </c>
      <c r="H170" s="1128">
        <v>2</v>
      </c>
      <c r="I170" s="973"/>
      <c r="J170" s="1161" t="str">
        <f t="shared" si="13"/>
        <v>Included</v>
      </c>
      <c r="K170" s="879"/>
      <c r="M170" s="285"/>
    </row>
    <row r="171" spans="1:13" s="865" customFormat="1">
      <c r="A171" s="1128">
        <v>16</v>
      </c>
      <c r="B171" s="1128">
        <v>7000028334</v>
      </c>
      <c r="C171" s="1128">
        <v>160</v>
      </c>
      <c r="D171" s="1128" t="s">
        <v>650</v>
      </c>
      <c r="E171" s="1128">
        <v>1000014548</v>
      </c>
      <c r="F171" s="1130" t="s">
        <v>635</v>
      </c>
      <c r="G171" s="1128" t="s">
        <v>568</v>
      </c>
      <c r="H171" s="1128">
        <v>2</v>
      </c>
      <c r="I171" s="973"/>
      <c r="J171" s="1161" t="str">
        <f t="shared" si="13"/>
        <v>Included</v>
      </c>
      <c r="K171" s="879"/>
      <c r="M171" s="285"/>
    </row>
    <row r="172" spans="1:13" s="865" customFormat="1" ht="33">
      <c r="A172" s="1128">
        <v>17</v>
      </c>
      <c r="B172" s="1128">
        <v>7000028334</v>
      </c>
      <c r="C172" s="1128">
        <v>170</v>
      </c>
      <c r="D172" s="1128" t="s">
        <v>650</v>
      </c>
      <c r="E172" s="1128">
        <v>1000038397</v>
      </c>
      <c r="F172" s="1130" t="s">
        <v>652</v>
      </c>
      <c r="G172" s="1128" t="s">
        <v>568</v>
      </c>
      <c r="H172" s="1128">
        <v>6</v>
      </c>
      <c r="I172" s="973"/>
      <c r="J172" s="1161" t="str">
        <f t="shared" si="13"/>
        <v>Included</v>
      </c>
      <c r="K172" s="879"/>
      <c r="M172" s="285"/>
    </row>
    <row r="173" spans="1:13" s="865" customFormat="1" ht="33">
      <c r="A173" s="1128">
        <v>18</v>
      </c>
      <c r="B173" s="1128">
        <v>7000028334</v>
      </c>
      <c r="C173" s="1128">
        <v>180</v>
      </c>
      <c r="D173" s="1128" t="s">
        <v>650</v>
      </c>
      <c r="E173" s="1128">
        <v>1000038389</v>
      </c>
      <c r="F173" s="1130" t="s">
        <v>651</v>
      </c>
      <c r="G173" s="1128" t="s">
        <v>568</v>
      </c>
      <c r="H173" s="1128">
        <v>6</v>
      </c>
      <c r="I173" s="973"/>
      <c r="J173" s="1161" t="str">
        <f>IF(I173=0, "Included",IF(ISERROR(H173*I173), I173, H173*I173))</f>
        <v>Included</v>
      </c>
      <c r="K173" s="879"/>
      <c r="M173" s="285"/>
    </row>
    <row r="174" spans="1:13" s="865" customFormat="1" ht="33">
      <c r="A174" s="1128">
        <v>19</v>
      </c>
      <c r="B174" s="1128">
        <v>7000028334</v>
      </c>
      <c r="C174" s="1128">
        <v>190</v>
      </c>
      <c r="D174" s="1128" t="s">
        <v>650</v>
      </c>
      <c r="E174" s="1128">
        <v>1000038387</v>
      </c>
      <c r="F174" s="1130" t="s">
        <v>577</v>
      </c>
      <c r="G174" s="1128" t="s">
        <v>568</v>
      </c>
      <c r="H174" s="1128">
        <v>6</v>
      </c>
      <c r="I174" s="973"/>
      <c r="J174" s="1161" t="str">
        <f t="shared" ref="J174:J178" si="14">IF(I174=0, "Included",IF(ISERROR(H174*I174), I174, H174*I174))</f>
        <v>Included</v>
      </c>
      <c r="K174" s="879"/>
      <c r="M174" s="285"/>
    </row>
    <row r="175" spans="1:13" s="865" customFormat="1" ht="33">
      <c r="A175" s="1128">
        <v>20</v>
      </c>
      <c r="B175" s="1128">
        <v>7000028334</v>
      </c>
      <c r="C175" s="1128">
        <v>200</v>
      </c>
      <c r="D175" s="1128" t="s">
        <v>650</v>
      </c>
      <c r="E175" s="1128">
        <v>1000038325</v>
      </c>
      <c r="F175" s="1130" t="s">
        <v>575</v>
      </c>
      <c r="G175" s="1128" t="s">
        <v>568</v>
      </c>
      <c r="H175" s="1128">
        <v>6</v>
      </c>
      <c r="I175" s="973"/>
      <c r="J175" s="1161" t="str">
        <f t="shared" si="14"/>
        <v>Included</v>
      </c>
      <c r="K175" s="879"/>
      <c r="M175" s="285"/>
    </row>
    <row r="176" spans="1:13" s="865" customFormat="1">
      <c r="A176" s="1128">
        <v>21</v>
      </c>
      <c r="B176" s="1128">
        <v>7000028334</v>
      </c>
      <c r="C176" s="1128">
        <v>210</v>
      </c>
      <c r="D176" s="1128" t="s">
        <v>701</v>
      </c>
      <c r="E176" s="1128">
        <v>1000056265</v>
      </c>
      <c r="F176" s="1130" t="s">
        <v>617</v>
      </c>
      <c r="G176" s="1128" t="s">
        <v>576</v>
      </c>
      <c r="H176" s="1128">
        <v>1</v>
      </c>
      <c r="I176" s="973"/>
      <c r="J176" s="1161" t="str">
        <f t="shared" si="14"/>
        <v>Included</v>
      </c>
      <c r="K176" s="879"/>
      <c r="M176" s="285"/>
    </row>
    <row r="177" spans="1:13" s="865" customFormat="1">
      <c r="A177" s="1128">
        <v>22</v>
      </c>
      <c r="B177" s="1128">
        <v>7000028334</v>
      </c>
      <c r="C177" s="1128">
        <v>220</v>
      </c>
      <c r="D177" s="1128" t="s">
        <v>701</v>
      </c>
      <c r="E177" s="1128">
        <v>1000056264</v>
      </c>
      <c r="F177" s="1130" t="s">
        <v>618</v>
      </c>
      <c r="G177" s="1128" t="s">
        <v>576</v>
      </c>
      <c r="H177" s="1128">
        <v>3</v>
      </c>
      <c r="I177" s="973"/>
      <c r="J177" s="1161" t="str">
        <f t="shared" si="14"/>
        <v>Included</v>
      </c>
      <c r="K177" s="879"/>
      <c r="M177" s="285"/>
    </row>
    <row r="178" spans="1:13" s="865" customFormat="1">
      <c r="A178" s="1128">
        <v>23</v>
      </c>
      <c r="B178" s="1128">
        <v>7000028334</v>
      </c>
      <c r="C178" s="1128">
        <v>230</v>
      </c>
      <c r="D178" s="1128" t="s">
        <v>701</v>
      </c>
      <c r="E178" s="1128">
        <v>1000031887</v>
      </c>
      <c r="F178" s="1130" t="s">
        <v>607</v>
      </c>
      <c r="G178" s="1128" t="s">
        <v>576</v>
      </c>
      <c r="H178" s="1128">
        <v>1</v>
      </c>
      <c r="I178" s="973"/>
      <c r="J178" s="1161" t="str">
        <f t="shared" si="14"/>
        <v>Included</v>
      </c>
      <c r="K178" s="879"/>
      <c r="M178" s="285"/>
    </row>
    <row r="179" spans="1:13" s="865" customFormat="1">
      <c r="A179" s="1128">
        <v>24</v>
      </c>
      <c r="B179" s="1128">
        <v>7000028334</v>
      </c>
      <c r="C179" s="1128">
        <v>240</v>
      </c>
      <c r="D179" s="1128" t="s">
        <v>701</v>
      </c>
      <c r="E179" s="1128">
        <v>1000031993</v>
      </c>
      <c r="F179" s="1130" t="s">
        <v>719</v>
      </c>
      <c r="G179" s="1128" t="s">
        <v>576</v>
      </c>
      <c r="H179" s="1128">
        <v>1</v>
      </c>
      <c r="I179" s="973"/>
      <c r="J179" s="1161" t="str">
        <f>IF(I179=0, "Included",IF(ISERROR(H179*I179), I179, H179*I179))</f>
        <v>Included</v>
      </c>
      <c r="K179" s="879"/>
      <c r="M179" s="285"/>
    </row>
    <row r="180" spans="1:13" s="865" customFormat="1">
      <c r="A180" s="1128">
        <v>25</v>
      </c>
      <c r="B180" s="1128">
        <v>7000028334</v>
      </c>
      <c r="C180" s="1128">
        <v>250</v>
      </c>
      <c r="D180" s="1128" t="s">
        <v>701</v>
      </c>
      <c r="E180" s="1128">
        <v>1000031987</v>
      </c>
      <c r="F180" s="1130" t="s">
        <v>608</v>
      </c>
      <c r="G180" s="1128" t="s">
        <v>576</v>
      </c>
      <c r="H180" s="1128">
        <v>3</v>
      </c>
      <c r="I180" s="973"/>
      <c r="J180" s="1161" t="str">
        <f t="shared" ref="J180:J190" si="15">IF(I180=0, "Included",IF(ISERROR(H180*I180), I180, H180*I180))</f>
        <v>Included</v>
      </c>
      <c r="K180" s="879"/>
      <c r="M180" s="285"/>
    </row>
    <row r="181" spans="1:13" s="865" customFormat="1">
      <c r="A181" s="1128">
        <v>26</v>
      </c>
      <c r="B181" s="1128">
        <v>7000028334</v>
      </c>
      <c r="C181" s="1128">
        <v>260</v>
      </c>
      <c r="D181" s="1128" t="s">
        <v>701</v>
      </c>
      <c r="E181" s="1128">
        <v>1000031976</v>
      </c>
      <c r="F181" s="1130" t="s">
        <v>612</v>
      </c>
      <c r="G181" s="1128" t="s">
        <v>576</v>
      </c>
      <c r="H181" s="1128">
        <v>0.5</v>
      </c>
      <c r="I181" s="973"/>
      <c r="J181" s="1161" t="str">
        <f t="shared" si="15"/>
        <v>Included</v>
      </c>
      <c r="K181" s="879"/>
      <c r="M181" s="285"/>
    </row>
    <row r="182" spans="1:13" s="865" customFormat="1">
      <c r="A182" s="1128">
        <v>27</v>
      </c>
      <c r="B182" s="1128">
        <v>7000028334</v>
      </c>
      <c r="C182" s="1128">
        <v>270</v>
      </c>
      <c r="D182" s="1128" t="s">
        <v>701</v>
      </c>
      <c r="E182" s="1128">
        <v>1000031953</v>
      </c>
      <c r="F182" s="1130" t="s">
        <v>613</v>
      </c>
      <c r="G182" s="1128" t="s">
        <v>576</v>
      </c>
      <c r="H182" s="1128">
        <v>1</v>
      </c>
      <c r="I182" s="973"/>
      <c r="J182" s="1161" t="str">
        <f t="shared" si="15"/>
        <v>Included</v>
      </c>
      <c r="K182" s="879"/>
      <c r="M182" s="285"/>
    </row>
    <row r="183" spans="1:13" s="865" customFormat="1">
      <c r="A183" s="1128">
        <v>28</v>
      </c>
      <c r="B183" s="1128">
        <v>7000028334</v>
      </c>
      <c r="C183" s="1128">
        <v>280</v>
      </c>
      <c r="D183" s="1128" t="s">
        <v>701</v>
      </c>
      <c r="E183" s="1128">
        <v>1000031943</v>
      </c>
      <c r="F183" s="1130" t="s">
        <v>610</v>
      </c>
      <c r="G183" s="1128" t="s">
        <v>576</v>
      </c>
      <c r="H183" s="1128">
        <v>1</v>
      </c>
      <c r="I183" s="973"/>
      <c r="J183" s="1161" t="str">
        <f t="shared" si="15"/>
        <v>Included</v>
      </c>
      <c r="K183" s="879"/>
      <c r="M183" s="285"/>
    </row>
    <row r="184" spans="1:13" s="865" customFormat="1">
      <c r="A184" s="1128">
        <v>29</v>
      </c>
      <c r="B184" s="1128">
        <v>7000028334</v>
      </c>
      <c r="C184" s="1128">
        <v>290</v>
      </c>
      <c r="D184" s="1128" t="s">
        <v>701</v>
      </c>
      <c r="E184" s="1128">
        <v>1000031985</v>
      </c>
      <c r="F184" s="1130" t="s">
        <v>611</v>
      </c>
      <c r="G184" s="1128" t="s">
        <v>576</v>
      </c>
      <c r="H184" s="1128">
        <v>2</v>
      </c>
      <c r="I184" s="973"/>
      <c r="J184" s="1161" t="str">
        <f t="shared" si="15"/>
        <v>Included</v>
      </c>
      <c r="K184" s="879"/>
      <c r="M184" s="285"/>
    </row>
    <row r="185" spans="1:13" s="865" customFormat="1" ht="33">
      <c r="A185" s="1128">
        <v>30</v>
      </c>
      <c r="B185" s="1128">
        <v>7000028334</v>
      </c>
      <c r="C185" s="1128">
        <v>300</v>
      </c>
      <c r="D185" s="1128" t="s">
        <v>702</v>
      </c>
      <c r="E185" s="1128">
        <v>1000011240</v>
      </c>
      <c r="F185" s="1130" t="s">
        <v>720</v>
      </c>
      <c r="G185" s="1128" t="s">
        <v>572</v>
      </c>
      <c r="H185" s="1128">
        <v>2</v>
      </c>
      <c r="I185" s="973"/>
      <c r="J185" s="1161" t="str">
        <f t="shared" si="15"/>
        <v>Included</v>
      </c>
      <c r="K185" s="879"/>
      <c r="M185" s="285"/>
    </row>
    <row r="186" spans="1:13" s="865" customFormat="1" ht="33">
      <c r="A186" s="1128">
        <v>31</v>
      </c>
      <c r="B186" s="1128">
        <v>7000028334</v>
      </c>
      <c r="C186" s="1128">
        <v>310</v>
      </c>
      <c r="D186" s="1128" t="s">
        <v>702</v>
      </c>
      <c r="E186" s="1128">
        <v>1000029214</v>
      </c>
      <c r="F186" s="1130" t="s">
        <v>745</v>
      </c>
      <c r="G186" s="1128" t="s">
        <v>569</v>
      </c>
      <c r="H186" s="1128">
        <v>1</v>
      </c>
      <c r="I186" s="973"/>
      <c r="J186" s="1161" t="str">
        <f t="shared" si="15"/>
        <v>Included</v>
      </c>
      <c r="K186" s="879"/>
      <c r="M186" s="285"/>
    </row>
    <row r="187" spans="1:13" s="865" customFormat="1" ht="49.5">
      <c r="A187" s="1128">
        <v>32</v>
      </c>
      <c r="B187" s="1128">
        <v>7000028334</v>
      </c>
      <c r="C187" s="1128">
        <v>320</v>
      </c>
      <c r="D187" s="1128" t="s">
        <v>703</v>
      </c>
      <c r="E187" s="1128">
        <v>1000029036</v>
      </c>
      <c r="F187" s="1130" t="s">
        <v>721</v>
      </c>
      <c r="G187" s="1128" t="s">
        <v>568</v>
      </c>
      <c r="H187" s="1128">
        <v>6</v>
      </c>
      <c r="I187" s="973"/>
      <c r="J187" s="1161" t="str">
        <f t="shared" si="15"/>
        <v>Included</v>
      </c>
      <c r="K187" s="879"/>
      <c r="M187" s="285"/>
    </row>
    <row r="188" spans="1:13" s="865" customFormat="1" ht="49.5">
      <c r="A188" s="1128">
        <v>33</v>
      </c>
      <c r="B188" s="1128">
        <v>7000028334</v>
      </c>
      <c r="C188" s="1128">
        <v>330</v>
      </c>
      <c r="D188" s="1128" t="s">
        <v>703</v>
      </c>
      <c r="E188" s="1128">
        <v>1000029037</v>
      </c>
      <c r="F188" s="1130" t="s">
        <v>722</v>
      </c>
      <c r="G188" s="1128" t="s">
        <v>568</v>
      </c>
      <c r="H188" s="1128">
        <v>6</v>
      </c>
      <c r="I188" s="973"/>
      <c r="J188" s="1161" t="str">
        <f t="shared" si="15"/>
        <v>Included</v>
      </c>
      <c r="K188" s="879"/>
      <c r="M188" s="285"/>
    </row>
    <row r="189" spans="1:13" s="865" customFormat="1" ht="49.5">
      <c r="A189" s="1128">
        <v>34</v>
      </c>
      <c r="B189" s="1128">
        <v>7000028334</v>
      </c>
      <c r="C189" s="1128">
        <v>340</v>
      </c>
      <c r="D189" s="1128" t="s">
        <v>703</v>
      </c>
      <c r="E189" s="1128">
        <v>1000029038</v>
      </c>
      <c r="F189" s="1130" t="s">
        <v>723</v>
      </c>
      <c r="G189" s="1128" t="s">
        <v>568</v>
      </c>
      <c r="H189" s="1128">
        <v>6</v>
      </c>
      <c r="I189" s="973"/>
      <c r="J189" s="1161" t="str">
        <f t="shared" si="15"/>
        <v>Included</v>
      </c>
      <c r="K189" s="879"/>
      <c r="M189" s="285"/>
    </row>
    <row r="190" spans="1:13" s="865" customFormat="1" ht="49.5">
      <c r="A190" s="1128">
        <v>35</v>
      </c>
      <c r="B190" s="1128">
        <v>7000028334</v>
      </c>
      <c r="C190" s="1128">
        <v>350</v>
      </c>
      <c r="D190" s="1128" t="s">
        <v>703</v>
      </c>
      <c r="E190" s="1128">
        <v>1000029039</v>
      </c>
      <c r="F190" s="1130" t="s">
        <v>724</v>
      </c>
      <c r="G190" s="1128" t="s">
        <v>568</v>
      </c>
      <c r="H190" s="1128">
        <v>6</v>
      </c>
      <c r="I190" s="973"/>
      <c r="J190" s="1161" t="str">
        <f t="shared" si="15"/>
        <v>Included</v>
      </c>
      <c r="K190" s="879"/>
      <c r="M190" s="285"/>
    </row>
    <row r="191" spans="1:13" s="865" customFormat="1" ht="49.5">
      <c r="A191" s="1128">
        <v>36</v>
      </c>
      <c r="B191" s="1128">
        <v>7000028334</v>
      </c>
      <c r="C191" s="1128">
        <v>360</v>
      </c>
      <c r="D191" s="1128" t="s">
        <v>703</v>
      </c>
      <c r="E191" s="1128">
        <v>1000029035</v>
      </c>
      <c r="F191" s="1130" t="s">
        <v>725</v>
      </c>
      <c r="G191" s="1128" t="s">
        <v>568</v>
      </c>
      <c r="H191" s="1128">
        <v>6</v>
      </c>
      <c r="I191" s="973"/>
      <c r="J191" s="1161" t="str">
        <f>IF(I191=0, "Included",IF(ISERROR(H191*I191), I191, H191*I191))</f>
        <v>Included</v>
      </c>
      <c r="K191" s="879"/>
      <c r="M191" s="285"/>
    </row>
    <row r="192" spans="1:13" s="865" customFormat="1">
      <c r="A192" s="1128">
        <v>37</v>
      </c>
      <c r="B192" s="1128">
        <v>7000028334</v>
      </c>
      <c r="C192" s="1128">
        <v>370</v>
      </c>
      <c r="D192" s="1128" t="s">
        <v>703</v>
      </c>
      <c r="E192" s="1128">
        <v>1000032055</v>
      </c>
      <c r="F192" s="1130" t="s">
        <v>653</v>
      </c>
      <c r="G192" s="1128" t="s">
        <v>576</v>
      </c>
      <c r="H192" s="1128">
        <v>1</v>
      </c>
      <c r="I192" s="973"/>
      <c r="J192" s="1161" t="str">
        <f t="shared" ref="J192:J195" si="16">IF(I192=0, "Included",IF(ISERROR(H192*I192), I192, H192*I192))</f>
        <v>Included</v>
      </c>
      <c r="K192" s="879"/>
      <c r="M192" s="285"/>
    </row>
    <row r="193" spans="1:13" s="865" customFormat="1">
      <c r="A193" s="1128">
        <v>38</v>
      </c>
      <c r="B193" s="1128">
        <v>7000028334</v>
      </c>
      <c r="C193" s="1128">
        <v>380</v>
      </c>
      <c r="D193" s="1128" t="s">
        <v>746</v>
      </c>
      <c r="E193" s="1128">
        <v>1000013502</v>
      </c>
      <c r="F193" s="1130" t="s">
        <v>748</v>
      </c>
      <c r="G193" s="1128" t="s">
        <v>568</v>
      </c>
      <c r="H193" s="1128">
        <v>3</v>
      </c>
      <c r="I193" s="973"/>
      <c r="J193" s="1161" t="str">
        <f t="shared" si="16"/>
        <v>Included</v>
      </c>
      <c r="K193" s="879"/>
      <c r="M193" s="285"/>
    </row>
    <row r="194" spans="1:13" s="865" customFormat="1">
      <c r="A194" s="1128">
        <v>39</v>
      </c>
      <c r="B194" s="1128">
        <v>7000028334</v>
      </c>
      <c r="C194" s="1128">
        <v>390</v>
      </c>
      <c r="D194" s="1128" t="s">
        <v>704</v>
      </c>
      <c r="E194" s="1128">
        <v>1000032684</v>
      </c>
      <c r="F194" s="1130" t="s">
        <v>726</v>
      </c>
      <c r="G194" s="1128" t="s">
        <v>569</v>
      </c>
      <c r="H194" s="1128">
        <v>1</v>
      </c>
      <c r="I194" s="973"/>
      <c r="J194" s="1161" t="str">
        <f t="shared" si="16"/>
        <v>Included</v>
      </c>
      <c r="K194" s="879"/>
      <c r="M194" s="285"/>
    </row>
    <row r="195" spans="1:13" s="865" customFormat="1">
      <c r="A195" s="1128">
        <v>40</v>
      </c>
      <c r="B195" s="1128">
        <v>7000028334</v>
      </c>
      <c r="C195" s="1128">
        <v>400</v>
      </c>
      <c r="D195" s="1128" t="s">
        <v>704</v>
      </c>
      <c r="E195" s="1128">
        <v>1000019927</v>
      </c>
      <c r="F195" s="1130" t="s">
        <v>654</v>
      </c>
      <c r="G195" s="1128" t="s">
        <v>569</v>
      </c>
      <c r="H195" s="1128">
        <v>1</v>
      </c>
      <c r="I195" s="973"/>
      <c r="J195" s="1161" t="str">
        <f t="shared" si="16"/>
        <v>Included</v>
      </c>
      <c r="K195" s="879"/>
      <c r="M195" s="285"/>
    </row>
    <row r="196" spans="1:13" s="865" customFormat="1">
      <c r="A196" s="1128">
        <v>41</v>
      </c>
      <c r="B196" s="1128">
        <v>7000028334</v>
      </c>
      <c r="C196" s="1128">
        <v>410</v>
      </c>
      <c r="D196" s="1128" t="s">
        <v>704</v>
      </c>
      <c r="E196" s="1128">
        <v>1000019912</v>
      </c>
      <c r="F196" s="1130" t="s">
        <v>603</v>
      </c>
      <c r="G196" s="1128" t="s">
        <v>569</v>
      </c>
      <c r="H196" s="1128">
        <v>1</v>
      </c>
      <c r="I196" s="973"/>
      <c r="J196" s="1161" t="str">
        <f>IF(I196=0, "Included",IF(ISERROR(H196*I196), I196, H196*I196))</f>
        <v>Included</v>
      </c>
      <c r="K196" s="879"/>
      <c r="M196" s="285"/>
    </row>
    <row r="197" spans="1:13" s="865" customFormat="1">
      <c r="A197" s="1128">
        <v>42</v>
      </c>
      <c r="B197" s="1128">
        <v>7000028334</v>
      </c>
      <c r="C197" s="1128">
        <v>420</v>
      </c>
      <c r="D197" s="1128" t="s">
        <v>704</v>
      </c>
      <c r="E197" s="1128">
        <v>1000026087</v>
      </c>
      <c r="F197" s="1130" t="s">
        <v>729</v>
      </c>
      <c r="G197" s="1128" t="s">
        <v>569</v>
      </c>
      <c r="H197" s="1128">
        <v>1</v>
      </c>
      <c r="I197" s="973"/>
      <c r="J197" s="1161" t="str">
        <f t="shared" ref="J197:J198" si="17">IF(I197=0, "Included",IF(ISERROR(H197*I197), I197, H197*I197))</f>
        <v>Included</v>
      </c>
      <c r="K197" s="879"/>
      <c r="M197" s="285"/>
    </row>
    <row r="198" spans="1:13" s="865" customFormat="1">
      <c r="A198" s="1128">
        <v>43</v>
      </c>
      <c r="B198" s="1128">
        <v>7000028334</v>
      </c>
      <c r="C198" s="1128">
        <v>430</v>
      </c>
      <c r="D198" s="1128" t="s">
        <v>704</v>
      </c>
      <c r="E198" s="1128">
        <v>1000028572</v>
      </c>
      <c r="F198" s="1130" t="s">
        <v>727</v>
      </c>
      <c r="G198" s="1128" t="s">
        <v>606</v>
      </c>
      <c r="H198" s="1128">
        <v>1</v>
      </c>
      <c r="I198" s="973"/>
      <c r="J198" s="1161" t="str">
        <f t="shared" si="17"/>
        <v>Included</v>
      </c>
      <c r="K198" s="879"/>
      <c r="M198" s="285"/>
    </row>
    <row r="199" spans="1:13" s="865" customFormat="1">
      <c r="A199" s="1128">
        <v>44</v>
      </c>
      <c r="B199" s="1128">
        <v>7000028334</v>
      </c>
      <c r="C199" s="1128">
        <v>440</v>
      </c>
      <c r="D199" s="1128" t="s">
        <v>704</v>
      </c>
      <c r="E199" s="1128">
        <v>1000028571</v>
      </c>
      <c r="F199" s="1130" t="s">
        <v>730</v>
      </c>
      <c r="G199" s="1128" t="s">
        <v>606</v>
      </c>
      <c r="H199" s="1128">
        <v>1</v>
      </c>
      <c r="I199" s="973"/>
      <c r="J199" s="1161" t="str">
        <f>IF(I199=0, "Included",IF(ISERROR(H199*I199), I199, H199*I199))</f>
        <v>Included</v>
      </c>
      <c r="K199" s="879"/>
      <c r="M199" s="285"/>
    </row>
    <row r="200" spans="1:13" s="865" customFormat="1">
      <c r="A200" s="1128">
        <v>45</v>
      </c>
      <c r="B200" s="1128">
        <v>7000028334</v>
      </c>
      <c r="C200" s="1128">
        <v>450</v>
      </c>
      <c r="D200" s="1128" t="s">
        <v>704</v>
      </c>
      <c r="E200" s="1128">
        <v>1000028573</v>
      </c>
      <c r="F200" s="1130" t="s">
        <v>731</v>
      </c>
      <c r="G200" s="1128" t="s">
        <v>606</v>
      </c>
      <c r="H200" s="1128">
        <v>1</v>
      </c>
      <c r="I200" s="973"/>
      <c r="J200" s="1161" t="str">
        <f t="shared" ref="J200:J204" si="18">IF(I200=0, "Included",IF(ISERROR(H200*I200), I200, H200*I200))</f>
        <v>Included</v>
      </c>
      <c r="K200" s="879"/>
      <c r="M200" s="285"/>
    </row>
    <row r="201" spans="1:13" s="865" customFormat="1">
      <c r="A201" s="1128">
        <v>46</v>
      </c>
      <c r="B201" s="1128">
        <v>7000028334</v>
      </c>
      <c r="C201" s="1128">
        <v>460</v>
      </c>
      <c r="D201" s="1128" t="s">
        <v>704</v>
      </c>
      <c r="E201" s="1128">
        <v>1000028570</v>
      </c>
      <c r="F201" s="1130" t="s">
        <v>732</v>
      </c>
      <c r="G201" s="1128" t="s">
        <v>606</v>
      </c>
      <c r="H201" s="1128">
        <v>1</v>
      </c>
      <c r="I201" s="973"/>
      <c r="J201" s="1161" t="str">
        <f t="shared" si="18"/>
        <v>Included</v>
      </c>
      <c r="K201" s="879"/>
      <c r="M201" s="285"/>
    </row>
    <row r="202" spans="1:13" s="865" customFormat="1" ht="66">
      <c r="A202" s="1128">
        <v>47</v>
      </c>
      <c r="B202" s="1128">
        <v>7000028334</v>
      </c>
      <c r="C202" s="1128">
        <v>470</v>
      </c>
      <c r="D202" s="1128" t="s">
        <v>706</v>
      </c>
      <c r="E202" s="1128">
        <v>1000015954</v>
      </c>
      <c r="F202" s="1130" t="s">
        <v>578</v>
      </c>
      <c r="G202" s="1128" t="s">
        <v>579</v>
      </c>
      <c r="H202" s="1128">
        <v>13</v>
      </c>
      <c r="I202" s="973"/>
      <c r="J202" s="1161" t="str">
        <f t="shared" si="18"/>
        <v>Included</v>
      </c>
      <c r="K202" s="879"/>
      <c r="M202" s="285"/>
    </row>
    <row r="203" spans="1:13" s="865" customFormat="1" ht="33">
      <c r="A203" s="1128">
        <v>48</v>
      </c>
      <c r="B203" s="1128">
        <v>7000028334</v>
      </c>
      <c r="C203" s="1128">
        <v>480</v>
      </c>
      <c r="D203" s="1128" t="s">
        <v>706</v>
      </c>
      <c r="E203" s="1128">
        <v>1000011713</v>
      </c>
      <c r="F203" s="1130" t="s">
        <v>580</v>
      </c>
      <c r="G203" s="1128" t="s">
        <v>579</v>
      </c>
      <c r="H203" s="1128">
        <v>1.2</v>
      </c>
      <c r="I203" s="973"/>
      <c r="J203" s="1161" t="str">
        <f t="shared" si="18"/>
        <v>Included</v>
      </c>
      <c r="K203" s="879"/>
      <c r="M203" s="285"/>
    </row>
    <row r="204" spans="1:13" s="865" customFormat="1" ht="33">
      <c r="A204" s="1128">
        <v>49</v>
      </c>
      <c r="B204" s="1128">
        <v>7000028334</v>
      </c>
      <c r="C204" s="1128">
        <v>490</v>
      </c>
      <c r="D204" s="1128" t="s">
        <v>706</v>
      </c>
      <c r="E204" s="1128">
        <v>1000012373</v>
      </c>
      <c r="F204" s="1130" t="s">
        <v>581</v>
      </c>
      <c r="G204" s="1128" t="s">
        <v>579</v>
      </c>
      <c r="H204" s="1128">
        <v>2.5</v>
      </c>
      <c r="I204" s="973"/>
      <c r="J204" s="1161" t="str">
        <f t="shared" si="18"/>
        <v>Included</v>
      </c>
      <c r="K204" s="879"/>
      <c r="M204" s="285"/>
    </row>
    <row r="205" spans="1:13" s="865" customFormat="1" ht="33">
      <c r="A205" s="1128">
        <v>50</v>
      </c>
      <c r="B205" s="1128">
        <v>7000028334</v>
      </c>
      <c r="C205" s="1128">
        <v>500</v>
      </c>
      <c r="D205" s="1128" t="s">
        <v>705</v>
      </c>
      <c r="E205" s="1128">
        <v>1000028770</v>
      </c>
      <c r="F205" s="1130" t="s">
        <v>733</v>
      </c>
      <c r="G205" s="1128" t="s">
        <v>568</v>
      </c>
      <c r="H205" s="1128">
        <v>376</v>
      </c>
      <c r="I205" s="973"/>
      <c r="J205" s="1161" t="str">
        <f>IF(I205=0, "Included",IF(ISERROR(H205*I205), I205, H205*I205))</f>
        <v>Included</v>
      </c>
      <c r="K205" s="879"/>
      <c r="M205" s="285"/>
    </row>
    <row r="206" spans="1:13" s="865" customFormat="1">
      <c r="A206" s="1128">
        <v>51</v>
      </c>
      <c r="B206" s="1128">
        <v>7000028334</v>
      </c>
      <c r="C206" s="1128">
        <v>510</v>
      </c>
      <c r="D206" s="1128" t="s">
        <v>707</v>
      </c>
      <c r="E206" s="1128">
        <v>1000023471</v>
      </c>
      <c r="F206" s="1130" t="s">
        <v>661</v>
      </c>
      <c r="G206" s="1128" t="s">
        <v>568</v>
      </c>
      <c r="H206" s="1128">
        <v>1</v>
      </c>
      <c r="I206" s="973"/>
      <c r="J206" s="1161" t="str">
        <f t="shared" ref="J206:J216" si="19">IF(I206=0, "Included",IF(ISERROR(H206*I206), I206, H206*I206))</f>
        <v>Included</v>
      </c>
      <c r="K206" s="879"/>
      <c r="M206" s="285"/>
    </row>
    <row r="207" spans="1:13" s="865" customFormat="1">
      <c r="A207" s="1128">
        <v>52</v>
      </c>
      <c r="B207" s="1128">
        <v>7000028334</v>
      </c>
      <c r="C207" s="1128">
        <v>520</v>
      </c>
      <c r="D207" s="1128" t="s">
        <v>707</v>
      </c>
      <c r="E207" s="1128">
        <v>1000037545</v>
      </c>
      <c r="F207" s="1130" t="s">
        <v>665</v>
      </c>
      <c r="G207" s="1128" t="s">
        <v>576</v>
      </c>
      <c r="H207" s="1128">
        <v>1</v>
      </c>
      <c r="I207" s="973"/>
      <c r="J207" s="1161" t="str">
        <f t="shared" si="19"/>
        <v>Included</v>
      </c>
      <c r="K207" s="879"/>
      <c r="M207" s="285"/>
    </row>
    <row r="208" spans="1:13" s="865" customFormat="1">
      <c r="A208" s="1128">
        <v>53</v>
      </c>
      <c r="B208" s="1128">
        <v>7000028334</v>
      </c>
      <c r="C208" s="1128">
        <v>530</v>
      </c>
      <c r="D208" s="1128" t="s">
        <v>707</v>
      </c>
      <c r="E208" s="1128">
        <v>1000066613</v>
      </c>
      <c r="F208" s="1130" t="s">
        <v>662</v>
      </c>
      <c r="G208" s="1128" t="s">
        <v>568</v>
      </c>
      <c r="H208" s="1128">
        <v>75</v>
      </c>
      <c r="I208" s="973"/>
      <c r="J208" s="1161" t="str">
        <f t="shared" si="19"/>
        <v>Included</v>
      </c>
      <c r="K208" s="879"/>
      <c r="M208" s="285"/>
    </row>
    <row r="209" spans="1:13" s="865" customFormat="1">
      <c r="A209" s="1128">
        <v>54</v>
      </c>
      <c r="B209" s="1128">
        <v>7000028334</v>
      </c>
      <c r="C209" s="1128">
        <v>540</v>
      </c>
      <c r="D209" s="1128" t="s">
        <v>707</v>
      </c>
      <c r="E209" s="1128">
        <v>1000066612</v>
      </c>
      <c r="F209" s="1130" t="s">
        <v>663</v>
      </c>
      <c r="G209" s="1128" t="s">
        <v>568</v>
      </c>
      <c r="H209" s="1128">
        <v>150</v>
      </c>
      <c r="I209" s="973"/>
      <c r="J209" s="1161" t="str">
        <f t="shared" si="19"/>
        <v>Included</v>
      </c>
      <c r="K209" s="879"/>
      <c r="M209" s="285"/>
    </row>
    <row r="210" spans="1:13" s="865" customFormat="1">
      <c r="A210" s="1128">
        <v>55</v>
      </c>
      <c r="B210" s="1128">
        <v>7000028334</v>
      </c>
      <c r="C210" s="1128">
        <v>550</v>
      </c>
      <c r="D210" s="1128" t="s">
        <v>707</v>
      </c>
      <c r="E210" s="1128">
        <v>1000066614</v>
      </c>
      <c r="F210" s="1130" t="s">
        <v>664</v>
      </c>
      <c r="G210" s="1128" t="s">
        <v>576</v>
      </c>
      <c r="H210" s="1128">
        <v>1</v>
      </c>
      <c r="I210" s="973"/>
      <c r="J210" s="1161" t="str">
        <f t="shared" si="19"/>
        <v>Included</v>
      </c>
      <c r="K210" s="879"/>
      <c r="M210" s="285"/>
    </row>
    <row r="211" spans="1:13" s="865" customFormat="1">
      <c r="A211" s="1128">
        <v>56</v>
      </c>
      <c r="B211" s="1128">
        <v>7000028334</v>
      </c>
      <c r="C211" s="1128">
        <v>560</v>
      </c>
      <c r="D211" s="1128" t="s">
        <v>707</v>
      </c>
      <c r="E211" s="1128">
        <v>1000034998</v>
      </c>
      <c r="F211" s="1130" t="s">
        <v>734</v>
      </c>
      <c r="G211" s="1128" t="s">
        <v>568</v>
      </c>
      <c r="H211" s="1128">
        <v>2</v>
      </c>
      <c r="I211" s="973"/>
      <c r="J211" s="1161" t="str">
        <f t="shared" si="19"/>
        <v>Included</v>
      </c>
      <c r="K211" s="879"/>
      <c r="M211" s="285"/>
    </row>
    <row r="212" spans="1:13" s="865" customFormat="1">
      <c r="A212" s="1128">
        <v>57</v>
      </c>
      <c r="B212" s="1128">
        <v>7000028334</v>
      </c>
      <c r="C212" s="1128">
        <v>570</v>
      </c>
      <c r="D212" s="1128" t="s">
        <v>707</v>
      </c>
      <c r="E212" s="1128">
        <v>1000028265</v>
      </c>
      <c r="F212" s="1130" t="s">
        <v>735</v>
      </c>
      <c r="G212" s="1128" t="s">
        <v>568</v>
      </c>
      <c r="H212" s="1128">
        <v>1</v>
      </c>
      <c r="I212" s="973"/>
      <c r="J212" s="1161" t="str">
        <f t="shared" si="19"/>
        <v>Included</v>
      </c>
      <c r="K212" s="879"/>
      <c r="M212" s="285"/>
    </row>
    <row r="213" spans="1:13" s="865" customFormat="1">
      <c r="A213" s="1128">
        <v>58</v>
      </c>
      <c r="B213" s="1128">
        <v>7000028334</v>
      </c>
      <c r="C213" s="1128">
        <v>580</v>
      </c>
      <c r="D213" s="1128" t="s">
        <v>707</v>
      </c>
      <c r="E213" s="1128">
        <v>1000028495</v>
      </c>
      <c r="F213" s="1130" t="s">
        <v>736</v>
      </c>
      <c r="G213" s="1128" t="s">
        <v>568</v>
      </c>
      <c r="H213" s="1128">
        <v>1</v>
      </c>
      <c r="I213" s="973"/>
      <c r="J213" s="1161" t="str">
        <f t="shared" si="19"/>
        <v>Included</v>
      </c>
      <c r="K213" s="879"/>
      <c r="M213" s="285"/>
    </row>
    <row r="214" spans="1:13" s="865" customFormat="1">
      <c r="A214" s="1128">
        <v>59</v>
      </c>
      <c r="B214" s="1128">
        <v>7000028334</v>
      </c>
      <c r="C214" s="1128">
        <v>590</v>
      </c>
      <c r="D214" s="1128" t="s">
        <v>707</v>
      </c>
      <c r="E214" s="1128">
        <v>1000026228</v>
      </c>
      <c r="F214" s="1130" t="s">
        <v>666</v>
      </c>
      <c r="G214" s="1128" t="s">
        <v>568</v>
      </c>
      <c r="H214" s="1128">
        <v>1</v>
      </c>
      <c r="I214" s="973"/>
      <c r="J214" s="1161" t="str">
        <f t="shared" si="19"/>
        <v>Included</v>
      </c>
      <c r="K214" s="879"/>
      <c r="M214" s="285"/>
    </row>
    <row r="215" spans="1:13" s="865" customFormat="1" ht="33">
      <c r="A215" s="1128">
        <v>60</v>
      </c>
      <c r="B215" s="1128">
        <v>7000028334</v>
      </c>
      <c r="C215" s="1128">
        <v>600</v>
      </c>
      <c r="D215" s="1128" t="s">
        <v>707</v>
      </c>
      <c r="E215" s="1128">
        <v>1000031381</v>
      </c>
      <c r="F215" s="1130" t="s">
        <v>667</v>
      </c>
      <c r="G215" s="1128" t="s">
        <v>572</v>
      </c>
      <c r="H215" s="1128">
        <v>1</v>
      </c>
      <c r="I215" s="973"/>
      <c r="J215" s="1161" t="str">
        <f t="shared" si="19"/>
        <v>Included</v>
      </c>
      <c r="K215" s="879"/>
      <c r="M215" s="285"/>
    </row>
    <row r="216" spans="1:13" s="865" customFormat="1" ht="33">
      <c r="A216" s="1128">
        <v>61</v>
      </c>
      <c r="B216" s="1128">
        <v>7000028334</v>
      </c>
      <c r="C216" s="1128">
        <v>610</v>
      </c>
      <c r="D216" s="1128" t="s">
        <v>707</v>
      </c>
      <c r="E216" s="1128">
        <v>1000034950</v>
      </c>
      <c r="F216" s="1130" t="s">
        <v>668</v>
      </c>
      <c r="G216" s="1128" t="s">
        <v>568</v>
      </c>
      <c r="H216" s="1128">
        <v>2</v>
      </c>
      <c r="I216" s="973"/>
      <c r="J216" s="1161" t="str">
        <f t="shared" si="19"/>
        <v>Included</v>
      </c>
      <c r="K216" s="879"/>
      <c r="M216" s="285"/>
    </row>
    <row r="217" spans="1:13" s="865" customFormat="1">
      <c r="A217" s="1128">
        <v>62</v>
      </c>
      <c r="B217" s="1128">
        <v>7000028334</v>
      </c>
      <c r="C217" s="1128">
        <v>620</v>
      </c>
      <c r="D217" s="1128" t="s">
        <v>707</v>
      </c>
      <c r="E217" s="1128">
        <v>1000031374</v>
      </c>
      <c r="F217" s="1130" t="s">
        <v>669</v>
      </c>
      <c r="G217" s="1128" t="s">
        <v>572</v>
      </c>
      <c r="H217" s="1128">
        <v>2</v>
      </c>
      <c r="I217" s="973"/>
      <c r="J217" s="1161" t="str">
        <f>IF(I217=0, "Included",IF(ISERROR(H217*I217), I217, H217*I217))</f>
        <v>Included</v>
      </c>
      <c r="K217" s="879"/>
      <c r="M217" s="285"/>
    </row>
    <row r="218" spans="1:13" s="865" customFormat="1">
      <c r="A218" s="1128">
        <v>63</v>
      </c>
      <c r="B218" s="1128">
        <v>7000028334</v>
      </c>
      <c r="C218" s="1128">
        <v>630</v>
      </c>
      <c r="D218" s="1128" t="s">
        <v>707</v>
      </c>
      <c r="E218" s="1128">
        <v>1000019315</v>
      </c>
      <c r="F218" s="1130" t="s">
        <v>737</v>
      </c>
      <c r="G218" s="1128" t="s">
        <v>568</v>
      </c>
      <c r="H218" s="1128">
        <v>2</v>
      </c>
      <c r="I218" s="973"/>
      <c r="J218" s="1161" t="str">
        <f t="shared" ref="J218:J221" si="20">IF(I218=0, "Included",IF(ISERROR(H218*I218), I218, H218*I218))</f>
        <v>Included</v>
      </c>
      <c r="K218" s="879"/>
      <c r="M218" s="285"/>
    </row>
    <row r="219" spans="1:13" s="865" customFormat="1">
      <c r="A219" s="1128">
        <v>64</v>
      </c>
      <c r="B219" s="1128">
        <v>7000028334</v>
      </c>
      <c r="C219" s="1128">
        <v>640</v>
      </c>
      <c r="D219" s="1128" t="s">
        <v>707</v>
      </c>
      <c r="E219" s="1128">
        <v>1000031413</v>
      </c>
      <c r="F219" s="1130" t="s">
        <v>739</v>
      </c>
      <c r="G219" s="1128" t="s">
        <v>568</v>
      </c>
      <c r="H219" s="1128">
        <v>2</v>
      </c>
      <c r="I219" s="973"/>
      <c r="J219" s="1161" t="str">
        <f t="shared" si="20"/>
        <v>Included</v>
      </c>
      <c r="K219" s="879"/>
      <c r="M219" s="285"/>
    </row>
    <row r="220" spans="1:13" s="865" customFormat="1">
      <c r="A220" s="1128">
        <v>65</v>
      </c>
      <c r="B220" s="1128">
        <v>7000028334</v>
      </c>
      <c r="C220" s="1128">
        <v>650</v>
      </c>
      <c r="D220" s="1128" t="s">
        <v>707</v>
      </c>
      <c r="E220" s="1128">
        <v>1000018706</v>
      </c>
      <c r="F220" s="1130" t="s">
        <v>670</v>
      </c>
      <c r="G220" s="1128" t="s">
        <v>568</v>
      </c>
      <c r="H220" s="1128">
        <v>4</v>
      </c>
      <c r="I220" s="973"/>
      <c r="J220" s="1161" t="str">
        <f t="shared" si="20"/>
        <v>Included</v>
      </c>
      <c r="K220" s="879"/>
      <c r="M220" s="285"/>
    </row>
    <row r="221" spans="1:13" s="865" customFormat="1" ht="82.5">
      <c r="A221" s="1128">
        <v>66</v>
      </c>
      <c r="B221" s="1128">
        <v>7000028334</v>
      </c>
      <c r="C221" s="1128">
        <v>660</v>
      </c>
      <c r="D221" s="1128" t="s">
        <v>707</v>
      </c>
      <c r="E221" s="1128">
        <v>1000031367</v>
      </c>
      <c r="F221" s="1130" t="s">
        <v>671</v>
      </c>
      <c r="G221" s="1128" t="s">
        <v>568</v>
      </c>
      <c r="H221" s="1128">
        <v>1</v>
      </c>
      <c r="I221" s="973"/>
      <c r="J221" s="1161" t="str">
        <f t="shared" si="20"/>
        <v>Included</v>
      </c>
      <c r="K221" s="879"/>
      <c r="M221" s="285"/>
    </row>
    <row r="222" spans="1:13" s="865" customFormat="1">
      <c r="A222" s="913" t="str">
        <f>'Sch-1'!A222</f>
        <v>IV</v>
      </c>
      <c r="B222" s="980" t="str">
        <f>'Sch-1'!B222</f>
        <v xml:space="preserve">132 kV NAMSAI EXT          </v>
      </c>
      <c r="C222" s="979"/>
      <c r="D222" s="921"/>
      <c r="E222" s="921"/>
      <c r="F222" s="922"/>
      <c r="G222" s="1158"/>
      <c r="H222" s="1159"/>
      <c r="I222" s="1158"/>
      <c r="J222" s="1160"/>
      <c r="M222" s="285"/>
    </row>
    <row r="223" spans="1:13" s="865" customFormat="1" ht="33">
      <c r="A223" s="1128">
        <v>1</v>
      </c>
      <c r="B223" s="1128">
        <v>7000028335</v>
      </c>
      <c r="C223" s="1128">
        <v>10</v>
      </c>
      <c r="D223" s="1128" t="s">
        <v>698</v>
      </c>
      <c r="E223" s="1128">
        <v>1000028343</v>
      </c>
      <c r="F223" s="1130" t="s">
        <v>709</v>
      </c>
      <c r="G223" s="1128" t="s">
        <v>568</v>
      </c>
      <c r="H223" s="1128">
        <v>1</v>
      </c>
      <c r="I223" s="973"/>
      <c r="J223" s="1161" t="str">
        <f t="shared" ref="J223:J232" si="21">IF(I223=0, "Included",IF(ISERROR(H223*I223), I223, H223*I223))</f>
        <v>Included</v>
      </c>
      <c r="K223" s="879"/>
      <c r="M223" s="285"/>
    </row>
    <row r="224" spans="1:13" s="865" customFormat="1" ht="33">
      <c r="A224" s="1128">
        <v>2</v>
      </c>
      <c r="B224" s="1128">
        <v>7000028335</v>
      </c>
      <c r="C224" s="1128">
        <v>20</v>
      </c>
      <c r="D224" s="1128" t="s">
        <v>698</v>
      </c>
      <c r="E224" s="1128">
        <v>1000000977</v>
      </c>
      <c r="F224" s="1130" t="s">
        <v>710</v>
      </c>
      <c r="G224" s="1128" t="s">
        <v>568</v>
      </c>
      <c r="H224" s="1128">
        <v>3</v>
      </c>
      <c r="I224" s="973"/>
      <c r="J224" s="1161" t="str">
        <f t="shared" si="21"/>
        <v>Included</v>
      </c>
      <c r="K224" s="879"/>
      <c r="M224" s="285"/>
    </row>
    <row r="225" spans="1:13" s="865" customFormat="1">
      <c r="A225" s="1128">
        <v>3</v>
      </c>
      <c r="B225" s="1128">
        <v>7000028335</v>
      </c>
      <c r="C225" s="1128">
        <v>30</v>
      </c>
      <c r="D225" s="1128" t="s">
        <v>698</v>
      </c>
      <c r="E225" s="1128">
        <v>1000000992</v>
      </c>
      <c r="F225" s="1130" t="s">
        <v>714</v>
      </c>
      <c r="G225" s="1128" t="s">
        <v>568</v>
      </c>
      <c r="H225" s="1128">
        <v>1</v>
      </c>
      <c r="I225" s="973"/>
      <c r="J225" s="1161" t="str">
        <f t="shared" si="21"/>
        <v>Included</v>
      </c>
      <c r="K225" s="879"/>
      <c r="M225" s="285"/>
    </row>
    <row r="226" spans="1:13" s="865" customFormat="1">
      <c r="A226" s="1128">
        <v>4</v>
      </c>
      <c r="B226" s="1128">
        <v>7000028335</v>
      </c>
      <c r="C226" s="1128">
        <v>40</v>
      </c>
      <c r="D226" s="1128" t="s">
        <v>698</v>
      </c>
      <c r="E226" s="1128">
        <v>1000020416</v>
      </c>
      <c r="F226" s="1130" t="s">
        <v>712</v>
      </c>
      <c r="G226" s="1128" t="s">
        <v>568</v>
      </c>
      <c r="H226" s="1128">
        <v>3</v>
      </c>
      <c r="I226" s="973"/>
      <c r="J226" s="1161" t="str">
        <f t="shared" si="21"/>
        <v>Included</v>
      </c>
      <c r="K226" s="879"/>
      <c r="M226" s="285"/>
    </row>
    <row r="227" spans="1:13" s="865" customFormat="1">
      <c r="A227" s="1128">
        <v>5</v>
      </c>
      <c r="B227" s="1128">
        <v>7000028335</v>
      </c>
      <c r="C227" s="1128">
        <v>50</v>
      </c>
      <c r="D227" s="1128" t="s">
        <v>698</v>
      </c>
      <c r="E227" s="1128">
        <v>1000000956</v>
      </c>
      <c r="F227" s="1130" t="s">
        <v>713</v>
      </c>
      <c r="G227" s="1128" t="s">
        <v>568</v>
      </c>
      <c r="H227" s="1128">
        <v>3</v>
      </c>
      <c r="I227" s="973"/>
      <c r="J227" s="1161" t="str">
        <f t="shared" si="21"/>
        <v>Included</v>
      </c>
      <c r="K227" s="879"/>
      <c r="M227" s="285"/>
    </row>
    <row r="228" spans="1:13" s="865" customFormat="1">
      <c r="A228" s="1128">
        <v>6</v>
      </c>
      <c r="B228" s="1128">
        <v>7000028335</v>
      </c>
      <c r="C228" s="1128">
        <v>60</v>
      </c>
      <c r="D228" s="1128" t="s">
        <v>698</v>
      </c>
      <c r="E228" s="1128">
        <v>1000000996</v>
      </c>
      <c r="F228" s="1130" t="s">
        <v>715</v>
      </c>
      <c r="G228" s="1128" t="s">
        <v>568</v>
      </c>
      <c r="H228" s="1128">
        <v>1</v>
      </c>
      <c r="I228" s="973"/>
      <c r="J228" s="1161" t="str">
        <f t="shared" si="21"/>
        <v>Included</v>
      </c>
      <c r="K228" s="879"/>
      <c r="M228" s="285"/>
    </row>
    <row r="229" spans="1:13" s="865" customFormat="1">
      <c r="A229" s="1128">
        <v>7</v>
      </c>
      <c r="B229" s="1128">
        <v>7000028335</v>
      </c>
      <c r="C229" s="1128">
        <v>70</v>
      </c>
      <c r="D229" s="1128" t="s">
        <v>698</v>
      </c>
      <c r="E229" s="1128">
        <v>1000000997</v>
      </c>
      <c r="F229" s="1130" t="s">
        <v>716</v>
      </c>
      <c r="G229" s="1128" t="s">
        <v>568</v>
      </c>
      <c r="H229" s="1128">
        <v>1</v>
      </c>
      <c r="I229" s="973"/>
      <c r="J229" s="1161" t="str">
        <f t="shared" si="21"/>
        <v>Included</v>
      </c>
      <c r="K229" s="879"/>
      <c r="M229" s="285"/>
    </row>
    <row r="230" spans="1:13" s="865" customFormat="1">
      <c r="A230" s="1128">
        <v>8</v>
      </c>
      <c r="B230" s="1128">
        <v>7000028335</v>
      </c>
      <c r="C230" s="1128">
        <v>80</v>
      </c>
      <c r="D230" s="1128" t="s">
        <v>698</v>
      </c>
      <c r="E230" s="1128">
        <v>1000000991</v>
      </c>
      <c r="F230" s="1130" t="s">
        <v>711</v>
      </c>
      <c r="G230" s="1128" t="s">
        <v>568</v>
      </c>
      <c r="H230" s="1128">
        <v>3</v>
      </c>
      <c r="I230" s="973"/>
      <c r="J230" s="1161" t="str">
        <f t="shared" si="21"/>
        <v>Included</v>
      </c>
      <c r="K230" s="879"/>
      <c r="M230" s="285"/>
    </row>
    <row r="231" spans="1:13" s="865" customFormat="1">
      <c r="A231" s="1128">
        <v>9</v>
      </c>
      <c r="B231" s="1128">
        <v>7000028335</v>
      </c>
      <c r="C231" s="1128">
        <v>90</v>
      </c>
      <c r="D231" s="1128" t="s">
        <v>699</v>
      </c>
      <c r="E231" s="1128">
        <v>1000000812</v>
      </c>
      <c r="F231" s="1130" t="s">
        <v>741</v>
      </c>
      <c r="G231" s="1128" t="s">
        <v>568</v>
      </c>
      <c r="H231" s="1128">
        <v>1</v>
      </c>
      <c r="I231" s="973"/>
      <c r="J231" s="1161" t="str">
        <f t="shared" si="21"/>
        <v>Included</v>
      </c>
      <c r="K231" s="879"/>
      <c r="M231" s="285"/>
    </row>
    <row r="232" spans="1:13" s="865" customFormat="1">
      <c r="A232" s="1128">
        <v>10</v>
      </c>
      <c r="B232" s="1128">
        <v>7000028335</v>
      </c>
      <c r="C232" s="1128">
        <v>100</v>
      </c>
      <c r="D232" s="1128" t="s">
        <v>699</v>
      </c>
      <c r="E232" s="1128">
        <v>1000000738</v>
      </c>
      <c r="F232" s="1130" t="s">
        <v>742</v>
      </c>
      <c r="G232" s="1128" t="s">
        <v>568</v>
      </c>
      <c r="H232" s="1128">
        <v>1</v>
      </c>
      <c r="I232" s="973"/>
      <c r="J232" s="1161" t="str">
        <f t="shared" si="21"/>
        <v>Included</v>
      </c>
      <c r="K232" s="879"/>
      <c r="M232" s="285"/>
    </row>
    <row r="233" spans="1:13" s="865" customFormat="1">
      <c r="A233" s="1128">
        <v>11</v>
      </c>
      <c r="B233" s="1128">
        <v>7000028335</v>
      </c>
      <c r="C233" s="1128">
        <v>110</v>
      </c>
      <c r="D233" s="1128" t="s">
        <v>699</v>
      </c>
      <c r="E233" s="1128">
        <v>1000000734</v>
      </c>
      <c r="F233" s="1130" t="s">
        <v>747</v>
      </c>
      <c r="G233" s="1128" t="s">
        <v>572</v>
      </c>
      <c r="H233" s="1128">
        <v>1</v>
      </c>
      <c r="I233" s="973"/>
      <c r="J233" s="1161" t="str">
        <f>IF(I233=0, "Included",IF(ISERROR(H233*I233), I233, H233*I233))</f>
        <v>Included</v>
      </c>
      <c r="K233" s="879"/>
      <c r="M233" s="285"/>
    </row>
    <row r="234" spans="1:13" s="865" customFormat="1" ht="33">
      <c r="A234" s="1128">
        <v>12</v>
      </c>
      <c r="B234" s="1128">
        <v>7000028335</v>
      </c>
      <c r="C234" s="1128">
        <v>120</v>
      </c>
      <c r="D234" s="1128" t="s">
        <v>740</v>
      </c>
      <c r="E234" s="1128">
        <v>1000000815</v>
      </c>
      <c r="F234" s="1130" t="s">
        <v>750</v>
      </c>
      <c r="G234" s="1128" t="s">
        <v>568</v>
      </c>
      <c r="H234" s="1128">
        <v>1</v>
      </c>
      <c r="I234" s="973"/>
      <c r="J234" s="1161" t="str">
        <f t="shared" ref="J234:J237" si="22">IF(I234=0, "Included",IF(ISERROR(H234*I234), I234, H234*I234))</f>
        <v>Included</v>
      </c>
      <c r="K234" s="879"/>
      <c r="M234" s="285"/>
    </row>
    <row r="235" spans="1:13" s="865" customFormat="1">
      <c r="A235" s="1128">
        <v>13</v>
      </c>
      <c r="B235" s="1128">
        <v>7000028335</v>
      </c>
      <c r="C235" s="1128">
        <v>130</v>
      </c>
      <c r="D235" s="1128" t="s">
        <v>700</v>
      </c>
      <c r="E235" s="1128">
        <v>1000010638</v>
      </c>
      <c r="F235" s="1130" t="s">
        <v>718</v>
      </c>
      <c r="G235" s="1128" t="s">
        <v>568</v>
      </c>
      <c r="H235" s="1128">
        <v>1</v>
      </c>
      <c r="I235" s="973"/>
      <c r="J235" s="1161" t="str">
        <f t="shared" si="22"/>
        <v>Included</v>
      </c>
      <c r="K235" s="879"/>
      <c r="M235" s="285"/>
    </row>
    <row r="236" spans="1:13" s="865" customFormat="1">
      <c r="A236" s="1128">
        <v>14</v>
      </c>
      <c r="B236" s="1128">
        <v>7000028335</v>
      </c>
      <c r="C236" s="1128">
        <v>140</v>
      </c>
      <c r="D236" s="1128" t="s">
        <v>650</v>
      </c>
      <c r="E236" s="1128">
        <v>1000014547</v>
      </c>
      <c r="F236" s="1130" t="s">
        <v>573</v>
      </c>
      <c r="G236" s="1128" t="s">
        <v>568</v>
      </c>
      <c r="H236" s="1128">
        <v>2</v>
      </c>
      <c r="I236" s="973"/>
      <c r="J236" s="1161" t="str">
        <f t="shared" si="22"/>
        <v>Included</v>
      </c>
      <c r="K236" s="879"/>
      <c r="M236" s="285"/>
    </row>
    <row r="237" spans="1:13" s="865" customFormat="1">
      <c r="A237" s="1128">
        <v>15</v>
      </c>
      <c r="B237" s="1128">
        <v>7000028335</v>
      </c>
      <c r="C237" s="1128">
        <v>150</v>
      </c>
      <c r="D237" s="1128" t="s">
        <v>650</v>
      </c>
      <c r="E237" s="1128">
        <v>1000014548</v>
      </c>
      <c r="F237" s="1130" t="s">
        <v>635</v>
      </c>
      <c r="G237" s="1128" t="s">
        <v>568</v>
      </c>
      <c r="H237" s="1128">
        <v>2</v>
      </c>
      <c r="I237" s="973"/>
      <c r="J237" s="1161" t="str">
        <f t="shared" si="22"/>
        <v>Included</v>
      </c>
      <c r="K237" s="879"/>
      <c r="M237" s="285"/>
    </row>
    <row r="238" spans="1:13" s="865" customFormat="1" ht="33">
      <c r="A238" s="1128">
        <v>16</v>
      </c>
      <c r="B238" s="1128">
        <v>7000028335</v>
      </c>
      <c r="C238" s="1128">
        <v>160</v>
      </c>
      <c r="D238" s="1128" t="s">
        <v>650</v>
      </c>
      <c r="E238" s="1128">
        <v>1000038397</v>
      </c>
      <c r="F238" s="1130" t="s">
        <v>652</v>
      </c>
      <c r="G238" s="1128" t="s">
        <v>568</v>
      </c>
      <c r="H238" s="1128">
        <v>6</v>
      </c>
      <c r="I238" s="973"/>
      <c r="J238" s="1161" t="str">
        <f>IF(I238=0, "Included",IF(ISERROR(H238*I238), I238, H238*I238))</f>
        <v>Included</v>
      </c>
      <c r="K238" s="879"/>
      <c r="M238" s="285"/>
    </row>
    <row r="239" spans="1:13" s="865" customFormat="1" ht="33">
      <c r="A239" s="1128">
        <v>17</v>
      </c>
      <c r="B239" s="1128">
        <v>7000028335</v>
      </c>
      <c r="C239" s="1128">
        <v>170</v>
      </c>
      <c r="D239" s="1128" t="s">
        <v>650</v>
      </c>
      <c r="E239" s="1128">
        <v>1000038389</v>
      </c>
      <c r="F239" s="1130" t="s">
        <v>651</v>
      </c>
      <c r="G239" s="1128" t="s">
        <v>568</v>
      </c>
      <c r="H239" s="1128">
        <v>6</v>
      </c>
      <c r="I239" s="973"/>
      <c r="J239" s="1161" t="str">
        <f t="shared" ref="J239:J240" si="23">IF(I239=0, "Included",IF(ISERROR(H239*I239), I239, H239*I239))</f>
        <v>Included</v>
      </c>
      <c r="K239" s="879"/>
      <c r="M239" s="285"/>
    </row>
    <row r="240" spans="1:13" s="865" customFormat="1" ht="33">
      <c r="A240" s="1128">
        <v>18</v>
      </c>
      <c r="B240" s="1128">
        <v>7000028335</v>
      </c>
      <c r="C240" s="1128">
        <v>180</v>
      </c>
      <c r="D240" s="1128" t="s">
        <v>650</v>
      </c>
      <c r="E240" s="1128">
        <v>1000038387</v>
      </c>
      <c r="F240" s="1130" t="s">
        <v>577</v>
      </c>
      <c r="G240" s="1128" t="s">
        <v>568</v>
      </c>
      <c r="H240" s="1128">
        <v>6</v>
      </c>
      <c r="I240" s="973"/>
      <c r="J240" s="1161" t="str">
        <f t="shared" si="23"/>
        <v>Included</v>
      </c>
      <c r="K240" s="879"/>
      <c r="M240" s="285"/>
    </row>
    <row r="241" spans="1:13" s="865" customFormat="1" ht="33">
      <c r="A241" s="1128">
        <v>19</v>
      </c>
      <c r="B241" s="1128">
        <v>7000028335</v>
      </c>
      <c r="C241" s="1128">
        <v>190</v>
      </c>
      <c r="D241" s="1128" t="s">
        <v>650</v>
      </c>
      <c r="E241" s="1128">
        <v>1000038325</v>
      </c>
      <c r="F241" s="1130" t="s">
        <v>575</v>
      </c>
      <c r="G241" s="1128" t="s">
        <v>568</v>
      </c>
      <c r="H241" s="1128">
        <v>6</v>
      </c>
      <c r="I241" s="973"/>
      <c r="J241" s="1161" t="str">
        <f>IF(I241=0, "Included",IF(ISERROR(H241*I241), I241, H241*I241))</f>
        <v>Included</v>
      </c>
      <c r="K241" s="879"/>
      <c r="M241" s="285"/>
    </row>
    <row r="242" spans="1:13" s="865" customFormat="1">
      <c r="A242" s="1128">
        <v>20</v>
      </c>
      <c r="B242" s="1128">
        <v>7000028335</v>
      </c>
      <c r="C242" s="1128">
        <v>200</v>
      </c>
      <c r="D242" s="1128" t="s">
        <v>701</v>
      </c>
      <c r="E242" s="1128">
        <v>1000056265</v>
      </c>
      <c r="F242" s="1130" t="s">
        <v>617</v>
      </c>
      <c r="G242" s="1128" t="s">
        <v>576</v>
      </c>
      <c r="H242" s="1128">
        <v>0.3</v>
      </c>
      <c r="I242" s="973"/>
      <c r="J242" s="1161" t="str">
        <f t="shared" ref="J242:J246" si="24">IF(I242=0, "Included",IF(ISERROR(H242*I242), I242, H242*I242))</f>
        <v>Included</v>
      </c>
      <c r="K242" s="879"/>
      <c r="M242" s="285"/>
    </row>
    <row r="243" spans="1:13" s="865" customFormat="1">
      <c r="A243" s="1128">
        <v>21</v>
      </c>
      <c r="B243" s="1128">
        <v>7000028335</v>
      </c>
      <c r="C243" s="1128">
        <v>210</v>
      </c>
      <c r="D243" s="1128" t="s">
        <v>701</v>
      </c>
      <c r="E243" s="1128">
        <v>1000056264</v>
      </c>
      <c r="F243" s="1130" t="s">
        <v>618</v>
      </c>
      <c r="G243" s="1128" t="s">
        <v>576</v>
      </c>
      <c r="H243" s="1128">
        <v>1.5</v>
      </c>
      <c r="I243" s="973"/>
      <c r="J243" s="1161" t="str">
        <f t="shared" si="24"/>
        <v>Included</v>
      </c>
      <c r="K243" s="879"/>
      <c r="M243" s="285"/>
    </row>
    <row r="244" spans="1:13" s="865" customFormat="1">
      <c r="A244" s="1128">
        <v>22</v>
      </c>
      <c r="B244" s="1128">
        <v>7000028335</v>
      </c>
      <c r="C244" s="1128">
        <v>220</v>
      </c>
      <c r="D244" s="1128" t="s">
        <v>701</v>
      </c>
      <c r="E244" s="1128">
        <v>1000031887</v>
      </c>
      <c r="F244" s="1130" t="s">
        <v>607</v>
      </c>
      <c r="G244" s="1128" t="s">
        <v>576</v>
      </c>
      <c r="H244" s="1128">
        <v>0.5</v>
      </c>
      <c r="I244" s="973"/>
      <c r="J244" s="1161" t="str">
        <f t="shared" si="24"/>
        <v>Included</v>
      </c>
      <c r="K244" s="879"/>
      <c r="M244" s="285"/>
    </row>
    <row r="245" spans="1:13" s="865" customFormat="1">
      <c r="A245" s="1128">
        <v>23</v>
      </c>
      <c r="B245" s="1128">
        <v>7000028335</v>
      </c>
      <c r="C245" s="1128">
        <v>230</v>
      </c>
      <c r="D245" s="1128" t="s">
        <v>701</v>
      </c>
      <c r="E245" s="1128">
        <v>1000031993</v>
      </c>
      <c r="F245" s="1130" t="s">
        <v>719</v>
      </c>
      <c r="G245" s="1128" t="s">
        <v>576</v>
      </c>
      <c r="H245" s="1128">
        <v>0.5</v>
      </c>
      <c r="I245" s="973"/>
      <c r="J245" s="1161" t="str">
        <f t="shared" si="24"/>
        <v>Included</v>
      </c>
      <c r="K245" s="879"/>
      <c r="M245" s="285"/>
    </row>
    <row r="246" spans="1:13" s="865" customFormat="1">
      <c r="A246" s="1128">
        <v>24</v>
      </c>
      <c r="B246" s="1128">
        <v>7000028335</v>
      </c>
      <c r="C246" s="1128">
        <v>240</v>
      </c>
      <c r="D246" s="1128" t="s">
        <v>701</v>
      </c>
      <c r="E246" s="1128">
        <v>1000031987</v>
      </c>
      <c r="F246" s="1130" t="s">
        <v>608</v>
      </c>
      <c r="G246" s="1128" t="s">
        <v>576</v>
      </c>
      <c r="H246" s="1128">
        <v>1.5</v>
      </c>
      <c r="I246" s="973"/>
      <c r="J246" s="1161" t="str">
        <f t="shared" si="24"/>
        <v>Included</v>
      </c>
      <c r="K246" s="879"/>
      <c r="M246" s="285"/>
    </row>
    <row r="247" spans="1:13" s="865" customFormat="1">
      <c r="A247" s="1128">
        <v>25</v>
      </c>
      <c r="B247" s="1128">
        <v>7000028335</v>
      </c>
      <c r="C247" s="1128">
        <v>250</v>
      </c>
      <c r="D247" s="1128" t="s">
        <v>701</v>
      </c>
      <c r="E247" s="1128">
        <v>1000031976</v>
      </c>
      <c r="F247" s="1130" t="s">
        <v>612</v>
      </c>
      <c r="G247" s="1128" t="s">
        <v>576</v>
      </c>
      <c r="H247" s="1128">
        <v>0.2</v>
      </c>
      <c r="I247" s="973"/>
      <c r="J247" s="1161" t="str">
        <f>IF(I247=0, "Included",IF(ISERROR(H247*I247), I247, H247*I247))</f>
        <v>Included</v>
      </c>
      <c r="K247" s="879"/>
      <c r="M247" s="285"/>
    </row>
    <row r="248" spans="1:13" s="865" customFormat="1">
      <c r="A248" s="1128">
        <v>26</v>
      </c>
      <c r="B248" s="1128">
        <v>7000028335</v>
      </c>
      <c r="C248" s="1128">
        <v>260</v>
      </c>
      <c r="D248" s="1128" t="s">
        <v>701</v>
      </c>
      <c r="E248" s="1128">
        <v>1000031953</v>
      </c>
      <c r="F248" s="1130" t="s">
        <v>613</v>
      </c>
      <c r="G248" s="1128" t="s">
        <v>576</v>
      </c>
      <c r="H248" s="1128">
        <v>0.5</v>
      </c>
      <c r="I248" s="973"/>
      <c r="J248" s="1161" t="str">
        <f t="shared" ref="J248:J258" si="25">IF(I248=0, "Included",IF(ISERROR(H248*I248), I248, H248*I248))</f>
        <v>Included</v>
      </c>
      <c r="K248" s="879"/>
      <c r="M248" s="285"/>
    </row>
    <row r="249" spans="1:13" s="865" customFormat="1">
      <c r="A249" s="1128">
        <v>27</v>
      </c>
      <c r="B249" s="1128">
        <v>7000028335</v>
      </c>
      <c r="C249" s="1128">
        <v>270</v>
      </c>
      <c r="D249" s="1128" t="s">
        <v>701</v>
      </c>
      <c r="E249" s="1128">
        <v>1000031943</v>
      </c>
      <c r="F249" s="1130" t="s">
        <v>610</v>
      </c>
      <c r="G249" s="1128" t="s">
        <v>576</v>
      </c>
      <c r="H249" s="1128">
        <v>0.5</v>
      </c>
      <c r="I249" s="973"/>
      <c r="J249" s="1161" t="str">
        <f t="shared" si="25"/>
        <v>Included</v>
      </c>
      <c r="K249" s="879"/>
      <c r="M249" s="285"/>
    </row>
    <row r="250" spans="1:13" s="865" customFormat="1">
      <c r="A250" s="1128">
        <v>28</v>
      </c>
      <c r="B250" s="1128">
        <v>7000028335</v>
      </c>
      <c r="C250" s="1128">
        <v>280</v>
      </c>
      <c r="D250" s="1128" t="s">
        <v>701</v>
      </c>
      <c r="E250" s="1128">
        <v>1000031985</v>
      </c>
      <c r="F250" s="1130" t="s">
        <v>611</v>
      </c>
      <c r="G250" s="1128" t="s">
        <v>576</v>
      </c>
      <c r="H250" s="1128">
        <v>1</v>
      </c>
      <c r="I250" s="973"/>
      <c r="J250" s="1161" t="str">
        <f t="shared" si="25"/>
        <v>Included</v>
      </c>
      <c r="K250" s="879"/>
      <c r="M250" s="285"/>
    </row>
    <row r="251" spans="1:13" s="865" customFormat="1" ht="33">
      <c r="A251" s="1128">
        <v>29</v>
      </c>
      <c r="B251" s="1128">
        <v>7000028335</v>
      </c>
      <c r="C251" s="1128">
        <v>290</v>
      </c>
      <c r="D251" s="1128" t="s">
        <v>702</v>
      </c>
      <c r="E251" s="1128">
        <v>1000011240</v>
      </c>
      <c r="F251" s="1130" t="s">
        <v>720</v>
      </c>
      <c r="G251" s="1128" t="s">
        <v>572</v>
      </c>
      <c r="H251" s="1128">
        <v>1</v>
      </c>
      <c r="I251" s="973"/>
      <c r="J251" s="1161" t="str">
        <f t="shared" si="25"/>
        <v>Included</v>
      </c>
      <c r="K251" s="879"/>
      <c r="M251" s="285"/>
    </row>
    <row r="252" spans="1:13" s="865" customFormat="1" ht="33">
      <c r="A252" s="1128">
        <v>30</v>
      </c>
      <c r="B252" s="1128">
        <v>7000028335</v>
      </c>
      <c r="C252" s="1128">
        <v>300</v>
      </c>
      <c r="D252" s="1128" t="s">
        <v>702</v>
      </c>
      <c r="E252" s="1128">
        <v>1000011238</v>
      </c>
      <c r="F252" s="1130" t="s">
        <v>751</v>
      </c>
      <c r="G252" s="1128" t="s">
        <v>572</v>
      </c>
      <c r="H252" s="1128">
        <v>1</v>
      </c>
      <c r="I252" s="973"/>
      <c r="J252" s="1161" t="str">
        <f t="shared" si="25"/>
        <v>Included</v>
      </c>
      <c r="K252" s="879"/>
      <c r="M252" s="285"/>
    </row>
    <row r="253" spans="1:13" s="865" customFormat="1" ht="49.5">
      <c r="A253" s="1128">
        <v>31</v>
      </c>
      <c r="B253" s="1128">
        <v>7000028335</v>
      </c>
      <c r="C253" s="1128">
        <v>310</v>
      </c>
      <c r="D253" s="1128" t="s">
        <v>703</v>
      </c>
      <c r="E253" s="1128">
        <v>1000029036</v>
      </c>
      <c r="F253" s="1130" t="s">
        <v>721</v>
      </c>
      <c r="G253" s="1128" t="s">
        <v>568</v>
      </c>
      <c r="H253" s="1128">
        <v>3</v>
      </c>
      <c r="I253" s="973"/>
      <c r="J253" s="1161" t="str">
        <f t="shared" si="25"/>
        <v>Included</v>
      </c>
      <c r="K253" s="879"/>
      <c r="M253" s="285"/>
    </row>
    <row r="254" spans="1:13" s="865" customFormat="1" ht="49.5">
      <c r="A254" s="1128">
        <v>32</v>
      </c>
      <c r="B254" s="1128">
        <v>7000028335</v>
      </c>
      <c r="C254" s="1128">
        <v>320</v>
      </c>
      <c r="D254" s="1128" t="s">
        <v>703</v>
      </c>
      <c r="E254" s="1128">
        <v>1000029037</v>
      </c>
      <c r="F254" s="1130" t="s">
        <v>722</v>
      </c>
      <c r="G254" s="1128" t="s">
        <v>568</v>
      </c>
      <c r="H254" s="1128">
        <v>3</v>
      </c>
      <c r="I254" s="973"/>
      <c r="J254" s="1161" t="str">
        <f t="shared" si="25"/>
        <v>Included</v>
      </c>
      <c r="K254" s="879"/>
      <c r="M254" s="285"/>
    </row>
    <row r="255" spans="1:13" s="865" customFormat="1" ht="49.5">
      <c r="A255" s="1128">
        <v>33</v>
      </c>
      <c r="B255" s="1128">
        <v>7000028335</v>
      </c>
      <c r="C255" s="1128">
        <v>330</v>
      </c>
      <c r="D255" s="1128" t="s">
        <v>703</v>
      </c>
      <c r="E255" s="1128">
        <v>1000029038</v>
      </c>
      <c r="F255" s="1130" t="s">
        <v>723</v>
      </c>
      <c r="G255" s="1128" t="s">
        <v>568</v>
      </c>
      <c r="H255" s="1128">
        <v>3</v>
      </c>
      <c r="I255" s="973"/>
      <c r="J255" s="1161" t="str">
        <f t="shared" si="25"/>
        <v>Included</v>
      </c>
      <c r="K255" s="879"/>
      <c r="M255" s="285"/>
    </row>
    <row r="256" spans="1:13" s="865" customFormat="1" ht="49.5">
      <c r="A256" s="1128">
        <v>34</v>
      </c>
      <c r="B256" s="1128">
        <v>7000028335</v>
      </c>
      <c r="C256" s="1128">
        <v>340</v>
      </c>
      <c r="D256" s="1128" t="s">
        <v>703</v>
      </c>
      <c r="E256" s="1128">
        <v>1000029039</v>
      </c>
      <c r="F256" s="1130" t="s">
        <v>724</v>
      </c>
      <c r="G256" s="1128" t="s">
        <v>568</v>
      </c>
      <c r="H256" s="1128">
        <v>3</v>
      </c>
      <c r="I256" s="973"/>
      <c r="J256" s="1161" t="str">
        <f t="shared" si="25"/>
        <v>Included</v>
      </c>
      <c r="K256" s="879"/>
      <c r="M256" s="285"/>
    </row>
    <row r="257" spans="1:13" s="865" customFormat="1" ht="49.5">
      <c r="A257" s="1128">
        <v>35</v>
      </c>
      <c r="B257" s="1128">
        <v>7000028335</v>
      </c>
      <c r="C257" s="1128">
        <v>350</v>
      </c>
      <c r="D257" s="1128" t="s">
        <v>703</v>
      </c>
      <c r="E257" s="1128">
        <v>1000029035</v>
      </c>
      <c r="F257" s="1130" t="s">
        <v>725</v>
      </c>
      <c r="G257" s="1128" t="s">
        <v>568</v>
      </c>
      <c r="H257" s="1128">
        <v>3</v>
      </c>
      <c r="I257" s="973"/>
      <c r="J257" s="1161" t="str">
        <f t="shared" si="25"/>
        <v>Included</v>
      </c>
      <c r="K257" s="879"/>
      <c r="M257" s="285"/>
    </row>
    <row r="258" spans="1:13" s="865" customFormat="1">
      <c r="A258" s="1128">
        <v>36</v>
      </c>
      <c r="B258" s="1128">
        <v>7000028335</v>
      </c>
      <c r="C258" s="1128">
        <v>360</v>
      </c>
      <c r="D258" s="1128" t="s">
        <v>703</v>
      </c>
      <c r="E258" s="1128">
        <v>1000032055</v>
      </c>
      <c r="F258" s="1130" t="s">
        <v>653</v>
      </c>
      <c r="G258" s="1128" t="s">
        <v>576</v>
      </c>
      <c r="H258" s="1128">
        <v>1</v>
      </c>
      <c r="I258" s="973"/>
      <c r="J258" s="1161" t="str">
        <f t="shared" si="25"/>
        <v>Included</v>
      </c>
      <c r="K258" s="879"/>
      <c r="M258" s="285"/>
    </row>
    <row r="259" spans="1:13" s="865" customFormat="1">
      <c r="A259" s="1128">
        <v>37</v>
      </c>
      <c r="B259" s="1128">
        <v>7000028335</v>
      </c>
      <c r="C259" s="1128">
        <v>370</v>
      </c>
      <c r="D259" s="1128" t="s">
        <v>749</v>
      </c>
      <c r="E259" s="1128">
        <v>1000004304</v>
      </c>
      <c r="F259" s="1130" t="s">
        <v>752</v>
      </c>
      <c r="G259" s="1128" t="s">
        <v>572</v>
      </c>
      <c r="H259" s="1128">
        <v>1</v>
      </c>
      <c r="I259" s="973"/>
      <c r="J259" s="1161" t="str">
        <f>IF(I259=0, "Included",IF(ISERROR(H259*I259), I259, H259*I259))</f>
        <v>Included</v>
      </c>
      <c r="K259" s="879"/>
      <c r="M259" s="285"/>
    </row>
    <row r="260" spans="1:13" s="865" customFormat="1">
      <c r="A260" s="1128">
        <v>38</v>
      </c>
      <c r="B260" s="1128">
        <v>7000028335</v>
      </c>
      <c r="C260" s="1128">
        <v>380</v>
      </c>
      <c r="D260" s="1128" t="s">
        <v>749</v>
      </c>
      <c r="E260" s="1128">
        <v>1000030177</v>
      </c>
      <c r="F260" s="1130" t="s">
        <v>753</v>
      </c>
      <c r="G260" s="1128" t="s">
        <v>572</v>
      </c>
      <c r="H260" s="1128">
        <v>1</v>
      </c>
      <c r="I260" s="973"/>
      <c r="J260" s="1161" t="str">
        <f t="shared" ref="J260:J263" si="26">IF(I260=0, "Included",IF(ISERROR(H260*I260), I260, H260*I260))</f>
        <v>Included</v>
      </c>
      <c r="K260" s="879"/>
      <c r="M260" s="285"/>
    </row>
    <row r="261" spans="1:13" s="865" customFormat="1">
      <c r="A261" s="1128">
        <v>39</v>
      </c>
      <c r="B261" s="1128">
        <v>7000028335</v>
      </c>
      <c r="C261" s="1128">
        <v>390</v>
      </c>
      <c r="D261" s="1128" t="s">
        <v>704</v>
      </c>
      <c r="E261" s="1128">
        <v>1000032684</v>
      </c>
      <c r="F261" s="1130" t="s">
        <v>726</v>
      </c>
      <c r="G261" s="1128" t="s">
        <v>569</v>
      </c>
      <c r="H261" s="1128">
        <v>1</v>
      </c>
      <c r="I261" s="973"/>
      <c r="J261" s="1161" t="str">
        <f t="shared" si="26"/>
        <v>Included</v>
      </c>
      <c r="K261" s="879"/>
      <c r="M261" s="285"/>
    </row>
    <row r="262" spans="1:13" s="865" customFormat="1">
      <c r="A262" s="1128">
        <v>40</v>
      </c>
      <c r="B262" s="1128">
        <v>7000028335</v>
      </c>
      <c r="C262" s="1128">
        <v>400</v>
      </c>
      <c r="D262" s="1128" t="s">
        <v>704</v>
      </c>
      <c r="E262" s="1128">
        <v>1000019927</v>
      </c>
      <c r="F262" s="1130" t="s">
        <v>654</v>
      </c>
      <c r="G262" s="1128" t="s">
        <v>569</v>
      </c>
      <c r="H262" s="1128">
        <v>1</v>
      </c>
      <c r="I262" s="973"/>
      <c r="J262" s="1161" t="str">
        <f t="shared" si="26"/>
        <v>Included</v>
      </c>
      <c r="K262" s="879"/>
      <c r="M262" s="285"/>
    </row>
    <row r="263" spans="1:13" s="865" customFormat="1">
      <c r="A263" s="1128">
        <v>41</v>
      </c>
      <c r="B263" s="1128">
        <v>7000028335</v>
      </c>
      <c r="C263" s="1128">
        <v>410</v>
      </c>
      <c r="D263" s="1128" t="s">
        <v>704</v>
      </c>
      <c r="E263" s="1128">
        <v>1000019912</v>
      </c>
      <c r="F263" s="1130" t="s">
        <v>603</v>
      </c>
      <c r="G263" s="1128" t="s">
        <v>569</v>
      </c>
      <c r="H263" s="1128">
        <v>1</v>
      </c>
      <c r="I263" s="973"/>
      <c r="J263" s="1161" t="str">
        <f t="shared" si="26"/>
        <v>Included</v>
      </c>
      <c r="K263" s="879"/>
      <c r="M263" s="285"/>
    </row>
    <row r="264" spans="1:13" s="865" customFormat="1">
      <c r="A264" s="1128">
        <v>42</v>
      </c>
      <c r="B264" s="1128">
        <v>7000028335</v>
      </c>
      <c r="C264" s="1128">
        <v>420</v>
      </c>
      <c r="D264" s="1128" t="s">
        <v>704</v>
      </c>
      <c r="E264" s="1128">
        <v>1000026087</v>
      </c>
      <c r="F264" s="1130" t="s">
        <v>729</v>
      </c>
      <c r="G264" s="1128" t="s">
        <v>569</v>
      </c>
      <c r="H264" s="1128">
        <v>1</v>
      </c>
      <c r="I264" s="973"/>
      <c r="J264" s="1161" t="str">
        <f>IF(I264=0, "Included",IF(ISERROR(H264*I264), I264, H264*I264))</f>
        <v>Included</v>
      </c>
      <c r="K264" s="879"/>
      <c r="M264" s="285"/>
    </row>
    <row r="265" spans="1:13" s="865" customFormat="1">
      <c r="A265" s="1128">
        <v>43</v>
      </c>
      <c r="B265" s="1128">
        <v>7000028335</v>
      </c>
      <c r="C265" s="1128">
        <v>430</v>
      </c>
      <c r="D265" s="1128" t="s">
        <v>704</v>
      </c>
      <c r="E265" s="1128">
        <v>1000028572</v>
      </c>
      <c r="F265" s="1130" t="s">
        <v>727</v>
      </c>
      <c r="G265" s="1128" t="s">
        <v>606</v>
      </c>
      <c r="H265" s="1128">
        <v>1</v>
      </c>
      <c r="I265" s="973"/>
      <c r="J265" s="1161" t="str">
        <f t="shared" ref="J265:J275" si="27">IF(I265=0, "Included",IF(ISERROR(H265*I265), I265, H265*I265))</f>
        <v>Included</v>
      </c>
      <c r="K265" s="879"/>
      <c r="M265" s="285"/>
    </row>
    <row r="266" spans="1:13" s="865" customFormat="1">
      <c r="A266" s="1128">
        <v>44</v>
      </c>
      <c r="B266" s="1128">
        <v>7000028335</v>
      </c>
      <c r="C266" s="1128">
        <v>440</v>
      </c>
      <c r="D266" s="1128" t="s">
        <v>704</v>
      </c>
      <c r="E266" s="1128">
        <v>1000028571</v>
      </c>
      <c r="F266" s="1130" t="s">
        <v>730</v>
      </c>
      <c r="G266" s="1128" t="s">
        <v>606</v>
      </c>
      <c r="H266" s="1128">
        <v>1</v>
      </c>
      <c r="I266" s="973"/>
      <c r="J266" s="1161" t="str">
        <f t="shared" si="27"/>
        <v>Included</v>
      </c>
      <c r="K266" s="879"/>
      <c r="M266" s="285"/>
    </row>
    <row r="267" spans="1:13" s="865" customFormat="1">
      <c r="A267" s="1128">
        <v>45</v>
      </c>
      <c r="B267" s="1128">
        <v>7000028335</v>
      </c>
      <c r="C267" s="1128">
        <v>450</v>
      </c>
      <c r="D267" s="1128" t="s">
        <v>704</v>
      </c>
      <c r="E267" s="1128">
        <v>1000028573</v>
      </c>
      <c r="F267" s="1130" t="s">
        <v>731</v>
      </c>
      <c r="G267" s="1128" t="s">
        <v>606</v>
      </c>
      <c r="H267" s="1128">
        <v>1</v>
      </c>
      <c r="I267" s="973"/>
      <c r="J267" s="1161" t="str">
        <f t="shared" si="27"/>
        <v>Included</v>
      </c>
      <c r="K267" s="879"/>
      <c r="M267" s="285"/>
    </row>
    <row r="268" spans="1:13" s="865" customFormat="1">
      <c r="A268" s="1128">
        <v>46</v>
      </c>
      <c r="B268" s="1128">
        <v>7000028335</v>
      </c>
      <c r="C268" s="1128">
        <v>460</v>
      </c>
      <c r="D268" s="1128" t="s">
        <v>704</v>
      </c>
      <c r="E268" s="1128">
        <v>1000028570</v>
      </c>
      <c r="F268" s="1130" t="s">
        <v>732</v>
      </c>
      <c r="G268" s="1128" t="s">
        <v>606</v>
      </c>
      <c r="H268" s="1128">
        <v>1</v>
      </c>
      <c r="I268" s="973"/>
      <c r="J268" s="1161" t="str">
        <f t="shared" si="27"/>
        <v>Included</v>
      </c>
      <c r="K268" s="879"/>
      <c r="M268" s="285"/>
    </row>
    <row r="269" spans="1:13" s="865" customFormat="1" ht="66">
      <c r="A269" s="1128">
        <v>47</v>
      </c>
      <c r="B269" s="1128">
        <v>7000028335</v>
      </c>
      <c r="C269" s="1128">
        <v>470</v>
      </c>
      <c r="D269" s="1128" t="s">
        <v>706</v>
      </c>
      <c r="E269" s="1128">
        <v>1000015954</v>
      </c>
      <c r="F269" s="1130" t="s">
        <v>578</v>
      </c>
      <c r="G269" s="1128" t="s">
        <v>579</v>
      </c>
      <c r="H269" s="1128">
        <v>12</v>
      </c>
      <c r="I269" s="973"/>
      <c r="J269" s="1161" t="str">
        <f t="shared" si="27"/>
        <v>Included</v>
      </c>
      <c r="K269" s="879"/>
      <c r="M269" s="285"/>
    </row>
    <row r="270" spans="1:13" s="865" customFormat="1" ht="33">
      <c r="A270" s="1128">
        <v>48</v>
      </c>
      <c r="B270" s="1128">
        <v>7000028335</v>
      </c>
      <c r="C270" s="1128">
        <v>480</v>
      </c>
      <c r="D270" s="1128" t="s">
        <v>706</v>
      </c>
      <c r="E270" s="1128">
        <v>1000011713</v>
      </c>
      <c r="F270" s="1130" t="s">
        <v>580</v>
      </c>
      <c r="G270" s="1128" t="s">
        <v>579</v>
      </c>
      <c r="H270" s="1128">
        <v>1.2</v>
      </c>
      <c r="I270" s="973"/>
      <c r="J270" s="1161" t="str">
        <f t="shared" si="27"/>
        <v>Included</v>
      </c>
      <c r="K270" s="879"/>
      <c r="M270" s="285"/>
    </row>
    <row r="271" spans="1:13" s="865" customFormat="1" ht="33">
      <c r="A271" s="1128">
        <v>49</v>
      </c>
      <c r="B271" s="1128">
        <v>7000028335</v>
      </c>
      <c r="C271" s="1128">
        <v>490</v>
      </c>
      <c r="D271" s="1128" t="s">
        <v>706</v>
      </c>
      <c r="E271" s="1128">
        <v>1000012373</v>
      </c>
      <c r="F271" s="1130" t="s">
        <v>581</v>
      </c>
      <c r="G271" s="1128" t="s">
        <v>579</v>
      </c>
      <c r="H271" s="1128">
        <v>2</v>
      </c>
      <c r="I271" s="973"/>
      <c r="J271" s="1161" t="str">
        <f t="shared" si="27"/>
        <v>Included</v>
      </c>
      <c r="K271" s="879"/>
      <c r="M271" s="285"/>
    </row>
    <row r="272" spans="1:13" s="865" customFormat="1" ht="33">
      <c r="A272" s="1128">
        <v>50</v>
      </c>
      <c r="B272" s="1128">
        <v>7000028335</v>
      </c>
      <c r="C272" s="1128">
        <v>500</v>
      </c>
      <c r="D272" s="1128" t="s">
        <v>705</v>
      </c>
      <c r="E272" s="1128">
        <v>1000028770</v>
      </c>
      <c r="F272" s="1130" t="s">
        <v>733</v>
      </c>
      <c r="G272" s="1128" t="s">
        <v>568</v>
      </c>
      <c r="H272" s="1128">
        <v>188</v>
      </c>
      <c r="I272" s="973"/>
      <c r="J272" s="1161" t="str">
        <f t="shared" si="27"/>
        <v>Included</v>
      </c>
      <c r="K272" s="879"/>
      <c r="M272" s="285"/>
    </row>
    <row r="273" spans="1:13" s="865" customFormat="1">
      <c r="A273" s="1128">
        <v>51</v>
      </c>
      <c r="B273" s="1128">
        <v>7000028335</v>
      </c>
      <c r="C273" s="1128">
        <v>510</v>
      </c>
      <c r="D273" s="1128" t="s">
        <v>707</v>
      </c>
      <c r="E273" s="1128">
        <v>1000023471</v>
      </c>
      <c r="F273" s="1130" t="s">
        <v>661</v>
      </c>
      <c r="G273" s="1128" t="s">
        <v>568</v>
      </c>
      <c r="H273" s="1128">
        <v>1</v>
      </c>
      <c r="I273" s="973"/>
      <c r="J273" s="1161" t="str">
        <f t="shared" si="27"/>
        <v>Included</v>
      </c>
      <c r="K273" s="879"/>
      <c r="M273" s="285"/>
    </row>
    <row r="274" spans="1:13" s="865" customFormat="1">
      <c r="A274" s="1128">
        <v>52</v>
      </c>
      <c r="B274" s="1128">
        <v>7000028335</v>
      </c>
      <c r="C274" s="1128">
        <v>520</v>
      </c>
      <c r="D274" s="1128" t="s">
        <v>707</v>
      </c>
      <c r="E274" s="1128">
        <v>1000037545</v>
      </c>
      <c r="F274" s="1130" t="s">
        <v>665</v>
      </c>
      <c r="G274" s="1128" t="s">
        <v>576</v>
      </c>
      <c r="H274" s="1128">
        <v>1</v>
      </c>
      <c r="I274" s="973"/>
      <c r="J274" s="1161" t="str">
        <f t="shared" si="27"/>
        <v>Included</v>
      </c>
      <c r="K274" s="879"/>
      <c r="M274" s="285"/>
    </row>
    <row r="275" spans="1:13" s="865" customFormat="1">
      <c r="A275" s="1128">
        <v>53</v>
      </c>
      <c r="B275" s="1128">
        <v>7000028335</v>
      </c>
      <c r="C275" s="1128">
        <v>530</v>
      </c>
      <c r="D275" s="1128" t="s">
        <v>707</v>
      </c>
      <c r="E275" s="1128">
        <v>1000066613</v>
      </c>
      <c r="F275" s="1130" t="s">
        <v>662</v>
      </c>
      <c r="G275" s="1128" t="s">
        <v>568</v>
      </c>
      <c r="H275" s="1128">
        <v>75</v>
      </c>
      <c r="I275" s="973"/>
      <c r="J275" s="1161" t="str">
        <f t="shared" si="27"/>
        <v>Included</v>
      </c>
      <c r="K275" s="879"/>
      <c r="M275" s="285"/>
    </row>
    <row r="276" spans="1:13" s="865" customFormat="1">
      <c r="A276" s="1128">
        <v>54</v>
      </c>
      <c r="B276" s="1128">
        <v>7000028335</v>
      </c>
      <c r="C276" s="1128">
        <v>540</v>
      </c>
      <c r="D276" s="1128" t="s">
        <v>707</v>
      </c>
      <c r="E276" s="1128">
        <v>1000066612</v>
      </c>
      <c r="F276" s="1130" t="s">
        <v>663</v>
      </c>
      <c r="G276" s="1128" t="s">
        <v>568</v>
      </c>
      <c r="H276" s="1128">
        <v>150</v>
      </c>
      <c r="I276" s="973"/>
      <c r="J276" s="1161" t="str">
        <f>IF(I276=0, "Included",IF(ISERROR(H276*I276), I276, H276*I276))</f>
        <v>Included</v>
      </c>
      <c r="K276" s="879"/>
      <c r="M276" s="285"/>
    </row>
    <row r="277" spans="1:13" s="865" customFormat="1">
      <c r="A277" s="1128">
        <v>55</v>
      </c>
      <c r="B277" s="1128">
        <v>7000028335</v>
      </c>
      <c r="C277" s="1128">
        <v>550</v>
      </c>
      <c r="D277" s="1128" t="s">
        <v>707</v>
      </c>
      <c r="E277" s="1128">
        <v>1000066614</v>
      </c>
      <c r="F277" s="1130" t="s">
        <v>664</v>
      </c>
      <c r="G277" s="1128" t="s">
        <v>576</v>
      </c>
      <c r="H277" s="1128">
        <v>1</v>
      </c>
      <c r="I277" s="973"/>
      <c r="J277" s="1161" t="str">
        <f t="shared" ref="J277:J280" si="28">IF(I277=0, "Included",IF(ISERROR(H277*I277), I277, H277*I277))</f>
        <v>Included</v>
      </c>
      <c r="K277" s="879"/>
      <c r="M277" s="285"/>
    </row>
    <row r="278" spans="1:13" s="865" customFormat="1">
      <c r="A278" s="1128">
        <v>56</v>
      </c>
      <c r="B278" s="1128">
        <v>7000028335</v>
      </c>
      <c r="C278" s="1128">
        <v>560</v>
      </c>
      <c r="D278" s="1128" t="s">
        <v>707</v>
      </c>
      <c r="E278" s="1128">
        <v>1000034998</v>
      </c>
      <c r="F278" s="1130" t="s">
        <v>734</v>
      </c>
      <c r="G278" s="1128" t="s">
        <v>568</v>
      </c>
      <c r="H278" s="1128">
        <v>2</v>
      </c>
      <c r="I278" s="973"/>
      <c r="J278" s="1161" t="str">
        <f t="shared" si="28"/>
        <v>Included</v>
      </c>
      <c r="K278" s="879"/>
      <c r="M278" s="285"/>
    </row>
    <row r="279" spans="1:13" s="865" customFormat="1">
      <c r="A279" s="1128">
        <v>57</v>
      </c>
      <c r="B279" s="1128">
        <v>7000028335</v>
      </c>
      <c r="C279" s="1128">
        <v>570</v>
      </c>
      <c r="D279" s="1128" t="s">
        <v>707</v>
      </c>
      <c r="E279" s="1128">
        <v>1000028265</v>
      </c>
      <c r="F279" s="1130" t="s">
        <v>735</v>
      </c>
      <c r="G279" s="1128" t="s">
        <v>568</v>
      </c>
      <c r="H279" s="1128">
        <v>1</v>
      </c>
      <c r="I279" s="973"/>
      <c r="J279" s="1161" t="str">
        <f t="shared" si="28"/>
        <v>Included</v>
      </c>
      <c r="K279" s="879"/>
      <c r="M279" s="285"/>
    </row>
    <row r="280" spans="1:13" s="865" customFormat="1">
      <c r="A280" s="1128">
        <v>58</v>
      </c>
      <c r="B280" s="1128">
        <v>7000028335</v>
      </c>
      <c r="C280" s="1128">
        <v>580</v>
      </c>
      <c r="D280" s="1128" t="s">
        <v>707</v>
      </c>
      <c r="E280" s="1128">
        <v>1000028495</v>
      </c>
      <c r="F280" s="1130" t="s">
        <v>736</v>
      </c>
      <c r="G280" s="1128" t="s">
        <v>568</v>
      </c>
      <c r="H280" s="1128">
        <v>1</v>
      </c>
      <c r="I280" s="973"/>
      <c r="J280" s="1161" t="str">
        <f t="shared" si="28"/>
        <v>Included</v>
      </c>
      <c r="K280" s="879"/>
      <c r="M280" s="285"/>
    </row>
    <row r="281" spans="1:13" s="865" customFormat="1">
      <c r="A281" s="1128">
        <v>59</v>
      </c>
      <c r="B281" s="1128">
        <v>7000028335</v>
      </c>
      <c r="C281" s="1128">
        <v>590</v>
      </c>
      <c r="D281" s="1128" t="s">
        <v>707</v>
      </c>
      <c r="E281" s="1128">
        <v>1000026228</v>
      </c>
      <c r="F281" s="1130" t="s">
        <v>666</v>
      </c>
      <c r="G281" s="1128" t="s">
        <v>568</v>
      </c>
      <c r="H281" s="1128">
        <v>1</v>
      </c>
      <c r="I281" s="973"/>
      <c r="J281" s="1161" t="str">
        <f>IF(I281=0, "Included",IF(ISERROR(H281*I281), I281, H281*I281))</f>
        <v>Included</v>
      </c>
      <c r="K281" s="879"/>
      <c r="M281" s="285"/>
    </row>
    <row r="282" spans="1:13" s="865" customFormat="1" ht="33">
      <c r="A282" s="1128">
        <v>60</v>
      </c>
      <c r="B282" s="1128">
        <v>7000028335</v>
      </c>
      <c r="C282" s="1128">
        <v>600</v>
      </c>
      <c r="D282" s="1128" t="s">
        <v>707</v>
      </c>
      <c r="E282" s="1128">
        <v>1000031381</v>
      </c>
      <c r="F282" s="1130" t="s">
        <v>667</v>
      </c>
      <c r="G282" s="1128" t="s">
        <v>572</v>
      </c>
      <c r="H282" s="1128">
        <v>1</v>
      </c>
      <c r="I282" s="973"/>
      <c r="J282" s="1161" t="str">
        <f t="shared" ref="J282:J286" si="29">IF(I282=0, "Included",IF(ISERROR(H282*I282), I282, H282*I282))</f>
        <v>Included</v>
      </c>
      <c r="K282" s="879"/>
      <c r="M282" s="285"/>
    </row>
    <row r="283" spans="1:13" s="865" customFormat="1" ht="33">
      <c r="A283" s="1128">
        <v>61</v>
      </c>
      <c r="B283" s="1128">
        <v>7000028335</v>
      </c>
      <c r="C283" s="1128">
        <v>610</v>
      </c>
      <c r="D283" s="1128" t="s">
        <v>707</v>
      </c>
      <c r="E283" s="1128">
        <v>1000034950</v>
      </c>
      <c r="F283" s="1130" t="s">
        <v>668</v>
      </c>
      <c r="G283" s="1128" t="s">
        <v>568</v>
      </c>
      <c r="H283" s="1128">
        <v>2</v>
      </c>
      <c r="I283" s="973"/>
      <c r="J283" s="1161" t="str">
        <f t="shared" si="29"/>
        <v>Included</v>
      </c>
      <c r="K283" s="879"/>
      <c r="M283" s="285"/>
    </row>
    <row r="284" spans="1:13" s="865" customFormat="1">
      <c r="A284" s="1128">
        <v>62</v>
      </c>
      <c r="B284" s="1128">
        <v>7000028335</v>
      </c>
      <c r="C284" s="1128">
        <v>620</v>
      </c>
      <c r="D284" s="1128" t="s">
        <v>707</v>
      </c>
      <c r="E284" s="1128">
        <v>1000031374</v>
      </c>
      <c r="F284" s="1130" t="s">
        <v>669</v>
      </c>
      <c r="G284" s="1128" t="s">
        <v>572</v>
      </c>
      <c r="H284" s="1128">
        <v>2</v>
      </c>
      <c r="I284" s="973"/>
      <c r="J284" s="1161" t="str">
        <f t="shared" si="29"/>
        <v>Included</v>
      </c>
      <c r="K284" s="879"/>
      <c r="M284" s="285"/>
    </row>
    <row r="285" spans="1:13" s="865" customFormat="1">
      <c r="A285" s="1128">
        <v>63</v>
      </c>
      <c r="B285" s="1128">
        <v>7000028335</v>
      </c>
      <c r="C285" s="1128">
        <v>630</v>
      </c>
      <c r="D285" s="1128" t="s">
        <v>707</v>
      </c>
      <c r="E285" s="1128">
        <v>1000019315</v>
      </c>
      <c r="F285" s="1130" t="s">
        <v>737</v>
      </c>
      <c r="G285" s="1128" t="s">
        <v>568</v>
      </c>
      <c r="H285" s="1128">
        <v>2</v>
      </c>
      <c r="I285" s="973"/>
      <c r="J285" s="1161" t="str">
        <f t="shared" si="29"/>
        <v>Included</v>
      </c>
      <c r="K285" s="879"/>
      <c r="M285" s="285"/>
    </row>
    <row r="286" spans="1:13" s="865" customFormat="1">
      <c r="A286" s="1128">
        <v>64</v>
      </c>
      <c r="B286" s="1128">
        <v>7000028335</v>
      </c>
      <c r="C286" s="1128">
        <v>640</v>
      </c>
      <c r="D286" s="1128" t="s">
        <v>707</v>
      </c>
      <c r="E286" s="1128">
        <v>1000018706</v>
      </c>
      <c r="F286" s="1130" t="s">
        <v>670</v>
      </c>
      <c r="G286" s="1128" t="s">
        <v>568</v>
      </c>
      <c r="H286" s="1128">
        <v>4</v>
      </c>
      <c r="I286" s="973"/>
      <c r="J286" s="1161" t="str">
        <f t="shared" si="29"/>
        <v>Included</v>
      </c>
      <c r="K286" s="879"/>
      <c r="M286" s="285"/>
    </row>
    <row r="287" spans="1:13" s="865" customFormat="1" ht="82.5">
      <c r="A287" s="1128">
        <v>65</v>
      </c>
      <c r="B287" s="1128">
        <v>7000028335</v>
      </c>
      <c r="C287" s="1128">
        <v>650</v>
      </c>
      <c r="D287" s="1128" t="s">
        <v>707</v>
      </c>
      <c r="E287" s="1128">
        <v>1000031367</v>
      </c>
      <c r="F287" s="1130" t="s">
        <v>671</v>
      </c>
      <c r="G287" s="1128" t="s">
        <v>568</v>
      </c>
      <c r="H287" s="1128">
        <v>1</v>
      </c>
      <c r="I287" s="973"/>
      <c r="J287" s="1161" t="str">
        <f>IF(I287=0, "Included",IF(ISERROR(H287*I287), I287, H287*I287))</f>
        <v>Included</v>
      </c>
      <c r="K287" s="879"/>
      <c r="M287" s="285"/>
    </row>
    <row r="288" spans="1:13" s="865" customFormat="1">
      <c r="A288" s="913" t="str">
        <f>'Sch-1'!A288</f>
        <v>V</v>
      </c>
      <c r="B288" s="980" t="str">
        <f>'Sch-1'!B288</f>
        <v xml:space="preserve">EXTENSION OF 400KV BALIPARA (PG) SUBSTATION </v>
      </c>
      <c r="C288" s="979"/>
      <c r="D288" s="921"/>
      <c r="E288" s="921"/>
      <c r="F288" s="922"/>
      <c r="G288" s="1158"/>
      <c r="H288" s="1159"/>
      <c r="I288" s="1158"/>
      <c r="J288" s="1160"/>
      <c r="M288" s="285"/>
    </row>
    <row r="289" spans="1:13" s="865" customFormat="1" ht="33">
      <c r="A289" s="1128">
        <v>1</v>
      </c>
      <c r="B289" s="1128">
        <v>7000028314</v>
      </c>
      <c r="C289" s="1128">
        <v>360</v>
      </c>
      <c r="D289" s="1128" t="s">
        <v>755</v>
      </c>
      <c r="E289" s="1128">
        <v>1000004501</v>
      </c>
      <c r="F289" s="1130" t="s">
        <v>633</v>
      </c>
      <c r="G289" s="1128" t="s">
        <v>568</v>
      </c>
      <c r="H289" s="1128">
        <v>2</v>
      </c>
      <c r="I289" s="973"/>
      <c r="J289" s="1161" t="str">
        <f t="shared" ref="J289:J298" si="30">IF(I289=0, "Included",IF(ISERROR(H289*I289), I289, H289*I289))</f>
        <v>Included</v>
      </c>
      <c r="K289" s="879"/>
      <c r="M289" s="285"/>
    </row>
    <row r="290" spans="1:13" s="865" customFormat="1" ht="33">
      <c r="A290" s="1128">
        <v>2</v>
      </c>
      <c r="B290" s="1128">
        <v>7000028314</v>
      </c>
      <c r="C290" s="1128">
        <v>370</v>
      </c>
      <c r="D290" s="1128" t="s">
        <v>755</v>
      </c>
      <c r="E290" s="1128">
        <v>1000004463</v>
      </c>
      <c r="F290" s="1130" t="s">
        <v>632</v>
      </c>
      <c r="G290" s="1128" t="s">
        <v>568</v>
      </c>
      <c r="H290" s="1128">
        <v>6</v>
      </c>
      <c r="I290" s="973"/>
      <c r="J290" s="1161" t="str">
        <f t="shared" si="30"/>
        <v>Included</v>
      </c>
      <c r="K290" s="879"/>
      <c r="M290" s="285"/>
    </row>
    <row r="291" spans="1:13" s="865" customFormat="1">
      <c r="A291" s="1128">
        <v>3</v>
      </c>
      <c r="B291" s="1128">
        <v>7000028314</v>
      </c>
      <c r="C291" s="1128">
        <v>380</v>
      </c>
      <c r="D291" s="1128" t="s">
        <v>755</v>
      </c>
      <c r="E291" s="1128">
        <v>1000020419</v>
      </c>
      <c r="F291" s="1130" t="s">
        <v>630</v>
      </c>
      <c r="G291" s="1128" t="s">
        <v>568</v>
      </c>
      <c r="H291" s="1128">
        <v>3</v>
      </c>
      <c r="I291" s="973"/>
      <c r="J291" s="1161" t="str">
        <f t="shared" si="30"/>
        <v>Included</v>
      </c>
      <c r="K291" s="879"/>
      <c r="M291" s="285"/>
    </row>
    <row r="292" spans="1:13" s="865" customFormat="1">
      <c r="A292" s="1128">
        <v>4</v>
      </c>
      <c r="B292" s="1128">
        <v>7000028314</v>
      </c>
      <c r="C292" s="1128">
        <v>390</v>
      </c>
      <c r="D292" s="1128" t="s">
        <v>755</v>
      </c>
      <c r="E292" s="1128">
        <v>1000004499</v>
      </c>
      <c r="F292" s="1130" t="s">
        <v>764</v>
      </c>
      <c r="G292" s="1128" t="s">
        <v>568</v>
      </c>
      <c r="H292" s="1128">
        <v>1</v>
      </c>
      <c r="I292" s="973"/>
      <c r="J292" s="1161" t="str">
        <f t="shared" si="30"/>
        <v>Included</v>
      </c>
      <c r="K292" s="879"/>
      <c r="M292" s="285"/>
    </row>
    <row r="293" spans="1:13" s="865" customFormat="1">
      <c r="A293" s="1128">
        <v>5</v>
      </c>
      <c r="B293" s="1128">
        <v>7000028314</v>
      </c>
      <c r="C293" s="1128">
        <v>400</v>
      </c>
      <c r="D293" s="1128" t="s">
        <v>755</v>
      </c>
      <c r="E293" s="1128">
        <v>1000004498</v>
      </c>
      <c r="F293" s="1130" t="s">
        <v>631</v>
      </c>
      <c r="G293" s="1128" t="s">
        <v>568</v>
      </c>
      <c r="H293" s="1128">
        <v>4</v>
      </c>
      <c r="I293" s="973"/>
      <c r="J293" s="1161" t="str">
        <f t="shared" si="30"/>
        <v>Included</v>
      </c>
      <c r="K293" s="879"/>
      <c r="M293" s="285"/>
    </row>
    <row r="294" spans="1:13" s="865" customFormat="1">
      <c r="A294" s="1128">
        <v>6</v>
      </c>
      <c r="B294" s="1128">
        <v>7000028314</v>
      </c>
      <c r="C294" s="1128">
        <v>410</v>
      </c>
      <c r="D294" s="1128" t="s">
        <v>755</v>
      </c>
      <c r="E294" s="1128">
        <v>1000004401</v>
      </c>
      <c r="F294" s="1130" t="s">
        <v>634</v>
      </c>
      <c r="G294" s="1128" t="s">
        <v>568</v>
      </c>
      <c r="H294" s="1128">
        <v>9</v>
      </c>
      <c r="I294" s="973"/>
      <c r="J294" s="1161" t="str">
        <f t="shared" si="30"/>
        <v>Included</v>
      </c>
      <c r="K294" s="879"/>
      <c r="M294" s="285"/>
    </row>
    <row r="295" spans="1:13" s="865" customFormat="1" ht="33">
      <c r="A295" s="1128">
        <v>7</v>
      </c>
      <c r="B295" s="1128">
        <v>7000028314</v>
      </c>
      <c r="C295" s="1128">
        <v>430</v>
      </c>
      <c r="D295" s="1128" t="s">
        <v>756</v>
      </c>
      <c r="E295" s="1128">
        <v>1000011317</v>
      </c>
      <c r="F295" s="1130" t="s">
        <v>765</v>
      </c>
      <c r="G295" s="1128" t="s">
        <v>572</v>
      </c>
      <c r="H295" s="1128">
        <v>1</v>
      </c>
      <c r="I295" s="973"/>
      <c r="J295" s="1161" t="str">
        <f t="shared" si="30"/>
        <v>Included</v>
      </c>
      <c r="K295" s="879"/>
      <c r="M295" s="285"/>
    </row>
    <row r="296" spans="1:13" s="865" customFormat="1">
      <c r="A296" s="1128">
        <v>8</v>
      </c>
      <c r="B296" s="1128">
        <v>7000028314</v>
      </c>
      <c r="C296" s="1128">
        <v>440</v>
      </c>
      <c r="D296" s="1128" t="s">
        <v>757</v>
      </c>
      <c r="E296" s="1128">
        <v>1000009711</v>
      </c>
      <c r="F296" s="1130" t="s">
        <v>766</v>
      </c>
      <c r="G296" s="1128" t="s">
        <v>572</v>
      </c>
      <c r="H296" s="1128">
        <v>2</v>
      </c>
      <c r="I296" s="973"/>
      <c r="J296" s="1161" t="str">
        <f t="shared" si="30"/>
        <v>Included</v>
      </c>
      <c r="K296" s="879"/>
      <c r="M296" s="285"/>
    </row>
    <row r="297" spans="1:13" s="865" customFormat="1" ht="33">
      <c r="A297" s="1128">
        <v>9</v>
      </c>
      <c r="B297" s="1128">
        <v>7000028314</v>
      </c>
      <c r="C297" s="1128">
        <v>210</v>
      </c>
      <c r="D297" s="1128" t="s">
        <v>758</v>
      </c>
      <c r="E297" s="1128">
        <v>1000001894</v>
      </c>
      <c r="F297" s="1130" t="s">
        <v>574</v>
      </c>
      <c r="G297" s="1128" t="s">
        <v>568</v>
      </c>
      <c r="H297" s="1128">
        <v>1</v>
      </c>
      <c r="I297" s="973"/>
      <c r="J297" s="1161" t="str">
        <f t="shared" si="30"/>
        <v>Included</v>
      </c>
      <c r="K297" s="879"/>
      <c r="M297" s="285"/>
    </row>
    <row r="298" spans="1:13" s="865" customFormat="1" ht="33">
      <c r="A298" s="1128">
        <v>10</v>
      </c>
      <c r="B298" s="1128">
        <v>7000028314</v>
      </c>
      <c r="C298" s="1128">
        <v>220</v>
      </c>
      <c r="D298" s="1128" t="s">
        <v>758</v>
      </c>
      <c r="E298" s="1128">
        <v>1000038325</v>
      </c>
      <c r="F298" s="1130" t="s">
        <v>575</v>
      </c>
      <c r="G298" s="1128" t="s">
        <v>568</v>
      </c>
      <c r="H298" s="1128">
        <v>10</v>
      </c>
      <c r="I298" s="973"/>
      <c r="J298" s="1161" t="str">
        <f t="shared" si="30"/>
        <v>Included</v>
      </c>
      <c r="K298" s="879"/>
      <c r="M298" s="285"/>
    </row>
    <row r="299" spans="1:13" s="865" customFormat="1">
      <c r="A299" s="1128">
        <v>11</v>
      </c>
      <c r="B299" s="1128">
        <v>7000028314</v>
      </c>
      <c r="C299" s="1128">
        <v>130</v>
      </c>
      <c r="D299" s="1128" t="s">
        <v>759</v>
      </c>
      <c r="E299" s="1128">
        <v>1000031951</v>
      </c>
      <c r="F299" s="1130" t="s">
        <v>614</v>
      </c>
      <c r="G299" s="1128" t="s">
        <v>576</v>
      </c>
      <c r="H299" s="1128">
        <v>1</v>
      </c>
      <c r="I299" s="973"/>
      <c r="J299" s="1161" t="str">
        <f>IF(I299=0, "Included",IF(ISERROR(H299*I299), I299, H299*I299))</f>
        <v>Included</v>
      </c>
      <c r="K299" s="879"/>
      <c r="M299" s="285"/>
    </row>
    <row r="300" spans="1:13" s="865" customFormat="1">
      <c r="A300" s="1128">
        <v>12</v>
      </c>
      <c r="B300" s="1128">
        <v>7000028314</v>
      </c>
      <c r="C300" s="1128">
        <v>140</v>
      </c>
      <c r="D300" s="1128" t="s">
        <v>759</v>
      </c>
      <c r="E300" s="1128">
        <v>1000031964</v>
      </c>
      <c r="F300" s="1130" t="s">
        <v>609</v>
      </c>
      <c r="G300" s="1128" t="s">
        <v>576</v>
      </c>
      <c r="H300" s="1128">
        <v>1</v>
      </c>
      <c r="I300" s="973"/>
      <c r="J300" s="1161" t="str">
        <f t="shared" ref="J300:J303" si="31">IF(I300=0, "Included",IF(ISERROR(H300*I300), I300, H300*I300))</f>
        <v>Included</v>
      </c>
      <c r="K300" s="879"/>
      <c r="M300" s="285"/>
    </row>
    <row r="301" spans="1:13" s="865" customFormat="1">
      <c r="A301" s="1128">
        <v>13</v>
      </c>
      <c r="B301" s="1128">
        <v>7000028314</v>
      </c>
      <c r="C301" s="1128">
        <v>150</v>
      </c>
      <c r="D301" s="1128" t="s">
        <v>759</v>
      </c>
      <c r="E301" s="1128">
        <v>1000031987</v>
      </c>
      <c r="F301" s="1130" t="s">
        <v>608</v>
      </c>
      <c r="G301" s="1128" t="s">
        <v>576</v>
      </c>
      <c r="H301" s="1128">
        <v>3</v>
      </c>
      <c r="I301" s="973"/>
      <c r="J301" s="1161" t="str">
        <f t="shared" si="31"/>
        <v>Included</v>
      </c>
      <c r="K301" s="879"/>
      <c r="M301" s="285"/>
    </row>
    <row r="302" spans="1:13" s="865" customFormat="1">
      <c r="A302" s="1128">
        <v>14</v>
      </c>
      <c r="B302" s="1128">
        <v>7000028314</v>
      </c>
      <c r="C302" s="1128">
        <v>160</v>
      </c>
      <c r="D302" s="1128" t="s">
        <v>759</v>
      </c>
      <c r="E302" s="1128">
        <v>1000031887</v>
      </c>
      <c r="F302" s="1130" t="s">
        <v>607</v>
      </c>
      <c r="G302" s="1128" t="s">
        <v>576</v>
      </c>
      <c r="H302" s="1128">
        <v>1</v>
      </c>
      <c r="I302" s="973"/>
      <c r="J302" s="1161" t="str">
        <f t="shared" si="31"/>
        <v>Included</v>
      </c>
      <c r="K302" s="879"/>
      <c r="M302" s="285"/>
    </row>
    <row r="303" spans="1:13" s="865" customFormat="1">
      <c r="A303" s="1128">
        <v>15</v>
      </c>
      <c r="B303" s="1128">
        <v>7000028314</v>
      </c>
      <c r="C303" s="1128">
        <v>170</v>
      </c>
      <c r="D303" s="1128" t="s">
        <v>759</v>
      </c>
      <c r="E303" s="1128">
        <v>1000056264</v>
      </c>
      <c r="F303" s="1130" t="s">
        <v>618</v>
      </c>
      <c r="G303" s="1128" t="s">
        <v>576</v>
      </c>
      <c r="H303" s="1128">
        <v>2</v>
      </c>
      <c r="I303" s="973"/>
      <c r="J303" s="1161" t="str">
        <f t="shared" si="31"/>
        <v>Included</v>
      </c>
      <c r="K303" s="879"/>
      <c r="M303" s="285"/>
    </row>
    <row r="304" spans="1:13" s="865" customFormat="1">
      <c r="A304" s="1128">
        <v>16</v>
      </c>
      <c r="B304" s="1128">
        <v>7000028314</v>
      </c>
      <c r="C304" s="1128">
        <v>180</v>
      </c>
      <c r="D304" s="1128" t="s">
        <v>759</v>
      </c>
      <c r="E304" s="1128">
        <v>1000056265</v>
      </c>
      <c r="F304" s="1130" t="s">
        <v>617</v>
      </c>
      <c r="G304" s="1128" t="s">
        <v>576</v>
      </c>
      <c r="H304" s="1128">
        <v>0.5</v>
      </c>
      <c r="I304" s="973"/>
      <c r="J304" s="1161" t="str">
        <f>IF(I304=0, "Included",IF(ISERROR(H304*I304), I304, H304*I304))</f>
        <v>Included</v>
      </c>
      <c r="K304" s="879"/>
      <c r="M304" s="285"/>
    </row>
    <row r="305" spans="1:13" s="865" customFormat="1">
      <c r="A305" s="1128">
        <v>17</v>
      </c>
      <c r="B305" s="1128">
        <v>7000028314</v>
      </c>
      <c r="C305" s="1128">
        <v>190</v>
      </c>
      <c r="D305" s="1128" t="s">
        <v>759</v>
      </c>
      <c r="E305" s="1128">
        <v>1000032050</v>
      </c>
      <c r="F305" s="1130" t="s">
        <v>620</v>
      </c>
      <c r="G305" s="1128" t="s">
        <v>576</v>
      </c>
      <c r="H305" s="1128">
        <v>0.8</v>
      </c>
      <c r="I305" s="973"/>
      <c r="J305" s="1161" t="str">
        <f t="shared" ref="J305:J306" si="32">IF(I305=0, "Included",IF(ISERROR(H305*I305), I305, H305*I305))</f>
        <v>Included</v>
      </c>
      <c r="K305" s="879"/>
      <c r="M305" s="285"/>
    </row>
    <row r="306" spans="1:13" s="865" customFormat="1">
      <c r="A306" s="1128">
        <v>18</v>
      </c>
      <c r="B306" s="1128">
        <v>7000028314</v>
      </c>
      <c r="C306" s="1128">
        <v>200</v>
      </c>
      <c r="D306" s="1128" t="s">
        <v>759</v>
      </c>
      <c r="E306" s="1128">
        <v>1000031957</v>
      </c>
      <c r="F306" s="1130" t="s">
        <v>621</v>
      </c>
      <c r="G306" s="1128" t="s">
        <v>576</v>
      </c>
      <c r="H306" s="1128">
        <v>1</v>
      </c>
      <c r="I306" s="973"/>
      <c r="J306" s="1161" t="str">
        <f t="shared" si="32"/>
        <v>Included</v>
      </c>
      <c r="K306" s="879"/>
      <c r="M306" s="285"/>
    </row>
    <row r="307" spans="1:13" s="865" customFormat="1" ht="33">
      <c r="A307" s="1128">
        <v>19</v>
      </c>
      <c r="B307" s="1128">
        <v>7000028314</v>
      </c>
      <c r="C307" s="1128">
        <v>120</v>
      </c>
      <c r="D307" s="1128" t="s">
        <v>760</v>
      </c>
      <c r="E307" s="1128">
        <v>1000012042</v>
      </c>
      <c r="F307" s="1130" t="s">
        <v>767</v>
      </c>
      <c r="G307" s="1128" t="s">
        <v>572</v>
      </c>
      <c r="H307" s="1128">
        <v>1</v>
      </c>
      <c r="I307" s="973"/>
      <c r="J307" s="1161" t="str">
        <f>IF(I307=0, "Included",IF(ISERROR(H307*I307), I307, H307*I307))</f>
        <v>Included</v>
      </c>
      <c r="K307" s="879"/>
      <c r="M307" s="285"/>
    </row>
    <row r="308" spans="1:13" s="865" customFormat="1">
      <c r="A308" s="1128">
        <v>20</v>
      </c>
      <c r="B308" s="1128">
        <v>7000028314</v>
      </c>
      <c r="C308" s="1128">
        <v>460</v>
      </c>
      <c r="D308" s="1128" t="s">
        <v>761</v>
      </c>
      <c r="E308" s="1128">
        <v>1000053851</v>
      </c>
      <c r="F308" s="1130" t="s">
        <v>768</v>
      </c>
      <c r="G308" s="1128" t="s">
        <v>606</v>
      </c>
      <c r="H308" s="1128">
        <v>1</v>
      </c>
      <c r="I308" s="973"/>
      <c r="J308" s="1161" t="str">
        <f t="shared" ref="J308:J312" si="33">IF(I308=0, "Included",IF(ISERROR(H308*I308), I308, H308*I308))</f>
        <v>Included</v>
      </c>
      <c r="K308" s="879"/>
      <c r="M308" s="285"/>
    </row>
    <row r="309" spans="1:13" s="865" customFormat="1">
      <c r="A309" s="1128">
        <v>21</v>
      </c>
      <c r="B309" s="1128">
        <v>7000028314</v>
      </c>
      <c r="C309" s="1128">
        <v>470</v>
      </c>
      <c r="D309" s="1128" t="s">
        <v>761</v>
      </c>
      <c r="E309" s="1128">
        <v>1000025940</v>
      </c>
      <c r="F309" s="1130" t="s">
        <v>769</v>
      </c>
      <c r="G309" s="1128" t="s">
        <v>572</v>
      </c>
      <c r="H309" s="1128">
        <v>1</v>
      </c>
      <c r="I309" s="973"/>
      <c r="J309" s="1161" t="str">
        <f t="shared" si="33"/>
        <v>Included</v>
      </c>
      <c r="K309" s="879"/>
      <c r="M309" s="285"/>
    </row>
    <row r="310" spans="1:13" s="865" customFormat="1" ht="33">
      <c r="A310" s="1128">
        <v>22</v>
      </c>
      <c r="B310" s="1128">
        <v>7000028314</v>
      </c>
      <c r="C310" s="1128">
        <v>480</v>
      </c>
      <c r="D310" s="1128" t="s">
        <v>761</v>
      </c>
      <c r="E310" s="1128">
        <v>1000062004</v>
      </c>
      <c r="F310" s="1130" t="s">
        <v>770</v>
      </c>
      <c r="G310" s="1128" t="s">
        <v>568</v>
      </c>
      <c r="H310" s="1128">
        <v>1</v>
      </c>
      <c r="I310" s="973"/>
      <c r="J310" s="1161" t="str">
        <f t="shared" si="33"/>
        <v>Included</v>
      </c>
      <c r="K310" s="879"/>
      <c r="M310" s="285"/>
    </row>
    <row r="311" spans="1:13" s="865" customFormat="1">
      <c r="A311" s="1128">
        <v>23</v>
      </c>
      <c r="B311" s="1128">
        <v>7000028314</v>
      </c>
      <c r="C311" s="1128">
        <v>490</v>
      </c>
      <c r="D311" s="1128" t="s">
        <v>761</v>
      </c>
      <c r="E311" s="1128">
        <v>1000062002</v>
      </c>
      <c r="F311" s="1130" t="s">
        <v>771</v>
      </c>
      <c r="G311" s="1128" t="s">
        <v>568</v>
      </c>
      <c r="H311" s="1128">
        <v>1</v>
      </c>
      <c r="I311" s="973"/>
      <c r="J311" s="1161" t="str">
        <f t="shared" si="33"/>
        <v>Included</v>
      </c>
      <c r="K311" s="879"/>
      <c r="M311" s="285"/>
    </row>
    <row r="312" spans="1:13" s="865" customFormat="1">
      <c r="A312" s="1128">
        <v>24</v>
      </c>
      <c r="B312" s="1128">
        <v>7000028314</v>
      </c>
      <c r="C312" s="1128">
        <v>500</v>
      </c>
      <c r="D312" s="1128" t="s">
        <v>761</v>
      </c>
      <c r="E312" s="1128">
        <v>1000019912</v>
      </c>
      <c r="F312" s="1130" t="s">
        <v>603</v>
      </c>
      <c r="G312" s="1128" t="s">
        <v>569</v>
      </c>
      <c r="H312" s="1128">
        <v>1</v>
      </c>
      <c r="I312" s="973"/>
      <c r="J312" s="1161" t="str">
        <f t="shared" si="33"/>
        <v>Included</v>
      </c>
      <c r="K312" s="879"/>
      <c r="M312" s="285"/>
    </row>
    <row r="313" spans="1:13" s="865" customFormat="1">
      <c r="A313" s="1128">
        <v>25</v>
      </c>
      <c r="B313" s="1128">
        <v>7000028314</v>
      </c>
      <c r="C313" s="1128">
        <v>510</v>
      </c>
      <c r="D313" s="1128" t="s">
        <v>761</v>
      </c>
      <c r="E313" s="1128">
        <v>1000025941</v>
      </c>
      <c r="F313" s="1130" t="s">
        <v>639</v>
      </c>
      <c r="G313" s="1128" t="s">
        <v>572</v>
      </c>
      <c r="H313" s="1128">
        <v>1</v>
      </c>
      <c r="I313" s="973"/>
      <c r="J313" s="1161" t="str">
        <f>IF(I313=0, "Included",IF(ISERROR(H313*I313), I313, H313*I313))</f>
        <v>Included</v>
      </c>
      <c r="K313" s="879"/>
      <c r="M313" s="285"/>
    </row>
    <row r="314" spans="1:13" s="865" customFormat="1">
      <c r="A314" s="1128">
        <v>26</v>
      </c>
      <c r="B314" s="1128">
        <v>7000028314</v>
      </c>
      <c r="C314" s="1128">
        <v>520</v>
      </c>
      <c r="D314" s="1128" t="s">
        <v>761</v>
      </c>
      <c r="E314" s="1128">
        <v>1000024186</v>
      </c>
      <c r="F314" s="1130" t="s">
        <v>638</v>
      </c>
      <c r="G314" s="1128" t="s">
        <v>569</v>
      </c>
      <c r="H314" s="1128">
        <v>1</v>
      </c>
      <c r="I314" s="973"/>
      <c r="J314" s="1161" t="str">
        <f t="shared" ref="J314:J324" si="34">IF(I314=0, "Included",IF(ISERROR(H314*I314), I314, H314*I314))</f>
        <v>Included</v>
      </c>
      <c r="K314" s="879"/>
      <c r="M314" s="285"/>
    </row>
    <row r="315" spans="1:13" s="865" customFormat="1">
      <c r="A315" s="1128">
        <v>27</v>
      </c>
      <c r="B315" s="1128">
        <v>7000028314</v>
      </c>
      <c r="C315" s="1128">
        <v>530</v>
      </c>
      <c r="D315" s="1128" t="s">
        <v>761</v>
      </c>
      <c r="E315" s="1128">
        <v>1000019919</v>
      </c>
      <c r="F315" s="1130" t="s">
        <v>637</v>
      </c>
      <c r="G315" s="1128" t="s">
        <v>569</v>
      </c>
      <c r="H315" s="1128">
        <v>1</v>
      </c>
      <c r="I315" s="973"/>
      <c r="J315" s="1161" t="str">
        <f t="shared" si="34"/>
        <v>Included</v>
      </c>
      <c r="K315" s="879"/>
      <c r="M315" s="285"/>
    </row>
    <row r="316" spans="1:13" s="865" customFormat="1">
      <c r="A316" s="1128">
        <v>28</v>
      </c>
      <c r="B316" s="1128">
        <v>7000028314</v>
      </c>
      <c r="C316" s="1128">
        <v>540</v>
      </c>
      <c r="D316" s="1128" t="s">
        <v>761</v>
      </c>
      <c r="E316" s="1128">
        <v>1000019918</v>
      </c>
      <c r="F316" s="1130" t="s">
        <v>636</v>
      </c>
      <c r="G316" s="1128" t="s">
        <v>569</v>
      </c>
      <c r="H316" s="1128">
        <v>1</v>
      </c>
      <c r="I316" s="973"/>
      <c r="J316" s="1161" t="str">
        <f t="shared" si="34"/>
        <v>Included</v>
      </c>
      <c r="K316" s="879"/>
      <c r="M316" s="285"/>
    </row>
    <row r="317" spans="1:13" s="865" customFormat="1" ht="33">
      <c r="A317" s="1128">
        <v>29</v>
      </c>
      <c r="B317" s="1128">
        <v>7000028314</v>
      </c>
      <c r="C317" s="1128">
        <v>300</v>
      </c>
      <c r="D317" s="1128" t="s">
        <v>762</v>
      </c>
      <c r="E317" s="1128">
        <v>1000012367</v>
      </c>
      <c r="F317" s="1130" t="s">
        <v>772</v>
      </c>
      <c r="G317" s="1128" t="s">
        <v>568</v>
      </c>
      <c r="H317" s="1128">
        <v>192</v>
      </c>
      <c r="I317" s="973"/>
      <c r="J317" s="1161" t="str">
        <f t="shared" si="34"/>
        <v>Included</v>
      </c>
      <c r="K317" s="879"/>
      <c r="M317" s="285"/>
    </row>
    <row r="318" spans="1:13" s="865" customFormat="1">
      <c r="A318" s="1128">
        <v>30</v>
      </c>
      <c r="B318" s="1128">
        <v>7000028314</v>
      </c>
      <c r="C318" s="1128">
        <v>310</v>
      </c>
      <c r="D318" s="1128" t="s">
        <v>762</v>
      </c>
      <c r="E318" s="1128">
        <v>1000017567</v>
      </c>
      <c r="F318" s="1130" t="s">
        <v>773</v>
      </c>
      <c r="G318" s="1128" t="s">
        <v>568</v>
      </c>
      <c r="H318" s="1128">
        <v>9</v>
      </c>
      <c r="I318" s="973"/>
      <c r="J318" s="1161" t="str">
        <f t="shared" si="34"/>
        <v>Included</v>
      </c>
      <c r="K318" s="879"/>
      <c r="M318" s="285"/>
    </row>
    <row r="319" spans="1:13" s="865" customFormat="1" ht="49.5">
      <c r="A319" s="1128">
        <v>31</v>
      </c>
      <c r="B319" s="1128">
        <v>7000028314</v>
      </c>
      <c r="C319" s="1128">
        <v>320</v>
      </c>
      <c r="D319" s="1128" t="s">
        <v>762</v>
      </c>
      <c r="E319" s="1128">
        <v>1000020192</v>
      </c>
      <c r="F319" s="1130" t="s">
        <v>774</v>
      </c>
      <c r="G319" s="1128" t="s">
        <v>568</v>
      </c>
      <c r="H319" s="1128">
        <v>6</v>
      </c>
      <c r="I319" s="973"/>
      <c r="J319" s="1161" t="str">
        <f t="shared" si="34"/>
        <v>Included</v>
      </c>
      <c r="K319" s="879"/>
      <c r="M319" s="285"/>
    </row>
    <row r="320" spans="1:13" s="865" customFormat="1" ht="49.5">
      <c r="A320" s="1128">
        <v>32</v>
      </c>
      <c r="B320" s="1128">
        <v>7000028314</v>
      </c>
      <c r="C320" s="1128">
        <v>330</v>
      </c>
      <c r="D320" s="1128" t="s">
        <v>762</v>
      </c>
      <c r="E320" s="1128">
        <v>1000020194</v>
      </c>
      <c r="F320" s="1130" t="s">
        <v>775</v>
      </c>
      <c r="G320" s="1128" t="s">
        <v>568</v>
      </c>
      <c r="H320" s="1128">
        <v>5</v>
      </c>
      <c r="I320" s="973"/>
      <c r="J320" s="1161" t="str">
        <f t="shared" si="34"/>
        <v>Included</v>
      </c>
      <c r="K320" s="879"/>
      <c r="M320" s="285"/>
    </row>
    <row r="321" spans="1:32" s="865" customFormat="1" ht="49.5">
      <c r="A321" s="1128">
        <v>33</v>
      </c>
      <c r="B321" s="1128">
        <v>7000028314</v>
      </c>
      <c r="C321" s="1128">
        <v>340</v>
      </c>
      <c r="D321" s="1128" t="s">
        <v>762</v>
      </c>
      <c r="E321" s="1128">
        <v>1000020195</v>
      </c>
      <c r="F321" s="1130" t="s">
        <v>776</v>
      </c>
      <c r="G321" s="1128" t="s">
        <v>568</v>
      </c>
      <c r="H321" s="1128">
        <v>3</v>
      </c>
      <c r="I321" s="973"/>
      <c r="J321" s="1161" t="str">
        <f t="shared" si="34"/>
        <v>Included</v>
      </c>
      <c r="K321" s="879"/>
      <c r="M321" s="285"/>
    </row>
    <row r="322" spans="1:32" s="865" customFormat="1">
      <c r="A322" s="1128">
        <v>34</v>
      </c>
      <c r="B322" s="1128">
        <v>7000028314</v>
      </c>
      <c r="C322" s="1128">
        <v>560</v>
      </c>
      <c r="D322" s="1128" t="s">
        <v>763</v>
      </c>
      <c r="E322" s="1128">
        <v>1000017518</v>
      </c>
      <c r="F322" s="1130" t="s">
        <v>655</v>
      </c>
      <c r="G322" s="1128" t="s">
        <v>568</v>
      </c>
      <c r="H322" s="1128">
        <v>1</v>
      </c>
      <c r="I322" s="973"/>
      <c r="J322" s="1161" t="str">
        <f t="shared" si="34"/>
        <v>Included</v>
      </c>
      <c r="K322" s="879"/>
      <c r="M322" s="285"/>
    </row>
    <row r="323" spans="1:32" s="865" customFormat="1">
      <c r="A323" s="1128">
        <v>35</v>
      </c>
      <c r="B323" s="1128">
        <v>7000028314</v>
      </c>
      <c r="C323" s="1128">
        <v>570</v>
      </c>
      <c r="D323" s="1128" t="s">
        <v>763</v>
      </c>
      <c r="E323" s="1128">
        <v>1000022512</v>
      </c>
      <c r="F323" s="1130" t="s">
        <v>656</v>
      </c>
      <c r="G323" s="1128" t="s">
        <v>568</v>
      </c>
      <c r="H323" s="1128">
        <v>1</v>
      </c>
      <c r="I323" s="973"/>
      <c r="J323" s="1161" t="str">
        <f t="shared" si="34"/>
        <v>Included</v>
      </c>
      <c r="K323" s="879"/>
      <c r="M323" s="285"/>
    </row>
    <row r="324" spans="1:32" s="865" customFormat="1">
      <c r="A324" s="1128">
        <v>36</v>
      </c>
      <c r="B324" s="1128">
        <v>7000028314</v>
      </c>
      <c r="C324" s="1128">
        <v>580</v>
      </c>
      <c r="D324" s="1128" t="s">
        <v>763</v>
      </c>
      <c r="E324" s="1128">
        <v>1000071061</v>
      </c>
      <c r="F324" s="1130" t="s">
        <v>660</v>
      </c>
      <c r="G324" s="1128" t="s">
        <v>568</v>
      </c>
      <c r="H324" s="1128">
        <v>1</v>
      </c>
      <c r="I324" s="973"/>
      <c r="J324" s="1161" t="str">
        <f t="shared" si="34"/>
        <v>Included</v>
      </c>
      <c r="K324" s="879"/>
      <c r="M324" s="285"/>
    </row>
    <row r="325" spans="1:32" s="865" customFormat="1">
      <c r="A325" s="1128">
        <v>37</v>
      </c>
      <c r="B325" s="1128">
        <v>7000028314</v>
      </c>
      <c r="C325" s="1128">
        <v>590</v>
      </c>
      <c r="D325" s="1128" t="s">
        <v>763</v>
      </c>
      <c r="E325" s="1128">
        <v>1000071062</v>
      </c>
      <c r="F325" s="1130" t="s">
        <v>657</v>
      </c>
      <c r="G325" s="1128" t="s">
        <v>568</v>
      </c>
      <c r="H325" s="1128">
        <v>1</v>
      </c>
      <c r="I325" s="973"/>
      <c r="J325" s="1161" t="str">
        <f>IF(I325=0, "Included",IF(ISERROR(H325*I325), I325, H325*I325))</f>
        <v>Included</v>
      </c>
      <c r="K325" s="879"/>
      <c r="M325" s="285"/>
    </row>
    <row r="326" spans="1:32" s="865" customFormat="1" ht="33">
      <c r="A326" s="1128">
        <v>38</v>
      </c>
      <c r="B326" s="1128">
        <v>7000028314</v>
      </c>
      <c r="C326" s="1128">
        <v>600</v>
      </c>
      <c r="D326" s="1128" t="s">
        <v>763</v>
      </c>
      <c r="E326" s="1128">
        <v>1000022487</v>
      </c>
      <c r="F326" s="1130" t="s">
        <v>658</v>
      </c>
      <c r="G326" s="1128" t="s">
        <v>568</v>
      </c>
      <c r="H326" s="1128">
        <v>1</v>
      </c>
      <c r="I326" s="973"/>
      <c r="J326" s="1161" t="str">
        <f t="shared" ref="J326:J327" si="35">IF(I326=0, "Included",IF(ISERROR(H326*I326), I326, H326*I326))</f>
        <v>Included</v>
      </c>
      <c r="K326" s="879"/>
      <c r="M326" s="285"/>
    </row>
    <row r="327" spans="1:32" s="865" customFormat="1">
      <c r="A327" s="1128">
        <v>39</v>
      </c>
      <c r="B327" s="1128">
        <v>7000028314</v>
      </c>
      <c r="C327" s="1128">
        <v>610</v>
      </c>
      <c r="D327" s="1128" t="s">
        <v>763</v>
      </c>
      <c r="E327" s="1128">
        <v>1000030641</v>
      </c>
      <c r="F327" s="1130" t="s">
        <v>659</v>
      </c>
      <c r="G327" s="1128" t="s">
        <v>568</v>
      </c>
      <c r="H327" s="1128">
        <v>2</v>
      </c>
      <c r="I327" s="973"/>
      <c r="J327" s="1161" t="str">
        <f t="shared" si="35"/>
        <v>Included</v>
      </c>
      <c r="K327" s="879"/>
      <c r="M327" s="285"/>
    </row>
    <row r="328" spans="1:32" s="865" customFormat="1" hidden="1">
      <c r="A328" s="1128">
        <f>'Sch-1'!A328</f>
        <v>0</v>
      </c>
      <c r="B328" s="1128"/>
      <c r="C328" s="1128"/>
      <c r="D328" s="1128"/>
      <c r="E328" s="1128"/>
      <c r="F328" s="1130"/>
      <c r="G328" s="1128"/>
      <c r="H328" s="1128"/>
      <c r="I328" s="973"/>
      <c r="J328" s="1161" t="str">
        <f>IF(I328=0, "Included",IF(ISERROR(H328*I328), I328, H328*I328))</f>
        <v>Included</v>
      </c>
      <c r="K328" s="879"/>
      <c r="M328" s="285"/>
    </row>
    <row r="329" spans="1:32" s="865" customFormat="1">
      <c r="A329" s="1281"/>
      <c r="B329" s="1281"/>
      <c r="C329" s="1281"/>
      <c r="D329" s="1281"/>
      <c r="E329" s="1281"/>
      <c r="F329" s="1281"/>
      <c r="G329" s="1281"/>
      <c r="H329" s="1281"/>
      <c r="I329" s="1281"/>
      <c r="J329" s="1281"/>
      <c r="K329" s="879"/>
      <c r="M329" s="285"/>
    </row>
    <row r="330" spans="1:32" s="1164" customFormat="1">
      <c r="A330" s="1162"/>
      <c r="B330" s="1162"/>
      <c r="C330" s="1162"/>
      <c r="D330" s="1162"/>
      <c r="E330" s="1162"/>
      <c r="F330" s="969" t="s">
        <v>601</v>
      </c>
      <c r="G330" s="929"/>
      <c r="H330" s="929"/>
      <c r="I330" s="1163"/>
      <c r="J330" s="970">
        <f>SUM(J21:J329)</f>
        <v>0</v>
      </c>
      <c r="K330" s="185"/>
    </row>
    <row r="331" spans="1:32">
      <c r="A331" s="1165"/>
      <c r="B331" s="1165"/>
      <c r="C331" s="1165"/>
      <c r="D331" s="1165"/>
      <c r="E331" s="1165"/>
      <c r="F331" s="880"/>
      <c r="G331" s="881"/>
      <c r="H331" s="930"/>
      <c r="I331" s="1166"/>
      <c r="J331" s="882"/>
      <c r="N331" s="285"/>
      <c r="O331" s="285"/>
      <c r="P331" s="285"/>
      <c r="Q331" s="285"/>
      <c r="R331" s="285"/>
      <c r="S331" s="285"/>
      <c r="T331" s="285"/>
      <c r="U331" s="285"/>
      <c r="V331" s="285"/>
      <c r="W331" s="285"/>
      <c r="X331" s="285"/>
      <c r="Y331" s="285"/>
      <c r="Z331" s="285"/>
      <c r="AA331" s="285"/>
      <c r="AB331" s="285"/>
      <c r="AC331" s="285"/>
      <c r="AD331" s="285"/>
      <c r="AE331" s="285"/>
      <c r="AF331" s="285"/>
    </row>
    <row r="332" spans="1:32">
      <c r="A332" s="1165"/>
      <c r="B332" s="1165"/>
      <c r="C332" s="1165"/>
      <c r="D332" s="1165"/>
      <c r="E332" s="1165"/>
      <c r="F332" s="880"/>
      <c r="G332" s="881"/>
      <c r="H332" s="930"/>
      <c r="I332" s="1166"/>
      <c r="J332" s="882"/>
      <c r="N332" s="285"/>
      <c r="O332" s="285"/>
      <c r="P332" s="285"/>
      <c r="Q332" s="285"/>
      <c r="R332" s="285"/>
      <c r="S332" s="285"/>
      <c r="T332" s="285"/>
      <c r="U332" s="285"/>
      <c r="V332" s="285"/>
      <c r="W332" s="285"/>
      <c r="X332" s="285"/>
      <c r="Y332" s="285"/>
      <c r="Z332" s="285"/>
      <c r="AA332" s="285"/>
      <c r="AB332" s="285"/>
      <c r="AC332" s="285"/>
      <c r="AD332" s="285"/>
      <c r="AE332" s="285"/>
      <c r="AF332" s="285"/>
    </row>
    <row r="333" spans="1:32">
      <c r="A333" s="1136" t="s">
        <v>479</v>
      </c>
      <c r="B333" s="1136"/>
      <c r="C333" s="1136"/>
      <c r="D333" s="1136"/>
      <c r="E333" s="1136"/>
      <c r="F333" s="285"/>
      <c r="G333" s="881"/>
      <c r="H333" s="930"/>
      <c r="I333" s="1166"/>
      <c r="J333" s="882"/>
      <c r="N333" s="285"/>
      <c r="O333" s="285"/>
      <c r="P333" s="285"/>
      <c r="Q333" s="285"/>
      <c r="R333" s="285"/>
      <c r="S333" s="285"/>
      <c r="T333" s="285"/>
      <c r="U333" s="285"/>
      <c r="V333" s="285"/>
      <c r="W333" s="285"/>
      <c r="X333" s="285"/>
      <c r="Y333" s="285"/>
      <c r="Z333" s="285"/>
      <c r="AA333" s="285"/>
      <c r="AB333" s="285"/>
      <c r="AC333" s="285"/>
      <c r="AD333" s="285"/>
      <c r="AE333" s="285"/>
      <c r="AF333" s="285"/>
    </row>
    <row r="334" spans="1:32">
      <c r="A334" s="1136"/>
      <c r="B334" s="1238" t="s">
        <v>487</v>
      </c>
      <c r="C334" s="1238"/>
      <c r="D334" s="1238"/>
      <c r="E334" s="1238"/>
      <c r="F334" s="1238"/>
      <c r="G334" s="1238"/>
      <c r="H334" s="1238"/>
      <c r="I334" s="1238"/>
      <c r="J334" s="1238"/>
      <c r="N334" s="285"/>
      <c r="O334" s="285"/>
      <c r="P334" s="285"/>
      <c r="Q334" s="285"/>
      <c r="R334" s="285"/>
      <c r="S334" s="285"/>
      <c r="T334" s="285"/>
      <c r="U334" s="285"/>
      <c r="V334" s="285"/>
      <c r="W334" s="285"/>
      <c r="X334" s="285"/>
      <c r="Y334" s="285"/>
      <c r="Z334" s="285"/>
      <c r="AA334" s="285"/>
      <c r="AB334" s="285"/>
      <c r="AC334" s="285"/>
      <c r="AD334" s="285"/>
      <c r="AE334" s="285"/>
      <c r="AF334" s="285"/>
    </row>
    <row r="335" spans="1:32">
      <c r="A335" s="1111" t="s">
        <v>477</v>
      </c>
      <c r="B335" s="1167" t="str">
        <f>'Sch-1'!B337</f>
        <v>--</v>
      </c>
      <c r="C335" s="1111"/>
      <c r="D335" s="1111"/>
      <c r="E335" s="1111"/>
      <c r="F335" s="285"/>
      <c r="G335" s="1168"/>
      <c r="H335" s="1246" t="s">
        <v>404</v>
      </c>
      <c r="I335" s="1246"/>
      <c r="J335" s="285" t="str">
        <f>'Sch-1'!M337</f>
        <v/>
      </c>
      <c r="N335" s="285"/>
      <c r="O335" s="285"/>
      <c r="P335" s="285"/>
      <c r="Q335" s="285"/>
      <c r="R335" s="285"/>
      <c r="S335" s="285"/>
      <c r="T335" s="285"/>
      <c r="U335" s="285"/>
      <c r="V335" s="285"/>
      <c r="W335" s="285"/>
      <c r="X335" s="285"/>
      <c r="Y335" s="285"/>
      <c r="Z335" s="285"/>
      <c r="AA335" s="285"/>
      <c r="AB335" s="285"/>
      <c r="AC335" s="285"/>
      <c r="AD335" s="285"/>
      <c r="AE335" s="285"/>
      <c r="AF335" s="285"/>
    </row>
    <row r="336" spans="1:32">
      <c r="A336" s="1111" t="s">
        <v>478</v>
      </c>
      <c r="B336" s="1167" t="str">
        <f>'Sch-1'!B338</f>
        <v/>
      </c>
      <c r="C336" s="1111"/>
      <c r="D336" s="1111"/>
      <c r="E336" s="1111"/>
      <c r="F336" s="285"/>
      <c r="G336" s="1111"/>
      <c r="H336" s="1246" t="s">
        <v>405</v>
      </c>
      <c r="I336" s="1246"/>
      <c r="J336" s="285" t="str">
        <f>'Sch-1'!M338</f>
        <v/>
      </c>
      <c r="N336" s="285"/>
      <c r="O336" s="285"/>
      <c r="P336" s="285"/>
      <c r="Q336" s="285"/>
      <c r="R336" s="285"/>
      <c r="S336" s="285"/>
      <c r="T336" s="285"/>
      <c r="U336" s="285"/>
      <c r="V336" s="285"/>
      <c r="W336" s="285"/>
      <c r="X336" s="285"/>
      <c r="Y336" s="285"/>
      <c r="Z336" s="285"/>
      <c r="AA336" s="285"/>
      <c r="AB336" s="285"/>
      <c r="AC336" s="285"/>
      <c r="AD336" s="285"/>
      <c r="AE336" s="285"/>
      <c r="AF336" s="285"/>
    </row>
    <row r="337" spans="1:32">
      <c r="A337" s="860"/>
      <c r="B337" s="860"/>
      <c r="C337" s="860"/>
      <c r="D337" s="860"/>
      <c r="E337" s="860"/>
      <c r="F337" s="885"/>
      <c r="G337" s="860"/>
      <c r="H337" s="1224"/>
      <c r="I337" s="1224"/>
      <c r="J337" s="884"/>
      <c r="N337" s="285"/>
      <c r="O337" s="285"/>
      <c r="P337" s="285"/>
      <c r="Q337" s="285"/>
      <c r="R337" s="285"/>
      <c r="S337" s="285"/>
      <c r="T337" s="285"/>
      <c r="U337" s="285"/>
      <c r="V337" s="285"/>
      <c r="W337" s="285"/>
      <c r="X337" s="285"/>
      <c r="Y337" s="285"/>
      <c r="Z337" s="285"/>
      <c r="AA337" s="285"/>
      <c r="AB337" s="285"/>
      <c r="AC337" s="285"/>
      <c r="AD337" s="285"/>
      <c r="AE337" s="285"/>
      <c r="AF337" s="285"/>
    </row>
    <row r="338" spans="1:32">
      <c r="A338" s="1136"/>
      <c r="B338" s="1136"/>
      <c r="C338" s="1136"/>
      <c r="D338" s="1136"/>
      <c r="E338" s="1136"/>
      <c r="F338" s="1109"/>
      <c r="G338" s="1168"/>
      <c r="H338" s="11"/>
      <c r="I338" s="285"/>
      <c r="J338" s="285"/>
      <c r="N338" s="285"/>
      <c r="O338" s="285"/>
      <c r="P338" s="285"/>
      <c r="Q338" s="285"/>
      <c r="R338" s="285"/>
      <c r="S338" s="285"/>
      <c r="T338" s="285"/>
      <c r="U338" s="285"/>
      <c r="V338" s="285"/>
      <c r="W338" s="285"/>
      <c r="X338" s="285"/>
      <c r="Y338" s="285"/>
      <c r="Z338" s="285"/>
      <c r="AA338" s="285"/>
      <c r="AB338" s="285"/>
      <c r="AC338" s="285"/>
      <c r="AD338" s="285"/>
      <c r="AE338" s="285"/>
      <c r="AF338" s="285"/>
    </row>
    <row r="376" spans="1:32">
      <c r="A376" s="886"/>
      <c r="B376" s="886"/>
      <c r="C376" s="886"/>
      <c r="D376" s="886"/>
      <c r="E376" s="886"/>
      <c r="F376" s="887"/>
      <c r="G376" s="886"/>
      <c r="H376" s="931"/>
      <c r="I376" s="886"/>
      <c r="J376" s="886"/>
      <c r="K376" s="285"/>
      <c r="N376" s="285"/>
      <c r="O376" s="285"/>
      <c r="P376" s="285"/>
      <c r="Q376" s="285"/>
      <c r="R376" s="285"/>
      <c r="S376" s="285"/>
      <c r="T376" s="285"/>
      <c r="U376" s="285"/>
      <c r="V376" s="285"/>
      <c r="W376" s="285"/>
      <c r="X376" s="285"/>
      <c r="Y376" s="285"/>
      <c r="Z376" s="285"/>
      <c r="AA376" s="285"/>
      <c r="AB376" s="285"/>
      <c r="AC376" s="285"/>
      <c r="AD376" s="285"/>
      <c r="AE376" s="285"/>
      <c r="AF376" s="285"/>
    </row>
    <row r="377" spans="1:32">
      <c r="A377" s="886"/>
      <c r="B377" s="886"/>
      <c r="C377" s="886"/>
      <c r="D377" s="886"/>
      <c r="E377" s="886"/>
      <c r="F377" s="887"/>
      <c r="G377" s="886"/>
      <c r="H377" s="931"/>
      <c r="I377" s="886"/>
      <c r="J377" s="886"/>
      <c r="K377" s="285"/>
      <c r="N377" s="285"/>
      <c r="O377" s="285"/>
      <c r="P377" s="285"/>
      <c r="Q377" s="285"/>
      <c r="R377" s="285"/>
      <c r="S377" s="285"/>
      <c r="T377" s="285"/>
      <c r="U377" s="285"/>
      <c r="V377" s="285"/>
      <c r="W377" s="285"/>
      <c r="X377" s="285"/>
      <c r="Y377" s="285"/>
      <c r="Z377" s="285"/>
      <c r="AA377" s="285"/>
      <c r="AB377" s="285"/>
      <c r="AC377" s="285"/>
      <c r="AD377" s="285"/>
      <c r="AE377" s="285"/>
      <c r="AF377" s="285"/>
    </row>
    <row r="378" spans="1:32">
      <c r="A378" s="886"/>
      <c r="B378" s="886"/>
      <c r="C378" s="886"/>
      <c r="D378" s="886"/>
      <c r="E378" s="886"/>
      <c r="F378" s="887"/>
      <c r="G378" s="886"/>
      <c r="H378" s="931"/>
      <c r="I378" s="886"/>
      <c r="J378" s="886"/>
      <c r="K378" s="285"/>
      <c r="N378" s="285"/>
      <c r="O378" s="285"/>
      <c r="P378" s="285"/>
      <c r="Q378" s="285"/>
      <c r="R378" s="285"/>
      <c r="S378" s="285"/>
      <c r="T378" s="285"/>
      <c r="U378" s="285"/>
      <c r="V378" s="285"/>
      <c r="W378" s="285"/>
      <c r="X378" s="285"/>
      <c r="Y378" s="285"/>
      <c r="Z378" s="285"/>
      <c r="AA378" s="285"/>
      <c r="AB378" s="285"/>
      <c r="AC378" s="285"/>
      <c r="AD378" s="285"/>
      <c r="AE378" s="285"/>
      <c r="AF378" s="285"/>
    </row>
    <row r="379" spans="1:32">
      <c r="A379" s="886"/>
      <c r="B379" s="886"/>
      <c r="C379" s="886"/>
      <c r="D379" s="886"/>
      <c r="E379" s="886"/>
      <c r="F379" s="887"/>
      <c r="G379" s="886"/>
      <c r="H379" s="931"/>
      <c r="I379" s="886"/>
      <c r="J379" s="886"/>
      <c r="K379" s="285"/>
      <c r="N379" s="285"/>
      <c r="O379" s="285"/>
      <c r="P379" s="285"/>
      <c r="Q379" s="285"/>
      <c r="R379" s="285"/>
      <c r="S379" s="285"/>
      <c r="T379" s="285"/>
      <c r="U379" s="285"/>
      <c r="V379" s="285"/>
      <c r="W379" s="285"/>
      <c r="X379" s="285"/>
      <c r="Y379" s="285"/>
      <c r="Z379" s="285"/>
      <c r="AA379" s="285"/>
      <c r="AB379" s="285"/>
      <c r="AC379" s="285"/>
      <c r="AD379" s="285"/>
      <c r="AE379" s="285"/>
      <c r="AF379" s="285"/>
    </row>
    <row r="380" spans="1:32">
      <c r="A380" s="886"/>
      <c r="B380" s="886"/>
      <c r="C380" s="886"/>
      <c r="D380" s="886"/>
      <c r="E380" s="886"/>
      <c r="F380" s="887"/>
      <c r="G380" s="886"/>
      <c r="H380" s="931"/>
      <c r="I380" s="886"/>
      <c r="J380" s="886"/>
      <c r="K380" s="285"/>
      <c r="N380" s="285"/>
      <c r="O380" s="285"/>
      <c r="P380" s="285"/>
      <c r="Q380" s="285"/>
      <c r="R380" s="285"/>
      <c r="S380" s="285"/>
      <c r="T380" s="285"/>
      <c r="U380" s="285"/>
      <c r="V380" s="285"/>
      <c r="W380" s="285"/>
      <c r="X380" s="285"/>
      <c r="Y380" s="285"/>
      <c r="Z380" s="285"/>
      <c r="AA380" s="285"/>
      <c r="AB380" s="285"/>
      <c r="AC380" s="285"/>
      <c r="AD380" s="285"/>
      <c r="AE380" s="285"/>
      <c r="AF380" s="285"/>
    </row>
    <row r="381" spans="1:32">
      <c r="A381" s="886"/>
      <c r="B381" s="886"/>
      <c r="C381" s="886"/>
      <c r="D381" s="886"/>
      <c r="E381" s="886"/>
      <c r="F381" s="887"/>
      <c r="G381" s="886"/>
      <c r="H381" s="931"/>
      <c r="I381" s="886"/>
      <c r="J381" s="886"/>
      <c r="K381" s="285"/>
      <c r="N381" s="285"/>
      <c r="O381" s="285"/>
      <c r="P381" s="285"/>
      <c r="Q381" s="285"/>
      <c r="R381" s="285"/>
      <c r="S381" s="285"/>
      <c r="T381" s="285"/>
      <c r="U381" s="285"/>
      <c r="V381" s="285"/>
      <c r="W381" s="285"/>
      <c r="X381" s="285"/>
      <c r="Y381" s="285"/>
      <c r="Z381" s="285"/>
      <c r="AA381" s="285"/>
      <c r="AB381" s="285"/>
      <c r="AC381" s="285"/>
      <c r="AD381" s="285"/>
      <c r="AE381" s="285"/>
      <c r="AF381" s="285"/>
    </row>
    <row r="382" spans="1:32">
      <c r="A382" s="886"/>
      <c r="B382" s="886"/>
      <c r="C382" s="886"/>
      <c r="D382" s="886"/>
      <c r="E382" s="886"/>
      <c r="F382" s="887"/>
      <c r="G382" s="886"/>
      <c r="H382" s="931"/>
      <c r="I382" s="886"/>
      <c r="J382" s="886"/>
      <c r="K382" s="285"/>
      <c r="N382" s="285"/>
      <c r="O382" s="285"/>
      <c r="P382" s="285"/>
      <c r="Q382" s="285"/>
      <c r="R382" s="285"/>
      <c r="S382" s="285"/>
      <c r="T382" s="285"/>
      <c r="U382" s="285"/>
      <c r="V382" s="285"/>
      <c r="W382" s="285"/>
      <c r="X382" s="285"/>
      <c r="Y382" s="285"/>
      <c r="Z382" s="285"/>
      <c r="AA382" s="285"/>
      <c r="AB382" s="285"/>
      <c r="AC382" s="285"/>
      <c r="AD382" s="285"/>
      <c r="AE382" s="285"/>
      <c r="AF382" s="285"/>
    </row>
    <row r="383" spans="1:32">
      <c r="A383" s="886"/>
      <c r="B383" s="886"/>
      <c r="C383" s="886"/>
      <c r="D383" s="886"/>
      <c r="E383" s="886"/>
      <c r="F383" s="887"/>
      <c r="G383" s="886"/>
      <c r="H383" s="931"/>
      <c r="I383" s="886"/>
      <c r="J383" s="886"/>
      <c r="K383" s="285"/>
      <c r="N383" s="285"/>
      <c r="O383" s="285"/>
      <c r="P383" s="285"/>
      <c r="Q383" s="285"/>
      <c r="R383" s="285"/>
      <c r="S383" s="285"/>
      <c r="T383" s="285"/>
      <c r="U383" s="285"/>
      <c r="V383" s="285"/>
      <c r="W383" s="285"/>
      <c r="X383" s="285"/>
      <c r="Y383" s="285"/>
      <c r="Z383" s="285"/>
      <c r="AA383" s="285"/>
      <c r="AB383" s="285"/>
      <c r="AC383" s="285"/>
      <c r="AD383" s="285"/>
      <c r="AE383" s="285"/>
      <c r="AF383" s="285"/>
    </row>
    <row r="384" spans="1:32">
      <c r="A384" s="886"/>
      <c r="B384" s="886"/>
      <c r="C384" s="886"/>
      <c r="D384" s="886"/>
      <c r="E384" s="886"/>
      <c r="F384" s="887"/>
      <c r="G384" s="886"/>
      <c r="H384" s="931"/>
      <c r="I384" s="886"/>
      <c r="J384" s="886"/>
      <c r="K384" s="285"/>
      <c r="N384" s="285"/>
      <c r="O384" s="285"/>
      <c r="P384" s="285"/>
      <c r="Q384" s="285"/>
      <c r="R384" s="285"/>
      <c r="S384" s="285"/>
      <c r="T384" s="285"/>
      <c r="U384" s="285"/>
      <c r="V384" s="285"/>
      <c r="W384" s="285"/>
      <c r="X384" s="285"/>
      <c r="Y384" s="285"/>
      <c r="Z384" s="285"/>
      <c r="AA384" s="285"/>
      <c r="AB384" s="285"/>
      <c r="AC384" s="285"/>
      <c r="AD384" s="285"/>
      <c r="AE384" s="285"/>
      <c r="AF384" s="285"/>
    </row>
    <row r="385" spans="1:32">
      <c r="A385" s="886"/>
      <c r="B385" s="886"/>
      <c r="C385" s="886"/>
      <c r="D385" s="886"/>
      <c r="E385" s="886"/>
      <c r="F385" s="887"/>
      <c r="G385" s="886"/>
      <c r="H385" s="931"/>
      <c r="I385" s="886"/>
      <c r="J385" s="886"/>
      <c r="K385" s="285"/>
      <c r="N385" s="285"/>
      <c r="O385" s="285"/>
      <c r="P385" s="285"/>
      <c r="Q385" s="285"/>
      <c r="R385" s="285"/>
      <c r="S385" s="285"/>
      <c r="T385" s="285"/>
      <c r="U385" s="285"/>
      <c r="V385" s="285"/>
      <c r="W385" s="285"/>
      <c r="X385" s="285"/>
      <c r="Y385" s="285"/>
      <c r="Z385" s="285"/>
      <c r="AA385" s="285"/>
      <c r="AB385" s="285"/>
      <c r="AC385" s="285"/>
      <c r="AD385" s="285"/>
      <c r="AE385" s="285"/>
      <c r="AF385" s="285"/>
    </row>
    <row r="386" spans="1:32">
      <c r="A386" s="886"/>
      <c r="B386" s="886"/>
      <c r="C386" s="886"/>
      <c r="D386" s="886"/>
      <c r="E386" s="886"/>
      <c r="F386" s="887"/>
      <c r="G386" s="886"/>
      <c r="H386" s="931"/>
      <c r="I386" s="886"/>
      <c r="J386" s="886"/>
      <c r="K386" s="285"/>
      <c r="N386" s="285"/>
      <c r="O386" s="285"/>
      <c r="P386" s="285"/>
      <c r="Q386" s="285"/>
      <c r="R386" s="285"/>
      <c r="S386" s="285"/>
      <c r="T386" s="285"/>
      <c r="U386" s="285"/>
      <c r="V386" s="285"/>
      <c r="W386" s="285"/>
      <c r="X386" s="285"/>
      <c r="Y386" s="285"/>
      <c r="Z386" s="285"/>
      <c r="AA386" s="285"/>
      <c r="AB386" s="285"/>
      <c r="AC386" s="285"/>
      <c r="AD386" s="285"/>
      <c r="AE386" s="285"/>
      <c r="AF386" s="285"/>
    </row>
    <row r="387" spans="1:32">
      <c r="A387" s="886"/>
      <c r="B387" s="886"/>
      <c r="C387" s="886"/>
      <c r="D387" s="886"/>
      <c r="E387" s="886"/>
      <c r="F387" s="887"/>
      <c r="G387" s="886"/>
      <c r="H387" s="931"/>
      <c r="I387" s="886"/>
      <c r="J387" s="886"/>
      <c r="K387" s="285"/>
      <c r="N387" s="285"/>
      <c r="O387" s="285"/>
      <c r="P387" s="285"/>
      <c r="Q387" s="285"/>
      <c r="R387" s="285"/>
      <c r="S387" s="285"/>
      <c r="T387" s="285"/>
      <c r="U387" s="285"/>
      <c r="V387" s="285"/>
      <c r="W387" s="285"/>
      <c r="X387" s="285"/>
      <c r="Y387" s="285"/>
      <c r="Z387" s="285"/>
      <c r="AA387" s="285"/>
      <c r="AB387" s="285"/>
      <c r="AC387" s="285"/>
      <c r="AD387" s="285"/>
      <c r="AE387" s="285"/>
      <c r="AF387" s="285"/>
    </row>
    <row r="388" spans="1:32">
      <c r="A388" s="886"/>
      <c r="B388" s="886"/>
      <c r="C388" s="886"/>
      <c r="D388" s="886"/>
      <c r="E388" s="886"/>
      <c r="F388" s="887"/>
      <c r="G388" s="886"/>
      <c r="H388" s="931"/>
      <c r="I388" s="886"/>
      <c r="J388" s="886"/>
      <c r="K388" s="285"/>
      <c r="N388" s="285"/>
      <c r="O388" s="285"/>
      <c r="P388" s="285"/>
      <c r="Q388" s="285"/>
      <c r="R388" s="285"/>
      <c r="S388" s="285"/>
      <c r="T388" s="285"/>
      <c r="U388" s="285"/>
      <c r="V388" s="285"/>
      <c r="W388" s="285"/>
      <c r="X388" s="285"/>
      <c r="Y388" s="285"/>
      <c r="Z388" s="285"/>
      <c r="AA388" s="285"/>
      <c r="AB388" s="285"/>
      <c r="AC388" s="285"/>
      <c r="AD388" s="285"/>
      <c r="AE388" s="285"/>
      <c r="AF388" s="285"/>
    </row>
    <row r="389" spans="1:32">
      <c r="A389" s="886"/>
      <c r="B389" s="886"/>
      <c r="C389" s="886"/>
      <c r="D389" s="886"/>
      <c r="E389" s="886"/>
      <c r="F389" s="887"/>
      <c r="G389" s="886"/>
      <c r="H389" s="931"/>
      <c r="I389" s="886"/>
      <c r="J389" s="886"/>
      <c r="K389" s="285"/>
      <c r="N389" s="285"/>
      <c r="O389" s="285"/>
      <c r="P389" s="285"/>
      <c r="Q389" s="285"/>
      <c r="R389" s="285"/>
      <c r="S389" s="285"/>
      <c r="T389" s="285"/>
      <c r="U389" s="285"/>
      <c r="V389" s="285"/>
      <c r="W389" s="285"/>
      <c r="X389" s="285"/>
      <c r="Y389" s="285"/>
      <c r="Z389" s="285"/>
      <c r="AA389" s="285"/>
      <c r="AB389" s="285"/>
      <c r="AC389" s="285"/>
      <c r="AD389" s="285"/>
      <c r="AE389" s="285"/>
      <c r="AF389" s="285"/>
    </row>
    <row r="390" spans="1:32">
      <c r="A390" s="886"/>
      <c r="B390" s="886"/>
      <c r="C390" s="886"/>
      <c r="D390" s="886"/>
      <c r="E390" s="886"/>
      <c r="F390" s="887"/>
      <c r="G390" s="886"/>
      <c r="H390" s="931"/>
      <c r="I390" s="886"/>
      <c r="J390" s="886"/>
      <c r="K390" s="285"/>
      <c r="N390" s="285"/>
      <c r="O390" s="285"/>
      <c r="P390" s="285"/>
      <c r="Q390" s="285"/>
      <c r="R390" s="285"/>
      <c r="S390" s="285"/>
      <c r="T390" s="285"/>
      <c r="U390" s="285"/>
      <c r="V390" s="285"/>
      <c r="W390" s="285"/>
      <c r="X390" s="285"/>
      <c r="Y390" s="285"/>
      <c r="Z390" s="285"/>
      <c r="AA390" s="285"/>
      <c r="AB390" s="285"/>
      <c r="AC390" s="285"/>
      <c r="AD390" s="285"/>
      <c r="AE390" s="285"/>
      <c r="AF390" s="285"/>
    </row>
    <row r="391" spans="1:32">
      <c r="A391" s="886"/>
      <c r="B391" s="886"/>
      <c r="C391" s="886"/>
      <c r="D391" s="886"/>
      <c r="E391" s="886"/>
      <c r="F391" s="887"/>
      <c r="G391" s="886"/>
      <c r="H391" s="931"/>
      <c r="I391" s="886"/>
      <c r="J391" s="886"/>
      <c r="K391" s="285"/>
      <c r="N391" s="285"/>
      <c r="O391" s="285"/>
      <c r="P391" s="285"/>
      <c r="Q391" s="285"/>
      <c r="R391" s="285"/>
      <c r="S391" s="285"/>
      <c r="T391" s="285"/>
      <c r="U391" s="285"/>
      <c r="V391" s="285"/>
      <c r="W391" s="285"/>
      <c r="X391" s="285"/>
      <c r="Y391" s="285"/>
      <c r="Z391" s="285"/>
      <c r="AA391" s="285"/>
      <c r="AB391" s="285"/>
      <c r="AC391" s="285"/>
      <c r="AD391" s="285"/>
      <c r="AE391" s="285"/>
      <c r="AF391" s="285"/>
    </row>
    <row r="392" spans="1:32">
      <c r="A392" s="886"/>
      <c r="B392" s="886"/>
      <c r="C392" s="886"/>
      <c r="D392" s="886"/>
      <c r="E392" s="886"/>
      <c r="F392" s="887"/>
      <c r="G392" s="886"/>
      <c r="H392" s="931"/>
      <c r="I392" s="886"/>
      <c r="J392" s="886"/>
      <c r="K392" s="285"/>
      <c r="N392" s="285"/>
      <c r="O392" s="285"/>
      <c r="P392" s="285"/>
      <c r="Q392" s="285"/>
      <c r="R392" s="285"/>
      <c r="S392" s="285"/>
      <c r="T392" s="285"/>
      <c r="U392" s="285"/>
      <c r="V392" s="285"/>
      <c r="W392" s="285"/>
      <c r="X392" s="285"/>
      <c r="Y392" s="285"/>
      <c r="Z392" s="285"/>
      <c r="AA392" s="285"/>
      <c r="AB392" s="285"/>
      <c r="AC392" s="285"/>
      <c r="AD392" s="285"/>
      <c r="AE392" s="285"/>
      <c r="AF392" s="285"/>
    </row>
    <row r="393" spans="1:32">
      <c r="A393" s="886"/>
      <c r="B393" s="886"/>
      <c r="C393" s="886"/>
      <c r="D393" s="886"/>
      <c r="E393" s="886"/>
      <c r="F393" s="887"/>
      <c r="G393" s="886"/>
      <c r="H393" s="931"/>
      <c r="I393" s="886"/>
      <c r="J393" s="886"/>
      <c r="K393" s="285"/>
      <c r="N393" s="285"/>
      <c r="O393" s="285"/>
      <c r="P393" s="285"/>
      <c r="Q393" s="285"/>
      <c r="R393" s="285"/>
      <c r="S393" s="285"/>
      <c r="T393" s="285"/>
      <c r="U393" s="285"/>
      <c r="V393" s="285"/>
      <c r="W393" s="285"/>
      <c r="X393" s="285"/>
      <c r="Y393" s="285"/>
      <c r="Z393" s="285"/>
      <c r="AA393" s="285"/>
      <c r="AB393" s="285"/>
      <c r="AC393" s="285"/>
      <c r="AD393" s="285"/>
      <c r="AE393" s="285"/>
      <c r="AF393" s="285"/>
    </row>
    <row r="394" spans="1:32">
      <c r="A394" s="886"/>
      <c r="B394" s="886"/>
      <c r="C394" s="886"/>
      <c r="D394" s="886"/>
      <c r="E394" s="886"/>
      <c r="F394" s="887"/>
      <c r="G394" s="886"/>
      <c r="H394" s="931"/>
      <c r="I394" s="886"/>
      <c r="J394" s="886"/>
      <c r="K394" s="285"/>
      <c r="N394" s="285"/>
      <c r="O394" s="285"/>
      <c r="P394" s="285"/>
      <c r="Q394" s="285"/>
      <c r="R394" s="285"/>
      <c r="S394" s="285"/>
      <c r="T394" s="285"/>
      <c r="U394" s="285"/>
      <c r="V394" s="285"/>
      <c r="W394" s="285"/>
      <c r="X394" s="285"/>
      <c r="Y394" s="285"/>
      <c r="Z394" s="285"/>
      <c r="AA394" s="285"/>
      <c r="AB394" s="285"/>
      <c r="AC394" s="285"/>
      <c r="AD394" s="285"/>
      <c r="AE394" s="285"/>
      <c r="AF394" s="285"/>
    </row>
    <row r="395" spans="1:32">
      <c r="A395" s="886"/>
      <c r="B395" s="886"/>
      <c r="C395" s="886"/>
      <c r="D395" s="886"/>
      <c r="E395" s="886"/>
      <c r="F395" s="887"/>
      <c r="G395" s="886"/>
      <c r="H395" s="931"/>
      <c r="I395" s="886"/>
      <c r="J395" s="886"/>
      <c r="K395" s="285"/>
      <c r="N395" s="285"/>
      <c r="O395" s="285"/>
      <c r="P395" s="285"/>
      <c r="Q395" s="285"/>
      <c r="R395" s="285"/>
      <c r="S395" s="285"/>
      <c r="T395" s="285"/>
      <c r="U395" s="285"/>
      <c r="V395" s="285"/>
      <c r="W395" s="285"/>
      <c r="X395" s="285"/>
      <c r="Y395" s="285"/>
      <c r="Z395" s="285"/>
      <c r="AA395" s="285"/>
      <c r="AB395" s="285"/>
      <c r="AC395" s="285"/>
      <c r="AD395" s="285"/>
      <c r="AE395" s="285"/>
      <c r="AF395" s="285"/>
    </row>
    <row r="396" spans="1:32">
      <c r="A396" s="886"/>
      <c r="B396" s="886"/>
      <c r="C396" s="886"/>
      <c r="D396" s="886"/>
      <c r="E396" s="886"/>
      <c r="F396" s="887"/>
      <c r="G396" s="886"/>
      <c r="H396" s="931"/>
      <c r="I396" s="886"/>
      <c r="J396" s="886"/>
      <c r="K396" s="285"/>
      <c r="N396" s="285"/>
      <c r="O396" s="285"/>
      <c r="P396" s="285"/>
      <c r="Q396" s="285"/>
      <c r="R396" s="285"/>
      <c r="S396" s="285"/>
      <c r="T396" s="285"/>
      <c r="U396" s="285"/>
      <c r="V396" s="285"/>
      <c r="W396" s="285"/>
      <c r="X396" s="285"/>
      <c r="Y396" s="285"/>
      <c r="Z396" s="285"/>
      <c r="AA396" s="285"/>
      <c r="AB396" s="285"/>
      <c r="AC396" s="285"/>
      <c r="AD396" s="285"/>
      <c r="AE396" s="285"/>
      <c r="AF396" s="285"/>
    </row>
    <row r="397" spans="1:32">
      <c r="A397" s="886"/>
      <c r="B397" s="886"/>
      <c r="C397" s="886"/>
      <c r="D397" s="886"/>
      <c r="E397" s="886"/>
      <c r="F397" s="887"/>
      <c r="G397" s="886"/>
      <c r="H397" s="931"/>
      <c r="I397" s="886"/>
      <c r="J397" s="886"/>
      <c r="K397" s="285"/>
      <c r="N397" s="285"/>
      <c r="O397" s="285"/>
      <c r="P397" s="285"/>
      <c r="Q397" s="285"/>
      <c r="R397" s="285"/>
      <c r="S397" s="285"/>
      <c r="T397" s="285"/>
      <c r="U397" s="285"/>
      <c r="V397" s="285"/>
      <c r="W397" s="285"/>
      <c r="X397" s="285"/>
      <c r="Y397" s="285"/>
      <c r="Z397" s="285"/>
      <c r="AA397" s="285"/>
      <c r="AB397" s="285"/>
      <c r="AC397" s="285"/>
      <c r="AD397" s="285"/>
      <c r="AE397" s="285"/>
      <c r="AF397" s="285"/>
    </row>
    <row r="398" spans="1:32">
      <c r="A398" s="886"/>
      <c r="B398" s="886"/>
      <c r="C398" s="886"/>
      <c r="D398" s="886"/>
      <c r="E398" s="886"/>
      <c r="F398" s="887"/>
      <c r="G398" s="886"/>
      <c r="H398" s="931"/>
      <c r="I398" s="886"/>
      <c r="J398" s="886"/>
      <c r="K398" s="285"/>
      <c r="N398" s="285"/>
      <c r="O398" s="285"/>
      <c r="P398" s="285"/>
      <c r="Q398" s="285"/>
      <c r="R398" s="285"/>
      <c r="S398" s="285"/>
      <c r="T398" s="285"/>
      <c r="U398" s="285"/>
      <c r="V398" s="285"/>
      <c r="W398" s="285"/>
      <c r="X398" s="285"/>
      <c r="Y398" s="285"/>
      <c r="Z398" s="285"/>
      <c r="AA398" s="285"/>
      <c r="AB398" s="285"/>
      <c r="AC398" s="285"/>
      <c r="AD398" s="285"/>
      <c r="AE398" s="285"/>
      <c r="AF398" s="285"/>
    </row>
    <row r="399" spans="1:32">
      <c r="A399" s="886"/>
      <c r="B399" s="886"/>
      <c r="C399" s="886"/>
      <c r="D399" s="886"/>
      <c r="E399" s="886"/>
      <c r="F399" s="888"/>
      <c r="G399" s="886"/>
      <c r="H399" s="931"/>
      <c r="I399" s="889"/>
      <c r="J399" s="889"/>
      <c r="K399" s="285"/>
      <c r="N399" s="285"/>
      <c r="O399" s="285"/>
      <c r="P399" s="285"/>
      <c r="Q399" s="285"/>
      <c r="R399" s="285"/>
      <c r="S399" s="285"/>
      <c r="T399" s="285"/>
      <c r="U399" s="285"/>
      <c r="V399" s="285"/>
      <c r="W399" s="285"/>
      <c r="X399" s="285"/>
      <c r="Y399" s="285"/>
      <c r="Z399" s="285"/>
      <c r="AA399" s="285"/>
      <c r="AB399" s="285"/>
      <c r="AC399" s="285"/>
      <c r="AD399" s="285"/>
      <c r="AE399" s="285"/>
      <c r="AF399" s="285"/>
    </row>
    <row r="400" spans="1:32">
      <c r="A400" s="886"/>
      <c r="B400" s="886"/>
      <c r="C400" s="886"/>
      <c r="D400" s="886"/>
      <c r="E400" s="886"/>
      <c r="F400" s="888"/>
      <c r="G400" s="886"/>
      <c r="H400" s="931"/>
      <c r="I400" s="889"/>
      <c r="J400" s="889"/>
      <c r="K400" s="285"/>
      <c r="N400" s="285"/>
      <c r="O400" s="285"/>
      <c r="P400" s="285"/>
      <c r="Q400" s="285"/>
      <c r="R400" s="285"/>
      <c r="S400" s="285"/>
      <c r="T400" s="285"/>
      <c r="U400" s="285"/>
      <c r="V400" s="285"/>
      <c r="W400" s="285"/>
      <c r="X400" s="285"/>
      <c r="Y400" s="285"/>
      <c r="Z400" s="285"/>
      <c r="AA400" s="285"/>
      <c r="AB400" s="285"/>
      <c r="AC400" s="285"/>
      <c r="AD400" s="285"/>
      <c r="AE400" s="285"/>
      <c r="AF400" s="285"/>
    </row>
    <row r="401" spans="1:32">
      <c r="A401" s="886"/>
      <c r="B401" s="886"/>
      <c r="C401" s="886"/>
      <c r="D401" s="886"/>
      <c r="E401" s="886"/>
      <c r="F401" s="888"/>
      <c r="G401" s="886"/>
      <c r="H401" s="931"/>
      <c r="I401" s="889"/>
      <c r="J401" s="889"/>
      <c r="K401" s="285"/>
      <c r="N401" s="285"/>
      <c r="O401" s="285"/>
      <c r="P401" s="285"/>
      <c r="Q401" s="285"/>
      <c r="R401" s="285"/>
      <c r="S401" s="285"/>
      <c r="T401" s="285"/>
      <c r="U401" s="285"/>
      <c r="V401" s="285"/>
      <c r="W401" s="285"/>
      <c r="X401" s="285"/>
      <c r="Y401" s="285"/>
      <c r="Z401" s="285"/>
      <c r="AA401" s="285"/>
      <c r="AB401" s="285"/>
      <c r="AC401" s="285"/>
      <c r="AD401" s="285"/>
      <c r="AE401" s="285"/>
      <c r="AF401" s="285"/>
    </row>
    <row r="402" spans="1:32">
      <c r="A402" s="886"/>
      <c r="B402" s="886"/>
      <c r="C402" s="886"/>
      <c r="D402" s="886"/>
      <c r="E402" s="886"/>
      <c r="F402" s="888"/>
      <c r="G402" s="886"/>
      <c r="H402" s="931"/>
      <c r="I402" s="889"/>
      <c r="J402" s="889"/>
      <c r="K402" s="285"/>
      <c r="N402" s="285"/>
      <c r="O402" s="285"/>
      <c r="P402" s="285"/>
      <c r="Q402" s="285"/>
      <c r="R402" s="285"/>
      <c r="S402" s="285"/>
      <c r="T402" s="285"/>
      <c r="U402" s="285"/>
      <c r="V402" s="285"/>
      <c r="W402" s="285"/>
      <c r="X402" s="285"/>
      <c r="Y402" s="285"/>
      <c r="Z402" s="285"/>
      <c r="AA402" s="285"/>
      <c r="AB402" s="285"/>
      <c r="AC402" s="285"/>
      <c r="AD402" s="285"/>
      <c r="AE402" s="285"/>
      <c r="AF402" s="285"/>
    </row>
    <row r="403" spans="1:32">
      <c r="A403" s="886"/>
      <c r="B403" s="886"/>
      <c r="C403" s="886"/>
      <c r="D403" s="886"/>
      <c r="E403" s="886"/>
      <c r="F403" s="888"/>
      <c r="G403" s="886"/>
      <c r="H403" s="931"/>
      <c r="I403" s="889"/>
      <c r="J403" s="889"/>
      <c r="K403" s="285"/>
      <c r="N403" s="285"/>
      <c r="O403" s="285"/>
      <c r="P403" s="285"/>
      <c r="Q403" s="285"/>
      <c r="R403" s="285"/>
      <c r="S403" s="285"/>
      <c r="T403" s="285"/>
      <c r="U403" s="285"/>
      <c r="V403" s="285"/>
      <c r="W403" s="285"/>
      <c r="X403" s="285"/>
      <c r="Y403" s="285"/>
      <c r="Z403" s="285"/>
      <c r="AA403" s="285"/>
      <c r="AB403" s="285"/>
      <c r="AC403" s="285"/>
      <c r="AD403" s="285"/>
      <c r="AE403" s="285"/>
      <c r="AF403" s="285"/>
    </row>
    <row r="404" spans="1:32">
      <c r="A404" s="886"/>
      <c r="B404" s="886"/>
      <c r="C404" s="886"/>
      <c r="D404" s="886"/>
      <c r="E404" s="886"/>
      <c r="F404" s="888"/>
      <c r="G404" s="886"/>
      <c r="H404" s="931"/>
      <c r="I404" s="889"/>
      <c r="J404" s="889"/>
      <c r="K404" s="285"/>
      <c r="N404" s="285"/>
      <c r="O404" s="285"/>
      <c r="P404" s="285"/>
      <c r="Q404" s="285"/>
      <c r="R404" s="285"/>
      <c r="S404" s="285"/>
      <c r="T404" s="285"/>
      <c r="U404" s="285"/>
      <c r="V404" s="285"/>
      <c r="W404" s="285"/>
      <c r="X404" s="285"/>
      <c r="Y404" s="285"/>
      <c r="Z404" s="285"/>
      <c r="AA404" s="285"/>
      <c r="AB404" s="285"/>
      <c r="AC404" s="285"/>
      <c r="AD404" s="285"/>
      <c r="AE404" s="285"/>
      <c r="AF404" s="285"/>
    </row>
    <row r="405" spans="1:32">
      <c r="A405" s="886"/>
      <c r="B405" s="886"/>
      <c r="C405" s="886"/>
      <c r="D405" s="886"/>
      <c r="E405" s="886"/>
      <c r="F405" s="888"/>
      <c r="G405" s="886"/>
      <c r="H405" s="931"/>
      <c r="I405" s="889"/>
      <c r="J405" s="889"/>
      <c r="K405" s="285"/>
      <c r="N405" s="285"/>
      <c r="O405" s="285"/>
      <c r="P405" s="285"/>
      <c r="Q405" s="285"/>
      <c r="R405" s="285"/>
      <c r="S405" s="285"/>
      <c r="T405" s="285"/>
      <c r="U405" s="285"/>
      <c r="V405" s="285"/>
      <c r="W405" s="285"/>
      <c r="X405" s="285"/>
      <c r="Y405" s="285"/>
      <c r="Z405" s="285"/>
      <c r="AA405" s="285"/>
      <c r="AB405" s="285"/>
      <c r="AC405" s="285"/>
      <c r="AD405" s="285"/>
      <c r="AE405" s="285"/>
      <c r="AF405" s="285"/>
    </row>
    <row r="406" spans="1:32">
      <c r="A406" s="886"/>
      <c r="B406" s="886"/>
      <c r="C406" s="886"/>
      <c r="D406" s="886"/>
      <c r="E406" s="886"/>
      <c r="F406" s="888"/>
      <c r="G406" s="886"/>
      <c r="H406" s="931"/>
      <c r="I406" s="889"/>
      <c r="J406" s="889"/>
      <c r="K406" s="285"/>
      <c r="N406" s="285"/>
      <c r="O406" s="285"/>
      <c r="P406" s="285"/>
      <c r="Q406" s="285"/>
      <c r="R406" s="285"/>
      <c r="S406" s="285"/>
      <c r="T406" s="285"/>
      <c r="U406" s="285"/>
      <c r="V406" s="285"/>
      <c r="W406" s="285"/>
      <c r="X406" s="285"/>
      <c r="Y406" s="285"/>
      <c r="Z406" s="285"/>
      <c r="AA406" s="285"/>
      <c r="AB406" s="285"/>
      <c r="AC406" s="285"/>
      <c r="AD406" s="285"/>
      <c r="AE406" s="285"/>
      <c r="AF406" s="285"/>
    </row>
    <row r="407" spans="1:32">
      <c r="A407" s="886"/>
      <c r="B407" s="886"/>
      <c r="C407" s="886"/>
      <c r="D407" s="886"/>
      <c r="E407" s="886"/>
      <c r="F407" s="888"/>
      <c r="G407" s="886"/>
      <c r="H407" s="931"/>
      <c r="I407" s="889"/>
      <c r="J407" s="889"/>
      <c r="K407" s="285"/>
      <c r="N407" s="285"/>
      <c r="O407" s="285"/>
      <c r="P407" s="285"/>
      <c r="Q407" s="285"/>
      <c r="R407" s="285"/>
      <c r="S407" s="285"/>
      <c r="T407" s="285"/>
      <c r="U407" s="285"/>
      <c r="V407" s="285"/>
      <c r="W407" s="285"/>
      <c r="X407" s="285"/>
      <c r="Y407" s="285"/>
      <c r="Z407" s="285"/>
      <c r="AA407" s="285"/>
      <c r="AB407" s="285"/>
      <c r="AC407" s="285"/>
      <c r="AD407" s="285"/>
      <c r="AE407" s="285"/>
      <c r="AF407" s="285"/>
    </row>
    <row r="408" spans="1:32">
      <c r="A408" s="886"/>
      <c r="B408" s="886"/>
      <c r="C408" s="886"/>
      <c r="D408" s="886"/>
      <c r="E408" s="886"/>
      <c r="F408" s="888"/>
      <c r="G408" s="886"/>
      <c r="H408" s="931"/>
      <c r="I408" s="889"/>
      <c r="J408" s="889"/>
      <c r="K408" s="285"/>
      <c r="N408" s="285"/>
      <c r="O408" s="285"/>
      <c r="P408" s="285"/>
      <c r="Q408" s="285"/>
      <c r="R408" s="285"/>
      <c r="S408" s="285"/>
      <c r="T408" s="285"/>
      <c r="U408" s="285"/>
      <c r="V408" s="285"/>
      <c r="W408" s="285"/>
      <c r="X408" s="285"/>
      <c r="Y408" s="285"/>
      <c r="Z408" s="285"/>
      <c r="AA408" s="285"/>
      <c r="AB408" s="285"/>
      <c r="AC408" s="285"/>
      <c r="AD408" s="285"/>
      <c r="AE408" s="285"/>
      <c r="AF408" s="285"/>
    </row>
    <row r="409" spans="1:32">
      <c r="A409" s="886"/>
      <c r="B409" s="886"/>
      <c r="C409" s="886"/>
      <c r="D409" s="886"/>
      <c r="E409" s="886"/>
      <c r="F409" s="888"/>
      <c r="G409" s="886"/>
      <c r="H409" s="931"/>
      <c r="I409" s="889"/>
      <c r="J409" s="889"/>
      <c r="K409" s="285"/>
      <c r="N409" s="285"/>
      <c r="O409" s="285"/>
      <c r="P409" s="285"/>
      <c r="Q409" s="285"/>
      <c r="R409" s="285"/>
      <c r="S409" s="285"/>
      <c r="T409" s="285"/>
      <c r="U409" s="285"/>
      <c r="V409" s="285"/>
      <c r="W409" s="285"/>
      <c r="X409" s="285"/>
      <c r="Y409" s="285"/>
      <c r="Z409" s="285"/>
      <c r="AA409" s="285"/>
      <c r="AB409" s="285"/>
      <c r="AC409" s="285"/>
      <c r="AD409" s="285"/>
      <c r="AE409" s="285"/>
      <c r="AF409" s="285"/>
    </row>
    <row r="410" spans="1:32">
      <c r="A410" s="886"/>
      <c r="B410" s="886"/>
      <c r="C410" s="886"/>
      <c r="D410" s="886"/>
      <c r="E410" s="886"/>
      <c r="F410" s="888"/>
      <c r="G410" s="886"/>
      <c r="H410" s="931"/>
      <c r="I410" s="889"/>
      <c r="J410" s="889"/>
      <c r="K410" s="285"/>
      <c r="N410" s="285"/>
      <c r="O410" s="285"/>
      <c r="P410" s="285"/>
      <c r="Q410" s="285"/>
      <c r="R410" s="285"/>
      <c r="S410" s="285"/>
      <c r="T410" s="285"/>
      <c r="U410" s="285"/>
      <c r="V410" s="285"/>
      <c r="W410" s="285"/>
      <c r="X410" s="285"/>
      <c r="Y410" s="285"/>
      <c r="Z410" s="285"/>
      <c r="AA410" s="285"/>
      <c r="AB410" s="285"/>
      <c r="AC410" s="285"/>
      <c r="AD410" s="285"/>
      <c r="AE410" s="285"/>
      <c r="AF410" s="285"/>
    </row>
    <row r="411" spans="1:32">
      <c r="A411" s="886"/>
      <c r="B411" s="886"/>
      <c r="C411" s="886"/>
      <c r="D411" s="886"/>
      <c r="E411" s="886"/>
      <c r="F411" s="888"/>
      <c r="G411" s="886"/>
      <c r="H411" s="931"/>
      <c r="I411" s="889"/>
      <c r="J411" s="889"/>
      <c r="K411" s="285"/>
      <c r="N411" s="285"/>
      <c r="O411" s="285"/>
      <c r="P411" s="285"/>
      <c r="Q411" s="285"/>
      <c r="R411" s="285"/>
      <c r="S411" s="285"/>
      <c r="T411" s="285"/>
      <c r="U411" s="285"/>
      <c r="V411" s="285"/>
      <c r="W411" s="285"/>
      <c r="X411" s="285"/>
      <c r="Y411" s="285"/>
      <c r="Z411" s="285"/>
      <c r="AA411" s="285"/>
      <c r="AB411" s="285"/>
      <c r="AC411" s="285"/>
      <c r="AD411" s="285"/>
      <c r="AE411" s="285"/>
      <c r="AF411" s="285"/>
    </row>
    <row r="412" spans="1:32">
      <c r="A412" s="886"/>
      <c r="B412" s="886"/>
      <c r="C412" s="886"/>
      <c r="D412" s="886"/>
      <c r="E412" s="886"/>
      <c r="F412" s="888"/>
      <c r="G412" s="886"/>
      <c r="H412" s="931"/>
      <c r="I412" s="889"/>
      <c r="J412" s="889"/>
      <c r="K412" s="285"/>
      <c r="N412" s="285"/>
      <c r="O412" s="285"/>
      <c r="P412" s="285"/>
      <c r="Q412" s="285"/>
      <c r="R412" s="285"/>
      <c r="S412" s="285"/>
      <c r="T412" s="285"/>
      <c r="U412" s="285"/>
      <c r="V412" s="285"/>
      <c r="W412" s="285"/>
      <c r="X412" s="285"/>
      <c r="Y412" s="285"/>
      <c r="Z412" s="285"/>
      <c r="AA412" s="285"/>
      <c r="AB412" s="285"/>
      <c r="AC412" s="285"/>
      <c r="AD412" s="285"/>
      <c r="AE412" s="285"/>
      <c r="AF412" s="285"/>
    </row>
    <row r="413" spans="1:32">
      <c r="A413" s="886"/>
      <c r="B413" s="886"/>
      <c r="C413" s="886"/>
      <c r="D413" s="886"/>
      <c r="E413" s="886"/>
      <c r="F413" s="888"/>
      <c r="G413" s="886"/>
      <c r="H413" s="931"/>
      <c r="I413" s="889"/>
      <c r="J413" s="889"/>
      <c r="K413" s="285"/>
      <c r="N413" s="285"/>
      <c r="O413" s="285"/>
      <c r="P413" s="285"/>
      <c r="Q413" s="285"/>
      <c r="R413" s="285"/>
      <c r="S413" s="285"/>
      <c r="T413" s="285"/>
      <c r="U413" s="285"/>
      <c r="V413" s="285"/>
      <c r="W413" s="285"/>
      <c r="X413" s="285"/>
      <c r="Y413" s="285"/>
      <c r="Z413" s="285"/>
      <c r="AA413" s="285"/>
      <c r="AB413" s="285"/>
      <c r="AC413" s="285"/>
      <c r="AD413" s="285"/>
      <c r="AE413" s="285"/>
      <c r="AF413" s="285"/>
    </row>
    <row r="414" spans="1:32">
      <c r="A414" s="886"/>
      <c r="B414" s="886"/>
      <c r="C414" s="886"/>
      <c r="D414" s="886"/>
      <c r="E414" s="886"/>
      <c r="F414" s="888"/>
      <c r="G414" s="886"/>
      <c r="H414" s="931"/>
      <c r="I414" s="889"/>
      <c r="J414" s="889"/>
      <c r="K414" s="285"/>
      <c r="N414" s="285"/>
      <c r="O414" s="285"/>
      <c r="P414" s="285"/>
      <c r="Q414" s="285"/>
      <c r="R414" s="285"/>
      <c r="S414" s="285"/>
      <c r="T414" s="285"/>
      <c r="U414" s="285"/>
      <c r="V414" s="285"/>
      <c r="W414" s="285"/>
      <c r="X414" s="285"/>
      <c r="Y414" s="285"/>
      <c r="Z414" s="285"/>
      <c r="AA414" s="285"/>
      <c r="AB414" s="285"/>
      <c r="AC414" s="285"/>
      <c r="AD414" s="285"/>
      <c r="AE414" s="285"/>
      <c r="AF414" s="285"/>
    </row>
    <row r="415" spans="1:32">
      <c r="A415" s="886"/>
      <c r="B415" s="886"/>
      <c r="C415" s="886"/>
      <c r="D415" s="886"/>
      <c r="E415" s="886"/>
      <c r="F415" s="888"/>
      <c r="G415" s="886"/>
      <c r="H415" s="931"/>
      <c r="I415" s="889"/>
      <c r="J415" s="889"/>
      <c r="K415" s="285"/>
      <c r="N415" s="285"/>
      <c r="O415" s="285"/>
      <c r="P415" s="285"/>
      <c r="Q415" s="285"/>
      <c r="R415" s="285"/>
      <c r="S415" s="285"/>
      <c r="T415" s="285"/>
      <c r="U415" s="285"/>
      <c r="V415" s="285"/>
      <c r="W415" s="285"/>
      <c r="X415" s="285"/>
      <c r="Y415" s="285"/>
      <c r="Z415" s="285"/>
      <c r="AA415" s="285"/>
      <c r="AB415" s="285"/>
      <c r="AC415" s="285"/>
      <c r="AD415" s="285"/>
      <c r="AE415" s="285"/>
      <c r="AF415" s="285"/>
    </row>
    <row r="416" spans="1:32">
      <c r="A416" s="886"/>
      <c r="B416" s="886"/>
      <c r="C416" s="886"/>
      <c r="D416" s="886"/>
      <c r="E416" s="886"/>
      <c r="F416" s="888"/>
      <c r="G416" s="886"/>
      <c r="H416" s="931"/>
      <c r="I416" s="889"/>
      <c r="J416" s="889"/>
      <c r="K416" s="285"/>
      <c r="N416" s="285"/>
      <c r="O416" s="285"/>
      <c r="P416" s="285"/>
      <c r="Q416" s="285"/>
      <c r="R416" s="285"/>
      <c r="S416" s="285"/>
      <c r="T416" s="285"/>
      <c r="U416" s="285"/>
      <c r="V416" s="285"/>
      <c r="W416" s="285"/>
      <c r="X416" s="285"/>
      <c r="Y416" s="285"/>
      <c r="Z416" s="285"/>
      <c r="AA416" s="285"/>
      <c r="AB416" s="285"/>
      <c r="AC416" s="285"/>
      <c r="AD416" s="285"/>
      <c r="AE416" s="285"/>
      <c r="AF416" s="285"/>
    </row>
  </sheetData>
  <sheetProtection algorithmName="SHA-512" hashValue="PzwrdR5faVVWDZ5ys46s4GMkm1k60A2axVWVuaDw1U+pOm6/CU4jB1lMuaLVhWC7iAnyVp4eE3riZdzdcVzrEA==" saltValue="za6Ck+dlI6bbzhT8tl222w=="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H337:I337"/>
    <mergeCell ref="A329:J329"/>
    <mergeCell ref="C11:E11"/>
    <mergeCell ref="C9:E9"/>
    <mergeCell ref="I15:J15"/>
    <mergeCell ref="A13:J13"/>
    <mergeCell ref="C10:E10"/>
    <mergeCell ref="A9:B9"/>
    <mergeCell ref="H335:I335"/>
    <mergeCell ref="A6:D6"/>
    <mergeCell ref="B334:J334"/>
    <mergeCell ref="H336:I336"/>
    <mergeCell ref="A3:J3"/>
    <mergeCell ref="R3:S3"/>
    <mergeCell ref="A4:J4"/>
    <mergeCell ref="A7:H7"/>
    <mergeCell ref="C8:E8"/>
    <mergeCell ref="A8:B8"/>
  </mergeCells>
  <phoneticPr fontId="2" type="noConversion"/>
  <conditionalFormatting sqref="I21:I77 I156:I221 I223:I287 I289:I328">
    <cfRule type="cellIs" dxfId="36" priority="3405" stopIfTrue="1" operator="equal">
      <formula>"a"</formula>
    </cfRule>
  </conditionalFormatting>
  <conditionalFormatting sqref="I21:I89 I91:I154 I156:I221 I223:I287 I289:I328">
    <cfRule type="expression" dxfId="35" priority="3404" stopIfTrue="1">
      <formula>H21&gt;0</formula>
    </cfRule>
  </conditionalFormatting>
  <conditionalFormatting sqref="I21:I89 I156:I221 I223:I287 I289:I328 I91:I154">
    <cfRule type="expression" dxfId="34" priority="3406" stopIfTrue="1">
      <formula>F21&gt;0</formula>
    </cfRule>
  </conditionalFormatting>
  <conditionalFormatting sqref="I78:I89 I91:I154">
    <cfRule type="cellIs" dxfId="33" priority="2" stopIfTrue="1" operator="equal">
      <formula>"a"</formula>
    </cfRule>
  </conditionalFormatting>
  <dataValidations count="1">
    <dataValidation type="whole" operator="greaterThan" allowBlank="1" showInputMessage="1" showErrorMessage="1" sqref="I21:I328" xr:uid="{00000000-0002-0000-0600-000000000000}">
      <formula1>0</formula1>
    </dataValidation>
  </dataValidations>
  <printOptions horizontalCentered="1"/>
  <pageMargins left="0.25" right="0.25" top="0.25" bottom="0.25" header="0.05" footer="0.05"/>
  <pageSetup paperSize="9" scale="71"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CC/NT/W-AIS/DOM/A10/24/10719</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70"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70"/>
      <c r="C3" s="1270"/>
      <c r="D3" s="1270"/>
      <c r="E3" s="1270"/>
      <c r="F3" s="1270"/>
      <c r="G3" s="369"/>
      <c r="H3" s="400"/>
      <c r="I3" s="252"/>
      <c r="J3" s="185"/>
      <c r="K3" s="185" t="s">
        <v>342</v>
      </c>
      <c r="L3" s="185"/>
      <c r="M3" s="185">
        <f>IF(ISERROR(#REF!/('Sch-6'!D14+'Sch-6'!D16+'Sch-6'!D18)),0,#REF!/( 'Sch-6'!D14+'Sch-6'!D16+'Sch-6'!D18))</f>
        <v>0</v>
      </c>
      <c r="N3" s="185"/>
      <c r="O3" s="190"/>
      <c r="P3" s="191"/>
      <c r="Q3" s="191"/>
      <c r="R3" s="191"/>
      <c r="S3" s="185"/>
      <c r="T3" s="190"/>
      <c r="U3" s="185"/>
      <c r="V3" s="185"/>
      <c r="W3" s="1285"/>
      <c r="X3" s="1285"/>
      <c r="Y3" s="185"/>
      <c r="Z3" s="185"/>
      <c r="AA3" s="185"/>
      <c r="AB3" s="185"/>
      <c r="AC3" s="185"/>
      <c r="AD3" s="185"/>
      <c r="AE3" s="185"/>
      <c r="AF3" s="185"/>
      <c r="AG3" s="185"/>
      <c r="AH3" s="185"/>
      <c r="AI3" s="185"/>
      <c r="AJ3" s="185"/>
      <c r="AK3" s="185"/>
      <c r="AL3" s="185"/>
      <c r="AM3" s="185"/>
      <c r="AN3" s="185"/>
      <c r="AO3" s="185"/>
    </row>
    <row r="4" spans="1:41" s="330" customFormat="1" ht="22.15" customHeight="1">
      <c r="A4" s="1271" t="s">
        <v>417</v>
      </c>
      <c r="B4" s="1271"/>
      <c r="C4" s="1271"/>
      <c r="D4" s="1271"/>
      <c r="E4" s="1271"/>
      <c r="F4" s="1271"/>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392</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86" t="str">
        <f>'Sch-1'!A7</f>
        <v/>
      </c>
      <c r="B7" s="1286"/>
      <c r="C7" s="1286"/>
      <c r="D7" s="1286"/>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393</v>
      </c>
      <c r="B8" s="1287" t="str">
        <f>IF('Sch-1'!C8=0, "", 'Sch-1'!C8)</f>
        <v/>
      </c>
      <c r="C8" s="1287"/>
      <c r="D8" s="1287"/>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395</v>
      </c>
      <c r="B9" s="1287" t="str">
        <f>IF('Sch-1'!C9=0, "", 'Sch-1'!C9)</f>
        <v/>
      </c>
      <c r="C9" s="1287"/>
      <c r="D9" s="1287"/>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8" t="str">
        <f>IF('Sch-1'!C10=0, "", 'Sch-1'!C10)</f>
        <v/>
      </c>
      <c r="C10" s="1288"/>
      <c r="D10" s="1288"/>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8" t="str">
        <f>IF('Sch-1'!C11=0, "", 'Sch-1'!C11)</f>
        <v/>
      </c>
      <c r="C11" s="1288"/>
      <c r="D11" s="1288"/>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61" t="s">
        <v>281</v>
      </c>
      <c r="M13" s="1261"/>
      <c r="N13" s="6" t="s">
        <v>285</v>
      </c>
      <c r="O13" s="1261" t="s">
        <v>282</v>
      </c>
      <c r="P13" s="1261"/>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400</v>
      </c>
      <c r="G14" s="185"/>
      <c r="L14" s="308" t="s">
        <v>369</v>
      </c>
      <c r="M14" s="308" t="s">
        <v>400</v>
      </c>
      <c r="N14" s="6"/>
      <c r="O14" s="308" t="s">
        <v>369</v>
      </c>
      <c r="P14" s="308" t="s">
        <v>400</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401</v>
      </c>
      <c r="G15" s="196"/>
      <c r="H15" s="396"/>
      <c r="I15" s="396"/>
      <c r="J15" s="396"/>
      <c r="K15" s="396"/>
      <c r="L15" s="189">
        <v>5</v>
      </c>
      <c r="M15" s="189" t="s">
        <v>401</v>
      </c>
      <c r="N15" s="6"/>
      <c r="O15" s="189">
        <v>5</v>
      </c>
      <c r="P15" s="189" t="s">
        <v>401</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458</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402</v>
      </c>
      <c r="B59" s="113" t="str">
        <f>'Sch-1'!B337</f>
        <v>--</v>
      </c>
      <c r="C59" s="12"/>
      <c r="D59" s="36"/>
      <c r="E59" s="1"/>
      <c r="F59" s="1"/>
    </row>
    <row r="60" spans="1:7" ht="28.15" customHeight="1">
      <c r="A60" s="35" t="s">
        <v>403</v>
      </c>
      <c r="B60" s="113" t="str">
        <f>'Sch-1'!B338</f>
        <v/>
      </c>
      <c r="C60" s="1"/>
      <c r="D60" s="36" t="s">
        <v>404</v>
      </c>
      <c r="E60" s="188" t="str">
        <f>'Sch-1'!M338</f>
        <v/>
      </c>
      <c r="F60" s="1"/>
    </row>
    <row r="61" spans="1:7" ht="28.15" customHeight="1">
      <c r="A61" s="201"/>
      <c r="B61" s="200"/>
      <c r="C61" s="194"/>
      <c r="D61" s="36" t="s">
        <v>405</v>
      </c>
      <c r="E61" s="188">
        <f>'Sch-1'!M339</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367"/>
  <sheetViews>
    <sheetView view="pageBreakPreview" topLeftCell="A333" zoomScale="80" zoomScaleNormal="100" zoomScaleSheetLayoutView="80" workbookViewId="0">
      <selection activeCell="O19" sqref="O19"/>
    </sheetView>
  </sheetViews>
  <sheetFormatPr defaultColWidth="9" defaultRowHeight="15.75"/>
  <cols>
    <col min="1" max="1" width="5.25" style="794" customWidth="1"/>
    <col min="2" max="2" width="13" style="701" customWidth="1"/>
    <col min="3" max="3" width="7.875" style="701" customWidth="1"/>
    <col min="4" max="4" width="8.875" style="701" customWidth="1"/>
    <col min="5" max="5" width="9.375" style="701" customWidth="1"/>
    <col min="6" max="6" width="25" style="701" customWidth="1"/>
    <col min="7" max="7" width="12.625" style="701" customWidth="1"/>
    <col min="8" max="8" width="12.125" style="745" customWidth="1"/>
    <col min="9" max="9" width="12" style="685" bestFit="1" customWidth="1"/>
    <col min="10" max="10" width="9.5" style="701" customWidth="1"/>
    <col min="11" max="11" width="13" style="701" customWidth="1"/>
    <col min="12" max="12" width="65.5" style="686" customWidth="1"/>
    <col min="13" max="13" width="6.5" style="685" customWidth="1"/>
    <col min="14" max="14" width="8.625" style="685" customWidth="1"/>
    <col min="15" max="15" width="13.5" style="662" customWidth="1"/>
    <col min="16" max="16" width="14.125" style="685" customWidth="1"/>
    <col min="17" max="17" width="12.375" style="684" bestFit="1" customWidth="1"/>
    <col min="18" max="18" width="22.75" style="680" hidden="1" customWidth="1"/>
    <col min="19" max="19" width="15.5" style="680" hidden="1" customWidth="1"/>
    <col min="20" max="28" width="9" style="680" customWidth="1"/>
    <col min="29" max="29" width="16.5" style="680" customWidth="1"/>
    <col min="30" max="31" width="9" style="680" customWidth="1"/>
    <col min="32" max="36" width="9" style="680"/>
    <col min="37" max="37" width="9" style="680" hidden="1" customWidth="1"/>
    <col min="38" max="39" width="17.625" style="680" hidden="1" customWidth="1"/>
    <col min="40" max="40" width="9" style="680" hidden="1" customWidth="1"/>
    <col min="41" max="41" width="15.5" style="680" hidden="1" customWidth="1"/>
    <col min="42" max="42" width="15.375" style="680" hidden="1" customWidth="1"/>
    <col min="43" max="54" width="9" style="680"/>
    <col min="55" max="16384" width="9" style="681"/>
  </cols>
  <sheetData>
    <row r="1" spans="1:54" ht="16.5">
      <c r="A1" s="792" t="str">
        <f>Cover!B3</f>
        <v>Specification No.: CC/NT/W-AIS/DOM/A10/24/10719</v>
      </c>
      <c r="B1" s="698"/>
      <c r="C1" s="946"/>
      <c r="D1" s="946"/>
      <c r="E1" s="946"/>
      <c r="F1" s="698"/>
      <c r="G1" s="946"/>
      <c r="H1" s="743"/>
      <c r="I1" s="676"/>
      <c r="J1" s="698"/>
      <c r="K1" s="698"/>
      <c r="L1" s="677"/>
      <c r="M1" s="678"/>
      <c r="N1" s="678"/>
      <c r="O1" s="679"/>
      <c r="P1" s="678" t="s">
        <v>421</v>
      </c>
    </row>
    <row r="2" spans="1:54">
      <c r="A2" s="793"/>
      <c r="B2" s="699"/>
      <c r="C2" s="699"/>
      <c r="D2" s="699"/>
      <c r="E2" s="699"/>
      <c r="F2" s="699"/>
      <c r="G2" s="699"/>
      <c r="H2" s="744"/>
      <c r="I2" s="671"/>
      <c r="J2" s="699"/>
      <c r="K2" s="699"/>
      <c r="L2" s="682"/>
      <c r="M2" s="671"/>
      <c r="N2" s="671"/>
      <c r="O2" s="681"/>
      <c r="P2" s="671"/>
    </row>
    <row r="3" spans="1:54" ht="80.45" customHeight="1">
      <c r="A3" s="1289" t="str">
        <f>Cover!$B$2</f>
        <v>400kV AIS SUBSTATION PACKAGE SS-137 for i) Extension of 132kV PASIGHAT (OLD) Substation, ii) Extension of 132kV ROING (PG) Substation, iii) Extension of 132kV TEZU (PG) Substation, iv) Extension of 132kV NAMSAI (PG) Substation, v) Extension of 400kV Balipara (PG) Substation under NERES-XXIII &amp; NERES-XXVI</v>
      </c>
      <c r="B3" s="1289"/>
      <c r="C3" s="1289"/>
      <c r="D3" s="1289"/>
      <c r="E3" s="1289"/>
      <c r="F3" s="1289"/>
      <c r="G3" s="1289"/>
      <c r="H3" s="1289"/>
      <c r="I3" s="1289"/>
      <c r="J3" s="1289"/>
      <c r="K3" s="1289"/>
      <c r="L3" s="1289"/>
      <c r="M3" s="1289"/>
      <c r="N3" s="1289"/>
      <c r="O3" s="1289"/>
      <c r="P3" s="1289"/>
      <c r="Q3" s="1289"/>
      <c r="AK3" s="683" t="s">
        <v>342</v>
      </c>
      <c r="AM3" s="700">
        <f>IF(ISERROR(#REF!/('Sch-6'!D14+'Sch-6'!D16+'Sch-6'!D18)),0,#REF!/( 'Sch-6'!D14+'Sch-6'!D16+'Sch-6'!D18))</f>
        <v>0</v>
      </c>
    </row>
    <row r="4" spans="1:54" ht="16.5">
      <c r="A4" s="1291" t="s">
        <v>24</v>
      </c>
      <c r="B4" s="1291"/>
      <c r="C4" s="1291"/>
      <c r="D4" s="1291"/>
      <c r="E4" s="1291"/>
      <c r="F4" s="1291"/>
      <c r="G4" s="1291"/>
      <c r="H4" s="1291"/>
      <c r="I4" s="1291"/>
      <c r="J4" s="1291"/>
      <c r="K4" s="1291"/>
      <c r="L4" s="1291"/>
      <c r="M4" s="1291"/>
      <c r="N4" s="1291"/>
      <c r="O4" s="1291"/>
      <c r="P4" s="1291"/>
      <c r="Q4" s="1291"/>
      <c r="AK4" s="683" t="s">
        <v>343</v>
      </c>
      <c r="AM4" s="700" t="e">
        <f>#REF!</f>
        <v>#REF!</v>
      </c>
    </row>
    <row r="5" spans="1:54">
      <c r="AK5" s="683" t="s">
        <v>348</v>
      </c>
      <c r="AM5" s="700">
        <f>IF(ISERROR(#REF!/#REF!),0,#REF! /#REF!)</f>
        <v>0</v>
      </c>
    </row>
    <row r="6" spans="1:54" ht="16.5">
      <c r="A6" s="795" t="str">
        <f>'Sch-1'!A6</f>
        <v>Bidder’s Name and Address (Sole Bidder) :</v>
      </c>
      <c r="B6" s="702"/>
      <c r="C6" s="947"/>
      <c r="D6" s="947"/>
      <c r="E6" s="947"/>
      <c r="F6" s="702"/>
      <c r="G6" s="947"/>
      <c r="H6" s="746"/>
      <c r="I6" s="740"/>
      <c r="J6" s="702"/>
      <c r="K6" s="702"/>
      <c r="L6" s="687"/>
      <c r="M6" s="737" t="s">
        <v>392</v>
      </c>
      <c r="P6" s="671"/>
      <c r="AK6" s="683" t="s">
        <v>349</v>
      </c>
      <c r="AM6" s="700" t="e">
        <f>#REF!</f>
        <v>#REF!</v>
      </c>
    </row>
    <row r="7" spans="1:54" ht="16.5">
      <c r="A7" s="796" t="str">
        <f>'Sch-1'!A7</f>
        <v/>
      </c>
      <c r="B7" s="703"/>
      <c r="C7" s="948"/>
      <c r="D7" s="948"/>
      <c r="E7" s="948"/>
      <c r="F7" s="703"/>
      <c r="G7" s="948"/>
      <c r="H7" s="747"/>
      <c r="I7" s="703"/>
      <c r="J7" s="703"/>
      <c r="K7" s="703"/>
      <c r="L7" s="703"/>
      <c r="M7" s="1248" t="str">
        <f>'Sch-1'!M7</f>
        <v>Contracts Services, 3rd Floor</v>
      </c>
      <c r="N7" s="1248"/>
      <c r="O7" s="1248"/>
      <c r="P7" s="1248"/>
      <c r="AK7" s="683" t="s">
        <v>346</v>
      </c>
      <c r="AM7" s="700" t="e">
        <f>SUM(AM3:AM6)</f>
        <v>#REF!</v>
      </c>
    </row>
    <row r="8" spans="1:54" ht="16.5">
      <c r="A8" s="795" t="s">
        <v>393</v>
      </c>
      <c r="B8" s="702"/>
      <c r="C8" s="1295" t="str">
        <f>IF('Sch-1'!C8=0, "", 'Sch-1'!C8)</f>
        <v/>
      </c>
      <c r="D8" s="1295"/>
      <c r="E8" s="1295"/>
      <c r="F8" s="1295"/>
      <c r="G8" s="947"/>
      <c r="H8" s="746"/>
      <c r="I8" s="740"/>
      <c r="J8" s="702"/>
      <c r="K8" s="702"/>
      <c r="M8" s="1248" t="str">
        <f>'Sch-1'!M8</f>
        <v>Power Grid Corporation of India Ltd.,</v>
      </c>
      <c r="N8" s="1248"/>
      <c r="O8" s="1248"/>
      <c r="P8" s="1248"/>
    </row>
    <row r="9" spans="1:54" ht="16.5">
      <c r="A9" s="795" t="s">
        <v>395</v>
      </c>
      <c r="B9" s="702"/>
      <c r="C9" s="1296" t="str">
        <f>IF('Sch-1'!C9=0, "", 'Sch-1'!C9)</f>
        <v/>
      </c>
      <c r="D9" s="1296"/>
      <c r="E9" s="1296"/>
      <c r="F9" s="1296"/>
      <c r="G9" s="947"/>
      <c r="H9" s="746"/>
      <c r="I9" s="740"/>
      <c r="J9" s="702"/>
      <c r="K9" s="702"/>
      <c r="M9" s="1248" t="str">
        <f>'Sch-1'!M9</f>
        <v>"Saudamini", Plot No.-2</v>
      </c>
      <c r="N9" s="1248"/>
      <c r="O9" s="1248"/>
      <c r="P9" s="1248"/>
    </row>
    <row r="10" spans="1:54">
      <c r="A10" s="797"/>
      <c r="B10" s="704"/>
      <c r="C10" s="1296" t="str">
        <f>IF('Sch-1'!C10=0, "", 'Sch-1'!C10)</f>
        <v/>
      </c>
      <c r="D10" s="1296"/>
      <c r="E10" s="1296"/>
      <c r="F10" s="1296"/>
      <c r="G10" s="705"/>
      <c r="H10" s="748"/>
      <c r="I10" s="688"/>
      <c r="J10" s="704"/>
      <c r="K10" s="704"/>
      <c r="M10" s="741" t="str">
        <f>'Sch-1'!M10</f>
        <v xml:space="preserve">Sector-29, </v>
      </c>
      <c r="N10" s="741"/>
      <c r="O10" s="760"/>
      <c r="P10" s="741"/>
      <c r="AK10" s="683" t="s">
        <v>345</v>
      </c>
      <c r="AM10" s="700">
        <f>'Sch-1'!AA10</f>
        <v>0</v>
      </c>
    </row>
    <row r="11" spans="1:54">
      <c r="A11" s="797"/>
      <c r="B11" s="704"/>
      <c r="C11" s="1296" t="str">
        <f>IF('Sch-1'!C11=0, "", 'Sch-1'!C11)</f>
        <v/>
      </c>
      <c r="D11" s="1296"/>
      <c r="E11" s="1296"/>
      <c r="F11" s="1296"/>
      <c r="G11" s="705"/>
      <c r="H11" s="748"/>
      <c r="I11" s="688"/>
      <c r="J11" s="704"/>
      <c r="K11" s="704"/>
      <c r="M11" s="1248" t="str">
        <f>'Sch-1'!M11</f>
        <v>Gurgaon (Haryana) - 122001</v>
      </c>
      <c r="N11" s="1248"/>
      <c r="O11" s="1248"/>
      <c r="P11" s="1248"/>
      <c r="AK11" s="683"/>
      <c r="AM11" s="700"/>
    </row>
    <row r="12" spans="1:54">
      <c r="A12" s="798"/>
      <c r="B12" s="705"/>
      <c r="C12" s="705"/>
      <c r="D12" s="705"/>
      <c r="E12" s="705"/>
      <c r="F12" s="705"/>
      <c r="G12" s="705"/>
      <c r="H12" s="748"/>
      <c r="I12" s="741"/>
      <c r="J12" s="705"/>
      <c r="K12" s="705"/>
      <c r="L12" s="706"/>
      <c r="M12" s="707"/>
      <c r="N12" s="707"/>
      <c r="O12" s="688"/>
      <c r="P12" s="671"/>
      <c r="AK12" s="683"/>
      <c r="AM12" s="700"/>
    </row>
    <row r="13" spans="1:54" s="759" customFormat="1" ht="18.75">
      <c r="A13" s="933"/>
      <c r="B13" s="933"/>
      <c r="C13" s="934"/>
      <c r="D13" s="934"/>
      <c r="E13" s="934"/>
      <c r="F13" s="933"/>
      <c r="G13" s="934"/>
      <c r="H13" s="945" t="s">
        <v>564</v>
      </c>
      <c r="I13" s="933"/>
      <c r="J13" s="933"/>
      <c r="K13" s="933"/>
      <c r="L13" s="933"/>
      <c r="M13" s="934"/>
      <c r="N13" s="934"/>
      <c r="O13" s="933"/>
      <c r="P13" s="934"/>
      <c r="Q13" s="936"/>
      <c r="R13" s="756"/>
      <c r="S13" s="756"/>
      <c r="T13" s="756"/>
      <c r="U13" s="756"/>
      <c r="V13" s="755"/>
      <c r="W13" s="755"/>
      <c r="X13" s="755"/>
      <c r="Y13" s="755"/>
      <c r="Z13" s="755"/>
      <c r="AA13" s="755"/>
      <c r="AB13" s="755"/>
      <c r="AC13" s="755"/>
      <c r="AD13" s="755"/>
      <c r="AE13" s="755"/>
      <c r="AF13" s="755"/>
      <c r="AG13" s="755"/>
      <c r="AH13" s="755"/>
      <c r="AI13" s="755"/>
      <c r="AJ13" s="755"/>
      <c r="AK13" s="755"/>
      <c r="AL13" s="1297" t="s">
        <v>281</v>
      </c>
      <c r="AM13" s="1297"/>
      <c r="AN13" s="758" t="s">
        <v>285</v>
      </c>
      <c r="AO13" s="1297" t="s">
        <v>282</v>
      </c>
      <c r="AP13" s="1297"/>
      <c r="AQ13" s="755"/>
      <c r="AR13" s="755"/>
      <c r="AS13" s="755"/>
      <c r="AT13" s="755"/>
      <c r="AU13" s="755"/>
      <c r="AV13" s="755"/>
      <c r="AW13" s="755"/>
      <c r="AX13" s="755"/>
      <c r="AY13" s="755"/>
      <c r="AZ13" s="755"/>
      <c r="BA13" s="755"/>
      <c r="BB13" s="755"/>
    </row>
    <row r="14" spans="1:54" ht="16.5">
      <c r="A14" s="797"/>
      <c r="B14" s="704"/>
      <c r="C14" s="705"/>
      <c r="D14" s="705"/>
      <c r="E14" s="705"/>
      <c r="F14" s="704"/>
      <c r="G14" s="705"/>
      <c r="H14" s="748"/>
      <c r="I14" s="688"/>
      <c r="J14" s="704"/>
      <c r="K14" s="704"/>
      <c r="L14" s="704"/>
      <c r="M14" s="705"/>
      <c r="N14" s="705"/>
      <c r="O14" s="704"/>
      <c r="P14" s="705"/>
      <c r="R14" s="708"/>
      <c r="S14" s="708"/>
      <c r="T14" s="708"/>
      <c r="U14" s="708"/>
      <c r="AL14" s="709"/>
      <c r="AM14" s="709"/>
      <c r="AN14" s="684"/>
      <c r="AO14" s="709"/>
      <c r="AP14" s="709"/>
    </row>
    <row r="15" spans="1:54" ht="16.5">
      <c r="A15" s="797"/>
      <c r="B15" s="704"/>
      <c r="C15" s="705"/>
      <c r="D15" s="705"/>
      <c r="E15" s="705"/>
      <c r="F15" s="704"/>
      <c r="G15" s="705"/>
      <c r="H15" s="748"/>
      <c r="I15" s="688"/>
      <c r="J15" s="704"/>
      <c r="K15" s="704"/>
      <c r="L15" s="704"/>
      <c r="M15" s="705"/>
      <c r="N15" s="1302" t="s">
        <v>273</v>
      </c>
      <c r="O15" s="1302"/>
      <c r="P15" s="1302"/>
      <c r="R15" s="708"/>
      <c r="S15" s="708"/>
      <c r="T15" s="708"/>
      <c r="U15" s="708"/>
      <c r="AL15" s="709"/>
      <c r="AM15" s="709"/>
      <c r="AN15" s="684"/>
      <c r="AO15" s="709"/>
      <c r="AP15" s="709"/>
    </row>
    <row r="16" spans="1:54" ht="120">
      <c r="A16" s="890" t="s">
        <v>361</v>
      </c>
      <c r="B16" s="873" t="s">
        <v>509</v>
      </c>
      <c r="C16" s="873" t="s">
        <v>510</v>
      </c>
      <c r="D16" s="873" t="s">
        <v>516</v>
      </c>
      <c r="E16" s="873" t="s">
        <v>517</v>
      </c>
      <c r="F16" s="873" t="s">
        <v>511</v>
      </c>
      <c r="G16" s="891" t="s">
        <v>518</v>
      </c>
      <c r="H16" s="1169" t="s">
        <v>486</v>
      </c>
      <c r="I16" s="937" t="s">
        <v>527</v>
      </c>
      <c r="J16" s="937" t="s">
        <v>481</v>
      </c>
      <c r="K16" s="937" t="s">
        <v>507</v>
      </c>
      <c r="L16" s="873" t="s">
        <v>368</v>
      </c>
      <c r="M16" s="874" t="s">
        <v>353</v>
      </c>
      <c r="N16" s="874" t="s">
        <v>354</v>
      </c>
      <c r="O16" s="873" t="s">
        <v>599</v>
      </c>
      <c r="P16" s="873" t="s">
        <v>600</v>
      </c>
      <c r="Q16" s="937" t="s">
        <v>505</v>
      </c>
      <c r="R16" s="708"/>
      <c r="S16" s="708"/>
      <c r="T16" s="708"/>
      <c r="U16" s="708"/>
      <c r="AL16" s="710" t="s">
        <v>370</v>
      </c>
      <c r="AM16" s="710" t="s">
        <v>407</v>
      </c>
      <c r="AN16" s="684"/>
      <c r="AO16" s="710" t="s">
        <v>370</v>
      </c>
      <c r="AP16" s="710" t="s">
        <v>407</v>
      </c>
    </row>
    <row r="17" spans="1:54" s="759" customFormat="1" ht="16.5">
      <c r="A17" s="892">
        <v>1</v>
      </c>
      <c r="B17" s="892">
        <v>2</v>
      </c>
      <c r="C17" s="892">
        <v>3</v>
      </c>
      <c r="D17" s="892">
        <v>4</v>
      </c>
      <c r="E17" s="892">
        <v>5</v>
      </c>
      <c r="F17" s="971">
        <v>6</v>
      </c>
      <c r="G17" s="892">
        <v>7</v>
      </c>
      <c r="H17" s="971">
        <v>8</v>
      </c>
      <c r="I17" s="1170">
        <v>9</v>
      </c>
      <c r="J17" s="1170">
        <v>10</v>
      </c>
      <c r="K17" s="1170">
        <v>11</v>
      </c>
      <c r="L17" s="893">
        <v>12</v>
      </c>
      <c r="M17" s="893">
        <v>13</v>
      </c>
      <c r="N17" s="893">
        <v>14</v>
      </c>
      <c r="O17" s="893">
        <v>15</v>
      </c>
      <c r="P17" s="893" t="s">
        <v>519</v>
      </c>
      <c r="Q17" s="893">
        <v>17</v>
      </c>
      <c r="R17" s="756"/>
      <c r="S17" s="756"/>
      <c r="T17" s="756"/>
      <c r="U17" s="756"/>
      <c r="V17" s="755"/>
      <c r="W17" s="755"/>
      <c r="X17" s="755"/>
      <c r="Y17" s="755"/>
      <c r="Z17" s="755"/>
      <c r="AA17" s="755"/>
      <c r="AB17" s="755"/>
      <c r="AC17" s="755"/>
      <c r="AD17" s="755"/>
      <c r="AE17" s="755"/>
      <c r="AF17" s="755"/>
      <c r="AG17" s="755"/>
      <c r="AH17" s="755"/>
      <c r="AI17" s="755"/>
      <c r="AJ17" s="755"/>
      <c r="AK17" s="755"/>
      <c r="AL17" s="757">
        <v>5</v>
      </c>
      <c r="AM17" s="757" t="s">
        <v>401</v>
      </c>
      <c r="AN17" s="758"/>
      <c r="AO17" s="757">
        <v>5</v>
      </c>
      <c r="AP17" s="757" t="s">
        <v>401</v>
      </c>
      <c r="AQ17" s="755"/>
      <c r="AR17" s="755"/>
      <c r="AS17" s="755"/>
      <c r="AT17" s="755"/>
      <c r="AU17" s="755"/>
      <c r="AV17" s="755"/>
      <c r="AW17" s="755"/>
      <c r="AX17" s="755"/>
      <c r="AY17" s="755"/>
      <c r="AZ17" s="755"/>
      <c r="BA17" s="755"/>
      <c r="BB17" s="755"/>
    </row>
    <row r="18" spans="1:54" s="958" customFormat="1" ht="31.5">
      <c r="A18" s="949" t="s">
        <v>340</v>
      </c>
      <c r="B18" s="950" t="str">
        <f>+'Sch-2'!B20</f>
        <v xml:space="preserve">132 kV PASIGHAT OLD EXT        </v>
      </c>
      <c r="C18" s="951"/>
      <c r="D18" s="951"/>
      <c r="E18" s="951"/>
      <c r="F18" s="952"/>
      <c r="G18" s="951"/>
      <c r="H18" s="951"/>
      <c r="I18" s="952"/>
      <c r="J18" s="952"/>
      <c r="K18" s="952"/>
      <c r="L18" s="953"/>
      <c r="M18" s="954"/>
      <c r="N18" s="954"/>
      <c r="O18" s="954"/>
      <c r="P18" s="954"/>
      <c r="Q18" s="954"/>
      <c r="R18" s="955" t="s">
        <v>488</v>
      </c>
      <c r="S18" s="956" t="s">
        <v>489</v>
      </c>
      <c r="T18" s="957"/>
      <c r="U18" s="957"/>
      <c r="AD18" s="959"/>
    </row>
    <row r="19" spans="1:54" s="662" customFormat="1" ht="44.25" customHeight="1">
      <c r="A19" s="806">
        <v>1</v>
      </c>
      <c r="B19" s="1130">
        <v>7000028332</v>
      </c>
      <c r="C19" s="1128">
        <v>700</v>
      </c>
      <c r="D19" s="1128">
        <v>1010</v>
      </c>
      <c r="E19" s="1128">
        <v>10</v>
      </c>
      <c r="F19" s="1130" t="s">
        <v>782</v>
      </c>
      <c r="G19" s="1128">
        <v>100002254</v>
      </c>
      <c r="H19" s="1128">
        <v>998736</v>
      </c>
      <c r="I19" s="978"/>
      <c r="J19" s="1128">
        <v>18</v>
      </c>
      <c r="K19" s="977"/>
      <c r="L19" s="1130" t="s">
        <v>792</v>
      </c>
      <c r="M19" s="1128" t="s">
        <v>568</v>
      </c>
      <c r="N19" s="1128">
        <v>1</v>
      </c>
      <c r="O19" s="972"/>
      <c r="P19" s="938" t="str">
        <f>IF(O19=0, "Included", IF(ISERROR(N19*O19), O19, N19*O19))</f>
        <v>Included</v>
      </c>
      <c r="Q19" s="938">
        <f>S19</f>
        <v>0</v>
      </c>
      <c r="R19" s="662">
        <f>IF(P19="Included",0,P19)</f>
        <v>0</v>
      </c>
      <c r="S19" s="662">
        <f>IF(K19="",(R19*J19/100),(R19*K19))</f>
        <v>0</v>
      </c>
      <c r="T19" s="663"/>
      <c r="U19" s="663"/>
      <c r="AD19" s="790"/>
    </row>
    <row r="20" spans="1:54" s="662" customFormat="1" ht="44.25" customHeight="1">
      <c r="A20" s="806">
        <v>2</v>
      </c>
      <c r="B20" s="1130">
        <v>7000028332</v>
      </c>
      <c r="C20" s="1128">
        <v>700</v>
      </c>
      <c r="D20" s="1128">
        <v>1010</v>
      </c>
      <c r="E20" s="1128">
        <v>20</v>
      </c>
      <c r="F20" s="1130" t="s">
        <v>782</v>
      </c>
      <c r="G20" s="1128">
        <v>100000555</v>
      </c>
      <c r="H20" s="1128">
        <v>998736</v>
      </c>
      <c r="I20" s="978"/>
      <c r="J20" s="1128">
        <v>18</v>
      </c>
      <c r="K20" s="977"/>
      <c r="L20" s="1130" t="s">
        <v>710</v>
      </c>
      <c r="M20" s="1128" t="s">
        <v>568</v>
      </c>
      <c r="N20" s="1128">
        <v>3</v>
      </c>
      <c r="O20" s="972"/>
      <c r="P20" s="938" t="str">
        <f>IF(O20=0, "Included", IF(ISERROR(N20*O20), O20, N20*O20))</f>
        <v>Included</v>
      </c>
      <c r="Q20" s="938">
        <f>S20</f>
        <v>0</v>
      </c>
      <c r="R20" s="662">
        <f>IF(P20="Included",0,P20)</f>
        <v>0</v>
      </c>
      <c r="S20" s="662">
        <f t="shared" ref="S20:S68" si="0">IF(K20="",(R20*J20/100),(R20*K20))</f>
        <v>0</v>
      </c>
      <c r="T20" s="663"/>
      <c r="U20" s="663"/>
      <c r="AD20" s="790"/>
    </row>
    <row r="21" spans="1:54" s="662" customFormat="1" ht="31.5" customHeight="1">
      <c r="A21" s="806">
        <v>3</v>
      </c>
      <c r="B21" s="1130">
        <v>7000028332</v>
      </c>
      <c r="C21" s="1128">
        <v>700</v>
      </c>
      <c r="D21" s="1128">
        <v>1010</v>
      </c>
      <c r="E21" s="1128">
        <v>30</v>
      </c>
      <c r="F21" s="1130" t="s">
        <v>782</v>
      </c>
      <c r="G21" s="1128">
        <v>100000559</v>
      </c>
      <c r="H21" s="1128">
        <v>998736</v>
      </c>
      <c r="I21" s="978"/>
      <c r="J21" s="1128">
        <v>18</v>
      </c>
      <c r="K21" s="977"/>
      <c r="L21" s="1130" t="s">
        <v>711</v>
      </c>
      <c r="M21" s="1128" t="s">
        <v>568</v>
      </c>
      <c r="N21" s="1128">
        <v>3</v>
      </c>
      <c r="O21" s="972"/>
      <c r="P21" s="938" t="str">
        <f>IF(O21=0, "Included", IF(ISERROR(N21*O21), O21, N21*O21))</f>
        <v>Included</v>
      </c>
      <c r="Q21" s="938">
        <f>S21</f>
        <v>0</v>
      </c>
      <c r="R21" s="662">
        <f>IF(P21="Included",0,P21)</f>
        <v>0</v>
      </c>
      <c r="S21" s="662">
        <f t="shared" si="0"/>
        <v>0</v>
      </c>
      <c r="T21" s="663"/>
      <c r="U21" s="663"/>
      <c r="AD21" s="790"/>
    </row>
    <row r="22" spans="1:54" s="662" customFormat="1" ht="31.5" customHeight="1">
      <c r="A22" s="806">
        <v>4</v>
      </c>
      <c r="B22" s="1130">
        <v>7000028332</v>
      </c>
      <c r="C22" s="1128">
        <v>700</v>
      </c>
      <c r="D22" s="1128">
        <v>1010</v>
      </c>
      <c r="E22" s="1128">
        <v>40</v>
      </c>
      <c r="F22" s="1130" t="s">
        <v>782</v>
      </c>
      <c r="G22" s="1128">
        <v>100000587</v>
      </c>
      <c r="H22" s="1128">
        <v>998736</v>
      </c>
      <c r="I22" s="978"/>
      <c r="J22" s="1128">
        <v>18</v>
      </c>
      <c r="K22" s="977"/>
      <c r="L22" s="1130" t="s">
        <v>712</v>
      </c>
      <c r="M22" s="1128" t="s">
        <v>568</v>
      </c>
      <c r="N22" s="1128">
        <v>3</v>
      </c>
      <c r="O22" s="972"/>
      <c r="P22" s="938" t="str">
        <f>IF(O22=0, "Included", IF(ISERROR(N22*O22), O22, N22*O22))</f>
        <v>Included</v>
      </c>
      <c r="Q22" s="938">
        <f>S22</f>
        <v>0</v>
      </c>
      <c r="R22" s="662">
        <f>IF(P22="Included",0,P22)</f>
        <v>0</v>
      </c>
      <c r="S22" s="662">
        <f t="shared" si="0"/>
        <v>0</v>
      </c>
      <c r="T22" s="663"/>
      <c r="U22" s="663"/>
      <c r="AD22" s="790"/>
    </row>
    <row r="23" spans="1:54" s="662" customFormat="1" ht="31.5" customHeight="1">
      <c r="A23" s="806">
        <v>5</v>
      </c>
      <c r="B23" s="1130">
        <v>7000028332</v>
      </c>
      <c r="C23" s="1128">
        <v>700</v>
      </c>
      <c r="D23" s="1128">
        <v>1010</v>
      </c>
      <c r="E23" s="1128">
        <v>50</v>
      </c>
      <c r="F23" s="1130" t="s">
        <v>782</v>
      </c>
      <c r="G23" s="1128">
        <v>100001908</v>
      </c>
      <c r="H23" s="1128">
        <v>998736</v>
      </c>
      <c r="I23" s="978"/>
      <c r="J23" s="1128">
        <v>18</v>
      </c>
      <c r="K23" s="977"/>
      <c r="L23" s="1130" t="s">
        <v>793</v>
      </c>
      <c r="M23" s="1128" t="s">
        <v>568</v>
      </c>
      <c r="N23" s="1128">
        <v>3</v>
      </c>
      <c r="O23" s="972"/>
      <c r="P23" s="938" t="str">
        <f t="shared" ref="P23:P44" si="1">IF(O23=0, "Included", IF(ISERROR(N23*O23), O23, N23*O23))</f>
        <v>Included</v>
      </c>
      <c r="Q23" s="938">
        <f t="shared" ref="Q23:Q44" si="2">S23</f>
        <v>0</v>
      </c>
      <c r="R23" s="662">
        <f t="shared" ref="R23:R44" si="3">IF(P23="Included",0,P23)</f>
        <v>0</v>
      </c>
      <c r="S23" s="662">
        <f t="shared" si="0"/>
        <v>0</v>
      </c>
      <c r="T23" s="663"/>
      <c r="U23" s="663"/>
      <c r="AD23" s="790"/>
    </row>
    <row r="24" spans="1:54" s="662" customFormat="1" ht="31.5" customHeight="1">
      <c r="A24" s="806">
        <v>6</v>
      </c>
      <c r="B24" s="1130">
        <v>7000028332</v>
      </c>
      <c r="C24" s="1128">
        <v>700</v>
      </c>
      <c r="D24" s="1128">
        <v>1010</v>
      </c>
      <c r="E24" s="1128">
        <v>60</v>
      </c>
      <c r="F24" s="1130" t="s">
        <v>782</v>
      </c>
      <c r="G24" s="1128">
        <v>100000565</v>
      </c>
      <c r="H24" s="1128">
        <v>998736</v>
      </c>
      <c r="I24" s="978"/>
      <c r="J24" s="1128">
        <v>18</v>
      </c>
      <c r="K24" s="977"/>
      <c r="L24" s="1130" t="s">
        <v>714</v>
      </c>
      <c r="M24" s="1128" t="s">
        <v>568</v>
      </c>
      <c r="N24" s="1128">
        <v>1</v>
      </c>
      <c r="O24" s="972"/>
      <c r="P24" s="938" t="str">
        <f t="shared" si="1"/>
        <v>Included</v>
      </c>
      <c r="Q24" s="938">
        <f t="shared" si="2"/>
        <v>0</v>
      </c>
      <c r="R24" s="662">
        <f t="shared" si="3"/>
        <v>0</v>
      </c>
      <c r="S24" s="662">
        <f t="shared" si="0"/>
        <v>0</v>
      </c>
      <c r="T24" s="663"/>
      <c r="U24" s="663"/>
      <c r="AD24" s="790"/>
    </row>
    <row r="25" spans="1:54" s="662" customFormat="1" ht="31.5" customHeight="1">
      <c r="A25" s="806">
        <v>7</v>
      </c>
      <c r="B25" s="1130">
        <v>7000028332</v>
      </c>
      <c r="C25" s="1128">
        <v>700</v>
      </c>
      <c r="D25" s="1128">
        <v>1010</v>
      </c>
      <c r="E25" s="1128">
        <v>70</v>
      </c>
      <c r="F25" s="1130" t="s">
        <v>782</v>
      </c>
      <c r="G25" s="1128">
        <v>100000567</v>
      </c>
      <c r="H25" s="1128">
        <v>998736</v>
      </c>
      <c r="I25" s="978"/>
      <c r="J25" s="1128">
        <v>18</v>
      </c>
      <c r="K25" s="977"/>
      <c r="L25" s="1130" t="s">
        <v>794</v>
      </c>
      <c r="M25" s="1128" t="s">
        <v>568</v>
      </c>
      <c r="N25" s="1128">
        <v>1</v>
      </c>
      <c r="O25" s="972"/>
      <c r="P25" s="938" t="str">
        <f t="shared" si="1"/>
        <v>Included</v>
      </c>
      <c r="Q25" s="938">
        <f t="shared" si="2"/>
        <v>0</v>
      </c>
      <c r="R25" s="662">
        <f t="shared" si="3"/>
        <v>0</v>
      </c>
      <c r="S25" s="662">
        <f t="shared" si="0"/>
        <v>0</v>
      </c>
      <c r="T25" s="663"/>
      <c r="U25" s="663"/>
      <c r="AD25" s="790"/>
    </row>
    <row r="26" spans="1:54" s="662" customFormat="1" ht="55.5" customHeight="1">
      <c r="A26" s="806">
        <v>8</v>
      </c>
      <c r="B26" s="1130">
        <v>7000028332</v>
      </c>
      <c r="C26" s="1128">
        <v>700</v>
      </c>
      <c r="D26" s="1128">
        <v>1010</v>
      </c>
      <c r="E26" s="1128">
        <v>80</v>
      </c>
      <c r="F26" s="1130" t="s">
        <v>782</v>
      </c>
      <c r="G26" s="1128">
        <v>100000568</v>
      </c>
      <c r="H26" s="1128">
        <v>998736</v>
      </c>
      <c r="I26" s="978"/>
      <c r="J26" s="1128">
        <v>18</v>
      </c>
      <c r="K26" s="977"/>
      <c r="L26" s="1130" t="s">
        <v>795</v>
      </c>
      <c r="M26" s="1128" t="s">
        <v>568</v>
      </c>
      <c r="N26" s="1128">
        <v>1</v>
      </c>
      <c r="O26" s="972"/>
      <c r="P26" s="938" t="str">
        <f t="shared" si="1"/>
        <v>Included</v>
      </c>
      <c r="Q26" s="938">
        <f t="shared" si="2"/>
        <v>0</v>
      </c>
      <c r="R26" s="662">
        <f t="shared" si="3"/>
        <v>0</v>
      </c>
      <c r="S26" s="662">
        <f t="shared" si="0"/>
        <v>0</v>
      </c>
      <c r="T26" s="663"/>
      <c r="U26" s="663"/>
      <c r="AD26" s="790"/>
    </row>
    <row r="27" spans="1:54" s="662" customFormat="1" ht="33">
      <c r="A27" s="806">
        <v>9</v>
      </c>
      <c r="B27" s="1130">
        <v>7000028332</v>
      </c>
      <c r="C27" s="1128">
        <v>710</v>
      </c>
      <c r="D27" s="1128">
        <v>1020</v>
      </c>
      <c r="E27" s="1128">
        <v>10</v>
      </c>
      <c r="F27" s="1130" t="s">
        <v>783</v>
      </c>
      <c r="G27" s="1128">
        <v>100000830</v>
      </c>
      <c r="H27" s="1128">
        <v>998736</v>
      </c>
      <c r="I27" s="978"/>
      <c r="J27" s="1128">
        <v>18</v>
      </c>
      <c r="K27" s="977"/>
      <c r="L27" s="1130" t="s">
        <v>796</v>
      </c>
      <c r="M27" s="1128" t="s">
        <v>568</v>
      </c>
      <c r="N27" s="1128">
        <v>1</v>
      </c>
      <c r="O27" s="972"/>
      <c r="P27" s="938" t="str">
        <f t="shared" si="1"/>
        <v>Included</v>
      </c>
      <c r="Q27" s="938">
        <f t="shared" si="2"/>
        <v>0</v>
      </c>
      <c r="R27" s="662">
        <f t="shared" si="3"/>
        <v>0</v>
      </c>
      <c r="S27" s="662">
        <f t="shared" si="0"/>
        <v>0</v>
      </c>
      <c r="T27" s="663"/>
      <c r="U27" s="663"/>
      <c r="AD27" s="790"/>
    </row>
    <row r="28" spans="1:54" s="662" customFormat="1" ht="31.5" customHeight="1">
      <c r="A28" s="806">
        <v>10</v>
      </c>
      <c r="B28" s="1130">
        <v>7000028332</v>
      </c>
      <c r="C28" s="1128">
        <v>720</v>
      </c>
      <c r="D28" s="1128">
        <v>1040</v>
      </c>
      <c r="E28" s="1128">
        <v>10</v>
      </c>
      <c r="F28" s="1130" t="s">
        <v>784</v>
      </c>
      <c r="G28" s="1128">
        <v>100000891</v>
      </c>
      <c r="H28" s="1128">
        <v>998734</v>
      </c>
      <c r="I28" s="978"/>
      <c r="J28" s="1128">
        <v>18</v>
      </c>
      <c r="K28" s="977"/>
      <c r="L28" s="1130" t="s">
        <v>718</v>
      </c>
      <c r="M28" s="1128" t="s">
        <v>568</v>
      </c>
      <c r="N28" s="1128">
        <v>1</v>
      </c>
      <c r="O28" s="972"/>
      <c r="P28" s="938" t="str">
        <f t="shared" si="1"/>
        <v>Included</v>
      </c>
      <c r="Q28" s="938">
        <f t="shared" si="2"/>
        <v>0</v>
      </c>
      <c r="R28" s="662">
        <f t="shared" si="3"/>
        <v>0</v>
      </c>
      <c r="S28" s="662">
        <f t="shared" si="0"/>
        <v>0</v>
      </c>
      <c r="T28" s="663"/>
      <c r="U28" s="663"/>
      <c r="AD28" s="790"/>
    </row>
    <row r="29" spans="1:54" s="662" customFormat="1" ht="31.5" customHeight="1">
      <c r="A29" s="806">
        <v>11</v>
      </c>
      <c r="B29" s="1130">
        <v>7000028332</v>
      </c>
      <c r="C29" s="1128">
        <v>730</v>
      </c>
      <c r="D29" s="1128">
        <v>1050</v>
      </c>
      <c r="E29" s="1128">
        <v>10</v>
      </c>
      <c r="F29" s="1130" t="s">
        <v>785</v>
      </c>
      <c r="G29" s="1128">
        <v>100001024</v>
      </c>
      <c r="H29" s="1128">
        <v>998731</v>
      </c>
      <c r="I29" s="978"/>
      <c r="J29" s="1128">
        <v>18</v>
      </c>
      <c r="K29" s="977"/>
      <c r="L29" s="1130" t="s">
        <v>676</v>
      </c>
      <c r="M29" s="1128" t="s">
        <v>568</v>
      </c>
      <c r="N29" s="1128">
        <v>2</v>
      </c>
      <c r="O29" s="972"/>
      <c r="P29" s="938" t="str">
        <f t="shared" si="1"/>
        <v>Included</v>
      </c>
      <c r="Q29" s="938">
        <f t="shared" si="2"/>
        <v>0</v>
      </c>
      <c r="R29" s="662">
        <f t="shared" si="3"/>
        <v>0</v>
      </c>
      <c r="S29" s="662">
        <f t="shared" si="0"/>
        <v>0</v>
      </c>
      <c r="T29" s="663"/>
      <c r="U29" s="663"/>
      <c r="AD29" s="790"/>
    </row>
    <row r="30" spans="1:54" s="662" customFormat="1" ht="31.5" customHeight="1">
      <c r="A30" s="806">
        <v>12</v>
      </c>
      <c r="B30" s="1130">
        <v>7000028332</v>
      </c>
      <c r="C30" s="1128">
        <v>730</v>
      </c>
      <c r="D30" s="1128">
        <v>1050</v>
      </c>
      <c r="E30" s="1128">
        <v>20</v>
      </c>
      <c r="F30" s="1130" t="s">
        <v>785</v>
      </c>
      <c r="G30" s="1128">
        <v>100004930</v>
      </c>
      <c r="H30" s="1128">
        <v>998731</v>
      </c>
      <c r="I30" s="978"/>
      <c r="J30" s="1128">
        <v>18</v>
      </c>
      <c r="K30" s="977"/>
      <c r="L30" s="1130" t="s">
        <v>797</v>
      </c>
      <c r="M30" s="1128" t="s">
        <v>568</v>
      </c>
      <c r="N30" s="1128">
        <v>3</v>
      </c>
      <c r="O30" s="972"/>
      <c r="P30" s="938" t="str">
        <f>IF(O30=0, "Included", IF(ISERROR(N30*O30), O30, N30*O30))</f>
        <v>Included</v>
      </c>
      <c r="Q30" s="938">
        <f>S30</f>
        <v>0</v>
      </c>
      <c r="R30" s="662">
        <f>IF(P30="Included",0,P30)</f>
        <v>0</v>
      </c>
      <c r="S30" s="662">
        <f t="shared" si="0"/>
        <v>0</v>
      </c>
      <c r="T30" s="663"/>
      <c r="U30" s="663"/>
      <c r="AD30" s="790"/>
    </row>
    <row r="31" spans="1:54" s="662" customFormat="1" ht="33">
      <c r="A31" s="806">
        <v>13</v>
      </c>
      <c r="B31" s="1130">
        <v>7000028332</v>
      </c>
      <c r="C31" s="1128">
        <v>730</v>
      </c>
      <c r="D31" s="1128">
        <v>1050</v>
      </c>
      <c r="E31" s="1128">
        <v>30</v>
      </c>
      <c r="F31" s="1130" t="s">
        <v>785</v>
      </c>
      <c r="G31" s="1128">
        <v>100004931</v>
      </c>
      <c r="H31" s="1128">
        <v>998731</v>
      </c>
      <c r="I31" s="978"/>
      <c r="J31" s="1128">
        <v>18</v>
      </c>
      <c r="K31" s="977"/>
      <c r="L31" s="1130" t="s">
        <v>798</v>
      </c>
      <c r="M31" s="1128" t="s">
        <v>568</v>
      </c>
      <c r="N31" s="1128">
        <v>3</v>
      </c>
      <c r="O31" s="972"/>
      <c r="P31" s="938" t="str">
        <f>IF(O31=0, "Included", IF(ISERROR(N31*O31), O31, N31*O31))</f>
        <v>Included</v>
      </c>
      <c r="Q31" s="938">
        <f>S31</f>
        <v>0</v>
      </c>
      <c r="R31" s="662">
        <f>IF(P31="Included",0,P31)</f>
        <v>0</v>
      </c>
      <c r="S31" s="662">
        <f t="shared" si="0"/>
        <v>0</v>
      </c>
      <c r="T31" s="663"/>
      <c r="U31" s="663"/>
      <c r="AD31" s="790"/>
    </row>
    <row r="32" spans="1:54" s="662" customFormat="1" ht="51" customHeight="1">
      <c r="A32" s="806">
        <v>14</v>
      </c>
      <c r="B32" s="1130">
        <v>7000028332</v>
      </c>
      <c r="C32" s="1128">
        <v>740</v>
      </c>
      <c r="D32" s="1128">
        <v>1070</v>
      </c>
      <c r="E32" s="1128">
        <v>10</v>
      </c>
      <c r="F32" s="1130" t="s">
        <v>786</v>
      </c>
      <c r="G32" s="1128">
        <v>100000600</v>
      </c>
      <c r="H32" s="1128">
        <v>998731</v>
      </c>
      <c r="I32" s="978"/>
      <c r="J32" s="1128">
        <v>18</v>
      </c>
      <c r="K32" s="977"/>
      <c r="L32" s="1130" t="s">
        <v>799</v>
      </c>
      <c r="M32" s="1128" t="s">
        <v>572</v>
      </c>
      <c r="N32" s="1128">
        <v>1</v>
      </c>
      <c r="O32" s="972"/>
      <c r="P32" s="938" t="str">
        <f>IF(O32=0, "Included", IF(ISERROR(N32*O32), O32, N32*O32))</f>
        <v>Included</v>
      </c>
      <c r="Q32" s="938">
        <f>S32</f>
        <v>0</v>
      </c>
      <c r="R32" s="662">
        <f>IF(P32="Included",0,P32)</f>
        <v>0</v>
      </c>
      <c r="S32" s="662">
        <f t="shared" si="0"/>
        <v>0</v>
      </c>
      <c r="T32" s="663"/>
      <c r="U32" s="663"/>
      <c r="AD32" s="790"/>
    </row>
    <row r="33" spans="1:30" s="662" customFormat="1" ht="48.75" customHeight="1">
      <c r="A33" s="806">
        <v>15</v>
      </c>
      <c r="B33" s="1130">
        <v>7000028332</v>
      </c>
      <c r="C33" s="1128">
        <v>750</v>
      </c>
      <c r="D33" s="1128">
        <v>1080</v>
      </c>
      <c r="E33" s="1128">
        <v>10</v>
      </c>
      <c r="F33" s="1130" t="s">
        <v>787</v>
      </c>
      <c r="G33" s="1128">
        <v>100002181</v>
      </c>
      <c r="H33" s="1128">
        <v>998736</v>
      </c>
      <c r="I33" s="978"/>
      <c r="J33" s="1128">
        <v>18</v>
      </c>
      <c r="K33" s="977"/>
      <c r="L33" s="1130" t="s">
        <v>570</v>
      </c>
      <c r="M33" s="1128" t="s">
        <v>569</v>
      </c>
      <c r="N33" s="1128">
        <v>1</v>
      </c>
      <c r="O33" s="972"/>
      <c r="P33" s="938" t="str">
        <f t="shared" si="1"/>
        <v>Included</v>
      </c>
      <c r="Q33" s="938">
        <f t="shared" si="2"/>
        <v>0</v>
      </c>
      <c r="R33" s="662">
        <f t="shared" si="3"/>
        <v>0</v>
      </c>
      <c r="S33" s="662">
        <f t="shared" si="0"/>
        <v>0</v>
      </c>
      <c r="T33" s="663"/>
      <c r="U33" s="663"/>
      <c r="AD33" s="790"/>
    </row>
    <row r="34" spans="1:30" s="662" customFormat="1" ht="51" customHeight="1">
      <c r="A34" s="806">
        <v>16</v>
      </c>
      <c r="B34" s="1130">
        <v>7000028332</v>
      </c>
      <c r="C34" s="1128">
        <v>750</v>
      </c>
      <c r="D34" s="1128">
        <v>1080</v>
      </c>
      <c r="E34" s="1128">
        <v>20</v>
      </c>
      <c r="F34" s="1130" t="s">
        <v>787</v>
      </c>
      <c r="G34" s="1128">
        <v>100002182</v>
      </c>
      <c r="H34" s="1128">
        <v>998736</v>
      </c>
      <c r="I34" s="978"/>
      <c r="J34" s="1128">
        <v>18</v>
      </c>
      <c r="K34" s="977"/>
      <c r="L34" s="1130" t="s">
        <v>571</v>
      </c>
      <c r="M34" s="1128" t="s">
        <v>569</v>
      </c>
      <c r="N34" s="1128">
        <v>1</v>
      </c>
      <c r="O34" s="972"/>
      <c r="P34" s="938" t="str">
        <f t="shared" si="1"/>
        <v>Included</v>
      </c>
      <c r="Q34" s="938">
        <f t="shared" si="2"/>
        <v>0</v>
      </c>
      <c r="R34" s="662">
        <f t="shared" si="3"/>
        <v>0</v>
      </c>
      <c r="S34" s="662">
        <f t="shared" si="0"/>
        <v>0</v>
      </c>
      <c r="T34" s="663"/>
      <c r="U34" s="663"/>
      <c r="AD34" s="790"/>
    </row>
    <row r="35" spans="1:30" s="662" customFormat="1" ht="33">
      <c r="A35" s="806">
        <v>17</v>
      </c>
      <c r="B35" s="1130">
        <v>7000028332</v>
      </c>
      <c r="C35" s="1128">
        <v>770</v>
      </c>
      <c r="D35" s="1128">
        <v>1095</v>
      </c>
      <c r="E35" s="1128">
        <v>10</v>
      </c>
      <c r="F35" s="1130" t="s">
        <v>788</v>
      </c>
      <c r="G35" s="1128">
        <v>100003103</v>
      </c>
      <c r="H35" s="1128">
        <v>998731</v>
      </c>
      <c r="I35" s="978"/>
      <c r="J35" s="1128">
        <v>18</v>
      </c>
      <c r="K35" s="977"/>
      <c r="L35" s="1130" t="s">
        <v>679</v>
      </c>
      <c r="M35" s="1128" t="s">
        <v>576</v>
      </c>
      <c r="N35" s="1128">
        <v>0.5</v>
      </c>
      <c r="O35" s="972"/>
      <c r="P35" s="938" t="str">
        <f t="shared" si="1"/>
        <v>Included</v>
      </c>
      <c r="Q35" s="938">
        <f t="shared" si="2"/>
        <v>0</v>
      </c>
      <c r="R35" s="662">
        <f t="shared" si="3"/>
        <v>0</v>
      </c>
      <c r="S35" s="662">
        <f t="shared" si="0"/>
        <v>0</v>
      </c>
      <c r="T35" s="663"/>
      <c r="U35" s="663"/>
      <c r="AD35" s="790"/>
    </row>
    <row r="36" spans="1:30" s="662" customFormat="1" ht="60" customHeight="1">
      <c r="A36" s="806">
        <v>18</v>
      </c>
      <c r="B36" s="1130">
        <v>7000028332</v>
      </c>
      <c r="C36" s="1128">
        <v>770</v>
      </c>
      <c r="D36" s="1128">
        <v>1095</v>
      </c>
      <c r="E36" s="1128">
        <v>20</v>
      </c>
      <c r="F36" s="1130" t="s">
        <v>788</v>
      </c>
      <c r="G36" s="1128">
        <v>100002263</v>
      </c>
      <c r="H36" s="1128">
        <v>995455</v>
      </c>
      <c r="I36" s="978"/>
      <c r="J36" s="1128">
        <v>18</v>
      </c>
      <c r="K36" s="977"/>
      <c r="L36" s="1130" t="s">
        <v>800</v>
      </c>
      <c r="M36" s="1128" t="s">
        <v>568</v>
      </c>
      <c r="N36" s="1128">
        <v>3</v>
      </c>
      <c r="O36" s="972"/>
      <c r="P36" s="938" t="str">
        <f t="shared" si="1"/>
        <v>Included</v>
      </c>
      <c r="Q36" s="938">
        <f t="shared" si="2"/>
        <v>0</v>
      </c>
      <c r="R36" s="662">
        <f t="shared" si="3"/>
        <v>0</v>
      </c>
      <c r="S36" s="662">
        <f t="shared" si="0"/>
        <v>0</v>
      </c>
      <c r="T36" s="663"/>
      <c r="U36" s="663"/>
      <c r="AD36" s="790"/>
    </row>
    <row r="37" spans="1:30" s="662" customFormat="1" ht="60" customHeight="1">
      <c r="A37" s="806">
        <v>19</v>
      </c>
      <c r="B37" s="1130">
        <v>7000028332</v>
      </c>
      <c r="C37" s="1128">
        <v>770</v>
      </c>
      <c r="D37" s="1128">
        <v>1095</v>
      </c>
      <c r="E37" s="1128">
        <v>30</v>
      </c>
      <c r="F37" s="1130" t="s">
        <v>788</v>
      </c>
      <c r="G37" s="1128">
        <v>100002267</v>
      </c>
      <c r="H37" s="1128">
        <v>995455</v>
      </c>
      <c r="I37" s="978"/>
      <c r="J37" s="1128">
        <v>18</v>
      </c>
      <c r="K37" s="977"/>
      <c r="L37" s="1130" t="s">
        <v>801</v>
      </c>
      <c r="M37" s="1128" t="s">
        <v>568</v>
      </c>
      <c r="N37" s="1128">
        <v>3</v>
      </c>
      <c r="O37" s="972"/>
      <c r="P37" s="938" t="str">
        <f t="shared" si="1"/>
        <v>Included</v>
      </c>
      <c r="Q37" s="938">
        <f t="shared" si="2"/>
        <v>0</v>
      </c>
      <c r="R37" s="662">
        <f t="shared" si="3"/>
        <v>0</v>
      </c>
      <c r="S37" s="662">
        <f t="shared" si="0"/>
        <v>0</v>
      </c>
      <c r="T37" s="663"/>
      <c r="U37" s="663"/>
      <c r="AD37" s="790"/>
    </row>
    <row r="38" spans="1:30" s="662" customFormat="1" ht="60" customHeight="1">
      <c r="A38" s="806">
        <v>20</v>
      </c>
      <c r="B38" s="1130">
        <v>7000028332</v>
      </c>
      <c r="C38" s="1128">
        <v>770</v>
      </c>
      <c r="D38" s="1128">
        <v>1095</v>
      </c>
      <c r="E38" s="1128">
        <v>40</v>
      </c>
      <c r="F38" s="1130" t="s">
        <v>788</v>
      </c>
      <c r="G38" s="1128">
        <v>100002266</v>
      </c>
      <c r="H38" s="1128">
        <v>995455</v>
      </c>
      <c r="I38" s="978"/>
      <c r="J38" s="1128">
        <v>18</v>
      </c>
      <c r="K38" s="977"/>
      <c r="L38" s="1130" t="s">
        <v>802</v>
      </c>
      <c r="M38" s="1128" t="s">
        <v>568</v>
      </c>
      <c r="N38" s="1128">
        <v>3</v>
      </c>
      <c r="O38" s="972"/>
      <c r="P38" s="938" t="str">
        <f t="shared" si="1"/>
        <v>Included</v>
      </c>
      <c r="Q38" s="938">
        <f t="shared" si="2"/>
        <v>0</v>
      </c>
      <c r="R38" s="662">
        <f t="shared" si="3"/>
        <v>0</v>
      </c>
      <c r="S38" s="662">
        <f t="shared" si="0"/>
        <v>0</v>
      </c>
      <c r="T38" s="663"/>
      <c r="U38" s="663"/>
      <c r="AD38" s="790"/>
    </row>
    <row r="39" spans="1:30" s="662" customFormat="1" ht="60" customHeight="1">
      <c r="A39" s="806">
        <v>21</v>
      </c>
      <c r="B39" s="1130">
        <v>7000028332</v>
      </c>
      <c r="C39" s="1128">
        <v>770</v>
      </c>
      <c r="D39" s="1128">
        <v>1095</v>
      </c>
      <c r="E39" s="1128">
        <v>50</v>
      </c>
      <c r="F39" s="1130" t="s">
        <v>788</v>
      </c>
      <c r="G39" s="1128">
        <v>100002265</v>
      </c>
      <c r="H39" s="1128">
        <v>995455</v>
      </c>
      <c r="I39" s="978"/>
      <c r="J39" s="1128">
        <v>18</v>
      </c>
      <c r="K39" s="977"/>
      <c r="L39" s="1130" t="s">
        <v>803</v>
      </c>
      <c r="M39" s="1128" t="s">
        <v>568</v>
      </c>
      <c r="N39" s="1128">
        <v>3</v>
      </c>
      <c r="O39" s="972"/>
      <c r="P39" s="938" t="str">
        <f t="shared" si="1"/>
        <v>Included</v>
      </c>
      <c r="Q39" s="938">
        <f t="shared" si="2"/>
        <v>0</v>
      </c>
      <c r="R39" s="662">
        <f t="shared" si="3"/>
        <v>0</v>
      </c>
      <c r="S39" s="662">
        <f t="shared" si="0"/>
        <v>0</v>
      </c>
      <c r="T39" s="663"/>
      <c r="U39" s="663"/>
      <c r="AD39" s="790"/>
    </row>
    <row r="40" spans="1:30" s="662" customFormat="1" ht="60" customHeight="1">
      <c r="A40" s="806">
        <v>22</v>
      </c>
      <c r="B40" s="1130">
        <v>7000028332</v>
      </c>
      <c r="C40" s="1128">
        <v>770</v>
      </c>
      <c r="D40" s="1128">
        <v>1095</v>
      </c>
      <c r="E40" s="1128">
        <v>60</v>
      </c>
      <c r="F40" s="1130" t="s">
        <v>788</v>
      </c>
      <c r="G40" s="1128">
        <v>100002264</v>
      </c>
      <c r="H40" s="1128">
        <v>995455</v>
      </c>
      <c r="I40" s="978"/>
      <c r="J40" s="1128">
        <v>18</v>
      </c>
      <c r="K40" s="977"/>
      <c r="L40" s="1130" t="s">
        <v>804</v>
      </c>
      <c r="M40" s="1128" t="s">
        <v>568</v>
      </c>
      <c r="N40" s="1128">
        <v>3</v>
      </c>
      <c r="O40" s="972"/>
      <c r="P40" s="938" t="str">
        <f t="shared" si="1"/>
        <v>Included</v>
      </c>
      <c r="Q40" s="938">
        <f t="shared" si="2"/>
        <v>0</v>
      </c>
      <c r="R40" s="662">
        <f t="shared" si="3"/>
        <v>0</v>
      </c>
      <c r="S40" s="662">
        <f t="shared" si="0"/>
        <v>0</v>
      </c>
      <c r="T40" s="663"/>
      <c r="U40" s="663"/>
      <c r="AD40" s="790"/>
    </row>
    <row r="41" spans="1:30" s="662" customFormat="1" ht="54.75" customHeight="1">
      <c r="A41" s="806">
        <v>23</v>
      </c>
      <c r="B41" s="1130">
        <v>7000028332</v>
      </c>
      <c r="C41" s="1128">
        <v>780</v>
      </c>
      <c r="D41" s="1128">
        <v>1100</v>
      </c>
      <c r="E41" s="1128">
        <v>10</v>
      </c>
      <c r="F41" s="1130" t="s">
        <v>677</v>
      </c>
      <c r="G41" s="1128">
        <v>100039866</v>
      </c>
      <c r="H41" s="1128">
        <v>995432</v>
      </c>
      <c r="I41" s="978"/>
      <c r="J41" s="1128">
        <v>18</v>
      </c>
      <c r="K41" s="977"/>
      <c r="L41" s="1130" t="s">
        <v>805</v>
      </c>
      <c r="M41" s="1128" t="s">
        <v>606</v>
      </c>
      <c r="N41" s="1128">
        <v>1</v>
      </c>
      <c r="O41" s="972"/>
      <c r="P41" s="938" t="str">
        <f t="shared" si="1"/>
        <v>Included</v>
      </c>
      <c r="Q41" s="938">
        <f t="shared" si="2"/>
        <v>0</v>
      </c>
      <c r="R41" s="662">
        <f t="shared" si="3"/>
        <v>0</v>
      </c>
      <c r="S41" s="662">
        <f t="shared" si="0"/>
        <v>0</v>
      </c>
      <c r="T41" s="663"/>
      <c r="U41" s="663"/>
      <c r="AD41" s="790"/>
    </row>
    <row r="42" spans="1:30" s="662" customFormat="1" ht="141" customHeight="1">
      <c r="A42" s="806">
        <v>24</v>
      </c>
      <c r="B42" s="1130">
        <v>7000028332</v>
      </c>
      <c r="C42" s="1128">
        <v>780</v>
      </c>
      <c r="D42" s="1128">
        <v>1100</v>
      </c>
      <c r="E42" s="1128">
        <v>20</v>
      </c>
      <c r="F42" s="1130" t="s">
        <v>677</v>
      </c>
      <c r="G42" s="1128">
        <v>100002583</v>
      </c>
      <c r="H42" s="1128">
        <v>995432</v>
      </c>
      <c r="I42" s="978"/>
      <c r="J42" s="1128">
        <v>18</v>
      </c>
      <c r="K42" s="977"/>
      <c r="L42" s="1130" t="s">
        <v>626</v>
      </c>
      <c r="M42" s="1128" t="s">
        <v>584</v>
      </c>
      <c r="N42" s="1128">
        <v>125</v>
      </c>
      <c r="O42" s="972"/>
      <c r="P42" s="938" t="str">
        <f t="shared" si="1"/>
        <v>Included</v>
      </c>
      <c r="Q42" s="938">
        <f t="shared" si="2"/>
        <v>0</v>
      </c>
      <c r="R42" s="662">
        <f t="shared" si="3"/>
        <v>0</v>
      </c>
      <c r="S42" s="662">
        <f t="shared" si="0"/>
        <v>0</v>
      </c>
      <c r="T42" s="663"/>
      <c r="U42" s="663"/>
      <c r="AD42" s="790"/>
    </row>
    <row r="43" spans="1:30" s="662" customFormat="1" ht="261.75" customHeight="1">
      <c r="A43" s="806">
        <v>25</v>
      </c>
      <c r="B43" s="1130">
        <v>7000028332</v>
      </c>
      <c r="C43" s="1128">
        <v>780</v>
      </c>
      <c r="D43" s="1128">
        <v>1100</v>
      </c>
      <c r="E43" s="1128">
        <v>30</v>
      </c>
      <c r="F43" s="1130" t="s">
        <v>677</v>
      </c>
      <c r="G43" s="1128">
        <v>100002911</v>
      </c>
      <c r="H43" s="1128">
        <v>995432</v>
      </c>
      <c r="I43" s="978"/>
      <c r="J43" s="1128">
        <v>18</v>
      </c>
      <c r="K43" s="977"/>
      <c r="L43" s="1130" t="s">
        <v>604</v>
      </c>
      <c r="M43" s="1128" t="s">
        <v>584</v>
      </c>
      <c r="N43" s="1128">
        <v>500</v>
      </c>
      <c r="O43" s="972"/>
      <c r="P43" s="938" t="str">
        <f t="shared" si="1"/>
        <v>Included</v>
      </c>
      <c r="Q43" s="938">
        <f t="shared" si="2"/>
        <v>0</v>
      </c>
      <c r="R43" s="662">
        <f t="shared" si="3"/>
        <v>0</v>
      </c>
      <c r="S43" s="662">
        <f t="shared" si="0"/>
        <v>0</v>
      </c>
      <c r="T43" s="663"/>
      <c r="U43" s="663"/>
      <c r="AD43" s="790"/>
    </row>
    <row r="44" spans="1:30" s="662" customFormat="1" ht="67.5" customHeight="1">
      <c r="A44" s="806">
        <v>26</v>
      </c>
      <c r="B44" s="1130">
        <v>7000028332</v>
      </c>
      <c r="C44" s="1128">
        <v>780</v>
      </c>
      <c r="D44" s="1128">
        <v>1100</v>
      </c>
      <c r="E44" s="1128">
        <v>40</v>
      </c>
      <c r="F44" s="1130" t="s">
        <v>677</v>
      </c>
      <c r="G44" s="1128">
        <v>100001721</v>
      </c>
      <c r="H44" s="1128">
        <v>995428</v>
      </c>
      <c r="I44" s="978"/>
      <c r="J44" s="1128">
        <v>18</v>
      </c>
      <c r="K44" s="977"/>
      <c r="L44" s="1130" t="s">
        <v>642</v>
      </c>
      <c r="M44" s="1128" t="s">
        <v>584</v>
      </c>
      <c r="N44" s="1128">
        <v>148</v>
      </c>
      <c r="O44" s="972"/>
      <c r="P44" s="938" t="str">
        <f t="shared" si="1"/>
        <v>Included</v>
      </c>
      <c r="Q44" s="938">
        <f t="shared" si="2"/>
        <v>0</v>
      </c>
      <c r="R44" s="662">
        <f t="shared" si="3"/>
        <v>0</v>
      </c>
      <c r="S44" s="662">
        <f t="shared" si="0"/>
        <v>0</v>
      </c>
      <c r="T44" s="663"/>
      <c r="U44" s="663"/>
      <c r="AD44" s="790"/>
    </row>
    <row r="45" spans="1:30" s="662" customFormat="1" ht="30.75" customHeight="1">
      <c r="A45" s="806">
        <v>27</v>
      </c>
      <c r="B45" s="1130">
        <v>7000028332</v>
      </c>
      <c r="C45" s="1128">
        <v>780</v>
      </c>
      <c r="D45" s="1128">
        <v>1100</v>
      </c>
      <c r="E45" s="1128">
        <v>50</v>
      </c>
      <c r="F45" s="1130" t="s">
        <v>677</v>
      </c>
      <c r="G45" s="1128">
        <v>100001713</v>
      </c>
      <c r="H45" s="1128">
        <v>995424</v>
      </c>
      <c r="I45" s="978"/>
      <c r="J45" s="1128">
        <v>18</v>
      </c>
      <c r="K45" s="977"/>
      <c r="L45" s="1130" t="s">
        <v>589</v>
      </c>
      <c r="M45" s="1128" t="s">
        <v>590</v>
      </c>
      <c r="N45" s="1128">
        <v>360</v>
      </c>
      <c r="O45" s="972"/>
      <c r="P45" s="938" t="str">
        <f>IF(O45=0, "Included", IF(ISERROR(N45*O45), O45, N45*O45))</f>
        <v>Included</v>
      </c>
      <c r="Q45" s="938">
        <f>S45</f>
        <v>0</v>
      </c>
      <c r="R45" s="662">
        <f>IF(P45="Included",0,P45)</f>
        <v>0</v>
      </c>
      <c r="S45" s="662">
        <f t="shared" si="0"/>
        <v>0</v>
      </c>
      <c r="T45" s="663"/>
      <c r="U45" s="663"/>
      <c r="AD45" s="790"/>
    </row>
    <row r="46" spans="1:30" s="662" customFormat="1" ht="30.75" customHeight="1">
      <c r="A46" s="806">
        <v>28</v>
      </c>
      <c r="B46" s="1130">
        <v>7000028332</v>
      </c>
      <c r="C46" s="1128">
        <v>780</v>
      </c>
      <c r="D46" s="1128">
        <v>1100</v>
      </c>
      <c r="E46" s="1128">
        <v>60</v>
      </c>
      <c r="F46" s="1130" t="s">
        <v>677</v>
      </c>
      <c r="G46" s="1128">
        <v>100001714</v>
      </c>
      <c r="H46" s="1128">
        <v>995428</v>
      </c>
      <c r="I46" s="978"/>
      <c r="J46" s="1128">
        <v>18</v>
      </c>
      <c r="K46" s="977"/>
      <c r="L46" s="1130" t="s">
        <v>598</v>
      </c>
      <c r="M46" s="1128" t="s">
        <v>590</v>
      </c>
      <c r="N46" s="1128">
        <v>360</v>
      </c>
      <c r="O46" s="972"/>
      <c r="P46" s="938" t="str">
        <f>IF(O46=0, "Included", IF(ISERROR(N46*O46), O46, N46*O46))</f>
        <v>Included</v>
      </c>
      <c r="Q46" s="938">
        <f>S46</f>
        <v>0</v>
      </c>
      <c r="R46" s="662">
        <f>IF(P46="Included",0,P46)</f>
        <v>0</v>
      </c>
      <c r="S46" s="662">
        <f t="shared" si="0"/>
        <v>0</v>
      </c>
      <c r="T46" s="663"/>
      <c r="U46" s="663"/>
      <c r="AD46" s="790"/>
    </row>
    <row r="47" spans="1:30" s="662" customFormat="1" ht="72.75" customHeight="1">
      <c r="A47" s="806">
        <v>29</v>
      </c>
      <c r="B47" s="1130">
        <v>7000028332</v>
      </c>
      <c r="C47" s="1128">
        <v>780</v>
      </c>
      <c r="D47" s="1128">
        <v>1100</v>
      </c>
      <c r="E47" s="1128">
        <v>70</v>
      </c>
      <c r="F47" s="1130" t="s">
        <v>677</v>
      </c>
      <c r="G47" s="1128">
        <v>100001331</v>
      </c>
      <c r="H47" s="1128">
        <v>995455</v>
      </c>
      <c r="I47" s="978"/>
      <c r="J47" s="1128">
        <v>18</v>
      </c>
      <c r="K47" s="977"/>
      <c r="L47" s="1130" t="s">
        <v>588</v>
      </c>
      <c r="M47" s="1128" t="s">
        <v>579</v>
      </c>
      <c r="N47" s="1128">
        <v>1</v>
      </c>
      <c r="O47" s="972"/>
      <c r="P47" s="938" t="str">
        <f>IF(O47=0, "Included", IF(ISERROR(N47*O47), O47, N47*O47))</f>
        <v>Included</v>
      </c>
      <c r="Q47" s="938">
        <f>S47</f>
        <v>0</v>
      </c>
      <c r="R47" s="662">
        <f>IF(P47="Included",0,P47)</f>
        <v>0</v>
      </c>
      <c r="S47" s="662">
        <f t="shared" si="0"/>
        <v>0</v>
      </c>
      <c r="T47" s="663"/>
      <c r="U47" s="663"/>
      <c r="AD47" s="790"/>
    </row>
    <row r="48" spans="1:30" s="662" customFormat="1" ht="35.25" customHeight="1">
      <c r="A48" s="806">
        <v>30</v>
      </c>
      <c r="B48" s="1130">
        <v>7000028332</v>
      </c>
      <c r="C48" s="1128">
        <v>780</v>
      </c>
      <c r="D48" s="1128">
        <v>1100</v>
      </c>
      <c r="E48" s="1128">
        <v>80</v>
      </c>
      <c r="F48" s="1130" t="s">
        <v>677</v>
      </c>
      <c r="G48" s="1128">
        <v>100001329</v>
      </c>
      <c r="H48" s="1128">
        <v>995454</v>
      </c>
      <c r="I48" s="978"/>
      <c r="J48" s="1128">
        <v>18</v>
      </c>
      <c r="K48" s="977"/>
      <c r="L48" s="1130" t="s">
        <v>586</v>
      </c>
      <c r="M48" s="1128" t="s">
        <v>579</v>
      </c>
      <c r="N48" s="1128">
        <v>30</v>
      </c>
      <c r="O48" s="972"/>
      <c r="P48" s="938" t="str">
        <f t="shared" ref="P48:P52" si="4">IF(O48=0, "Included", IF(ISERROR(N48*O48), O48, N48*O48))</f>
        <v>Included</v>
      </c>
      <c r="Q48" s="938">
        <f t="shared" ref="Q48:Q52" si="5">S48</f>
        <v>0</v>
      </c>
      <c r="R48" s="662">
        <f t="shared" ref="R48:R52" si="6">IF(P48="Included",0,P48)</f>
        <v>0</v>
      </c>
      <c r="S48" s="662">
        <f t="shared" si="0"/>
        <v>0</v>
      </c>
      <c r="T48" s="663"/>
      <c r="U48" s="663"/>
      <c r="AD48" s="790"/>
    </row>
    <row r="49" spans="1:30" s="662" customFormat="1" ht="46.5" customHeight="1">
      <c r="A49" s="806">
        <v>31</v>
      </c>
      <c r="B49" s="1130">
        <v>7000028332</v>
      </c>
      <c r="C49" s="1128">
        <v>780</v>
      </c>
      <c r="D49" s="1128">
        <v>1100</v>
      </c>
      <c r="E49" s="1128">
        <v>90</v>
      </c>
      <c r="F49" s="1130" t="s">
        <v>677</v>
      </c>
      <c r="G49" s="1128">
        <v>100001328</v>
      </c>
      <c r="H49" s="1128">
        <v>995454</v>
      </c>
      <c r="I49" s="978"/>
      <c r="J49" s="1128">
        <v>18</v>
      </c>
      <c r="K49" s="977"/>
      <c r="L49" s="1130" t="s">
        <v>645</v>
      </c>
      <c r="M49" s="1128" t="s">
        <v>584</v>
      </c>
      <c r="N49" s="1128">
        <v>27</v>
      </c>
      <c r="O49" s="972"/>
      <c r="P49" s="938" t="str">
        <f t="shared" si="4"/>
        <v>Included</v>
      </c>
      <c r="Q49" s="938">
        <f t="shared" si="5"/>
        <v>0</v>
      </c>
      <c r="R49" s="662">
        <f t="shared" si="6"/>
        <v>0</v>
      </c>
      <c r="S49" s="662">
        <f t="shared" si="0"/>
        <v>0</v>
      </c>
      <c r="T49" s="663"/>
      <c r="U49" s="663"/>
      <c r="AD49" s="790"/>
    </row>
    <row r="50" spans="1:30" s="662" customFormat="1" ht="66.75" customHeight="1">
      <c r="A50" s="806">
        <v>32</v>
      </c>
      <c r="B50" s="1130">
        <v>7000028332</v>
      </c>
      <c r="C50" s="1128">
        <v>780</v>
      </c>
      <c r="D50" s="1128">
        <v>1100</v>
      </c>
      <c r="E50" s="1128">
        <v>100</v>
      </c>
      <c r="F50" s="1130" t="s">
        <v>677</v>
      </c>
      <c r="G50" s="1128">
        <v>100001327</v>
      </c>
      <c r="H50" s="1128">
        <v>995454</v>
      </c>
      <c r="I50" s="978"/>
      <c r="J50" s="1128">
        <v>18</v>
      </c>
      <c r="K50" s="977"/>
      <c r="L50" s="1130" t="s">
        <v>592</v>
      </c>
      <c r="M50" s="1128" t="s">
        <v>584</v>
      </c>
      <c r="N50" s="1128">
        <v>326</v>
      </c>
      <c r="O50" s="972"/>
      <c r="P50" s="938" t="str">
        <f t="shared" si="4"/>
        <v>Included</v>
      </c>
      <c r="Q50" s="938">
        <f t="shared" si="5"/>
        <v>0</v>
      </c>
      <c r="R50" s="662">
        <f t="shared" si="6"/>
        <v>0</v>
      </c>
      <c r="S50" s="662">
        <f t="shared" si="0"/>
        <v>0</v>
      </c>
      <c r="T50" s="663"/>
      <c r="U50" s="663"/>
      <c r="AD50" s="790"/>
    </row>
    <row r="51" spans="1:30" s="662" customFormat="1" ht="33.75" customHeight="1">
      <c r="A51" s="806">
        <v>33</v>
      </c>
      <c r="B51" s="1130">
        <v>7000028332</v>
      </c>
      <c r="C51" s="1128">
        <v>780</v>
      </c>
      <c r="D51" s="1128">
        <v>1100</v>
      </c>
      <c r="E51" s="1128">
        <v>110</v>
      </c>
      <c r="F51" s="1130" t="s">
        <v>677</v>
      </c>
      <c r="G51" s="1128">
        <v>100001325</v>
      </c>
      <c r="H51" s="1128">
        <v>995454</v>
      </c>
      <c r="I51" s="978"/>
      <c r="J51" s="1128">
        <v>18</v>
      </c>
      <c r="K51" s="977"/>
      <c r="L51" s="1130" t="s">
        <v>585</v>
      </c>
      <c r="M51" s="1128" t="s">
        <v>584</v>
      </c>
      <c r="N51" s="1128">
        <v>37</v>
      </c>
      <c r="O51" s="972"/>
      <c r="P51" s="938" t="str">
        <f t="shared" si="4"/>
        <v>Included</v>
      </c>
      <c r="Q51" s="938">
        <f t="shared" si="5"/>
        <v>0</v>
      </c>
      <c r="R51" s="662">
        <f t="shared" si="6"/>
        <v>0</v>
      </c>
      <c r="S51" s="662">
        <f t="shared" si="0"/>
        <v>0</v>
      </c>
      <c r="T51" s="663"/>
      <c r="U51" s="663"/>
      <c r="AD51" s="790"/>
    </row>
    <row r="52" spans="1:30" s="662" customFormat="1" ht="78" customHeight="1">
      <c r="A52" s="806">
        <v>34</v>
      </c>
      <c r="B52" s="1130">
        <v>7000028332</v>
      </c>
      <c r="C52" s="1128">
        <v>780</v>
      </c>
      <c r="D52" s="1128">
        <v>1100</v>
      </c>
      <c r="E52" s="1128">
        <v>120</v>
      </c>
      <c r="F52" s="1130" t="s">
        <v>677</v>
      </c>
      <c r="G52" s="1128">
        <v>100011662</v>
      </c>
      <c r="H52" s="1128">
        <v>995433</v>
      </c>
      <c r="I52" s="978"/>
      <c r="J52" s="1128">
        <v>18</v>
      </c>
      <c r="K52" s="977"/>
      <c r="L52" s="1130" t="s">
        <v>641</v>
      </c>
      <c r="M52" s="1128" t="s">
        <v>584</v>
      </c>
      <c r="N52" s="1128">
        <v>95</v>
      </c>
      <c r="O52" s="972"/>
      <c r="P52" s="938" t="str">
        <f t="shared" si="4"/>
        <v>Included</v>
      </c>
      <c r="Q52" s="938">
        <f t="shared" si="5"/>
        <v>0</v>
      </c>
      <c r="R52" s="662">
        <f t="shared" si="6"/>
        <v>0</v>
      </c>
      <c r="S52" s="662">
        <f t="shared" si="0"/>
        <v>0</v>
      </c>
      <c r="T52" s="663"/>
      <c r="U52" s="663"/>
      <c r="AD52" s="790"/>
    </row>
    <row r="53" spans="1:30" s="662" customFormat="1" ht="61.5" customHeight="1">
      <c r="A53" s="806">
        <v>35</v>
      </c>
      <c r="B53" s="1130">
        <v>7000028332</v>
      </c>
      <c r="C53" s="1128">
        <v>780</v>
      </c>
      <c r="D53" s="1128">
        <v>1100</v>
      </c>
      <c r="E53" s="1128">
        <v>130</v>
      </c>
      <c r="F53" s="1130" t="s">
        <v>677</v>
      </c>
      <c r="G53" s="1128">
        <v>100004518</v>
      </c>
      <c r="H53" s="1128">
        <v>995433</v>
      </c>
      <c r="I53" s="978"/>
      <c r="J53" s="1128">
        <v>18</v>
      </c>
      <c r="K53" s="977"/>
      <c r="L53" s="1130" t="s">
        <v>583</v>
      </c>
      <c r="M53" s="1128" t="s">
        <v>584</v>
      </c>
      <c r="N53" s="1128">
        <v>954</v>
      </c>
      <c r="O53" s="972"/>
      <c r="P53" s="938" t="str">
        <f>IF(O53=0, "Included", IF(ISERROR(N53*O53), O53, N53*O53))</f>
        <v>Included</v>
      </c>
      <c r="Q53" s="938">
        <f>S53</f>
        <v>0</v>
      </c>
      <c r="R53" s="662">
        <f>IF(P53="Included",0,P53)</f>
        <v>0</v>
      </c>
      <c r="S53" s="662">
        <f t="shared" si="0"/>
        <v>0</v>
      </c>
      <c r="T53" s="663"/>
      <c r="U53" s="663"/>
      <c r="AD53" s="790"/>
    </row>
    <row r="54" spans="1:30" s="662" customFormat="1" ht="46.5" customHeight="1">
      <c r="A54" s="806">
        <v>36</v>
      </c>
      <c r="B54" s="1130">
        <v>7000028332</v>
      </c>
      <c r="C54" s="1128">
        <v>780</v>
      </c>
      <c r="D54" s="1128">
        <v>1100</v>
      </c>
      <c r="E54" s="1128">
        <v>140</v>
      </c>
      <c r="F54" s="1130" t="s">
        <v>677</v>
      </c>
      <c r="G54" s="1128">
        <v>170002803</v>
      </c>
      <c r="H54" s="1128">
        <v>995473</v>
      </c>
      <c r="I54" s="978"/>
      <c r="J54" s="1128">
        <v>18</v>
      </c>
      <c r="K54" s="977"/>
      <c r="L54" s="1130" t="s">
        <v>806</v>
      </c>
      <c r="M54" s="1128" t="s">
        <v>594</v>
      </c>
      <c r="N54" s="1128">
        <v>50</v>
      </c>
      <c r="O54" s="972"/>
      <c r="P54" s="938" t="str">
        <f>IF(O54=0, "Included", IF(ISERROR(N54*O54), O54, N54*O54))</f>
        <v>Included</v>
      </c>
      <c r="Q54" s="938">
        <f>S54</f>
        <v>0</v>
      </c>
      <c r="R54" s="662">
        <f>IF(P54="Included",0,P54)</f>
        <v>0</v>
      </c>
      <c r="S54" s="662">
        <f t="shared" si="0"/>
        <v>0</v>
      </c>
      <c r="T54" s="663"/>
      <c r="U54" s="663"/>
      <c r="AD54" s="790"/>
    </row>
    <row r="55" spans="1:30" s="662" customFormat="1" ht="51" customHeight="1">
      <c r="A55" s="806">
        <v>37</v>
      </c>
      <c r="B55" s="1130">
        <v>7000028332</v>
      </c>
      <c r="C55" s="1128">
        <v>790</v>
      </c>
      <c r="D55" s="1128">
        <v>1110</v>
      </c>
      <c r="E55" s="1128">
        <v>10</v>
      </c>
      <c r="F55" s="1130" t="s">
        <v>789</v>
      </c>
      <c r="G55" s="1128">
        <v>100002255</v>
      </c>
      <c r="H55" s="1128">
        <v>995455</v>
      </c>
      <c r="I55" s="978"/>
      <c r="J55" s="1128">
        <v>18</v>
      </c>
      <c r="K55" s="977"/>
      <c r="L55" s="1130" t="s">
        <v>807</v>
      </c>
      <c r="M55" s="1128" t="s">
        <v>568</v>
      </c>
      <c r="N55" s="1128">
        <v>188</v>
      </c>
      <c r="O55" s="972"/>
      <c r="P55" s="938" t="str">
        <f>IF(O55=0, "Included", IF(ISERROR(N55*O55), O55, N55*O55))</f>
        <v>Included</v>
      </c>
      <c r="Q55" s="938">
        <f>S55</f>
        <v>0</v>
      </c>
      <c r="R55" s="662">
        <f>IF(P55="Included",0,P55)</f>
        <v>0</v>
      </c>
      <c r="S55" s="662">
        <f t="shared" si="0"/>
        <v>0</v>
      </c>
      <c r="T55" s="663"/>
      <c r="U55" s="663"/>
      <c r="AD55" s="790"/>
    </row>
    <row r="56" spans="1:30" s="662" customFormat="1" ht="83.25" customHeight="1">
      <c r="A56" s="806">
        <v>38</v>
      </c>
      <c r="B56" s="1130">
        <v>7000028332</v>
      </c>
      <c r="C56" s="1128">
        <v>800</v>
      </c>
      <c r="D56" s="1128">
        <v>1120</v>
      </c>
      <c r="E56" s="1128">
        <v>10</v>
      </c>
      <c r="F56" s="1130" t="s">
        <v>790</v>
      </c>
      <c r="G56" s="1128">
        <v>100001210</v>
      </c>
      <c r="H56" s="1128">
        <v>995455</v>
      </c>
      <c r="I56" s="978"/>
      <c r="J56" s="1128">
        <v>18</v>
      </c>
      <c r="K56" s="977"/>
      <c r="L56" s="1130" t="s">
        <v>595</v>
      </c>
      <c r="M56" s="1128" t="s">
        <v>579</v>
      </c>
      <c r="N56" s="1128">
        <v>10</v>
      </c>
      <c r="O56" s="972"/>
      <c r="P56" s="938" t="str">
        <f t="shared" ref="P56:P65" si="7">IF(O56=0, "Included", IF(ISERROR(N56*O56), O56, N56*O56))</f>
        <v>Included</v>
      </c>
      <c r="Q56" s="938">
        <f t="shared" ref="Q56:Q65" si="8">S56</f>
        <v>0</v>
      </c>
      <c r="R56" s="662">
        <f t="shared" ref="R56:R65" si="9">IF(P56="Included",0,P56)</f>
        <v>0</v>
      </c>
      <c r="S56" s="662">
        <f t="shared" si="0"/>
        <v>0</v>
      </c>
      <c r="T56" s="663"/>
      <c r="U56" s="663"/>
      <c r="AD56" s="790"/>
    </row>
    <row r="57" spans="1:30" s="662" customFormat="1" ht="51" customHeight="1">
      <c r="A57" s="806">
        <v>39</v>
      </c>
      <c r="B57" s="1130">
        <v>7000028332</v>
      </c>
      <c r="C57" s="1128">
        <v>800</v>
      </c>
      <c r="D57" s="1128">
        <v>1120</v>
      </c>
      <c r="E57" s="1128">
        <v>20</v>
      </c>
      <c r="F57" s="1130" t="s">
        <v>790</v>
      </c>
      <c r="G57" s="1128">
        <v>100001680</v>
      </c>
      <c r="H57" s="1128">
        <v>995455</v>
      </c>
      <c r="I57" s="978"/>
      <c r="J57" s="1128">
        <v>18</v>
      </c>
      <c r="K57" s="977"/>
      <c r="L57" s="1130" t="s">
        <v>596</v>
      </c>
      <c r="M57" s="1128" t="s">
        <v>579</v>
      </c>
      <c r="N57" s="1128">
        <v>1</v>
      </c>
      <c r="O57" s="972"/>
      <c r="P57" s="938" t="str">
        <f t="shared" si="7"/>
        <v>Included</v>
      </c>
      <c r="Q57" s="938">
        <f t="shared" si="8"/>
        <v>0</v>
      </c>
      <c r="R57" s="662">
        <f t="shared" si="9"/>
        <v>0</v>
      </c>
      <c r="S57" s="662">
        <f t="shared" si="0"/>
        <v>0</v>
      </c>
      <c r="T57" s="663"/>
      <c r="U57" s="663"/>
      <c r="AD57" s="790"/>
    </row>
    <row r="58" spans="1:30" s="662" customFormat="1" ht="48" customHeight="1">
      <c r="A58" s="806">
        <v>40</v>
      </c>
      <c r="B58" s="1130">
        <v>7000028332</v>
      </c>
      <c r="C58" s="1128">
        <v>800</v>
      </c>
      <c r="D58" s="1128">
        <v>1120</v>
      </c>
      <c r="E58" s="1128">
        <v>30</v>
      </c>
      <c r="F58" s="1130" t="s">
        <v>790</v>
      </c>
      <c r="G58" s="1128">
        <v>100001681</v>
      </c>
      <c r="H58" s="1128">
        <v>995455</v>
      </c>
      <c r="I58" s="978"/>
      <c r="J58" s="1128">
        <v>18</v>
      </c>
      <c r="K58" s="977"/>
      <c r="L58" s="1130" t="s">
        <v>597</v>
      </c>
      <c r="M58" s="1128" t="s">
        <v>579</v>
      </c>
      <c r="N58" s="1128">
        <v>1</v>
      </c>
      <c r="O58" s="972"/>
      <c r="P58" s="938" t="str">
        <f t="shared" si="7"/>
        <v>Included</v>
      </c>
      <c r="Q58" s="938">
        <f t="shared" si="8"/>
        <v>0</v>
      </c>
      <c r="R58" s="662">
        <f t="shared" si="9"/>
        <v>0</v>
      </c>
      <c r="S58" s="662">
        <f t="shared" si="0"/>
        <v>0</v>
      </c>
      <c r="T58" s="663"/>
      <c r="U58" s="663"/>
      <c r="AD58" s="790"/>
    </row>
    <row r="59" spans="1:30" s="662" customFormat="1" ht="82.5">
      <c r="A59" s="806">
        <v>41</v>
      </c>
      <c r="B59" s="1130">
        <v>7000028332</v>
      </c>
      <c r="C59" s="1128">
        <v>810</v>
      </c>
      <c r="D59" s="1128">
        <v>1130</v>
      </c>
      <c r="E59" s="1128">
        <v>10</v>
      </c>
      <c r="F59" s="1130" t="s">
        <v>791</v>
      </c>
      <c r="G59" s="1128">
        <v>100002812</v>
      </c>
      <c r="H59" s="1128">
        <v>998734</v>
      </c>
      <c r="I59" s="978"/>
      <c r="J59" s="1128">
        <v>18</v>
      </c>
      <c r="K59" s="977"/>
      <c r="L59" s="1130" t="s">
        <v>687</v>
      </c>
      <c r="M59" s="1128" t="s">
        <v>568</v>
      </c>
      <c r="N59" s="1128">
        <v>1</v>
      </c>
      <c r="O59" s="972"/>
      <c r="P59" s="938" t="str">
        <f t="shared" si="7"/>
        <v>Included</v>
      </c>
      <c r="Q59" s="938">
        <f t="shared" si="8"/>
        <v>0</v>
      </c>
      <c r="R59" s="662">
        <f t="shared" si="9"/>
        <v>0</v>
      </c>
      <c r="S59" s="662">
        <f t="shared" si="0"/>
        <v>0</v>
      </c>
      <c r="T59" s="663"/>
      <c r="U59" s="663"/>
      <c r="AD59" s="790"/>
    </row>
    <row r="60" spans="1:30" s="662" customFormat="1" ht="33.75" customHeight="1">
      <c r="A60" s="806">
        <v>42</v>
      </c>
      <c r="B60" s="1130">
        <v>7000028332</v>
      </c>
      <c r="C60" s="1128">
        <v>810</v>
      </c>
      <c r="D60" s="1128">
        <v>1130</v>
      </c>
      <c r="E60" s="1128">
        <v>20</v>
      </c>
      <c r="F60" s="1130" t="s">
        <v>791</v>
      </c>
      <c r="G60" s="1128">
        <v>170000433</v>
      </c>
      <c r="H60" s="1128">
        <v>998734</v>
      </c>
      <c r="I60" s="978"/>
      <c r="J60" s="1128">
        <v>18</v>
      </c>
      <c r="K60" s="977"/>
      <c r="L60" s="1130" t="s">
        <v>688</v>
      </c>
      <c r="M60" s="1128" t="s">
        <v>568</v>
      </c>
      <c r="N60" s="1128">
        <v>4</v>
      </c>
      <c r="O60" s="972"/>
      <c r="P60" s="938" t="str">
        <f t="shared" si="7"/>
        <v>Included</v>
      </c>
      <c r="Q60" s="938">
        <f t="shared" si="8"/>
        <v>0</v>
      </c>
      <c r="R60" s="662">
        <f t="shared" si="9"/>
        <v>0</v>
      </c>
      <c r="S60" s="662">
        <f t="shared" si="0"/>
        <v>0</v>
      </c>
      <c r="T60" s="663"/>
      <c r="U60" s="663"/>
      <c r="AD60" s="790"/>
    </row>
    <row r="61" spans="1:30" s="662" customFormat="1" ht="33.75" customHeight="1">
      <c r="A61" s="806">
        <v>43</v>
      </c>
      <c r="B61" s="1130">
        <v>7000028332</v>
      </c>
      <c r="C61" s="1128">
        <v>810</v>
      </c>
      <c r="D61" s="1128">
        <v>1130</v>
      </c>
      <c r="E61" s="1128">
        <v>30</v>
      </c>
      <c r="F61" s="1130" t="s">
        <v>791</v>
      </c>
      <c r="G61" s="1128">
        <v>170000374</v>
      </c>
      <c r="H61" s="1128">
        <v>998734</v>
      </c>
      <c r="I61" s="978"/>
      <c r="J61" s="1128">
        <v>18</v>
      </c>
      <c r="K61" s="977"/>
      <c r="L61" s="1130" t="s">
        <v>808</v>
      </c>
      <c r="M61" s="1128" t="s">
        <v>568</v>
      </c>
      <c r="N61" s="1128">
        <v>2</v>
      </c>
      <c r="O61" s="972"/>
      <c r="P61" s="938" t="str">
        <f t="shared" si="7"/>
        <v>Included</v>
      </c>
      <c r="Q61" s="938">
        <f t="shared" si="8"/>
        <v>0</v>
      </c>
      <c r="R61" s="662">
        <f t="shared" si="9"/>
        <v>0</v>
      </c>
      <c r="S61" s="662">
        <f t="shared" si="0"/>
        <v>0</v>
      </c>
      <c r="T61" s="663"/>
      <c r="U61" s="663"/>
      <c r="AD61" s="790"/>
    </row>
    <row r="62" spans="1:30" s="662" customFormat="1" ht="33.75" customHeight="1">
      <c r="A62" s="806">
        <v>44</v>
      </c>
      <c r="B62" s="1130">
        <v>7000028332</v>
      </c>
      <c r="C62" s="1128">
        <v>810</v>
      </c>
      <c r="D62" s="1128">
        <v>1130</v>
      </c>
      <c r="E62" s="1128">
        <v>40</v>
      </c>
      <c r="F62" s="1130" t="s">
        <v>791</v>
      </c>
      <c r="G62" s="1128">
        <v>100002825</v>
      </c>
      <c r="H62" s="1128">
        <v>998734</v>
      </c>
      <c r="I62" s="978"/>
      <c r="J62" s="1128">
        <v>18</v>
      </c>
      <c r="K62" s="977"/>
      <c r="L62" s="1130" t="s">
        <v>689</v>
      </c>
      <c r="M62" s="1128" t="s">
        <v>572</v>
      </c>
      <c r="N62" s="1128">
        <v>2</v>
      </c>
      <c r="O62" s="972"/>
      <c r="P62" s="938" t="str">
        <f t="shared" si="7"/>
        <v>Included</v>
      </c>
      <c r="Q62" s="938">
        <f t="shared" si="8"/>
        <v>0</v>
      </c>
      <c r="R62" s="662">
        <f t="shared" si="9"/>
        <v>0</v>
      </c>
      <c r="S62" s="662">
        <f t="shared" si="0"/>
        <v>0</v>
      </c>
      <c r="T62" s="663"/>
      <c r="U62" s="663"/>
      <c r="AD62" s="790"/>
    </row>
    <row r="63" spans="1:30" s="662" customFormat="1" ht="33">
      <c r="A63" s="806">
        <v>45</v>
      </c>
      <c r="B63" s="1130">
        <v>7000028332</v>
      </c>
      <c r="C63" s="1128">
        <v>810</v>
      </c>
      <c r="D63" s="1128">
        <v>1130</v>
      </c>
      <c r="E63" s="1128">
        <v>50</v>
      </c>
      <c r="F63" s="1130" t="s">
        <v>791</v>
      </c>
      <c r="G63" s="1128">
        <v>170000550</v>
      </c>
      <c r="H63" s="1128">
        <v>998336</v>
      </c>
      <c r="I63" s="978"/>
      <c r="J63" s="1128">
        <v>18</v>
      </c>
      <c r="K63" s="977"/>
      <c r="L63" s="1130" t="s">
        <v>690</v>
      </c>
      <c r="M63" s="1128" t="s">
        <v>568</v>
      </c>
      <c r="N63" s="1128">
        <v>2</v>
      </c>
      <c r="O63" s="972"/>
      <c r="P63" s="938" t="str">
        <f t="shared" si="7"/>
        <v>Included</v>
      </c>
      <c r="Q63" s="938">
        <f t="shared" si="8"/>
        <v>0</v>
      </c>
      <c r="R63" s="662">
        <f t="shared" si="9"/>
        <v>0</v>
      </c>
      <c r="S63" s="662">
        <f t="shared" si="0"/>
        <v>0</v>
      </c>
      <c r="T63" s="663"/>
      <c r="U63" s="663"/>
      <c r="AD63" s="790"/>
    </row>
    <row r="64" spans="1:30" s="662" customFormat="1" ht="33">
      <c r="A64" s="806">
        <v>46</v>
      </c>
      <c r="B64" s="1130">
        <v>7000028332</v>
      </c>
      <c r="C64" s="1128">
        <v>810</v>
      </c>
      <c r="D64" s="1128">
        <v>1130</v>
      </c>
      <c r="E64" s="1128">
        <v>60</v>
      </c>
      <c r="F64" s="1130" t="s">
        <v>791</v>
      </c>
      <c r="G64" s="1128">
        <v>100002829</v>
      </c>
      <c r="H64" s="1128">
        <v>998734</v>
      </c>
      <c r="I64" s="978"/>
      <c r="J64" s="1128">
        <v>18</v>
      </c>
      <c r="K64" s="977"/>
      <c r="L64" s="1130" t="s">
        <v>691</v>
      </c>
      <c r="M64" s="1128" t="s">
        <v>572</v>
      </c>
      <c r="N64" s="1128">
        <v>1</v>
      </c>
      <c r="O64" s="972"/>
      <c r="P64" s="938" t="str">
        <f t="shared" si="7"/>
        <v>Included</v>
      </c>
      <c r="Q64" s="938">
        <f t="shared" si="8"/>
        <v>0</v>
      </c>
      <c r="R64" s="662">
        <f t="shared" si="9"/>
        <v>0</v>
      </c>
      <c r="S64" s="662">
        <f t="shared" si="0"/>
        <v>0</v>
      </c>
      <c r="T64" s="663"/>
      <c r="U64" s="663"/>
      <c r="AD64" s="790"/>
    </row>
    <row r="65" spans="1:30" s="662" customFormat="1" ht="31.5" customHeight="1">
      <c r="A65" s="806">
        <v>47</v>
      </c>
      <c r="B65" s="1130">
        <v>7000028332</v>
      </c>
      <c r="C65" s="1128">
        <v>810</v>
      </c>
      <c r="D65" s="1128">
        <v>1130</v>
      </c>
      <c r="E65" s="1128">
        <v>70</v>
      </c>
      <c r="F65" s="1130" t="s">
        <v>791</v>
      </c>
      <c r="G65" s="1128">
        <v>170000375</v>
      </c>
      <c r="H65" s="1128">
        <v>998734</v>
      </c>
      <c r="I65" s="978"/>
      <c r="J65" s="1128">
        <v>18</v>
      </c>
      <c r="K65" s="977"/>
      <c r="L65" s="1130" t="s">
        <v>692</v>
      </c>
      <c r="M65" s="1128" t="s">
        <v>568</v>
      </c>
      <c r="N65" s="1128">
        <v>1</v>
      </c>
      <c r="O65" s="972"/>
      <c r="P65" s="938" t="str">
        <f t="shared" si="7"/>
        <v>Included</v>
      </c>
      <c r="Q65" s="938">
        <f t="shared" si="8"/>
        <v>0</v>
      </c>
      <c r="R65" s="662">
        <f t="shared" si="9"/>
        <v>0</v>
      </c>
      <c r="S65" s="662">
        <f t="shared" si="0"/>
        <v>0</v>
      </c>
      <c r="T65" s="663"/>
      <c r="U65" s="663"/>
      <c r="AD65" s="790"/>
    </row>
    <row r="66" spans="1:30" s="662" customFormat="1" ht="31.5" customHeight="1">
      <c r="A66" s="806">
        <v>48</v>
      </c>
      <c r="B66" s="1130">
        <v>7000028332</v>
      </c>
      <c r="C66" s="1128">
        <v>810</v>
      </c>
      <c r="D66" s="1128">
        <v>1130</v>
      </c>
      <c r="E66" s="1128">
        <v>80</v>
      </c>
      <c r="F66" s="1130" t="s">
        <v>791</v>
      </c>
      <c r="G66" s="1128">
        <v>170000376</v>
      </c>
      <c r="H66" s="1128">
        <v>998734</v>
      </c>
      <c r="I66" s="978"/>
      <c r="J66" s="1128">
        <v>18</v>
      </c>
      <c r="K66" s="977"/>
      <c r="L66" s="1130" t="s">
        <v>809</v>
      </c>
      <c r="M66" s="1128" t="s">
        <v>568</v>
      </c>
      <c r="N66" s="1128">
        <v>1</v>
      </c>
      <c r="O66" s="972"/>
      <c r="P66" s="938" t="str">
        <f t="shared" ref="P66:P68" si="10">IF(O66=0, "Included", IF(ISERROR(N66*O66), O66, N66*O66))</f>
        <v>Included</v>
      </c>
      <c r="Q66" s="938">
        <f t="shared" ref="Q66:Q68" si="11">S66</f>
        <v>0</v>
      </c>
      <c r="R66" s="662">
        <f t="shared" ref="R66:R68" si="12">IF(P66="Included",0,P66)</f>
        <v>0</v>
      </c>
      <c r="S66" s="662">
        <f t="shared" si="0"/>
        <v>0</v>
      </c>
      <c r="T66" s="663"/>
      <c r="U66" s="663"/>
      <c r="AD66" s="790"/>
    </row>
    <row r="67" spans="1:30" s="662" customFormat="1" ht="31.5" customHeight="1">
      <c r="A67" s="806">
        <v>49</v>
      </c>
      <c r="B67" s="1130">
        <v>7000028332</v>
      </c>
      <c r="C67" s="1128">
        <v>810</v>
      </c>
      <c r="D67" s="1128">
        <v>1130</v>
      </c>
      <c r="E67" s="1128">
        <v>90</v>
      </c>
      <c r="F67" s="1130" t="s">
        <v>791</v>
      </c>
      <c r="G67" s="1128">
        <v>170000377</v>
      </c>
      <c r="H67" s="1128">
        <v>998734</v>
      </c>
      <c r="I67" s="978"/>
      <c r="J67" s="1128">
        <v>18</v>
      </c>
      <c r="K67" s="977"/>
      <c r="L67" s="1130" t="s">
        <v>810</v>
      </c>
      <c r="M67" s="1128" t="s">
        <v>568</v>
      </c>
      <c r="N67" s="1128">
        <v>1</v>
      </c>
      <c r="O67" s="972"/>
      <c r="P67" s="938" t="str">
        <f t="shared" si="10"/>
        <v>Included</v>
      </c>
      <c r="Q67" s="938">
        <f t="shared" si="11"/>
        <v>0</v>
      </c>
      <c r="R67" s="662">
        <f t="shared" si="12"/>
        <v>0</v>
      </c>
      <c r="S67" s="662">
        <f t="shared" si="0"/>
        <v>0</v>
      </c>
      <c r="T67" s="663"/>
      <c r="U67" s="663"/>
      <c r="AD67" s="790"/>
    </row>
    <row r="68" spans="1:30" s="662" customFormat="1" ht="31.5" customHeight="1">
      <c r="A68" s="806">
        <v>50</v>
      </c>
      <c r="B68" s="1130">
        <v>7000028332</v>
      </c>
      <c r="C68" s="1128">
        <v>810</v>
      </c>
      <c r="D68" s="1128">
        <v>1130</v>
      </c>
      <c r="E68" s="1128">
        <v>100</v>
      </c>
      <c r="F68" s="1130" t="s">
        <v>791</v>
      </c>
      <c r="G68" s="1128">
        <v>170000551</v>
      </c>
      <c r="H68" s="1128">
        <v>998336</v>
      </c>
      <c r="I68" s="978"/>
      <c r="J68" s="1128">
        <v>18</v>
      </c>
      <c r="K68" s="977"/>
      <c r="L68" s="1130" t="s">
        <v>811</v>
      </c>
      <c r="M68" s="1128" t="s">
        <v>568</v>
      </c>
      <c r="N68" s="1128">
        <v>2</v>
      </c>
      <c r="O68" s="972"/>
      <c r="P68" s="938" t="str">
        <f t="shared" si="10"/>
        <v>Included</v>
      </c>
      <c r="Q68" s="938">
        <f t="shared" si="11"/>
        <v>0</v>
      </c>
      <c r="R68" s="662">
        <f t="shared" si="12"/>
        <v>0</v>
      </c>
      <c r="S68" s="662">
        <f t="shared" si="0"/>
        <v>0</v>
      </c>
      <c r="T68" s="663"/>
      <c r="U68" s="663"/>
      <c r="AD68" s="790"/>
    </row>
    <row r="69" spans="1:30" s="662" customFormat="1" ht="46.5" customHeight="1">
      <c r="A69" s="806">
        <v>51</v>
      </c>
      <c r="B69" s="1130">
        <v>7000028332</v>
      </c>
      <c r="C69" s="1128">
        <v>810</v>
      </c>
      <c r="D69" s="1128">
        <v>1130</v>
      </c>
      <c r="E69" s="1128">
        <v>110</v>
      </c>
      <c r="F69" s="1130" t="s">
        <v>791</v>
      </c>
      <c r="G69" s="1128">
        <v>170000356</v>
      </c>
      <c r="H69" s="1128">
        <v>998336</v>
      </c>
      <c r="I69" s="978"/>
      <c r="J69" s="1128">
        <v>18</v>
      </c>
      <c r="K69" s="977"/>
      <c r="L69" s="1130" t="s">
        <v>693</v>
      </c>
      <c r="M69" s="1128" t="s">
        <v>568</v>
      </c>
      <c r="N69" s="1128">
        <v>1</v>
      </c>
      <c r="O69" s="972"/>
      <c r="P69" s="938" t="str">
        <f t="shared" ref="P69:P82" si="13">IF(O69=0, "Included", IF(ISERROR(N69*O69), O69, N69*O69))</f>
        <v>Included</v>
      </c>
      <c r="Q69" s="938">
        <f t="shared" ref="Q69:Q82" si="14">S69</f>
        <v>0</v>
      </c>
      <c r="R69" s="662">
        <f t="shared" ref="R69:R82" si="15">IF(P69="Included",0,P69)</f>
        <v>0</v>
      </c>
      <c r="S69" s="662">
        <f t="shared" ref="S69:S210" si="16">IF(K69="",(R69*J69/100),(R69*K69))</f>
        <v>0</v>
      </c>
      <c r="T69" s="663"/>
      <c r="U69" s="663"/>
      <c r="AD69" s="790"/>
    </row>
    <row r="70" spans="1:30" s="662" customFormat="1" ht="46.5" customHeight="1">
      <c r="A70" s="806">
        <v>52</v>
      </c>
      <c r="B70" s="1130">
        <v>7000028332</v>
      </c>
      <c r="C70" s="1128">
        <v>810</v>
      </c>
      <c r="D70" s="1128">
        <v>1130</v>
      </c>
      <c r="E70" s="1128">
        <v>120</v>
      </c>
      <c r="F70" s="1130" t="s">
        <v>791</v>
      </c>
      <c r="G70" s="1128">
        <v>170004394</v>
      </c>
      <c r="H70" s="1128">
        <v>998336</v>
      </c>
      <c r="I70" s="978"/>
      <c r="J70" s="1128">
        <v>18</v>
      </c>
      <c r="K70" s="977"/>
      <c r="L70" s="1130" t="s">
        <v>694</v>
      </c>
      <c r="M70" s="1128" t="s">
        <v>576</v>
      </c>
      <c r="N70" s="1128">
        <v>1</v>
      </c>
      <c r="O70" s="972"/>
      <c r="P70" s="938" t="str">
        <f t="shared" si="13"/>
        <v>Included</v>
      </c>
      <c r="Q70" s="938">
        <f t="shared" si="14"/>
        <v>0</v>
      </c>
      <c r="R70" s="662">
        <f t="shared" si="15"/>
        <v>0</v>
      </c>
      <c r="S70" s="662">
        <f t="shared" si="16"/>
        <v>0</v>
      </c>
      <c r="T70" s="663"/>
      <c r="U70" s="663"/>
      <c r="AD70" s="790"/>
    </row>
    <row r="71" spans="1:30" s="958" customFormat="1" ht="16.5">
      <c r="A71" s="949" t="s">
        <v>341</v>
      </c>
      <c r="B71" s="950" t="s">
        <v>781</v>
      </c>
      <c r="C71" s="951"/>
      <c r="D71" s="951"/>
      <c r="E71" s="951"/>
      <c r="F71" s="952"/>
      <c r="G71" s="951"/>
      <c r="H71" s="951"/>
      <c r="I71" s="952"/>
      <c r="J71" s="952"/>
      <c r="K71" s="952"/>
      <c r="L71" s="953"/>
      <c r="M71" s="954"/>
      <c r="N71" s="954"/>
      <c r="O71" s="954"/>
      <c r="P71" s="954"/>
      <c r="Q71" s="954"/>
      <c r="R71" s="955"/>
      <c r="S71" s="956"/>
      <c r="T71" s="957"/>
      <c r="U71" s="957"/>
      <c r="AD71" s="959"/>
    </row>
    <row r="72" spans="1:30" s="662" customFormat="1" ht="44.25" customHeight="1">
      <c r="A72" s="806">
        <v>1</v>
      </c>
      <c r="B72" s="1130">
        <v>7000028333</v>
      </c>
      <c r="C72" s="1128">
        <v>650</v>
      </c>
      <c r="D72" s="1128">
        <v>1010</v>
      </c>
      <c r="E72" s="1128">
        <v>10</v>
      </c>
      <c r="F72" s="1130" t="s">
        <v>782</v>
      </c>
      <c r="G72" s="1128">
        <v>100002254</v>
      </c>
      <c r="H72" s="1128">
        <v>998736</v>
      </c>
      <c r="I72" s="978"/>
      <c r="J72" s="1128">
        <v>18</v>
      </c>
      <c r="K72" s="977"/>
      <c r="L72" s="1130" t="s">
        <v>792</v>
      </c>
      <c r="M72" s="1128" t="s">
        <v>568</v>
      </c>
      <c r="N72" s="1128">
        <v>2</v>
      </c>
      <c r="O72" s="972"/>
      <c r="P72" s="938" t="str">
        <f t="shared" si="13"/>
        <v>Included</v>
      </c>
      <c r="Q72" s="938">
        <f t="shared" si="14"/>
        <v>0</v>
      </c>
      <c r="R72" s="662">
        <f t="shared" si="15"/>
        <v>0</v>
      </c>
      <c r="S72" s="662">
        <f t="shared" si="16"/>
        <v>0</v>
      </c>
      <c r="T72" s="663"/>
      <c r="U72" s="663"/>
      <c r="AD72" s="790"/>
    </row>
    <row r="73" spans="1:30" s="662" customFormat="1" ht="44.25" customHeight="1">
      <c r="A73" s="806">
        <v>2</v>
      </c>
      <c r="B73" s="1130">
        <v>7000028333</v>
      </c>
      <c r="C73" s="1128">
        <v>650</v>
      </c>
      <c r="D73" s="1128">
        <v>1010</v>
      </c>
      <c r="E73" s="1128">
        <v>20</v>
      </c>
      <c r="F73" s="1130" t="s">
        <v>782</v>
      </c>
      <c r="G73" s="1128">
        <v>100000555</v>
      </c>
      <c r="H73" s="1128">
        <v>998736</v>
      </c>
      <c r="I73" s="978"/>
      <c r="J73" s="1128">
        <v>18</v>
      </c>
      <c r="K73" s="977"/>
      <c r="L73" s="1130" t="s">
        <v>710</v>
      </c>
      <c r="M73" s="1128" t="s">
        <v>568</v>
      </c>
      <c r="N73" s="1128">
        <v>6</v>
      </c>
      <c r="O73" s="972"/>
      <c r="P73" s="938" t="str">
        <f t="shared" si="13"/>
        <v>Included</v>
      </c>
      <c r="Q73" s="938">
        <f t="shared" si="14"/>
        <v>0</v>
      </c>
      <c r="R73" s="662">
        <f t="shared" si="15"/>
        <v>0</v>
      </c>
      <c r="S73" s="662">
        <f t="shared" si="16"/>
        <v>0</v>
      </c>
      <c r="T73" s="663"/>
      <c r="U73" s="663"/>
      <c r="AD73" s="790"/>
    </row>
    <row r="74" spans="1:30" s="662" customFormat="1" ht="30.75" customHeight="1">
      <c r="A74" s="806">
        <v>3</v>
      </c>
      <c r="B74" s="1130">
        <v>7000028333</v>
      </c>
      <c r="C74" s="1128">
        <v>650</v>
      </c>
      <c r="D74" s="1128">
        <v>1010</v>
      </c>
      <c r="E74" s="1128">
        <v>30</v>
      </c>
      <c r="F74" s="1130" t="s">
        <v>782</v>
      </c>
      <c r="G74" s="1128">
        <v>100000559</v>
      </c>
      <c r="H74" s="1128">
        <v>998736</v>
      </c>
      <c r="I74" s="978"/>
      <c r="J74" s="1128">
        <v>18</v>
      </c>
      <c r="K74" s="977"/>
      <c r="L74" s="1130" t="s">
        <v>711</v>
      </c>
      <c r="M74" s="1128" t="s">
        <v>568</v>
      </c>
      <c r="N74" s="1128">
        <v>6</v>
      </c>
      <c r="O74" s="972"/>
      <c r="P74" s="938" t="str">
        <f t="shared" si="13"/>
        <v>Included</v>
      </c>
      <c r="Q74" s="938">
        <f t="shared" si="14"/>
        <v>0</v>
      </c>
      <c r="R74" s="662">
        <f t="shared" si="15"/>
        <v>0</v>
      </c>
      <c r="S74" s="662">
        <f t="shared" si="16"/>
        <v>0</v>
      </c>
      <c r="T74" s="663"/>
      <c r="U74" s="663"/>
      <c r="AD74" s="790"/>
    </row>
    <row r="75" spans="1:30" s="662" customFormat="1" ht="30.75" customHeight="1">
      <c r="A75" s="806">
        <v>4</v>
      </c>
      <c r="B75" s="1130">
        <v>7000028333</v>
      </c>
      <c r="C75" s="1128">
        <v>650</v>
      </c>
      <c r="D75" s="1128">
        <v>1010</v>
      </c>
      <c r="E75" s="1128">
        <v>40</v>
      </c>
      <c r="F75" s="1130" t="s">
        <v>782</v>
      </c>
      <c r="G75" s="1128">
        <v>100000565</v>
      </c>
      <c r="H75" s="1128">
        <v>998736</v>
      </c>
      <c r="I75" s="978"/>
      <c r="J75" s="1128">
        <v>18</v>
      </c>
      <c r="K75" s="977"/>
      <c r="L75" s="1130" t="s">
        <v>714</v>
      </c>
      <c r="M75" s="1128" t="s">
        <v>568</v>
      </c>
      <c r="N75" s="1128">
        <v>2</v>
      </c>
      <c r="O75" s="972"/>
      <c r="P75" s="938" t="str">
        <f t="shared" si="13"/>
        <v>Included</v>
      </c>
      <c r="Q75" s="938">
        <f t="shared" si="14"/>
        <v>0</v>
      </c>
      <c r="R75" s="662">
        <f t="shared" si="15"/>
        <v>0</v>
      </c>
      <c r="S75" s="662">
        <f t="shared" si="16"/>
        <v>0</v>
      </c>
      <c r="T75" s="663"/>
      <c r="U75" s="663"/>
      <c r="AD75" s="790"/>
    </row>
    <row r="76" spans="1:30" s="662" customFormat="1" ht="30.75" customHeight="1">
      <c r="A76" s="806">
        <v>5</v>
      </c>
      <c r="B76" s="1130">
        <v>7000028333</v>
      </c>
      <c r="C76" s="1128">
        <v>650</v>
      </c>
      <c r="D76" s="1128">
        <v>1010</v>
      </c>
      <c r="E76" s="1128">
        <v>50</v>
      </c>
      <c r="F76" s="1130" t="s">
        <v>782</v>
      </c>
      <c r="G76" s="1128">
        <v>100000567</v>
      </c>
      <c r="H76" s="1128">
        <v>998736</v>
      </c>
      <c r="I76" s="978"/>
      <c r="J76" s="1128">
        <v>18</v>
      </c>
      <c r="K76" s="977"/>
      <c r="L76" s="1130" t="s">
        <v>794</v>
      </c>
      <c r="M76" s="1128" t="s">
        <v>568</v>
      </c>
      <c r="N76" s="1128">
        <v>2</v>
      </c>
      <c r="O76" s="972"/>
      <c r="P76" s="938" t="str">
        <f t="shared" si="13"/>
        <v>Included</v>
      </c>
      <c r="Q76" s="938">
        <f t="shared" si="14"/>
        <v>0</v>
      </c>
      <c r="R76" s="662">
        <f t="shared" si="15"/>
        <v>0</v>
      </c>
      <c r="S76" s="662">
        <f t="shared" si="16"/>
        <v>0</v>
      </c>
      <c r="T76" s="663"/>
      <c r="U76" s="663"/>
      <c r="AD76" s="790"/>
    </row>
    <row r="77" spans="1:30" s="662" customFormat="1" ht="42.75" customHeight="1">
      <c r="A77" s="806">
        <v>6</v>
      </c>
      <c r="B77" s="1130">
        <v>7000028333</v>
      </c>
      <c r="C77" s="1128">
        <v>650</v>
      </c>
      <c r="D77" s="1128">
        <v>1010</v>
      </c>
      <c r="E77" s="1128">
        <v>60</v>
      </c>
      <c r="F77" s="1130" t="s">
        <v>782</v>
      </c>
      <c r="G77" s="1128">
        <v>100000568</v>
      </c>
      <c r="H77" s="1128">
        <v>998736</v>
      </c>
      <c r="I77" s="978"/>
      <c r="J77" s="1128">
        <v>18</v>
      </c>
      <c r="K77" s="977"/>
      <c r="L77" s="1130" t="s">
        <v>795</v>
      </c>
      <c r="M77" s="1128" t="s">
        <v>568</v>
      </c>
      <c r="N77" s="1128">
        <v>2</v>
      </c>
      <c r="O77" s="972"/>
      <c r="P77" s="938" t="str">
        <f t="shared" si="13"/>
        <v>Included</v>
      </c>
      <c r="Q77" s="938">
        <f t="shared" si="14"/>
        <v>0</v>
      </c>
      <c r="R77" s="662">
        <f t="shared" si="15"/>
        <v>0</v>
      </c>
      <c r="S77" s="662">
        <f t="shared" si="16"/>
        <v>0</v>
      </c>
      <c r="T77" s="663"/>
      <c r="U77" s="663"/>
      <c r="AD77" s="790"/>
    </row>
    <row r="78" spans="1:30" s="662" customFormat="1" ht="33.75" customHeight="1">
      <c r="A78" s="806">
        <v>7</v>
      </c>
      <c r="B78" s="1130">
        <v>7000028333</v>
      </c>
      <c r="C78" s="1128">
        <v>650</v>
      </c>
      <c r="D78" s="1128">
        <v>1010</v>
      </c>
      <c r="E78" s="1128">
        <v>70</v>
      </c>
      <c r="F78" s="1130" t="s">
        <v>782</v>
      </c>
      <c r="G78" s="1128">
        <v>100000587</v>
      </c>
      <c r="H78" s="1128">
        <v>998736</v>
      </c>
      <c r="I78" s="978"/>
      <c r="J78" s="1128">
        <v>18</v>
      </c>
      <c r="K78" s="977"/>
      <c r="L78" s="1130" t="s">
        <v>712</v>
      </c>
      <c r="M78" s="1128" t="s">
        <v>568</v>
      </c>
      <c r="N78" s="1128">
        <v>6</v>
      </c>
      <c r="O78" s="972"/>
      <c r="P78" s="938" t="str">
        <f t="shared" si="13"/>
        <v>Included</v>
      </c>
      <c r="Q78" s="938">
        <f t="shared" si="14"/>
        <v>0</v>
      </c>
      <c r="R78" s="662">
        <f t="shared" si="15"/>
        <v>0</v>
      </c>
      <c r="S78" s="662">
        <f t="shared" si="16"/>
        <v>0</v>
      </c>
      <c r="T78" s="663"/>
      <c r="U78" s="663"/>
      <c r="AD78" s="790"/>
    </row>
    <row r="79" spans="1:30" s="662" customFormat="1" ht="33.75" customHeight="1">
      <c r="A79" s="806">
        <v>8</v>
      </c>
      <c r="B79" s="1130">
        <v>7000028333</v>
      </c>
      <c r="C79" s="1128">
        <v>650</v>
      </c>
      <c r="D79" s="1128">
        <v>1010</v>
      </c>
      <c r="E79" s="1128">
        <v>80</v>
      </c>
      <c r="F79" s="1130" t="s">
        <v>782</v>
      </c>
      <c r="G79" s="1128">
        <v>100001908</v>
      </c>
      <c r="H79" s="1128">
        <v>998736</v>
      </c>
      <c r="I79" s="978"/>
      <c r="J79" s="1128">
        <v>18</v>
      </c>
      <c r="K79" s="977"/>
      <c r="L79" s="1130" t="s">
        <v>793</v>
      </c>
      <c r="M79" s="1128" t="s">
        <v>568</v>
      </c>
      <c r="N79" s="1128">
        <v>6</v>
      </c>
      <c r="O79" s="972"/>
      <c r="P79" s="938" t="str">
        <f t="shared" si="13"/>
        <v>Included</v>
      </c>
      <c r="Q79" s="938">
        <f t="shared" si="14"/>
        <v>0</v>
      </c>
      <c r="R79" s="662">
        <f t="shared" si="15"/>
        <v>0</v>
      </c>
      <c r="S79" s="662">
        <f t="shared" si="16"/>
        <v>0</v>
      </c>
      <c r="T79" s="663"/>
      <c r="U79" s="663"/>
      <c r="AD79" s="790"/>
    </row>
    <row r="80" spans="1:30" s="662" customFormat="1" ht="33">
      <c r="A80" s="806">
        <v>9</v>
      </c>
      <c r="B80" s="1130">
        <v>7000028333</v>
      </c>
      <c r="C80" s="1128">
        <v>660</v>
      </c>
      <c r="D80" s="1128">
        <v>1020</v>
      </c>
      <c r="E80" s="1128">
        <v>10</v>
      </c>
      <c r="F80" s="1130" t="s">
        <v>783</v>
      </c>
      <c r="G80" s="1128">
        <v>100000746</v>
      </c>
      <c r="H80" s="1128">
        <v>998736</v>
      </c>
      <c r="I80" s="978"/>
      <c r="J80" s="1128">
        <v>18</v>
      </c>
      <c r="K80" s="977"/>
      <c r="L80" s="1130" t="s">
        <v>741</v>
      </c>
      <c r="M80" s="1128" t="s">
        <v>568</v>
      </c>
      <c r="N80" s="1128">
        <v>2</v>
      </c>
      <c r="O80" s="972"/>
      <c r="P80" s="938" t="str">
        <f t="shared" si="13"/>
        <v>Included</v>
      </c>
      <c r="Q80" s="938">
        <f t="shared" si="14"/>
        <v>0</v>
      </c>
      <c r="R80" s="662">
        <f t="shared" si="15"/>
        <v>0</v>
      </c>
      <c r="S80" s="662">
        <f t="shared" si="16"/>
        <v>0</v>
      </c>
      <c r="T80" s="663"/>
      <c r="U80" s="663"/>
      <c r="AD80" s="790"/>
    </row>
    <row r="81" spans="1:30" s="662" customFormat="1" ht="33">
      <c r="A81" s="806">
        <v>10</v>
      </c>
      <c r="B81" s="1130">
        <v>7000028333</v>
      </c>
      <c r="C81" s="1128">
        <v>660</v>
      </c>
      <c r="D81" s="1128">
        <v>1020</v>
      </c>
      <c r="E81" s="1128">
        <v>20</v>
      </c>
      <c r="F81" s="1130" t="s">
        <v>783</v>
      </c>
      <c r="G81" s="1128">
        <v>100000744</v>
      </c>
      <c r="H81" s="1128">
        <v>998736</v>
      </c>
      <c r="I81" s="978"/>
      <c r="J81" s="1128">
        <v>18</v>
      </c>
      <c r="K81" s="977"/>
      <c r="L81" s="1130" t="s">
        <v>813</v>
      </c>
      <c r="M81" s="1128" t="s">
        <v>568</v>
      </c>
      <c r="N81" s="1128">
        <v>2</v>
      </c>
      <c r="O81" s="972"/>
      <c r="P81" s="938" t="str">
        <f t="shared" si="13"/>
        <v>Included</v>
      </c>
      <c r="Q81" s="938">
        <f t="shared" si="14"/>
        <v>0</v>
      </c>
      <c r="R81" s="662">
        <f t="shared" si="15"/>
        <v>0</v>
      </c>
      <c r="S81" s="662">
        <f t="shared" si="16"/>
        <v>0</v>
      </c>
      <c r="T81" s="663"/>
      <c r="U81" s="663"/>
      <c r="AD81" s="790"/>
    </row>
    <row r="82" spans="1:30" s="662" customFormat="1" ht="43.5" customHeight="1">
      <c r="A82" s="806">
        <v>11</v>
      </c>
      <c r="B82" s="1130">
        <v>7000028333</v>
      </c>
      <c r="C82" s="1128">
        <v>660</v>
      </c>
      <c r="D82" s="1128">
        <v>1020</v>
      </c>
      <c r="E82" s="1128">
        <v>30</v>
      </c>
      <c r="F82" s="1130" t="s">
        <v>783</v>
      </c>
      <c r="G82" s="1128">
        <v>100000750</v>
      </c>
      <c r="H82" s="1128">
        <v>998736</v>
      </c>
      <c r="I82" s="978"/>
      <c r="J82" s="1128">
        <v>18</v>
      </c>
      <c r="K82" s="977"/>
      <c r="L82" s="1130" t="s">
        <v>814</v>
      </c>
      <c r="M82" s="1128" t="s">
        <v>572</v>
      </c>
      <c r="N82" s="1128">
        <v>1</v>
      </c>
      <c r="O82" s="972"/>
      <c r="P82" s="938" t="str">
        <f t="shared" si="13"/>
        <v>Included</v>
      </c>
      <c r="Q82" s="938">
        <f t="shared" si="14"/>
        <v>0</v>
      </c>
      <c r="R82" s="662">
        <f t="shared" si="15"/>
        <v>0</v>
      </c>
      <c r="S82" s="662">
        <f t="shared" si="16"/>
        <v>0</v>
      </c>
      <c r="T82" s="663"/>
      <c r="U82" s="663"/>
      <c r="AD82" s="790"/>
    </row>
    <row r="83" spans="1:30" s="662" customFormat="1" ht="33">
      <c r="A83" s="806">
        <v>12</v>
      </c>
      <c r="B83" s="1130">
        <v>7000028333</v>
      </c>
      <c r="C83" s="1128">
        <v>670</v>
      </c>
      <c r="D83" s="1128">
        <v>1030</v>
      </c>
      <c r="E83" s="1128">
        <v>10</v>
      </c>
      <c r="F83" s="1130" t="s">
        <v>812</v>
      </c>
      <c r="G83" s="1128">
        <v>100000773</v>
      </c>
      <c r="H83" s="1128">
        <v>998736</v>
      </c>
      <c r="I83" s="978"/>
      <c r="J83" s="1128">
        <v>18</v>
      </c>
      <c r="K83" s="977"/>
      <c r="L83" s="1130" t="s">
        <v>815</v>
      </c>
      <c r="M83" s="1128" t="s">
        <v>568</v>
      </c>
      <c r="N83" s="1128">
        <v>11</v>
      </c>
      <c r="O83" s="972"/>
      <c r="P83" s="938" t="str">
        <f>IF(O83=0, "Included", IF(ISERROR(N83*O83), O83, N83*O83))</f>
        <v>Included</v>
      </c>
      <c r="Q83" s="938">
        <f>S83</f>
        <v>0</v>
      </c>
      <c r="R83" s="662">
        <f>IF(P83="Included",0,P83)</f>
        <v>0</v>
      </c>
      <c r="S83" s="662">
        <f t="shared" si="16"/>
        <v>0</v>
      </c>
      <c r="T83" s="663"/>
      <c r="U83" s="663"/>
      <c r="AD83" s="790"/>
    </row>
    <row r="84" spans="1:30" s="662" customFormat="1" ht="40.5" customHeight="1">
      <c r="A84" s="806">
        <v>13</v>
      </c>
      <c r="B84" s="1130">
        <v>7000028333</v>
      </c>
      <c r="C84" s="1128">
        <v>670</v>
      </c>
      <c r="D84" s="1128">
        <v>1030</v>
      </c>
      <c r="E84" s="1128">
        <v>20</v>
      </c>
      <c r="F84" s="1130" t="s">
        <v>812</v>
      </c>
      <c r="G84" s="1128">
        <v>100000775</v>
      </c>
      <c r="H84" s="1128">
        <v>998736</v>
      </c>
      <c r="I84" s="978"/>
      <c r="J84" s="1128">
        <v>18</v>
      </c>
      <c r="K84" s="977"/>
      <c r="L84" s="1130" t="s">
        <v>816</v>
      </c>
      <c r="M84" s="1128" t="s">
        <v>568</v>
      </c>
      <c r="N84" s="1128">
        <v>6</v>
      </c>
      <c r="O84" s="972"/>
      <c r="P84" s="938" t="str">
        <f t="shared" ref="P84:P94" si="17">IF(O84=0, "Included", IF(ISERROR(N84*O84), O84, N84*O84))</f>
        <v>Included</v>
      </c>
      <c r="Q84" s="938">
        <f t="shared" ref="Q84:Q94" si="18">S84</f>
        <v>0</v>
      </c>
      <c r="R84" s="662">
        <f t="shared" ref="R84:R94" si="19">IF(P84="Included",0,P84)</f>
        <v>0</v>
      </c>
      <c r="S84" s="662">
        <f t="shared" ref="S84:S94" si="20">IF(K84="",(R84*J84/100),(R84*K84))</f>
        <v>0</v>
      </c>
      <c r="T84" s="663"/>
      <c r="U84" s="663"/>
      <c r="AD84" s="790"/>
    </row>
    <row r="85" spans="1:30" s="662" customFormat="1" ht="30" customHeight="1">
      <c r="A85" s="806">
        <v>14</v>
      </c>
      <c r="B85" s="1130">
        <v>7000028333</v>
      </c>
      <c r="C85" s="1128">
        <v>680</v>
      </c>
      <c r="D85" s="1128">
        <v>1040</v>
      </c>
      <c r="E85" s="1128">
        <v>10</v>
      </c>
      <c r="F85" s="1130" t="s">
        <v>784</v>
      </c>
      <c r="G85" s="1128">
        <v>100000891</v>
      </c>
      <c r="H85" s="1128">
        <v>998734</v>
      </c>
      <c r="I85" s="978"/>
      <c r="J85" s="1128">
        <v>18</v>
      </c>
      <c r="K85" s="977"/>
      <c r="L85" s="1130" t="s">
        <v>718</v>
      </c>
      <c r="M85" s="1128" t="s">
        <v>568</v>
      </c>
      <c r="N85" s="1128">
        <v>2</v>
      </c>
      <c r="O85" s="972"/>
      <c r="P85" s="938" t="str">
        <f t="shared" si="17"/>
        <v>Included</v>
      </c>
      <c r="Q85" s="938">
        <f t="shared" si="18"/>
        <v>0</v>
      </c>
      <c r="R85" s="662">
        <f t="shared" si="19"/>
        <v>0</v>
      </c>
      <c r="S85" s="662">
        <f t="shared" si="20"/>
        <v>0</v>
      </c>
      <c r="T85" s="663"/>
      <c r="U85" s="663"/>
      <c r="AD85" s="790"/>
    </row>
    <row r="86" spans="1:30" s="662" customFormat="1" ht="33">
      <c r="A86" s="806">
        <v>15</v>
      </c>
      <c r="B86" s="1130">
        <v>7000028333</v>
      </c>
      <c r="C86" s="1128">
        <v>690</v>
      </c>
      <c r="D86" s="1128">
        <v>1050</v>
      </c>
      <c r="E86" s="1128">
        <v>10</v>
      </c>
      <c r="F86" s="1130" t="s">
        <v>785</v>
      </c>
      <c r="G86" s="1128">
        <v>100004931</v>
      </c>
      <c r="H86" s="1128">
        <v>998731</v>
      </c>
      <c r="I86" s="978"/>
      <c r="J86" s="1128">
        <v>18</v>
      </c>
      <c r="K86" s="977"/>
      <c r="L86" s="1130" t="s">
        <v>798</v>
      </c>
      <c r="M86" s="1128" t="s">
        <v>568</v>
      </c>
      <c r="N86" s="1128">
        <v>6</v>
      </c>
      <c r="O86" s="972"/>
      <c r="P86" s="938" t="str">
        <f t="shared" si="17"/>
        <v>Included</v>
      </c>
      <c r="Q86" s="938">
        <f t="shared" si="18"/>
        <v>0</v>
      </c>
      <c r="R86" s="662">
        <f t="shared" si="19"/>
        <v>0</v>
      </c>
      <c r="S86" s="662">
        <f t="shared" si="20"/>
        <v>0</v>
      </c>
      <c r="T86" s="663"/>
      <c r="U86" s="663"/>
      <c r="AD86" s="790"/>
    </row>
    <row r="87" spans="1:30" s="662" customFormat="1" ht="28.5" customHeight="1">
      <c r="A87" s="806">
        <v>16</v>
      </c>
      <c r="B87" s="1130">
        <v>7000028333</v>
      </c>
      <c r="C87" s="1128">
        <v>690</v>
      </c>
      <c r="D87" s="1128">
        <v>1050</v>
      </c>
      <c r="E87" s="1128">
        <v>20</v>
      </c>
      <c r="F87" s="1130" t="s">
        <v>785</v>
      </c>
      <c r="G87" s="1128">
        <v>100004930</v>
      </c>
      <c r="H87" s="1128">
        <v>998731</v>
      </c>
      <c r="I87" s="978"/>
      <c r="J87" s="1128">
        <v>18</v>
      </c>
      <c r="K87" s="977"/>
      <c r="L87" s="1130" t="s">
        <v>797</v>
      </c>
      <c r="M87" s="1128" t="s">
        <v>568</v>
      </c>
      <c r="N87" s="1128">
        <v>6</v>
      </c>
      <c r="O87" s="972"/>
      <c r="P87" s="938" t="str">
        <f t="shared" si="17"/>
        <v>Included</v>
      </c>
      <c r="Q87" s="938">
        <f t="shared" si="18"/>
        <v>0</v>
      </c>
      <c r="R87" s="662">
        <f t="shared" si="19"/>
        <v>0</v>
      </c>
      <c r="S87" s="662">
        <f t="shared" si="20"/>
        <v>0</v>
      </c>
      <c r="T87" s="663"/>
      <c r="U87" s="663"/>
      <c r="AD87" s="790"/>
    </row>
    <row r="88" spans="1:30" s="662" customFormat="1" ht="33">
      <c r="A88" s="806">
        <v>17</v>
      </c>
      <c r="B88" s="1130">
        <v>7000028333</v>
      </c>
      <c r="C88" s="1128">
        <v>690</v>
      </c>
      <c r="D88" s="1128">
        <v>1050</v>
      </c>
      <c r="E88" s="1128">
        <v>30</v>
      </c>
      <c r="F88" s="1130" t="s">
        <v>785</v>
      </c>
      <c r="G88" s="1128">
        <v>100004932</v>
      </c>
      <c r="H88" s="1128">
        <v>998731</v>
      </c>
      <c r="I88" s="978"/>
      <c r="J88" s="1128">
        <v>18</v>
      </c>
      <c r="K88" s="977"/>
      <c r="L88" s="1130" t="s">
        <v>817</v>
      </c>
      <c r="M88" s="1128" t="s">
        <v>568</v>
      </c>
      <c r="N88" s="1128">
        <v>6</v>
      </c>
      <c r="O88" s="972"/>
      <c r="P88" s="938" t="str">
        <f t="shared" si="17"/>
        <v>Included</v>
      </c>
      <c r="Q88" s="938">
        <f t="shared" si="18"/>
        <v>0</v>
      </c>
      <c r="R88" s="662">
        <f t="shared" si="19"/>
        <v>0</v>
      </c>
      <c r="S88" s="662">
        <f t="shared" si="20"/>
        <v>0</v>
      </c>
      <c r="T88" s="663"/>
      <c r="U88" s="663"/>
      <c r="AD88" s="790"/>
    </row>
    <row r="89" spans="1:30" s="662" customFormat="1" ht="33.75" customHeight="1">
      <c r="A89" s="806">
        <v>18</v>
      </c>
      <c r="B89" s="1130">
        <v>7000028333</v>
      </c>
      <c r="C89" s="1128">
        <v>690</v>
      </c>
      <c r="D89" s="1128">
        <v>1050</v>
      </c>
      <c r="E89" s="1128">
        <v>40</v>
      </c>
      <c r="F89" s="1130" t="s">
        <v>785</v>
      </c>
      <c r="G89" s="1128">
        <v>100004934</v>
      </c>
      <c r="H89" s="1128">
        <v>998731</v>
      </c>
      <c r="I89" s="978"/>
      <c r="J89" s="1128">
        <v>18</v>
      </c>
      <c r="K89" s="977"/>
      <c r="L89" s="1130" t="s">
        <v>678</v>
      </c>
      <c r="M89" s="1128" t="s">
        <v>568</v>
      </c>
      <c r="N89" s="1128">
        <v>6</v>
      </c>
      <c r="O89" s="972"/>
      <c r="P89" s="938" t="str">
        <f t="shared" si="17"/>
        <v>Included</v>
      </c>
      <c r="Q89" s="938">
        <f t="shared" si="18"/>
        <v>0</v>
      </c>
      <c r="R89" s="662">
        <f t="shared" si="19"/>
        <v>0</v>
      </c>
      <c r="S89" s="662">
        <f t="shared" si="20"/>
        <v>0</v>
      </c>
      <c r="T89" s="663"/>
      <c r="U89" s="663"/>
      <c r="AD89" s="790"/>
    </row>
    <row r="90" spans="1:30" s="662" customFormat="1" ht="33.75" customHeight="1">
      <c r="A90" s="806">
        <v>19</v>
      </c>
      <c r="B90" s="1130">
        <v>7000028333</v>
      </c>
      <c r="C90" s="1128">
        <v>690</v>
      </c>
      <c r="D90" s="1128">
        <v>1050</v>
      </c>
      <c r="E90" s="1128">
        <v>50</v>
      </c>
      <c r="F90" s="1130" t="s">
        <v>785</v>
      </c>
      <c r="G90" s="1128">
        <v>100001022</v>
      </c>
      <c r="H90" s="1128">
        <v>998731</v>
      </c>
      <c r="I90" s="978"/>
      <c r="J90" s="1128">
        <v>18</v>
      </c>
      <c r="K90" s="977"/>
      <c r="L90" s="1130" t="s">
        <v>635</v>
      </c>
      <c r="M90" s="1128" t="s">
        <v>568</v>
      </c>
      <c r="N90" s="1128">
        <v>2</v>
      </c>
      <c r="O90" s="972"/>
      <c r="P90" s="938" t="str">
        <f t="shared" si="17"/>
        <v>Included</v>
      </c>
      <c r="Q90" s="938">
        <f t="shared" si="18"/>
        <v>0</v>
      </c>
      <c r="R90" s="662">
        <f t="shared" si="19"/>
        <v>0</v>
      </c>
      <c r="S90" s="662">
        <f t="shared" si="20"/>
        <v>0</v>
      </c>
      <c r="T90" s="663"/>
      <c r="U90" s="663"/>
      <c r="AD90" s="790"/>
    </row>
    <row r="91" spans="1:30" s="662" customFormat="1" ht="33.75" customHeight="1">
      <c r="A91" s="806">
        <v>20</v>
      </c>
      <c r="B91" s="1130">
        <v>7000028333</v>
      </c>
      <c r="C91" s="1128">
        <v>690</v>
      </c>
      <c r="D91" s="1128">
        <v>1050</v>
      </c>
      <c r="E91" s="1128">
        <v>60</v>
      </c>
      <c r="F91" s="1130" t="s">
        <v>785</v>
      </c>
      <c r="G91" s="1128">
        <v>100001021</v>
      </c>
      <c r="H91" s="1128">
        <v>995461</v>
      </c>
      <c r="I91" s="978"/>
      <c r="J91" s="1128">
        <v>18</v>
      </c>
      <c r="K91" s="977"/>
      <c r="L91" s="1130" t="s">
        <v>573</v>
      </c>
      <c r="M91" s="1128" t="s">
        <v>568</v>
      </c>
      <c r="N91" s="1128">
        <v>2</v>
      </c>
      <c r="O91" s="972"/>
      <c r="P91" s="938" t="str">
        <f t="shared" si="17"/>
        <v>Included</v>
      </c>
      <c r="Q91" s="938">
        <f t="shared" si="18"/>
        <v>0</v>
      </c>
      <c r="R91" s="662">
        <f t="shared" si="19"/>
        <v>0</v>
      </c>
      <c r="S91" s="662">
        <f t="shared" si="20"/>
        <v>0</v>
      </c>
      <c r="T91" s="663"/>
      <c r="U91" s="663"/>
      <c r="AD91" s="790"/>
    </row>
    <row r="92" spans="1:30" s="662" customFormat="1" ht="57" customHeight="1">
      <c r="A92" s="806">
        <v>21</v>
      </c>
      <c r="B92" s="1130">
        <v>7000028333</v>
      </c>
      <c r="C92" s="1128">
        <v>700</v>
      </c>
      <c r="D92" s="1128">
        <v>1070</v>
      </c>
      <c r="E92" s="1128">
        <v>10</v>
      </c>
      <c r="F92" s="1130" t="s">
        <v>786</v>
      </c>
      <c r="G92" s="1128">
        <v>100000600</v>
      </c>
      <c r="H92" s="1128">
        <v>998731</v>
      </c>
      <c r="I92" s="978"/>
      <c r="J92" s="1128">
        <v>18</v>
      </c>
      <c r="K92" s="977"/>
      <c r="L92" s="1130" t="s">
        <v>799</v>
      </c>
      <c r="M92" s="1128" t="s">
        <v>572</v>
      </c>
      <c r="N92" s="1128">
        <v>2</v>
      </c>
      <c r="O92" s="972"/>
      <c r="P92" s="938" t="str">
        <f t="shared" si="17"/>
        <v>Included</v>
      </c>
      <c r="Q92" s="938">
        <f t="shared" si="18"/>
        <v>0</v>
      </c>
      <c r="R92" s="662">
        <f t="shared" si="19"/>
        <v>0</v>
      </c>
      <c r="S92" s="662">
        <f t="shared" si="20"/>
        <v>0</v>
      </c>
      <c r="T92" s="663"/>
      <c r="U92" s="663"/>
      <c r="AD92" s="790"/>
    </row>
    <row r="93" spans="1:30" s="662" customFormat="1" ht="57" customHeight="1">
      <c r="A93" s="806">
        <v>22</v>
      </c>
      <c r="B93" s="1130">
        <v>7000028333</v>
      </c>
      <c r="C93" s="1128">
        <v>700</v>
      </c>
      <c r="D93" s="1128">
        <v>1070</v>
      </c>
      <c r="E93" s="1128">
        <v>20</v>
      </c>
      <c r="F93" s="1130" t="s">
        <v>786</v>
      </c>
      <c r="G93" s="1128">
        <v>100002308</v>
      </c>
      <c r="H93" s="1128">
        <v>998731</v>
      </c>
      <c r="I93" s="978"/>
      <c r="J93" s="1128">
        <v>18</v>
      </c>
      <c r="K93" s="977"/>
      <c r="L93" s="1130" t="s">
        <v>818</v>
      </c>
      <c r="M93" s="1128" t="s">
        <v>569</v>
      </c>
      <c r="N93" s="1128">
        <v>1</v>
      </c>
      <c r="O93" s="972"/>
      <c r="P93" s="938" t="str">
        <f t="shared" si="17"/>
        <v>Included</v>
      </c>
      <c r="Q93" s="938">
        <f t="shared" si="18"/>
        <v>0</v>
      </c>
      <c r="R93" s="662">
        <f t="shared" si="19"/>
        <v>0</v>
      </c>
      <c r="S93" s="662">
        <f t="shared" si="20"/>
        <v>0</v>
      </c>
      <c r="T93" s="663"/>
      <c r="U93" s="663"/>
      <c r="AD93" s="790"/>
    </row>
    <row r="94" spans="1:30" s="662" customFormat="1" ht="57" customHeight="1">
      <c r="A94" s="806">
        <v>23</v>
      </c>
      <c r="B94" s="1130">
        <v>7000028333</v>
      </c>
      <c r="C94" s="1128">
        <v>710</v>
      </c>
      <c r="D94" s="1128">
        <v>1075</v>
      </c>
      <c r="E94" s="1128">
        <v>10</v>
      </c>
      <c r="F94" s="1130" t="s">
        <v>788</v>
      </c>
      <c r="G94" s="1128">
        <v>100002264</v>
      </c>
      <c r="H94" s="1128">
        <v>995455</v>
      </c>
      <c r="I94" s="978"/>
      <c r="J94" s="1128">
        <v>18</v>
      </c>
      <c r="K94" s="977"/>
      <c r="L94" s="1130" t="s">
        <v>804</v>
      </c>
      <c r="M94" s="1128" t="s">
        <v>568</v>
      </c>
      <c r="N94" s="1128">
        <v>6</v>
      </c>
      <c r="O94" s="972"/>
      <c r="P94" s="938" t="str">
        <f t="shared" si="17"/>
        <v>Included</v>
      </c>
      <c r="Q94" s="938">
        <f t="shared" si="18"/>
        <v>0</v>
      </c>
      <c r="R94" s="662">
        <f t="shared" si="19"/>
        <v>0</v>
      </c>
      <c r="S94" s="662">
        <f t="shared" si="20"/>
        <v>0</v>
      </c>
      <c r="T94" s="663"/>
      <c r="U94" s="663"/>
      <c r="AD94" s="790"/>
    </row>
    <row r="95" spans="1:30" s="662" customFormat="1" ht="57" customHeight="1">
      <c r="A95" s="806">
        <v>24</v>
      </c>
      <c r="B95" s="1130">
        <v>7000028333</v>
      </c>
      <c r="C95" s="1128">
        <v>710</v>
      </c>
      <c r="D95" s="1128">
        <v>1075</v>
      </c>
      <c r="E95" s="1128">
        <v>20</v>
      </c>
      <c r="F95" s="1130" t="s">
        <v>788</v>
      </c>
      <c r="G95" s="1128">
        <v>100002265</v>
      </c>
      <c r="H95" s="1128">
        <v>995455</v>
      </c>
      <c r="I95" s="978"/>
      <c r="J95" s="1128">
        <v>18</v>
      </c>
      <c r="K95" s="977"/>
      <c r="L95" s="1130" t="s">
        <v>803</v>
      </c>
      <c r="M95" s="1128" t="s">
        <v>568</v>
      </c>
      <c r="N95" s="1128">
        <v>6</v>
      </c>
      <c r="O95" s="972"/>
      <c r="P95" s="938" t="str">
        <f>IF(O95=0, "Included", IF(ISERROR(N95*O95), O95, N95*O95))</f>
        <v>Included</v>
      </c>
      <c r="Q95" s="938">
        <f>S95</f>
        <v>0</v>
      </c>
      <c r="R95" s="662">
        <f>IF(P95="Included",0,P95)</f>
        <v>0</v>
      </c>
      <c r="S95" s="662">
        <f t="shared" si="16"/>
        <v>0</v>
      </c>
      <c r="T95" s="663"/>
      <c r="U95" s="663"/>
      <c r="AD95" s="790"/>
    </row>
    <row r="96" spans="1:30" s="662" customFormat="1" ht="57" customHeight="1">
      <c r="A96" s="806">
        <v>25</v>
      </c>
      <c r="B96" s="1130">
        <v>7000028333</v>
      </c>
      <c r="C96" s="1128">
        <v>710</v>
      </c>
      <c r="D96" s="1128">
        <v>1075</v>
      </c>
      <c r="E96" s="1128">
        <v>30</v>
      </c>
      <c r="F96" s="1130" t="s">
        <v>788</v>
      </c>
      <c r="G96" s="1128">
        <v>100002266</v>
      </c>
      <c r="H96" s="1128">
        <v>995455</v>
      </c>
      <c r="I96" s="978"/>
      <c r="J96" s="1128">
        <v>18</v>
      </c>
      <c r="K96" s="977"/>
      <c r="L96" s="1130" t="s">
        <v>802</v>
      </c>
      <c r="M96" s="1128" t="s">
        <v>568</v>
      </c>
      <c r="N96" s="1128">
        <v>6</v>
      </c>
      <c r="O96" s="972"/>
      <c r="P96" s="938" t="str">
        <f>IF(O96=0, "Included", IF(ISERROR(N96*O96), O96, N96*O96))</f>
        <v>Included</v>
      </c>
      <c r="Q96" s="938">
        <f>S96</f>
        <v>0</v>
      </c>
      <c r="R96" s="662">
        <f>IF(P96="Included",0,P96)</f>
        <v>0</v>
      </c>
      <c r="S96" s="662">
        <f t="shared" si="16"/>
        <v>0</v>
      </c>
      <c r="T96" s="663"/>
      <c r="U96" s="663"/>
      <c r="AD96" s="790"/>
    </row>
    <row r="97" spans="1:30" s="662" customFormat="1" ht="57" customHeight="1">
      <c r="A97" s="806">
        <v>26</v>
      </c>
      <c r="B97" s="1130">
        <v>7000028333</v>
      </c>
      <c r="C97" s="1128">
        <v>710</v>
      </c>
      <c r="D97" s="1128">
        <v>1075</v>
      </c>
      <c r="E97" s="1128">
        <v>40</v>
      </c>
      <c r="F97" s="1130" t="s">
        <v>788</v>
      </c>
      <c r="G97" s="1128">
        <v>100002267</v>
      </c>
      <c r="H97" s="1128">
        <v>995455</v>
      </c>
      <c r="I97" s="978"/>
      <c r="J97" s="1128">
        <v>18</v>
      </c>
      <c r="K97" s="977"/>
      <c r="L97" s="1130" t="s">
        <v>801</v>
      </c>
      <c r="M97" s="1128" t="s">
        <v>568</v>
      </c>
      <c r="N97" s="1128">
        <v>6</v>
      </c>
      <c r="O97" s="972"/>
      <c r="P97" s="938" t="str">
        <f t="shared" ref="P97:P103" si="21">IF(O97=0, "Included", IF(ISERROR(N97*O97), O97, N97*O97))</f>
        <v>Included</v>
      </c>
      <c r="Q97" s="938">
        <f t="shared" ref="Q97:Q103" si="22">S97</f>
        <v>0</v>
      </c>
      <c r="R97" s="662">
        <f t="shared" ref="R97:R103" si="23">IF(P97="Included",0,P97)</f>
        <v>0</v>
      </c>
      <c r="S97" s="662">
        <f t="shared" si="16"/>
        <v>0</v>
      </c>
      <c r="T97" s="663"/>
      <c r="U97" s="663"/>
      <c r="AD97" s="790"/>
    </row>
    <row r="98" spans="1:30" s="662" customFormat="1" ht="57" customHeight="1">
      <c r="A98" s="806">
        <v>27</v>
      </c>
      <c r="B98" s="1130">
        <v>7000028333</v>
      </c>
      <c r="C98" s="1128">
        <v>710</v>
      </c>
      <c r="D98" s="1128">
        <v>1075</v>
      </c>
      <c r="E98" s="1128">
        <v>50</v>
      </c>
      <c r="F98" s="1130" t="s">
        <v>788</v>
      </c>
      <c r="G98" s="1128">
        <v>100002263</v>
      </c>
      <c r="H98" s="1128">
        <v>995455</v>
      </c>
      <c r="I98" s="978"/>
      <c r="J98" s="1128">
        <v>18</v>
      </c>
      <c r="K98" s="977"/>
      <c r="L98" s="1130" t="s">
        <v>800</v>
      </c>
      <c r="M98" s="1128" t="s">
        <v>568</v>
      </c>
      <c r="N98" s="1128">
        <v>6</v>
      </c>
      <c r="O98" s="972"/>
      <c r="P98" s="938" t="str">
        <f t="shared" si="21"/>
        <v>Included</v>
      </c>
      <c r="Q98" s="938">
        <f t="shared" si="22"/>
        <v>0</v>
      </c>
      <c r="R98" s="662">
        <f t="shared" si="23"/>
        <v>0</v>
      </c>
      <c r="S98" s="662">
        <f t="shared" si="16"/>
        <v>0</v>
      </c>
      <c r="T98" s="663"/>
      <c r="U98" s="663"/>
      <c r="AD98" s="790"/>
    </row>
    <row r="99" spans="1:30" s="662" customFormat="1" ht="33">
      <c r="A99" s="806">
        <v>28</v>
      </c>
      <c r="B99" s="1130">
        <v>7000028333</v>
      </c>
      <c r="C99" s="1128">
        <v>710</v>
      </c>
      <c r="D99" s="1128">
        <v>1075</v>
      </c>
      <c r="E99" s="1128">
        <v>60</v>
      </c>
      <c r="F99" s="1130" t="s">
        <v>788</v>
      </c>
      <c r="G99" s="1128">
        <v>100003103</v>
      </c>
      <c r="H99" s="1128">
        <v>998731</v>
      </c>
      <c r="I99" s="978"/>
      <c r="J99" s="1128">
        <v>18</v>
      </c>
      <c r="K99" s="977"/>
      <c r="L99" s="1130" t="s">
        <v>679</v>
      </c>
      <c r="M99" s="1128" t="s">
        <v>576</v>
      </c>
      <c r="N99" s="1128">
        <v>1</v>
      </c>
      <c r="O99" s="972"/>
      <c r="P99" s="938" t="str">
        <f t="shared" si="21"/>
        <v>Included</v>
      </c>
      <c r="Q99" s="938">
        <f t="shared" si="22"/>
        <v>0</v>
      </c>
      <c r="R99" s="662">
        <f t="shared" si="23"/>
        <v>0</v>
      </c>
      <c r="S99" s="662">
        <f t="shared" si="16"/>
        <v>0</v>
      </c>
      <c r="T99" s="663"/>
      <c r="U99" s="663"/>
      <c r="AD99" s="790"/>
    </row>
    <row r="100" spans="1:30" s="662" customFormat="1" ht="41.25" customHeight="1">
      <c r="A100" s="806">
        <v>29</v>
      </c>
      <c r="B100" s="1130">
        <v>7000028333</v>
      </c>
      <c r="C100" s="1128">
        <v>720</v>
      </c>
      <c r="D100" s="1128">
        <v>1080</v>
      </c>
      <c r="E100" s="1128">
        <v>10</v>
      </c>
      <c r="F100" s="1130" t="s">
        <v>787</v>
      </c>
      <c r="G100" s="1128">
        <v>100002181</v>
      </c>
      <c r="H100" s="1128">
        <v>998736</v>
      </c>
      <c r="I100" s="978"/>
      <c r="J100" s="1128">
        <v>18</v>
      </c>
      <c r="K100" s="977"/>
      <c r="L100" s="1130" t="s">
        <v>570</v>
      </c>
      <c r="M100" s="1128" t="s">
        <v>569</v>
      </c>
      <c r="N100" s="1128">
        <v>1</v>
      </c>
      <c r="O100" s="972"/>
      <c r="P100" s="938" t="str">
        <f t="shared" si="21"/>
        <v>Included</v>
      </c>
      <c r="Q100" s="938">
        <f t="shared" si="22"/>
        <v>0</v>
      </c>
      <c r="R100" s="662">
        <f t="shared" si="23"/>
        <v>0</v>
      </c>
      <c r="S100" s="662">
        <f t="shared" si="16"/>
        <v>0</v>
      </c>
      <c r="T100" s="663"/>
      <c r="U100" s="663"/>
      <c r="AD100" s="790"/>
    </row>
    <row r="101" spans="1:30" s="662" customFormat="1" ht="33">
      <c r="A101" s="806">
        <v>30</v>
      </c>
      <c r="B101" s="1130">
        <v>7000028333</v>
      </c>
      <c r="C101" s="1128">
        <v>720</v>
      </c>
      <c r="D101" s="1128">
        <v>1080</v>
      </c>
      <c r="E101" s="1128">
        <v>20</v>
      </c>
      <c r="F101" s="1130" t="s">
        <v>787</v>
      </c>
      <c r="G101" s="1128">
        <v>100002182</v>
      </c>
      <c r="H101" s="1128">
        <v>998736</v>
      </c>
      <c r="I101" s="978"/>
      <c r="J101" s="1128">
        <v>18</v>
      </c>
      <c r="K101" s="977"/>
      <c r="L101" s="1130" t="s">
        <v>571</v>
      </c>
      <c r="M101" s="1128" t="s">
        <v>569</v>
      </c>
      <c r="N101" s="1128">
        <v>1</v>
      </c>
      <c r="O101" s="972"/>
      <c r="P101" s="938" t="str">
        <f t="shared" si="21"/>
        <v>Included</v>
      </c>
      <c r="Q101" s="938">
        <f t="shared" si="22"/>
        <v>0</v>
      </c>
      <c r="R101" s="662">
        <f t="shared" si="23"/>
        <v>0</v>
      </c>
      <c r="S101" s="662">
        <f t="shared" si="16"/>
        <v>0</v>
      </c>
      <c r="T101" s="663"/>
      <c r="U101" s="663"/>
      <c r="AD101" s="790"/>
    </row>
    <row r="102" spans="1:30" s="662" customFormat="1" ht="30.75" customHeight="1">
      <c r="A102" s="806">
        <v>31</v>
      </c>
      <c r="B102" s="1130">
        <v>7000028333</v>
      </c>
      <c r="C102" s="1128">
        <v>740</v>
      </c>
      <c r="D102" s="1128">
        <v>1100</v>
      </c>
      <c r="E102" s="1128">
        <v>10</v>
      </c>
      <c r="F102" s="1130" t="s">
        <v>677</v>
      </c>
      <c r="G102" s="1128">
        <v>100001432</v>
      </c>
      <c r="H102" s="1128">
        <v>995423</v>
      </c>
      <c r="I102" s="978"/>
      <c r="J102" s="1128">
        <v>18</v>
      </c>
      <c r="K102" s="977"/>
      <c r="L102" s="1130" t="s">
        <v>819</v>
      </c>
      <c r="M102" s="1128" t="s">
        <v>594</v>
      </c>
      <c r="N102" s="1128">
        <v>100</v>
      </c>
      <c r="O102" s="972"/>
      <c r="P102" s="938" t="str">
        <f t="shared" si="21"/>
        <v>Included</v>
      </c>
      <c r="Q102" s="938">
        <f t="shared" si="22"/>
        <v>0</v>
      </c>
      <c r="R102" s="662">
        <f t="shared" si="23"/>
        <v>0</v>
      </c>
      <c r="S102" s="662">
        <f t="shared" si="16"/>
        <v>0</v>
      </c>
      <c r="T102" s="663"/>
      <c r="U102" s="663"/>
      <c r="AD102" s="790"/>
    </row>
    <row r="103" spans="1:30" s="662" customFormat="1" ht="129.75" customHeight="1">
      <c r="A103" s="806">
        <v>32</v>
      </c>
      <c r="B103" s="1130">
        <v>7000028333</v>
      </c>
      <c r="C103" s="1128">
        <v>740</v>
      </c>
      <c r="D103" s="1128">
        <v>1100</v>
      </c>
      <c r="E103" s="1128">
        <v>20</v>
      </c>
      <c r="F103" s="1130" t="s">
        <v>677</v>
      </c>
      <c r="G103" s="1128">
        <v>100002583</v>
      </c>
      <c r="H103" s="1128">
        <v>995432</v>
      </c>
      <c r="I103" s="978"/>
      <c r="J103" s="1128">
        <v>18</v>
      </c>
      <c r="K103" s="977"/>
      <c r="L103" s="1130" t="s">
        <v>626</v>
      </c>
      <c r="M103" s="1128" t="s">
        <v>584</v>
      </c>
      <c r="N103" s="1128">
        <v>125</v>
      </c>
      <c r="O103" s="972"/>
      <c r="P103" s="938" t="str">
        <f t="shared" si="21"/>
        <v>Included</v>
      </c>
      <c r="Q103" s="938">
        <f t="shared" si="22"/>
        <v>0</v>
      </c>
      <c r="R103" s="662">
        <f t="shared" si="23"/>
        <v>0</v>
      </c>
      <c r="S103" s="662">
        <f t="shared" si="16"/>
        <v>0</v>
      </c>
      <c r="T103" s="663"/>
      <c r="U103" s="663"/>
      <c r="AD103" s="790"/>
    </row>
    <row r="104" spans="1:30" s="662" customFormat="1" ht="259.5" customHeight="1">
      <c r="A104" s="806">
        <v>33</v>
      </c>
      <c r="B104" s="1130">
        <v>7000028333</v>
      </c>
      <c r="C104" s="1128">
        <v>740</v>
      </c>
      <c r="D104" s="1128">
        <v>1100</v>
      </c>
      <c r="E104" s="1128">
        <v>30</v>
      </c>
      <c r="F104" s="1130" t="s">
        <v>677</v>
      </c>
      <c r="G104" s="1128">
        <v>100002911</v>
      </c>
      <c r="H104" s="1128">
        <v>995432</v>
      </c>
      <c r="I104" s="978"/>
      <c r="J104" s="1128">
        <v>18</v>
      </c>
      <c r="K104" s="977"/>
      <c r="L104" s="1130" t="s">
        <v>604</v>
      </c>
      <c r="M104" s="1128" t="s">
        <v>584</v>
      </c>
      <c r="N104" s="1128">
        <v>1250</v>
      </c>
      <c r="O104" s="972"/>
      <c r="P104" s="938" t="str">
        <f>IF(O104=0, "Included", IF(ISERROR(N104*O104), O104, N104*O104))</f>
        <v>Included</v>
      </c>
      <c r="Q104" s="938">
        <f>S104</f>
        <v>0</v>
      </c>
      <c r="R104" s="662">
        <f>IF(P104="Included",0,P104)</f>
        <v>0</v>
      </c>
      <c r="S104" s="662">
        <f t="shared" si="16"/>
        <v>0</v>
      </c>
      <c r="T104" s="663"/>
      <c r="U104" s="663"/>
      <c r="AD104" s="790"/>
    </row>
    <row r="105" spans="1:30" s="662" customFormat="1" ht="66.75" customHeight="1">
      <c r="A105" s="806">
        <v>34</v>
      </c>
      <c r="B105" s="1130">
        <v>7000028333</v>
      </c>
      <c r="C105" s="1128">
        <v>740</v>
      </c>
      <c r="D105" s="1128">
        <v>1100</v>
      </c>
      <c r="E105" s="1128">
        <v>40</v>
      </c>
      <c r="F105" s="1130" t="s">
        <v>677</v>
      </c>
      <c r="G105" s="1128">
        <v>100001721</v>
      </c>
      <c r="H105" s="1128">
        <v>995428</v>
      </c>
      <c r="I105" s="978"/>
      <c r="J105" s="1128">
        <v>18</v>
      </c>
      <c r="K105" s="977"/>
      <c r="L105" s="1130" t="s">
        <v>642</v>
      </c>
      <c r="M105" s="1128" t="s">
        <v>584</v>
      </c>
      <c r="N105" s="1128">
        <v>250</v>
      </c>
      <c r="O105" s="972"/>
      <c r="P105" s="938" t="str">
        <f>IF(O105=0, "Included", IF(ISERROR(N105*O105), O105, N105*O105))</f>
        <v>Included</v>
      </c>
      <c r="Q105" s="938">
        <f>S105</f>
        <v>0</v>
      </c>
      <c r="R105" s="662">
        <f>IF(P105="Included",0,P105)</f>
        <v>0</v>
      </c>
      <c r="S105" s="662">
        <f t="shared" si="16"/>
        <v>0</v>
      </c>
      <c r="T105" s="663"/>
      <c r="U105" s="663"/>
      <c r="AD105" s="790"/>
    </row>
    <row r="106" spans="1:30" s="662" customFormat="1" ht="54.75" customHeight="1">
      <c r="A106" s="806">
        <v>35</v>
      </c>
      <c r="B106" s="1130">
        <v>7000028333</v>
      </c>
      <c r="C106" s="1128">
        <v>740</v>
      </c>
      <c r="D106" s="1128">
        <v>1100</v>
      </c>
      <c r="E106" s="1128">
        <v>50</v>
      </c>
      <c r="F106" s="1130" t="s">
        <v>677</v>
      </c>
      <c r="G106" s="1128">
        <v>100001712</v>
      </c>
      <c r="H106" s="1128">
        <v>995428</v>
      </c>
      <c r="I106" s="978"/>
      <c r="J106" s="1128">
        <v>18</v>
      </c>
      <c r="K106" s="977"/>
      <c r="L106" s="1130" t="s">
        <v>643</v>
      </c>
      <c r="M106" s="1128" t="s">
        <v>590</v>
      </c>
      <c r="N106" s="1128">
        <v>400</v>
      </c>
      <c r="O106" s="972"/>
      <c r="P106" s="938" t="str">
        <f>IF(O106=0, "Included", IF(ISERROR(N106*O106), O106, N106*O106))</f>
        <v>Included</v>
      </c>
      <c r="Q106" s="938">
        <f>S106</f>
        <v>0</v>
      </c>
      <c r="R106" s="662">
        <f>IF(P106="Included",0,P106)</f>
        <v>0</v>
      </c>
      <c r="S106" s="662">
        <f t="shared" si="16"/>
        <v>0</v>
      </c>
      <c r="T106" s="663"/>
      <c r="U106" s="663"/>
      <c r="AD106" s="790"/>
    </row>
    <row r="107" spans="1:30" s="662" customFormat="1" ht="54.75" customHeight="1">
      <c r="A107" s="806">
        <v>36</v>
      </c>
      <c r="B107" s="1130">
        <v>7000028333</v>
      </c>
      <c r="C107" s="1128">
        <v>740</v>
      </c>
      <c r="D107" s="1128">
        <v>1100</v>
      </c>
      <c r="E107" s="1128">
        <v>60</v>
      </c>
      <c r="F107" s="1130" t="s">
        <v>677</v>
      </c>
      <c r="G107" s="1128">
        <v>100003121</v>
      </c>
      <c r="H107" s="1128">
        <v>995429</v>
      </c>
      <c r="I107" s="978"/>
      <c r="J107" s="1128">
        <v>18</v>
      </c>
      <c r="K107" s="977"/>
      <c r="L107" s="1130" t="s">
        <v>820</v>
      </c>
      <c r="M107" s="1128" t="s">
        <v>594</v>
      </c>
      <c r="N107" s="1128">
        <v>100</v>
      </c>
      <c r="O107" s="972"/>
      <c r="P107" s="938" t="str">
        <f t="shared" ref="P107:P209" si="24">IF(O107=0, "Included", IF(ISERROR(N107*O107), O107, N107*O107))</f>
        <v>Included</v>
      </c>
      <c r="Q107" s="938">
        <f t="shared" ref="Q107:Q209" si="25">S107</f>
        <v>0</v>
      </c>
      <c r="R107" s="662">
        <f t="shared" ref="R107:R209" si="26">IF(P107="Included",0,P107)</f>
        <v>0</v>
      </c>
      <c r="S107" s="662">
        <f t="shared" si="16"/>
        <v>0</v>
      </c>
      <c r="T107" s="663"/>
      <c r="U107" s="663"/>
      <c r="AD107" s="790"/>
    </row>
    <row r="108" spans="1:30" s="662" customFormat="1" ht="54.75" customHeight="1">
      <c r="A108" s="806">
        <v>37</v>
      </c>
      <c r="B108" s="1130">
        <v>7000028333</v>
      </c>
      <c r="C108" s="1128">
        <v>740</v>
      </c>
      <c r="D108" s="1128">
        <v>1100</v>
      </c>
      <c r="E108" s="1128">
        <v>70</v>
      </c>
      <c r="F108" s="1130" t="s">
        <v>677</v>
      </c>
      <c r="G108" s="1128">
        <v>100001415</v>
      </c>
      <c r="H108" s="1128">
        <v>995462</v>
      </c>
      <c r="I108" s="978"/>
      <c r="J108" s="1128">
        <v>18</v>
      </c>
      <c r="K108" s="977"/>
      <c r="L108" s="1130" t="s">
        <v>649</v>
      </c>
      <c r="M108" s="1128" t="s">
        <v>594</v>
      </c>
      <c r="N108" s="1128">
        <v>10</v>
      </c>
      <c r="O108" s="972"/>
      <c r="P108" s="938" t="str">
        <f t="shared" si="24"/>
        <v>Included</v>
      </c>
      <c r="Q108" s="938">
        <f t="shared" si="25"/>
        <v>0</v>
      </c>
      <c r="R108" s="662">
        <f t="shared" si="26"/>
        <v>0</v>
      </c>
      <c r="S108" s="662">
        <f t="shared" si="16"/>
        <v>0</v>
      </c>
      <c r="T108" s="663"/>
      <c r="U108" s="663"/>
      <c r="AD108" s="790"/>
    </row>
    <row r="109" spans="1:30" s="662" customFormat="1" ht="54.75" customHeight="1">
      <c r="A109" s="806">
        <v>38</v>
      </c>
      <c r="B109" s="1130">
        <v>7000028333</v>
      </c>
      <c r="C109" s="1128">
        <v>740</v>
      </c>
      <c r="D109" s="1128">
        <v>1100</v>
      </c>
      <c r="E109" s="1128">
        <v>80</v>
      </c>
      <c r="F109" s="1130" t="s">
        <v>677</v>
      </c>
      <c r="G109" s="1128">
        <v>100001414</v>
      </c>
      <c r="H109" s="1128">
        <v>995462</v>
      </c>
      <c r="I109" s="978"/>
      <c r="J109" s="1128">
        <v>18</v>
      </c>
      <c r="K109" s="977"/>
      <c r="L109" s="1130" t="s">
        <v>648</v>
      </c>
      <c r="M109" s="1128" t="s">
        <v>594</v>
      </c>
      <c r="N109" s="1128">
        <v>10</v>
      </c>
      <c r="O109" s="972"/>
      <c r="P109" s="938" t="str">
        <f t="shared" si="24"/>
        <v>Included</v>
      </c>
      <c r="Q109" s="938">
        <f t="shared" si="25"/>
        <v>0</v>
      </c>
      <c r="R109" s="662">
        <f t="shared" si="26"/>
        <v>0</v>
      </c>
      <c r="S109" s="662">
        <f t="shared" si="16"/>
        <v>0</v>
      </c>
      <c r="T109" s="663"/>
      <c r="U109" s="663"/>
      <c r="AD109" s="790"/>
    </row>
    <row r="110" spans="1:30" s="662" customFormat="1" ht="54.75" customHeight="1">
      <c r="A110" s="806">
        <v>39</v>
      </c>
      <c r="B110" s="1130">
        <v>7000028333</v>
      </c>
      <c r="C110" s="1128">
        <v>740</v>
      </c>
      <c r="D110" s="1128">
        <v>1100</v>
      </c>
      <c r="E110" s="1128">
        <v>90</v>
      </c>
      <c r="F110" s="1130" t="s">
        <v>677</v>
      </c>
      <c r="G110" s="1128">
        <v>100001413</v>
      </c>
      <c r="H110" s="1128">
        <v>995462</v>
      </c>
      <c r="I110" s="978"/>
      <c r="J110" s="1128">
        <v>18</v>
      </c>
      <c r="K110" s="977"/>
      <c r="L110" s="1130" t="s">
        <v>647</v>
      </c>
      <c r="M110" s="1128" t="s">
        <v>594</v>
      </c>
      <c r="N110" s="1128">
        <v>10</v>
      </c>
      <c r="O110" s="972"/>
      <c r="P110" s="938" t="str">
        <f t="shared" si="24"/>
        <v>Included</v>
      </c>
      <c r="Q110" s="938">
        <f t="shared" si="25"/>
        <v>0</v>
      </c>
      <c r="R110" s="662">
        <f t="shared" si="26"/>
        <v>0</v>
      </c>
      <c r="S110" s="662">
        <f t="shared" si="16"/>
        <v>0</v>
      </c>
      <c r="T110" s="663"/>
      <c r="U110" s="663"/>
      <c r="AD110" s="790"/>
    </row>
    <row r="111" spans="1:30" s="662" customFormat="1" ht="54.75" customHeight="1">
      <c r="A111" s="806">
        <v>40</v>
      </c>
      <c r="B111" s="1130">
        <v>7000028333</v>
      </c>
      <c r="C111" s="1128">
        <v>740</v>
      </c>
      <c r="D111" s="1128">
        <v>1100</v>
      </c>
      <c r="E111" s="1128">
        <v>100</v>
      </c>
      <c r="F111" s="1130" t="s">
        <v>677</v>
      </c>
      <c r="G111" s="1128">
        <v>100001412</v>
      </c>
      <c r="H111" s="1128">
        <v>995462</v>
      </c>
      <c r="I111" s="978"/>
      <c r="J111" s="1128">
        <v>18</v>
      </c>
      <c r="K111" s="977"/>
      <c r="L111" s="1130" t="s">
        <v>646</v>
      </c>
      <c r="M111" s="1128" t="s">
        <v>594</v>
      </c>
      <c r="N111" s="1128">
        <v>20</v>
      </c>
      <c r="O111" s="972"/>
      <c r="P111" s="938" t="str">
        <f t="shared" si="24"/>
        <v>Included</v>
      </c>
      <c r="Q111" s="938">
        <f t="shared" si="25"/>
        <v>0</v>
      </c>
      <c r="R111" s="662">
        <f t="shared" si="26"/>
        <v>0</v>
      </c>
      <c r="S111" s="662">
        <f t="shared" si="16"/>
        <v>0</v>
      </c>
      <c r="T111" s="663"/>
      <c r="U111" s="663"/>
      <c r="AD111" s="790"/>
    </row>
    <row r="112" spans="1:30" s="662" customFormat="1" ht="20.25" customHeight="1">
      <c r="A112" s="806">
        <v>41</v>
      </c>
      <c r="B112" s="1130">
        <v>7000028333</v>
      </c>
      <c r="C112" s="1128">
        <v>740</v>
      </c>
      <c r="D112" s="1128">
        <v>1100</v>
      </c>
      <c r="E112" s="1128">
        <v>110</v>
      </c>
      <c r="F112" s="1130" t="s">
        <v>677</v>
      </c>
      <c r="G112" s="1128">
        <v>100001391</v>
      </c>
      <c r="H112" s="1128">
        <v>995477</v>
      </c>
      <c r="I112" s="978"/>
      <c r="J112" s="1128">
        <v>18</v>
      </c>
      <c r="K112" s="977"/>
      <c r="L112" s="1130" t="s">
        <v>644</v>
      </c>
      <c r="M112" s="1128" t="s">
        <v>594</v>
      </c>
      <c r="N112" s="1128">
        <v>100</v>
      </c>
      <c r="O112" s="972"/>
      <c r="P112" s="938" t="str">
        <f t="shared" si="24"/>
        <v>Included</v>
      </c>
      <c r="Q112" s="938">
        <f t="shared" si="25"/>
        <v>0</v>
      </c>
      <c r="R112" s="662">
        <f t="shared" si="26"/>
        <v>0</v>
      </c>
      <c r="S112" s="662">
        <f t="shared" ref="S112:S140" si="27">IF(K112="",(R112*J112/100),(R112*K112))</f>
        <v>0</v>
      </c>
      <c r="T112" s="663"/>
      <c r="U112" s="663"/>
      <c r="AD112" s="790"/>
    </row>
    <row r="113" spans="1:30" s="662" customFormat="1" ht="81" customHeight="1">
      <c r="A113" s="806">
        <v>42</v>
      </c>
      <c r="B113" s="1130">
        <v>7000028333</v>
      </c>
      <c r="C113" s="1128">
        <v>740</v>
      </c>
      <c r="D113" s="1128">
        <v>1100</v>
      </c>
      <c r="E113" s="1128">
        <v>120</v>
      </c>
      <c r="F113" s="1130" t="s">
        <v>677</v>
      </c>
      <c r="G113" s="1128">
        <v>100004507</v>
      </c>
      <c r="H113" s="1128">
        <v>995421</v>
      </c>
      <c r="I113" s="978"/>
      <c r="J113" s="1128">
        <v>18</v>
      </c>
      <c r="K113" s="977"/>
      <c r="L113" s="1130" t="s">
        <v>821</v>
      </c>
      <c r="M113" s="1128" t="s">
        <v>590</v>
      </c>
      <c r="N113" s="1128">
        <v>188</v>
      </c>
      <c r="O113" s="972"/>
      <c r="P113" s="938" t="str">
        <f t="shared" si="24"/>
        <v>Included</v>
      </c>
      <c r="Q113" s="938">
        <f t="shared" si="25"/>
        <v>0</v>
      </c>
      <c r="R113" s="662">
        <f t="shared" si="26"/>
        <v>0</v>
      </c>
      <c r="S113" s="662">
        <f t="shared" si="27"/>
        <v>0</v>
      </c>
      <c r="T113" s="663"/>
      <c r="U113" s="663"/>
      <c r="AD113" s="790"/>
    </row>
    <row r="114" spans="1:30" s="662" customFormat="1" ht="27" customHeight="1">
      <c r="A114" s="806">
        <v>43</v>
      </c>
      <c r="B114" s="1130">
        <v>7000028333</v>
      </c>
      <c r="C114" s="1128">
        <v>740</v>
      </c>
      <c r="D114" s="1128">
        <v>1100</v>
      </c>
      <c r="E114" s="1128">
        <v>130</v>
      </c>
      <c r="F114" s="1130" t="s">
        <v>677</v>
      </c>
      <c r="G114" s="1128">
        <v>100001713</v>
      </c>
      <c r="H114" s="1128">
        <v>995424</v>
      </c>
      <c r="I114" s="978"/>
      <c r="J114" s="1128">
        <v>18</v>
      </c>
      <c r="K114" s="977"/>
      <c r="L114" s="1130" t="s">
        <v>589</v>
      </c>
      <c r="M114" s="1128" t="s">
        <v>590</v>
      </c>
      <c r="N114" s="1128">
        <v>2500</v>
      </c>
      <c r="O114" s="972"/>
      <c r="P114" s="938" t="str">
        <f t="shared" si="24"/>
        <v>Included</v>
      </c>
      <c r="Q114" s="938">
        <f t="shared" si="25"/>
        <v>0</v>
      </c>
      <c r="R114" s="662">
        <f t="shared" si="26"/>
        <v>0</v>
      </c>
      <c r="S114" s="662">
        <f t="shared" si="27"/>
        <v>0</v>
      </c>
      <c r="T114" s="663"/>
      <c r="U114" s="663"/>
      <c r="AD114" s="790"/>
    </row>
    <row r="115" spans="1:30" s="662" customFormat="1" ht="27" customHeight="1">
      <c r="A115" s="806">
        <v>44</v>
      </c>
      <c r="B115" s="1130">
        <v>7000028333</v>
      </c>
      <c r="C115" s="1128">
        <v>740</v>
      </c>
      <c r="D115" s="1128">
        <v>1100</v>
      </c>
      <c r="E115" s="1128">
        <v>140</v>
      </c>
      <c r="F115" s="1130" t="s">
        <v>677</v>
      </c>
      <c r="G115" s="1128">
        <v>100001714</v>
      </c>
      <c r="H115" s="1128">
        <v>995428</v>
      </c>
      <c r="I115" s="978"/>
      <c r="J115" s="1128">
        <v>18</v>
      </c>
      <c r="K115" s="977"/>
      <c r="L115" s="1130" t="s">
        <v>598</v>
      </c>
      <c r="M115" s="1128" t="s">
        <v>590</v>
      </c>
      <c r="N115" s="1128">
        <v>2100</v>
      </c>
      <c r="O115" s="972"/>
      <c r="P115" s="938" t="str">
        <f t="shared" si="24"/>
        <v>Included</v>
      </c>
      <c r="Q115" s="938">
        <f t="shared" si="25"/>
        <v>0</v>
      </c>
      <c r="R115" s="662">
        <f t="shared" si="26"/>
        <v>0</v>
      </c>
      <c r="S115" s="662">
        <f t="shared" si="27"/>
        <v>0</v>
      </c>
      <c r="T115" s="663"/>
      <c r="U115" s="663"/>
      <c r="AD115" s="790"/>
    </row>
    <row r="116" spans="1:30" s="662" customFormat="1" ht="60.75" customHeight="1">
      <c r="A116" s="806">
        <v>45</v>
      </c>
      <c r="B116" s="1130">
        <v>7000028333</v>
      </c>
      <c r="C116" s="1128">
        <v>740</v>
      </c>
      <c r="D116" s="1128">
        <v>1100</v>
      </c>
      <c r="E116" s="1128">
        <v>150</v>
      </c>
      <c r="F116" s="1130" t="s">
        <v>677</v>
      </c>
      <c r="G116" s="1128">
        <v>100001331</v>
      </c>
      <c r="H116" s="1128">
        <v>995455</v>
      </c>
      <c r="I116" s="978"/>
      <c r="J116" s="1128">
        <v>18</v>
      </c>
      <c r="K116" s="977"/>
      <c r="L116" s="1130" t="s">
        <v>588</v>
      </c>
      <c r="M116" s="1128" t="s">
        <v>579</v>
      </c>
      <c r="N116" s="1128">
        <v>2</v>
      </c>
      <c r="O116" s="972"/>
      <c r="P116" s="938" t="str">
        <f t="shared" si="24"/>
        <v>Included</v>
      </c>
      <c r="Q116" s="938">
        <f t="shared" si="25"/>
        <v>0</v>
      </c>
      <c r="R116" s="662">
        <f t="shared" si="26"/>
        <v>0</v>
      </c>
      <c r="S116" s="662">
        <f t="shared" si="27"/>
        <v>0</v>
      </c>
      <c r="T116" s="663"/>
      <c r="U116" s="663"/>
      <c r="AD116" s="790"/>
    </row>
    <row r="117" spans="1:30" s="662" customFormat="1" ht="16.5">
      <c r="A117" s="806">
        <v>46</v>
      </c>
      <c r="B117" s="1130">
        <v>7000028333</v>
      </c>
      <c r="C117" s="1128">
        <v>740</v>
      </c>
      <c r="D117" s="1128">
        <v>1100</v>
      </c>
      <c r="E117" s="1128">
        <v>160</v>
      </c>
      <c r="F117" s="1130" t="s">
        <v>677</v>
      </c>
      <c r="G117" s="1128">
        <v>100001329</v>
      </c>
      <c r="H117" s="1128">
        <v>995454</v>
      </c>
      <c r="I117" s="978"/>
      <c r="J117" s="1128">
        <v>18</v>
      </c>
      <c r="K117" s="977"/>
      <c r="L117" s="1130" t="s">
        <v>586</v>
      </c>
      <c r="M117" s="1128" t="s">
        <v>579</v>
      </c>
      <c r="N117" s="1128">
        <v>23</v>
      </c>
      <c r="O117" s="972"/>
      <c r="P117" s="938" t="str">
        <f t="shared" si="24"/>
        <v>Included</v>
      </c>
      <c r="Q117" s="938">
        <f t="shared" si="25"/>
        <v>0</v>
      </c>
      <c r="R117" s="662">
        <f t="shared" si="26"/>
        <v>0</v>
      </c>
      <c r="S117" s="662">
        <f t="shared" si="27"/>
        <v>0</v>
      </c>
      <c r="T117" s="663"/>
      <c r="U117" s="663"/>
      <c r="AD117" s="790"/>
    </row>
    <row r="118" spans="1:30" s="662" customFormat="1" ht="46.5" customHeight="1">
      <c r="A118" s="806">
        <v>47</v>
      </c>
      <c r="B118" s="1130">
        <v>7000028333</v>
      </c>
      <c r="C118" s="1128">
        <v>740</v>
      </c>
      <c r="D118" s="1128">
        <v>1100</v>
      </c>
      <c r="E118" s="1128">
        <v>170</v>
      </c>
      <c r="F118" s="1130" t="s">
        <v>677</v>
      </c>
      <c r="G118" s="1128">
        <v>100001328</v>
      </c>
      <c r="H118" s="1128">
        <v>995454</v>
      </c>
      <c r="I118" s="978"/>
      <c r="J118" s="1128">
        <v>18</v>
      </c>
      <c r="K118" s="977"/>
      <c r="L118" s="1130" t="s">
        <v>645</v>
      </c>
      <c r="M118" s="1128" t="s">
        <v>584</v>
      </c>
      <c r="N118" s="1128">
        <v>188</v>
      </c>
      <c r="O118" s="972"/>
      <c r="P118" s="938" t="str">
        <f t="shared" si="24"/>
        <v>Included</v>
      </c>
      <c r="Q118" s="938">
        <f t="shared" si="25"/>
        <v>0</v>
      </c>
      <c r="R118" s="662">
        <f t="shared" si="26"/>
        <v>0</v>
      </c>
      <c r="S118" s="662">
        <f t="shared" si="27"/>
        <v>0</v>
      </c>
      <c r="T118" s="663"/>
      <c r="U118" s="663"/>
      <c r="AD118" s="790"/>
    </row>
    <row r="119" spans="1:30" s="662" customFormat="1" ht="64.5" customHeight="1">
      <c r="A119" s="806">
        <v>48</v>
      </c>
      <c r="B119" s="1130">
        <v>7000028333</v>
      </c>
      <c r="C119" s="1128">
        <v>740</v>
      </c>
      <c r="D119" s="1128">
        <v>1100</v>
      </c>
      <c r="E119" s="1128">
        <v>180</v>
      </c>
      <c r="F119" s="1130" t="s">
        <v>677</v>
      </c>
      <c r="G119" s="1128">
        <v>100001327</v>
      </c>
      <c r="H119" s="1128">
        <v>995454</v>
      </c>
      <c r="I119" s="978"/>
      <c r="J119" s="1128">
        <v>18</v>
      </c>
      <c r="K119" s="977"/>
      <c r="L119" s="1130" t="s">
        <v>592</v>
      </c>
      <c r="M119" s="1128" t="s">
        <v>584</v>
      </c>
      <c r="N119" s="1128">
        <v>270</v>
      </c>
      <c r="O119" s="972"/>
      <c r="P119" s="938" t="str">
        <f t="shared" si="24"/>
        <v>Included</v>
      </c>
      <c r="Q119" s="938">
        <f t="shared" si="25"/>
        <v>0</v>
      </c>
      <c r="R119" s="662">
        <f t="shared" si="26"/>
        <v>0</v>
      </c>
      <c r="S119" s="662">
        <f t="shared" si="27"/>
        <v>0</v>
      </c>
      <c r="T119" s="663"/>
      <c r="U119" s="663"/>
      <c r="AD119" s="790"/>
    </row>
    <row r="120" spans="1:30" s="662" customFormat="1" ht="27.75" customHeight="1">
      <c r="A120" s="806">
        <v>49</v>
      </c>
      <c r="B120" s="1130">
        <v>7000028333</v>
      </c>
      <c r="C120" s="1128">
        <v>740</v>
      </c>
      <c r="D120" s="1128">
        <v>1100</v>
      </c>
      <c r="E120" s="1128">
        <v>190</v>
      </c>
      <c r="F120" s="1130" t="s">
        <v>677</v>
      </c>
      <c r="G120" s="1128">
        <v>100001326</v>
      </c>
      <c r="H120" s="1128">
        <v>995454</v>
      </c>
      <c r="I120" s="978"/>
      <c r="J120" s="1128">
        <v>18</v>
      </c>
      <c r="K120" s="977"/>
      <c r="L120" s="1130" t="s">
        <v>591</v>
      </c>
      <c r="M120" s="1128" t="s">
        <v>584</v>
      </c>
      <c r="N120" s="1128">
        <v>26</v>
      </c>
      <c r="O120" s="972"/>
      <c r="P120" s="938" t="str">
        <f t="shared" si="24"/>
        <v>Included</v>
      </c>
      <c r="Q120" s="938">
        <f t="shared" si="25"/>
        <v>0</v>
      </c>
      <c r="R120" s="662">
        <f t="shared" si="26"/>
        <v>0</v>
      </c>
      <c r="S120" s="662">
        <f t="shared" si="27"/>
        <v>0</v>
      </c>
      <c r="T120" s="663"/>
      <c r="U120" s="663"/>
      <c r="AD120" s="790"/>
    </row>
    <row r="121" spans="1:30" s="662" customFormat="1" ht="27.75" customHeight="1">
      <c r="A121" s="806">
        <v>50</v>
      </c>
      <c r="B121" s="1130">
        <v>7000028333</v>
      </c>
      <c r="C121" s="1128">
        <v>740</v>
      </c>
      <c r="D121" s="1128">
        <v>1100</v>
      </c>
      <c r="E121" s="1128">
        <v>200</v>
      </c>
      <c r="F121" s="1130" t="s">
        <v>677</v>
      </c>
      <c r="G121" s="1128">
        <v>100001325</v>
      </c>
      <c r="H121" s="1128">
        <v>995454</v>
      </c>
      <c r="I121" s="978"/>
      <c r="J121" s="1128">
        <v>18</v>
      </c>
      <c r="K121" s="977"/>
      <c r="L121" s="1130" t="s">
        <v>585</v>
      </c>
      <c r="M121" s="1128" t="s">
        <v>584</v>
      </c>
      <c r="N121" s="1128">
        <v>63</v>
      </c>
      <c r="O121" s="972"/>
      <c r="P121" s="938" t="str">
        <f t="shared" si="24"/>
        <v>Included</v>
      </c>
      <c r="Q121" s="938">
        <f t="shared" si="25"/>
        <v>0</v>
      </c>
      <c r="R121" s="662">
        <f t="shared" si="26"/>
        <v>0</v>
      </c>
      <c r="S121" s="662">
        <f t="shared" si="27"/>
        <v>0</v>
      </c>
      <c r="T121" s="663"/>
      <c r="U121" s="663"/>
      <c r="AD121" s="790"/>
    </row>
    <row r="122" spans="1:30" s="662" customFormat="1" ht="79.5" customHeight="1">
      <c r="A122" s="806">
        <v>51</v>
      </c>
      <c r="B122" s="1130">
        <v>7000028333</v>
      </c>
      <c r="C122" s="1128">
        <v>740</v>
      </c>
      <c r="D122" s="1128">
        <v>1100</v>
      </c>
      <c r="E122" s="1128">
        <v>210</v>
      </c>
      <c r="F122" s="1130" t="s">
        <v>677</v>
      </c>
      <c r="G122" s="1128">
        <v>100011662</v>
      </c>
      <c r="H122" s="1128">
        <v>995433</v>
      </c>
      <c r="I122" s="978"/>
      <c r="J122" s="1128">
        <v>18</v>
      </c>
      <c r="K122" s="977"/>
      <c r="L122" s="1130" t="s">
        <v>641</v>
      </c>
      <c r="M122" s="1128" t="s">
        <v>584</v>
      </c>
      <c r="N122" s="1128">
        <v>83</v>
      </c>
      <c r="O122" s="972"/>
      <c r="P122" s="938" t="str">
        <f t="shared" si="24"/>
        <v>Included</v>
      </c>
      <c r="Q122" s="938">
        <f t="shared" si="25"/>
        <v>0</v>
      </c>
      <c r="R122" s="662">
        <f t="shared" si="26"/>
        <v>0</v>
      </c>
      <c r="S122" s="662">
        <f t="shared" si="27"/>
        <v>0</v>
      </c>
      <c r="T122" s="663"/>
      <c r="U122" s="663"/>
      <c r="AD122" s="790"/>
    </row>
    <row r="123" spans="1:30" s="662" customFormat="1" ht="79.5" customHeight="1">
      <c r="A123" s="806">
        <v>52</v>
      </c>
      <c r="B123" s="1130">
        <v>7000028333</v>
      </c>
      <c r="C123" s="1128">
        <v>740</v>
      </c>
      <c r="D123" s="1128">
        <v>1100</v>
      </c>
      <c r="E123" s="1128">
        <v>220</v>
      </c>
      <c r="F123" s="1130" t="s">
        <v>677</v>
      </c>
      <c r="G123" s="1128">
        <v>100004518</v>
      </c>
      <c r="H123" s="1128">
        <v>995433</v>
      </c>
      <c r="I123" s="978"/>
      <c r="J123" s="1128">
        <v>18</v>
      </c>
      <c r="K123" s="977"/>
      <c r="L123" s="1130" t="s">
        <v>583</v>
      </c>
      <c r="M123" s="1128" t="s">
        <v>584</v>
      </c>
      <c r="N123" s="1128">
        <v>827</v>
      </c>
      <c r="O123" s="972"/>
      <c r="P123" s="938" t="str">
        <f>IF(O123=0, "Included", IF(ISERROR(N123*O123), O123, N123*O123))</f>
        <v>Included</v>
      </c>
      <c r="Q123" s="938">
        <f>S123</f>
        <v>0</v>
      </c>
      <c r="R123" s="662">
        <f>IF(P123="Included",0,P123)</f>
        <v>0</v>
      </c>
      <c r="S123" s="662">
        <f t="shared" si="27"/>
        <v>0</v>
      </c>
      <c r="T123" s="663"/>
      <c r="U123" s="663"/>
      <c r="AD123" s="790"/>
    </row>
    <row r="124" spans="1:30" s="662" customFormat="1" ht="43.5" customHeight="1">
      <c r="A124" s="806">
        <v>53</v>
      </c>
      <c r="B124" s="1130">
        <v>7000028333</v>
      </c>
      <c r="C124" s="1128">
        <v>740</v>
      </c>
      <c r="D124" s="1128">
        <v>1100</v>
      </c>
      <c r="E124" s="1128">
        <v>230</v>
      </c>
      <c r="F124" s="1130" t="s">
        <v>677</v>
      </c>
      <c r="G124" s="1128">
        <v>170002803</v>
      </c>
      <c r="H124" s="1128">
        <v>995473</v>
      </c>
      <c r="I124" s="978"/>
      <c r="J124" s="1128">
        <v>18</v>
      </c>
      <c r="K124" s="977"/>
      <c r="L124" s="1130" t="s">
        <v>806</v>
      </c>
      <c r="M124" s="1128" t="s">
        <v>594</v>
      </c>
      <c r="N124" s="1128">
        <v>25</v>
      </c>
      <c r="O124" s="972"/>
      <c r="P124" s="938" t="str">
        <f>IF(O124=0, "Included", IF(ISERROR(N124*O124), O124, N124*O124))</f>
        <v>Included</v>
      </c>
      <c r="Q124" s="938">
        <f>S124</f>
        <v>0</v>
      </c>
      <c r="R124" s="662">
        <f>IF(P124="Included",0,P124)</f>
        <v>0</v>
      </c>
      <c r="S124" s="662">
        <f t="shared" si="27"/>
        <v>0</v>
      </c>
      <c r="T124" s="663"/>
      <c r="U124" s="663"/>
      <c r="AD124" s="790"/>
    </row>
    <row r="125" spans="1:30" s="662" customFormat="1" ht="43.5" customHeight="1">
      <c r="A125" s="806">
        <v>54</v>
      </c>
      <c r="B125" s="1130">
        <v>7000028333</v>
      </c>
      <c r="C125" s="1128">
        <v>750</v>
      </c>
      <c r="D125" s="1128">
        <v>1110</v>
      </c>
      <c r="E125" s="1128">
        <v>10</v>
      </c>
      <c r="F125" s="1130" t="s">
        <v>789</v>
      </c>
      <c r="G125" s="1128">
        <v>100002255</v>
      </c>
      <c r="H125" s="1128">
        <v>995455</v>
      </c>
      <c r="I125" s="978"/>
      <c r="J125" s="1128">
        <v>18</v>
      </c>
      <c r="K125" s="977"/>
      <c r="L125" s="1130" t="s">
        <v>807</v>
      </c>
      <c r="M125" s="1128" t="s">
        <v>568</v>
      </c>
      <c r="N125" s="1128">
        <v>280</v>
      </c>
      <c r="O125" s="972"/>
      <c r="P125" s="938" t="str">
        <f>IF(O125=0, "Included", IF(ISERROR(N125*O125), O125, N125*O125))</f>
        <v>Included</v>
      </c>
      <c r="Q125" s="938">
        <f>S125</f>
        <v>0</v>
      </c>
      <c r="R125" s="662">
        <f>IF(P125="Included",0,P125)</f>
        <v>0</v>
      </c>
      <c r="S125" s="662">
        <f t="shared" si="27"/>
        <v>0</v>
      </c>
      <c r="T125" s="663"/>
      <c r="U125" s="663"/>
      <c r="AD125" s="790"/>
    </row>
    <row r="126" spans="1:30" s="662" customFormat="1" ht="43.5" customHeight="1">
      <c r="A126" s="806">
        <v>55</v>
      </c>
      <c r="B126" s="1130">
        <v>7000028333</v>
      </c>
      <c r="C126" s="1128">
        <v>760</v>
      </c>
      <c r="D126" s="1128">
        <v>1120</v>
      </c>
      <c r="E126" s="1128">
        <v>10</v>
      </c>
      <c r="F126" s="1130" t="s">
        <v>790</v>
      </c>
      <c r="G126" s="1128">
        <v>100001681</v>
      </c>
      <c r="H126" s="1128">
        <v>995455</v>
      </c>
      <c r="I126" s="978"/>
      <c r="J126" s="1128">
        <v>18</v>
      </c>
      <c r="K126" s="977"/>
      <c r="L126" s="1130" t="s">
        <v>597</v>
      </c>
      <c r="M126" s="1128" t="s">
        <v>579</v>
      </c>
      <c r="N126" s="1128">
        <v>2.5</v>
      </c>
      <c r="O126" s="972"/>
      <c r="P126" s="938" t="str">
        <f t="shared" ref="P126:P132" si="28">IF(O126=0, "Included", IF(ISERROR(N126*O126), O126, N126*O126))</f>
        <v>Included</v>
      </c>
      <c r="Q126" s="938">
        <f t="shared" ref="Q126:Q132" si="29">S126</f>
        <v>0</v>
      </c>
      <c r="R126" s="662">
        <f t="shared" ref="R126:R132" si="30">IF(P126="Included",0,P126)</f>
        <v>0</v>
      </c>
      <c r="S126" s="662">
        <f t="shared" si="27"/>
        <v>0</v>
      </c>
      <c r="T126" s="663"/>
      <c r="U126" s="663"/>
      <c r="AD126" s="790"/>
    </row>
    <row r="127" spans="1:30" s="662" customFormat="1" ht="43.5" customHeight="1">
      <c r="A127" s="806">
        <v>56</v>
      </c>
      <c r="B127" s="1130">
        <v>7000028333</v>
      </c>
      <c r="C127" s="1128">
        <v>760</v>
      </c>
      <c r="D127" s="1128">
        <v>1120</v>
      </c>
      <c r="E127" s="1128">
        <v>20</v>
      </c>
      <c r="F127" s="1130" t="s">
        <v>790</v>
      </c>
      <c r="G127" s="1128">
        <v>100001680</v>
      </c>
      <c r="H127" s="1128">
        <v>995455</v>
      </c>
      <c r="I127" s="978"/>
      <c r="J127" s="1128">
        <v>18</v>
      </c>
      <c r="K127" s="977"/>
      <c r="L127" s="1130" t="s">
        <v>596</v>
      </c>
      <c r="M127" s="1128" t="s">
        <v>579</v>
      </c>
      <c r="N127" s="1128">
        <v>1.2</v>
      </c>
      <c r="O127" s="972"/>
      <c r="P127" s="938" t="str">
        <f t="shared" si="28"/>
        <v>Included</v>
      </c>
      <c r="Q127" s="938">
        <f t="shared" si="29"/>
        <v>0</v>
      </c>
      <c r="R127" s="662">
        <f t="shared" si="30"/>
        <v>0</v>
      </c>
      <c r="S127" s="662">
        <f t="shared" si="27"/>
        <v>0</v>
      </c>
      <c r="T127" s="663"/>
      <c r="U127" s="663"/>
      <c r="AD127" s="790"/>
    </row>
    <row r="128" spans="1:30" s="662" customFormat="1" ht="81" customHeight="1">
      <c r="A128" s="806">
        <v>57</v>
      </c>
      <c r="B128" s="1130">
        <v>7000028333</v>
      </c>
      <c r="C128" s="1128">
        <v>760</v>
      </c>
      <c r="D128" s="1128">
        <v>1120</v>
      </c>
      <c r="E128" s="1128">
        <v>30</v>
      </c>
      <c r="F128" s="1130" t="s">
        <v>790</v>
      </c>
      <c r="G128" s="1128">
        <v>100001210</v>
      </c>
      <c r="H128" s="1128">
        <v>995455</v>
      </c>
      <c r="I128" s="978"/>
      <c r="J128" s="1128">
        <v>18</v>
      </c>
      <c r="K128" s="977"/>
      <c r="L128" s="1130" t="s">
        <v>595</v>
      </c>
      <c r="M128" s="1128" t="s">
        <v>579</v>
      </c>
      <c r="N128" s="1128">
        <v>13</v>
      </c>
      <c r="O128" s="972"/>
      <c r="P128" s="938" t="str">
        <f t="shared" si="28"/>
        <v>Included</v>
      </c>
      <c r="Q128" s="938">
        <f t="shared" si="29"/>
        <v>0</v>
      </c>
      <c r="R128" s="662">
        <f t="shared" si="30"/>
        <v>0</v>
      </c>
      <c r="S128" s="662">
        <f t="shared" si="27"/>
        <v>0</v>
      </c>
      <c r="T128" s="663"/>
      <c r="U128" s="663"/>
      <c r="AD128" s="790"/>
    </row>
    <row r="129" spans="1:30" s="662" customFormat="1" ht="95.25" customHeight="1">
      <c r="A129" s="806">
        <v>58</v>
      </c>
      <c r="B129" s="1130">
        <v>7000028333</v>
      </c>
      <c r="C129" s="1128">
        <v>770</v>
      </c>
      <c r="D129" s="1128">
        <v>1130</v>
      </c>
      <c r="E129" s="1128">
        <v>10</v>
      </c>
      <c r="F129" s="1130" t="s">
        <v>791</v>
      </c>
      <c r="G129" s="1128">
        <v>100002812</v>
      </c>
      <c r="H129" s="1128">
        <v>998734</v>
      </c>
      <c r="I129" s="978"/>
      <c r="J129" s="1128">
        <v>18</v>
      </c>
      <c r="K129" s="977"/>
      <c r="L129" s="1130" t="s">
        <v>687</v>
      </c>
      <c r="M129" s="1128" t="s">
        <v>568</v>
      </c>
      <c r="N129" s="1128">
        <v>1</v>
      </c>
      <c r="O129" s="972"/>
      <c r="P129" s="938" t="str">
        <f t="shared" si="28"/>
        <v>Included</v>
      </c>
      <c r="Q129" s="938">
        <f t="shared" si="29"/>
        <v>0</v>
      </c>
      <c r="R129" s="662">
        <f t="shared" si="30"/>
        <v>0</v>
      </c>
      <c r="S129" s="662">
        <f t="shared" si="27"/>
        <v>0</v>
      </c>
      <c r="T129" s="663"/>
      <c r="U129" s="663"/>
      <c r="AD129" s="790"/>
    </row>
    <row r="130" spans="1:30" s="662" customFormat="1" ht="32.25" customHeight="1">
      <c r="A130" s="806">
        <v>59</v>
      </c>
      <c r="B130" s="1130">
        <v>7000028333</v>
      </c>
      <c r="C130" s="1128">
        <v>770</v>
      </c>
      <c r="D130" s="1128">
        <v>1130</v>
      </c>
      <c r="E130" s="1128">
        <v>20</v>
      </c>
      <c r="F130" s="1130" t="s">
        <v>791</v>
      </c>
      <c r="G130" s="1128">
        <v>170000433</v>
      </c>
      <c r="H130" s="1128">
        <v>998734</v>
      </c>
      <c r="I130" s="978"/>
      <c r="J130" s="1128">
        <v>18</v>
      </c>
      <c r="K130" s="977"/>
      <c r="L130" s="1130" t="s">
        <v>688</v>
      </c>
      <c r="M130" s="1128" t="s">
        <v>568</v>
      </c>
      <c r="N130" s="1128">
        <v>4</v>
      </c>
      <c r="O130" s="972"/>
      <c r="P130" s="938" t="str">
        <f t="shared" si="28"/>
        <v>Included</v>
      </c>
      <c r="Q130" s="938">
        <f t="shared" si="29"/>
        <v>0</v>
      </c>
      <c r="R130" s="662">
        <f t="shared" si="30"/>
        <v>0</v>
      </c>
      <c r="S130" s="662">
        <f t="shared" si="27"/>
        <v>0</v>
      </c>
      <c r="T130" s="663"/>
      <c r="U130" s="663"/>
      <c r="AD130" s="790"/>
    </row>
    <row r="131" spans="1:30" s="662" customFormat="1" ht="32.25" customHeight="1">
      <c r="A131" s="806">
        <v>60</v>
      </c>
      <c r="B131" s="1130">
        <v>7000028333</v>
      </c>
      <c r="C131" s="1128">
        <v>770</v>
      </c>
      <c r="D131" s="1128">
        <v>1130</v>
      </c>
      <c r="E131" s="1128">
        <v>30</v>
      </c>
      <c r="F131" s="1130" t="s">
        <v>791</v>
      </c>
      <c r="G131" s="1128">
        <v>100002813</v>
      </c>
      <c r="H131" s="1128">
        <v>998734</v>
      </c>
      <c r="I131" s="978"/>
      <c r="J131" s="1128">
        <v>18</v>
      </c>
      <c r="K131" s="977"/>
      <c r="L131" s="1130" t="s">
        <v>822</v>
      </c>
      <c r="M131" s="1128" t="s">
        <v>568</v>
      </c>
      <c r="N131" s="1128">
        <v>2</v>
      </c>
      <c r="O131" s="972"/>
      <c r="P131" s="938" t="str">
        <f t="shared" si="28"/>
        <v>Included</v>
      </c>
      <c r="Q131" s="938">
        <f t="shared" si="29"/>
        <v>0</v>
      </c>
      <c r="R131" s="662">
        <f t="shared" si="30"/>
        <v>0</v>
      </c>
      <c r="S131" s="662">
        <f t="shared" si="27"/>
        <v>0</v>
      </c>
      <c r="T131" s="663"/>
      <c r="U131" s="663"/>
      <c r="AD131" s="790"/>
    </row>
    <row r="132" spans="1:30" s="662" customFormat="1" ht="32.25" customHeight="1">
      <c r="A132" s="806">
        <v>61</v>
      </c>
      <c r="B132" s="1130">
        <v>7000028333</v>
      </c>
      <c r="C132" s="1128">
        <v>770</v>
      </c>
      <c r="D132" s="1128">
        <v>1130</v>
      </c>
      <c r="E132" s="1128">
        <v>40</v>
      </c>
      <c r="F132" s="1130" t="s">
        <v>791</v>
      </c>
      <c r="G132" s="1128">
        <v>170000374</v>
      </c>
      <c r="H132" s="1128">
        <v>998734</v>
      </c>
      <c r="I132" s="978"/>
      <c r="J132" s="1128">
        <v>18</v>
      </c>
      <c r="K132" s="977"/>
      <c r="L132" s="1130" t="s">
        <v>808</v>
      </c>
      <c r="M132" s="1128" t="s">
        <v>568</v>
      </c>
      <c r="N132" s="1128">
        <v>2</v>
      </c>
      <c r="O132" s="972"/>
      <c r="P132" s="938" t="str">
        <f t="shared" si="28"/>
        <v>Included</v>
      </c>
      <c r="Q132" s="938">
        <f t="shared" si="29"/>
        <v>0</v>
      </c>
      <c r="R132" s="662">
        <f t="shared" si="30"/>
        <v>0</v>
      </c>
      <c r="S132" s="662">
        <f t="shared" si="27"/>
        <v>0</v>
      </c>
      <c r="T132" s="663"/>
      <c r="U132" s="663"/>
      <c r="AD132" s="790"/>
    </row>
    <row r="133" spans="1:30" s="662" customFormat="1" ht="32.25" customHeight="1">
      <c r="A133" s="806">
        <v>62</v>
      </c>
      <c r="B133" s="1130">
        <v>7000028333</v>
      </c>
      <c r="C133" s="1128">
        <v>770</v>
      </c>
      <c r="D133" s="1128">
        <v>1130</v>
      </c>
      <c r="E133" s="1128">
        <v>50</v>
      </c>
      <c r="F133" s="1130" t="s">
        <v>791</v>
      </c>
      <c r="G133" s="1128">
        <v>100002825</v>
      </c>
      <c r="H133" s="1128">
        <v>998734</v>
      </c>
      <c r="I133" s="978"/>
      <c r="J133" s="1128">
        <v>18</v>
      </c>
      <c r="K133" s="977"/>
      <c r="L133" s="1130" t="s">
        <v>689</v>
      </c>
      <c r="M133" s="1128" t="s">
        <v>572</v>
      </c>
      <c r="N133" s="1128">
        <v>2</v>
      </c>
      <c r="O133" s="972"/>
      <c r="P133" s="938" t="str">
        <f>IF(O133=0, "Included", IF(ISERROR(N133*O133), O133, N133*O133))</f>
        <v>Included</v>
      </c>
      <c r="Q133" s="938">
        <f>S133</f>
        <v>0</v>
      </c>
      <c r="R133" s="662">
        <f>IF(P133="Included",0,P133)</f>
        <v>0</v>
      </c>
      <c r="S133" s="662">
        <f t="shared" si="27"/>
        <v>0</v>
      </c>
      <c r="T133" s="663"/>
      <c r="U133" s="663"/>
      <c r="AD133" s="790"/>
    </row>
    <row r="134" spans="1:30" s="662" customFormat="1" ht="33">
      <c r="A134" s="806">
        <v>63</v>
      </c>
      <c r="B134" s="1130">
        <v>7000028333</v>
      </c>
      <c r="C134" s="1128">
        <v>770</v>
      </c>
      <c r="D134" s="1128">
        <v>1130</v>
      </c>
      <c r="E134" s="1128">
        <v>60</v>
      </c>
      <c r="F134" s="1130" t="s">
        <v>791</v>
      </c>
      <c r="G134" s="1128">
        <v>170000550</v>
      </c>
      <c r="H134" s="1128">
        <v>998336</v>
      </c>
      <c r="I134" s="978"/>
      <c r="J134" s="1128">
        <v>18</v>
      </c>
      <c r="K134" s="977"/>
      <c r="L134" s="1130" t="s">
        <v>690</v>
      </c>
      <c r="M134" s="1128" t="s">
        <v>568</v>
      </c>
      <c r="N134" s="1128">
        <v>2</v>
      </c>
      <c r="O134" s="972"/>
      <c r="P134" s="938" t="str">
        <f>IF(O134=0, "Included", IF(ISERROR(N134*O134), O134, N134*O134))</f>
        <v>Included</v>
      </c>
      <c r="Q134" s="938">
        <f>S134</f>
        <v>0</v>
      </c>
      <c r="R134" s="662">
        <f>IF(P134="Included",0,P134)</f>
        <v>0</v>
      </c>
      <c r="S134" s="662">
        <f t="shared" si="27"/>
        <v>0</v>
      </c>
      <c r="T134" s="663"/>
      <c r="U134" s="663"/>
      <c r="AD134" s="790"/>
    </row>
    <row r="135" spans="1:30" s="662" customFormat="1" ht="39.75" customHeight="1">
      <c r="A135" s="806">
        <v>64</v>
      </c>
      <c r="B135" s="1130">
        <v>7000028333</v>
      </c>
      <c r="C135" s="1128">
        <v>770</v>
      </c>
      <c r="D135" s="1128">
        <v>1130</v>
      </c>
      <c r="E135" s="1128">
        <v>70</v>
      </c>
      <c r="F135" s="1130" t="s">
        <v>791</v>
      </c>
      <c r="G135" s="1128">
        <v>100002829</v>
      </c>
      <c r="H135" s="1128">
        <v>998734</v>
      </c>
      <c r="I135" s="978"/>
      <c r="J135" s="1128">
        <v>18</v>
      </c>
      <c r="K135" s="977"/>
      <c r="L135" s="1130" t="s">
        <v>691</v>
      </c>
      <c r="M135" s="1128" t="s">
        <v>572</v>
      </c>
      <c r="N135" s="1128">
        <v>1</v>
      </c>
      <c r="O135" s="972"/>
      <c r="P135" s="938" t="str">
        <f>IF(O135=0, "Included", IF(ISERROR(N135*O135), O135, N135*O135))</f>
        <v>Included</v>
      </c>
      <c r="Q135" s="938">
        <f>S135</f>
        <v>0</v>
      </c>
      <c r="R135" s="662">
        <f>IF(P135="Included",0,P135)</f>
        <v>0</v>
      </c>
      <c r="S135" s="662">
        <f t="shared" si="27"/>
        <v>0</v>
      </c>
      <c r="T135" s="663"/>
      <c r="U135" s="663"/>
      <c r="AD135" s="790"/>
    </row>
    <row r="136" spans="1:30" s="662" customFormat="1" ht="24" customHeight="1">
      <c r="A136" s="806">
        <v>65</v>
      </c>
      <c r="B136" s="1130">
        <v>7000028333</v>
      </c>
      <c r="C136" s="1128">
        <v>770</v>
      </c>
      <c r="D136" s="1128">
        <v>1130</v>
      </c>
      <c r="E136" s="1128">
        <v>80</v>
      </c>
      <c r="F136" s="1130" t="s">
        <v>791</v>
      </c>
      <c r="G136" s="1128">
        <v>170000375</v>
      </c>
      <c r="H136" s="1128">
        <v>998734</v>
      </c>
      <c r="I136" s="978"/>
      <c r="J136" s="1128">
        <v>18</v>
      </c>
      <c r="K136" s="977"/>
      <c r="L136" s="1130" t="s">
        <v>692</v>
      </c>
      <c r="M136" s="1128" t="s">
        <v>568</v>
      </c>
      <c r="N136" s="1128">
        <v>1</v>
      </c>
      <c r="O136" s="972"/>
      <c r="P136" s="938" t="str">
        <f t="shared" ref="P136:P140" si="31">IF(O136=0, "Included", IF(ISERROR(N136*O136), O136, N136*O136))</f>
        <v>Included</v>
      </c>
      <c r="Q136" s="938">
        <f t="shared" ref="Q136:Q140" si="32">S136</f>
        <v>0</v>
      </c>
      <c r="R136" s="662">
        <f t="shared" ref="R136:R140" si="33">IF(P136="Included",0,P136)</f>
        <v>0</v>
      </c>
      <c r="S136" s="662">
        <f t="shared" si="27"/>
        <v>0</v>
      </c>
      <c r="T136" s="663"/>
      <c r="U136" s="663"/>
      <c r="AD136" s="790"/>
    </row>
    <row r="137" spans="1:30" s="662" customFormat="1" ht="24" customHeight="1">
      <c r="A137" s="806">
        <v>66</v>
      </c>
      <c r="B137" s="1130">
        <v>7000028333</v>
      </c>
      <c r="C137" s="1128">
        <v>770</v>
      </c>
      <c r="D137" s="1128">
        <v>1130</v>
      </c>
      <c r="E137" s="1128">
        <v>90</v>
      </c>
      <c r="F137" s="1130" t="s">
        <v>791</v>
      </c>
      <c r="G137" s="1128">
        <v>170000376</v>
      </c>
      <c r="H137" s="1128">
        <v>998734</v>
      </c>
      <c r="I137" s="978"/>
      <c r="J137" s="1128">
        <v>18</v>
      </c>
      <c r="K137" s="977"/>
      <c r="L137" s="1130" t="s">
        <v>809</v>
      </c>
      <c r="M137" s="1128" t="s">
        <v>568</v>
      </c>
      <c r="N137" s="1128">
        <v>1</v>
      </c>
      <c r="O137" s="972"/>
      <c r="P137" s="938" t="str">
        <f t="shared" si="31"/>
        <v>Included</v>
      </c>
      <c r="Q137" s="938">
        <f t="shared" si="32"/>
        <v>0</v>
      </c>
      <c r="R137" s="662">
        <f t="shared" si="33"/>
        <v>0</v>
      </c>
      <c r="S137" s="662">
        <f t="shared" si="27"/>
        <v>0</v>
      </c>
      <c r="T137" s="663"/>
      <c r="U137" s="663"/>
      <c r="AD137" s="790"/>
    </row>
    <row r="138" spans="1:30" s="662" customFormat="1" ht="24" customHeight="1">
      <c r="A138" s="806">
        <v>67</v>
      </c>
      <c r="B138" s="1130">
        <v>7000028333</v>
      </c>
      <c r="C138" s="1128">
        <v>770</v>
      </c>
      <c r="D138" s="1128">
        <v>1130</v>
      </c>
      <c r="E138" s="1128">
        <v>100</v>
      </c>
      <c r="F138" s="1130" t="s">
        <v>791</v>
      </c>
      <c r="G138" s="1128">
        <v>170000377</v>
      </c>
      <c r="H138" s="1128">
        <v>998734</v>
      </c>
      <c r="I138" s="978"/>
      <c r="J138" s="1128">
        <v>18</v>
      </c>
      <c r="K138" s="977"/>
      <c r="L138" s="1130" t="s">
        <v>810</v>
      </c>
      <c r="M138" s="1128" t="s">
        <v>568</v>
      </c>
      <c r="N138" s="1128">
        <v>1</v>
      </c>
      <c r="O138" s="972"/>
      <c r="P138" s="938" t="str">
        <f t="shared" si="31"/>
        <v>Included</v>
      </c>
      <c r="Q138" s="938">
        <f t="shared" si="32"/>
        <v>0</v>
      </c>
      <c r="R138" s="662">
        <f t="shared" si="33"/>
        <v>0</v>
      </c>
      <c r="S138" s="662">
        <f t="shared" si="27"/>
        <v>0</v>
      </c>
      <c r="T138" s="663"/>
      <c r="U138" s="663"/>
      <c r="AD138" s="790"/>
    </row>
    <row r="139" spans="1:30" s="662" customFormat="1" ht="24" customHeight="1">
      <c r="A139" s="806">
        <v>68</v>
      </c>
      <c r="B139" s="1130">
        <v>7000028333</v>
      </c>
      <c r="C139" s="1128">
        <v>770</v>
      </c>
      <c r="D139" s="1128">
        <v>1130</v>
      </c>
      <c r="E139" s="1128">
        <v>110</v>
      </c>
      <c r="F139" s="1130" t="s">
        <v>791</v>
      </c>
      <c r="G139" s="1128">
        <v>170000551</v>
      </c>
      <c r="H139" s="1128">
        <v>998336</v>
      </c>
      <c r="I139" s="978"/>
      <c r="J139" s="1128">
        <v>18</v>
      </c>
      <c r="K139" s="977"/>
      <c r="L139" s="1130" t="s">
        <v>811</v>
      </c>
      <c r="M139" s="1128" t="s">
        <v>568</v>
      </c>
      <c r="N139" s="1128">
        <v>2</v>
      </c>
      <c r="O139" s="972"/>
      <c r="P139" s="938" t="str">
        <f t="shared" si="31"/>
        <v>Included</v>
      </c>
      <c r="Q139" s="938">
        <f t="shared" si="32"/>
        <v>0</v>
      </c>
      <c r="R139" s="662">
        <f t="shared" si="33"/>
        <v>0</v>
      </c>
      <c r="S139" s="662">
        <f t="shared" si="27"/>
        <v>0</v>
      </c>
      <c r="T139" s="663"/>
      <c r="U139" s="663"/>
      <c r="AD139" s="790"/>
    </row>
    <row r="140" spans="1:30" s="662" customFormat="1" ht="47.25" customHeight="1">
      <c r="A140" s="806">
        <v>69</v>
      </c>
      <c r="B140" s="1130">
        <v>7000028333</v>
      </c>
      <c r="C140" s="1128">
        <v>770</v>
      </c>
      <c r="D140" s="1128">
        <v>1130</v>
      </c>
      <c r="E140" s="1128">
        <v>120</v>
      </c>
      <c r="F140" s="1130" t="s">
        <v>791</v>
      </c>
      <c r="G140" s="1128">
        <v>170000356</v>
      </c>
      <c r="H140" s="1128">
        <v>998336</v>
      </c>
      <c r="I140" s="978"/>
      <c r="J140" s="1128">
        <v>18</v>
      </c>
      <c r="K140" s="977"/>
      <c r="L140" s="1130" t="s">
        <v>693</v>
      </c>
      <c r="M140" s="1128" t="s">
        <v>568</v>
      </c>
      <c r="N140" s="1128">
        <v>1</v>
      </c>
      <c r="O140" s="972"/>
      <c r="P140" s="938" t="str">
        <f t="shared" si="31"/>
        <v>Included</v>
      </c>
      <c r="Q140" s="938">
        <f t="shared" si="32"/>
        <v>0</v>
      </c>
      <c r="R140" s="662">
        <f t="shared" si="33"/>
        <v>0</v>
      </c>
      <c r="S140" s="662">
        <f t="shared" si="27"/>
        <v>0</v>
      </c>
      <c r="T140" s="663"/>
      <c r="U140" s="663"/>
      <c r="AD140" s="790"/>
    </row>
    <row r="141" spans="1:30" s="662" customFormat="1" ht="47.25" customHeight="1">
      <c r="A141" s="806">
        <v>70</v>
      </c>
      <c r="B141" s="1130">
        <v>7000028333</v>
      </c>
      <c r="C141" s="1128">
        <v>770</v>
      </c>
      <c r="D141" s="1128">
        <v>1130</v>
      </c>
      <c r="E141" s="1128">
        <v>130</v>
      </c>
      <c r="F141" s="1130" t="s">
        <v>791</v>
      </c>
      <c r="G141" s="1128">
        <v>170004394</v>
      </c>
      <c r="H141" s="1128">
        <v>998336</v>
      </c>
      <c r="I141" s="978"/>
      <c r="J141" s="1128">
        <v>18</v>
      </c>
      <c r="K141" s="977"/>
      <c r="L141" s="1130" t="s">
        <v>694</v>
      </c>
      <c r="M141" s="1128" t="s">
        <v>576</v>
      </c>
      <c r="N141" s="1128">
        <v>1</v>
      </c>
      <c r="O141" s="972"/>
      <c r="P141" s="938" t="str">
        <f t="shared" si="24"/>
        <v>Included</v>
      </c>
      <c r="Q141" s="938">
        <f t="shared" si="25"/>
        <v>0</v>
      </c>
      <c r="R141" s="662">
        <f t="shared" si="26"/>
        <v>0</v>
      </c>
      <c r="S141" s="662">
        <f t="shared" si="16"/>
        <v>0</v>
      </c>
      <c r="T141" s="663"/>
      <c r="U141" s="663"/>
      <c r="AD141" s="790"/>
    </row>
    <row r="142" spans="1:30" s="958" customFormat="1" ht="16.5">
      <c r="A142" s="949" t="s">
        <v>674</v>
      </c>
      <c r="B142" s="950" t="s">
        <v>823</v>
      </c>
      <c r="C142" s="951"/>
      <c r="D142" s="951"/>
      <c r="E142" s="951"/>
      <c r="F142" s="952"/>
      <c r="G142" s="951"/>
      <c r="H142" s="951"/>
      <c r="I142" s="952"/>
      <c r="J142" s="952"/>
      <c r="K142" s="952"/>
      <c r="L142" s="953"/>
      <c r="M142" s="954"/>
      <c r="N142" s="954"/>
      <c r="O142" s="954"/>
      <c r="P142" s="954"/>
      <c r="Q142" s="954"/>
      <c r="R142" s="955"/>
      <c r="S142" s="956"/>
      <c r="T142" s="957"/>
      <c r="U142" s="957"/>
      <c r="AD142" s="959"/>
    </row>
    <row r="143" spans="1:30" s="662" customFormat="1" ht="33">
      <c r="A143" s="806">
        <v>1</v>
      </c>
      <c r="B143" s="1130">
        <v>7000028334</v>
      </c>
      <c r="C143" s="1128">
        <v>670</v>
      </c>
      <c r="D143" s="1128">
        <v>1010</v>
      </c>
      <c r="E143" s="1128">
        <v>10</v>
      </c>
      <c r="F143" s="1130" t="s">
        <v>782</v>
      </c>
      <c r="G143" s="1128">
        <v>100002254</v>
      </c>
      <c r="H143" s="1128">
        <v>998736</v>
      </c>
      <c r="I143" s="978"/>
      <c r="J143" s="1128">
        <v>18</v>
      </c>
      <c r="K143" s="977"/>
      <c r="L143" s="1130" t="s">
        <v>792</v>
      </c>
      <c r="M143" s="1128" t="s">
        <v>568</v>
      </c>
      <c r="N143" s="1128">
        <v>2</v>
      </c>
      <c r="O143" s="972"/>
      <c r="P143" s="938" t="str">
        <f t="shared" si="24"/>
        <v>Included</v>
      </c>
      <c r="Q143" s="938">
        <f t="shared" si="25"/>
        <v>0</v>
      </c>
      <c r="R143" s="662">
        <f t="shared" si="26"/>
        <v>0</v>
      </c>
      <c r="S143" s="662">
        <f t="shared" si="16"/>
        <v>0</v>
      </c>
      <c r="T143" s="663"/>
      <c r="U143" s="663"/>
      <c r="AD143" s="790"/>
    </row>
    <row r="144" spans="1:30" s="662" customFormat="1" ht="33">
      <c r="A144" s="806">
        <v>2</v>
      </c>
      <c r="B144" s="1130">
        <v>7000028334</v>
      </c>
      <c r="C144" s="1128">
        <v>670</v>
      </c>
      <c r="D144" s="1128">
        <v>1010</v>
      </c>
      <c r="E144" s="1128">
        <v>20</v>
      </c>
      <c r="F144" s="1130" t="s">
        <v>782</v>
      </c>
      <c r="G144" s="1128">
        <v>100000555</v>
      </c>
      <c r="H144" s="1128">
        <v>998736</v>
      </c>
      <c r="I144" s="978"/>
      <c r="J144" s="1128">
        <v>18</v>
      </c>
      <c r="K144" s="977"/>
      <c r="L144" s="1130" t="s">
        <v>710</v>
      </c>
      <c r="M144" s="1128" t="s">
        <v>568</v>
      </c>
      <c r="N144" s="1128">
        <v>6</v>
      </c>
      <c r="O144" s="972"/>
      <c r="P144" s="938" t="str">
        <f t="shared" ref="P144:P163" si="34">IF(O144=0, "Included", IF(ISERROR(N144*O144), O144, N144*O144))</f>
        <v>Included</v>
      </c>
      <c r="Q144" s="938">
        <f t="shared" ref="Q144:Q163" si="35">S144</f>
        <v>0</v>
      </c>
      <c r="R144" s="662">
        <f t="shared" ref="R144:R163" si="36">IF(P144="Included",0,P144)</f>
        <v>0</v>
      </c>
      <c r="S144" s="662">
        <f t="shared" ref="S144:S163" si="37">IF(K144="",(R144*J144/100),(R144*K144))</f>
        <v>0</v>
      </c>
      <c r="T144" s="663"/>
      <c r="U144" s="663"/>
      <c r="AD144" s="790"/>
    </row>
    <row r="145" spans="1:30" s="662" customFormat="1" ht="31.5" customHeight="1">
      <c r="A145" s="806">
        <v>3</v>
      </c>
      <c r="B145" s="1130">
        <v>7000028334</v>
      </c>
      <c r="C145" s="1128">
        <v>670</v>
      </c>
      <c r="D145" s="1128">
        <v>1010</v>
      </c>
      <c r="E145" s="1128">
        <v>30</v>
      </c>
      <c r="F145" s="1130" t="s">
        <v>782</v>
      </c>
      <c r="G145" s="1128">
        <v>100000559</v>
      </c>
      <c r="H145" s="1128">
        <v>998736</v>
      </c>
      <c r="I145" s="978"/>
      <c r="J145" s="1128">
        <v>18</v>
      </c>
      <c r="K145" s="977"/>
      <c r="L145" s="1130" t="s">
        <v>711</v>
      </c>
      <c r="M145" s="1128" t="s">
        <v>568</v>
      </c>
      <c r="N145" s="1128">
        <v>6</v>
      </c>
      <c r="O145" s="972"/>
      <c r="P145" s="938" t="str">
        <f t="shared" si="34"/>
        <v>Included</v>
      </c>
      <c r="Q145" s="938">
        <f t="shared" si="35"/>
        <v>0</v>
      </c>
      <c r="R145" s="662">
        <f t="shared" si="36"/>
        <v>0</v>
      </c>
      <c r="S145" s="662">
        <f t="shared" si="37"/>
        <v>0</v>
      </c>
      <c r="T145" s="663"/>
      <c r="U145" s="663"/>
      <c r="AD145" s="790"/>
    </row>
    <row r="146" spans="1:30" s="662" customFormat="1" ht="31.5" customHeight="1">
      <c r="A146" s="806">
        <v>4</v>
      </c>
      <c r="B146" s="1130">
        <v>7000028334</v>
      </c>
      <c r="C146" s="1128">
        <v>670</v>
      </c>
      <c r="D146" s="1128">
        <v>1010</v>
      </c>
      <c r="E146" s="1128">
        <v>40</v>
      </c>
      <c r="F146" s="1130" t="s">
        <v>782</v>
      </c>
      <c r="G146" s="1128">
        <v>100000565</v>
      </c>
      <c r="H146" s="1128">
        <v>998736</v>
      </c>
      <c r="I146" s="978"/>
      <c r="J146" s="1128">
        <v>18</v>
      </c>
      <c r="K146" s="977"/>
      <c r="L146" s="1130" t="s">
        <v>714</v>
      </c>
      <c r="M146" s="1128" t="s">
        <v>568</v>
      </c>
      <c r="N146" s="1128">
        <v>2</v>
      </c>
      <c r="O146" s="972"/>
      <c r="P146" s="938" t="str">
        <f t="shared" si="34"/>
        <v>Included</v>
      </c>
      <c r="Q146" s="938">
        <f t="shared" si="35"/>
        <v>0</v>
      </c>
      <c r="R146" s="662">
        <f t="shared" si="36"/>
        <v>0</v>
      </c>
      <c r="S146" s="662">
        <f t="shared" si="37"/>
        <v>0</v>
      </c>
      <c r="T146" s="663"/>
      <c r="U146" s="663"/>
      <c r="AD146" s="790"/>
    </row>
    <row r="147" spans="1:30" s="662" customFormat="1" ht="31.5" customHeight="1">
      <c r="A147" s="806">
        <v>5</v>
      </c>
      <c r="B147" s="1130">
        <v>7000028334</v>
      </c>
      <c r="C147" s="1128">
        <v>670</v>
      </c>
      <c r="D147" s="1128">
        <v>1010</v>
      </c>
      <c r="E147" s="1128">
        <v>50</v>
      </c>
      <c r="F147" s="1130" t="s">
        <v>782</v>
      </c>
      <c r="G147" s="1128">
        <v>100000567</v>
      </c>
      <c r="H147" s="1128">
        <v>998736</v>
      </c>
      <c r="I147" s="978"/>
      <c r="J147" s="1128">
        <v>18</v>
      </c>
      <c r="K147" s="977"/>
      <c r="L147" s="1130" t="s">
        <v>794</v>
      </c>
      <c r="M147" s="1128" t="s">
        <v>568</v>
      </c>
      <c r="N147" s="1128">
        <v>2</v>
      </c>
      <c r="O147" s="972"/>
      <c r="P147" s="938" t="str">
        <f t="shared" si="34"/>
        <v>Included</v>
      </c>
      <c r="Q147" s="938">
        <f t="shared" si="35"/>
        <v>0</v>
      </c>
      <c r="R147" s="662">
        <f t="shared" si="36"/>
        <v>0</v>
      </c>
      <c r="S147" s="662">
        <f t="shared" si="37"/>
        <v>0</v>
      </c>
      <c r="T147" s="663"/>
      <c r="U147" s="663"/>
      <c r="AD147" s="790"/>
    </row>
    <row r="148" spans="1:30" s="662" customFormat="1" ht="33">
      <c r="A148" s="806">
        <v>6</v>
      </c>
      <c r="B148" s="1130">
        <v>7000028334</v>
      </c>
      <c r="C148" s="1128">
        <v>670</v>
      </c>
      <c r="D148" s="1128">
        <v>1010</v>
      </c>
      <c r="E148" s="1128">
        <v>60</v>
      </c>
      <c r="F148" s="1130" t="s">
        <v>782</v>
      </c>
      <c r="G148" s="1128">
        <v>100000568</v>
      </c>
      <c r="H148" s="1128">
        <v>998736</v>
      </c>
      <c r="I148" s="978"/>
      <c r="J148" s="1128">
        <v>18</v>
      </c>
      <c r="K148" s="977"/>
      <c r="L148" s="1130" t="s">
        <v>795</v>
      </c>
      <c r="M148" s="1128" t="s">
        <v>568</v>
      </c>
      <c r="N148" s="1128">
        <v>2</v>
      </c>
      <c r="O148" s="972"/>
      <c r="P148" s="938" t="str">
        <f t="shared" si="34"/>
        <v>Included</v>
      </c>
      <c r="Q148" s="938">
        <f t="shared" si="35"/>
        <v>0</v>
      </c>
      <c r="R148" s="662">
        <f t="shared" si="36"/>
        <v>0</v>
      </c>
      <c r="S148" s="662">
        <f t="shared" si="37"/>
        <v>0</v>
      </c>
      <c r="T148" s="663"/>
      <c r="U148" s="663"/>
      <c r="AD148" s="790"/>
    </row>
    <row r="149" spans="1:30" s="662" customFormat="1" ht="32.25" customHeight="1">
      <c r="A149" s="806">
        <v>7</v>
      </c>
      <c r="B149" s="1130">
        <v>7000028334</v>
      </c>
      <c r="C149" s="1128">
        <v>670</v>
      </c>
      <c r="D149" s="1128">
        <v>1010</v>
      </c>
      <c r="E149" s="1128">
        <v>70</v>
      </c>
      <c r="F149" s="1130" t="s">
        <v>782</v>
      </c>
      <c r="G149" s="1128">
        <v>100000587</v>
      </c>
      <c r="H149" s="1128">
        <v>998736</v>
      </c>
      <c r="I149" s="978"/>
      <c r="J149" s="1128">
        <v>18</v>
      </c>
      <c r="K149" s="977"/>
      <c r="L149" s="1130" t="s">
        <v>712</v>
      </c>
      <c r="M149" s="1128" t="s">
        <v>568</v>
      </c>
      <c r="N149" s="1128">
        <v>6</v>
      </c>
      <c r="O149" s="972"/>
      <c r="P149" s="938" t="str">
        <f t="shared" si="34"/>
        <v>Included</v>
      </c>
      <c r="Q149" s="938">
        <f t="shared" si="35"/>
        <v>0</v>
      </c>
      <c r="R149" s="662">
        <f t="shared" si="36"/>
        <v>0</v>
      </c>
      <c r="S149" s="662">
        <f t="shared" si="37"/>
        <v>0</v>
      </c>
      <c r="T149" s="663"/>
      <c r="U149" s="663"/>
      <c r="AD149" s="790"/>
    </row>
    <row r="150" spans="1:30" s="662" customFormat="1" ht="32.25" customHeight="1">
      <c r="A150" s="806">
        <v>8</v>
      </c>
      <c r="B150" s="1130">
        <v>7000028334</v>
      </c>
      <c r="C150" s="1128">
        <v>670</v>
      </c>
      <c r="D150" s="1128">
        <v>1010</v>
      </c>
      <c r="E150" s="1128">
        <v>80</v>
      </c>
      <c r="F150" s="1130" t="s">
        <v>782</v>
      </c>
      <c r="G150" s="1128">
        <v>100001908</v>
      </c>
      <c r="H150" s="1128">
        <v>998736</v>
      </c>
      <c r="I150" s="978"/>
      <c r="J150" s="1128">
        <v>18</v>
      </c>
      <c r="K150" s="977"/>
      <c r="L150" s="1130" t="s">
        <v>793</v>
      </c>
      <c r="M150" s="1128" t="s">
        <v>568</v>
      </c>
      <c r="N150" s="1128">
        <v>6</v>
      </c>
      <c r="O150" s="972"/>
      <c r="P150" s="938" t="str">
        <f t="shared" si="34"/>
        <v>Included</v>
      </c>
      <c r="Q150" s="938">
        <f t="shared" si="35"/>
        <v>0</v>
      </c>
      <c r="R150" s="662">
        <f t="shared" si="36"/>
        <v>0</v>
      </c>
      <c r="S150" s="662">
        <f t="shared" si="37"/>
        <v>0</v>
      </c>
      <c r="T150" s="663"/>
      <c r="U150" s="663"/>
      <c r="AD150" s="790"/>
    </row>
    <row r="151" spans="1:30" s="662" customFormat="1" ht="33">
      <c r="A151" s="806">
        <v>9</v>
      </c>
      <c r="B151" s="1130">
        <v>7000028334</v>
      </c>
      <c r="C151" s="1128">
        <v>680</v>
      </c>
      <c r="D151" s="1128">
        <v>1020</v>
      </c>
      <c r="E151" s="1128">
        <v>10</v>
      </c>
      <c r="F151" s="1130" t="s">
        <v>783</v>
      </c>
      <c r="G151" s="1128">
        <v>100000746</v>
      </c>
      <c r="H151" s="1128">
        <v>998736</v>
      </c>
      <c r="I151" s="978"/>
      <c r="J151" s="1128">
        <v>18</v>
      </c>
      <c r="K151" s="977"/>
      <c r="L151" s="1130" t="s">
        <v>741</v>
      </c>
      <c r="M151" s="1128" t="s">
        <v>568</v>
      </c>
      <c r="N151" s="1128">
        <v>2</v>
      </c>
      <c r="O151" s="972"/>
      <c r="P151" s="938" t="str">
        <f t="shared" si="34"/>
        <v>Included</v>
      </c>
      <c r="Q151" s="938">
        <f t="shared" si="35"/>
        <v>0</v>
      </c>
      <c r="R151" s="662">
        <f t="shared" si="36"/>
        <v>0</v>
      </c>
      <c r="S151" s="662">
        <f t="shared" si="37"/>
        <v>0</v>
      </c>
      <c r="T151" s="663"/>
      <c r="U151" s="663"/>
      <c r="AD151" s="790"/>
    </row>
    <row r="152" spans="1:30" s="662" customFormat="1" ht="33">
      <c r="A152" s="806">
        <v>10</v>
      </c>
      <c r="B152" s="1130">
        <v>7000028334</v>
      </c>
      <c r="C152" s="1128">
        <v>680</v>
      </c>
      <c r="D152" s="1128">
        <v>1020</v>
      </c>
      <c r="E152" s="1128">
        <v>20</v>
      </c>
      <c r="F152" s="1130" t="s">
        <v>783</v>
      </c>
      <c r="G152" s="1128">
        <v>100000744</v>
      </c>
      <c r="H152" s="1128">
        <v>998736</v>
      </c>
      <c r="I152" s="978"/>
      <c r="J152" s="1128">
        <v>18</v>
      </c>
      <c r="K152" s="977"/>
      <c r="L152" s="1130" t="s">
        <v>813</v>
      </c>
      <c r="M152" s="1128" t="s">
        <v>568</v>
      </c>
      <c r="N152" s="1128">
        <v>2</v>
      </c>
      <c r="O152" s="972"/>
      <c r="P152" s="938" t="str">
        <f t="shared" si="34"/>
        <v>Included</v>
      </c>
      <c r="Q152" s="938">
        <f t="shared" si="35"/>
        <v>0</v>
      </c>
      <c r="R152" s="662">
        <f t="shared" si="36"/>
        <v>0</v>
      </c>
      <c r="S152" s="662">
        <f t="shared" si="37"/>
        <v>0</v>
      </c>
      <c r="T152" s="663"/>
      <c r="U152" s="663"/>
      <c r="AD152" s="790"/>
    </row>
    <row r="153" spans="1:30" s="662" customFormat="1" ht="33">
      <c r="A153" s="806">
        <v>11</v>
      </c>
      <c r="B153" s="1130">
        <v>7000028334</v>
      </c>
      <c r="C153" s="1128">
        <v>680</v>
      </c>
      <c r="D153" s="1128">
        <v>1020</v>
      </c>
      <c r="E153" s="1128">
        <v>30</v>
      </c>
      <c r="F153" s="1130" t="s">
        <v>783</v>
      </c>
      <c r="G153" s="1128">
        <v>100000749</v>
      </c>
      <c r="H153" s="1128">
        <v>998736</v>
      </c>
      <c r="I153" s="978"/>
      <c r="J153" s="1128">
        <v>18</v>
      </c>
      <c r="K153" s="977"/>
      <c r="L153" s="1130" t="s">
        <v>747</v>
      </c>
      <c r="M153" s="1128" t="s">
        <v>572</v>
      </c>
      <c r="N153" s="1128">
        <v>1</v>
      </c>
      <c r="O153" s="972"/>
      <c r="P153" s="938" t="str">
        <f t="shared" si="34"/>
        <v>Included</v>
      </c>
      <c r="Q153" s="938">
        <f t="shared" si="35"/>
        <v>0</v>
      </c>
      <c r="R153" s="662">
        <f t="shared" si="36"/>
        <v>0</v>
      </c>
      <c r="S153" s="662">
        <f t="shared" si="37"/>
        <v>0</v>
      </c>
      <c r="T153" s="663"/>
      <c r="U153" s="663"/>
      <c r="AD153" s="790"/>
    </row>
    <row r="154" spans="1:30" s="662" customFormat="1" ht="42.75" customHeight="1">
      <c r="A154" s="806">
        <v>12</v>
      </c>
      <c r="B154" s="1130">
        <v>7000028334</v>
      </c>
      <c r="C154" s="1128">
        <v>690</v>
      </c>
      <c r="D154" s="1128">
        <v>1030</v>
      </c>
      <c r="E154" s="1128">
        <v>10</v>
      </c>
      <c r="F154" s="1130" t="s">
        <v>812</v>
      </c>
      <c r="G154" s="1128">
        <v>100000773</v>
      </c>
      <c r="H154" s="1128">
        <v>998736</v>
      </c>
      <c r="I154" s="978"/>
      <c r="J154" s="1128">
        <v>18</v>
      </c>
      <c r="K154" s="977"/>
      <c r="L154" s="1130" t="s">
        <v>815</v>
      </c>
      <c r="M154" s="1128" t="s">
        <v>568</v>
      </c>
      <c r="N154" s="1128">
        <v>9</v>
      </c>
      <c r="O154" s="972"/>
      <c r="P154" s="938" t="str">
        <f t="shared" si="34"/>
        <v>Included</v>
      </c>
      <c r="Q154" s="938">
        <f t="shared" si="35"/>
        <v>0</v>
      </c>
      <c r="R154" s="662">
        <f t="shared" si="36"/>
        <v>0</v>
      </c>
      <c r="S154" s="662">
        <f t="shared" si="37"/>
        <v>0</v>
      </c>
      <c r="T154" s="663"/>
      <c r="U154" s="663"/>
      <c r="AD154" s="790"/>
    </row>
    <row r="155" spans="1:30" s="662" customFormat="1" ht="42.75" customHeight="1">
      <c r="A155" s="806">
        <v>13</v>
      </c>
      <c r="B155" s="1130">
        <v>7000028334</v>
      </c>
      <c r="C155" s="1128">
        <v>690</v>
      </c>
      <c r="D155" s="1128">
        <v>1030</v>
      </c>
      <c r="E155" s="1128">
        <v>20</v>
      </c>
      <c r="F155" s="1130" t="s">
        <v>812</v>
      </c>
      <c r="G155" s="1128">
        <v>100000775</v>
      </c>
      <c r="H155" s="1128">
        <v>998736</v>
      </c>
      <c r="I155" s="978"/>
      <c r="J155" s="1128">
        <v>18</v>
      </c>
      <c r="K155" s="977"/>
      <c r="L155" s="1130" t="s">
        <v>816</v>
      </c>
      <c r="M155" s="1128" t="s">
        <v>568</v>
      </c>
      <c r="N155" s="1128">
        <v>6</v>
      </c>
      <c r="O155" s="972"/>
      <c r="P155" s="938" t="str">
        <f t="shared" si="34"/>
        <v>Included</v>
      </c>
      <c r="Q155" s="938">
        <f t="shared" si="35"/>
        <v>0</v>
      </c>
      <c r="R155" s="662">
        <f t="shared" si="36"/>
        <v>0</v>
      </c>
      <c r="S155" s="662">
        <f t="shared" si="37"/>
        <v>0</v>
      </c>
      <c r="T155" s="663"/>
      <c r="U155" s="663"/>
      <c r="AD155" s="790"/>
    </row>
    <row r="156" spans="1:30" s="662" customFormat="1" ht="27" customHeight="1">
      <c r="A156" s="806">
        <v>14</v>
      </c>
      <c r="B156" s="1130">
        <v>7000028334</v>
      </c>
      <c r="C156" s="1128">
        <v>700</v>
      </c>
      <c r="D156" s="1128">
        <v>1040</v>
      </c>
      <c r="E156" s="1128">
        <v>10</v>
      </c>
      <c r="F156" s="1130" t="s">
        <v>824</v>
      </c>
      <c r="G156" s="1128">
        <v>100000891</v>
      </c>
      <c r="H156" s="1128">
        <v>998734</v>
      </c>
      <c r="I156" s="978"/>
      <c r="J156" s="1128">
        <v>18</v>
      </c>
      <c r="K156" s="977"/>
      <c r="L156" s="1130" t="s">
        <v>718</v>
      </c>
      <c r="M156" s="1128" t="s">
        <v>568</v>
      </c>
      <c r="N156" s="1128">
        <v>2</v>
      </c>
      <c r="O156" s="972"/>
      <c r="P156" s="938" t="str">
        <f t="shared" si="34"/>
        <v>Included</v>
      </c>
      <c r="Q156" s="938">
        <f t="shared" si="35"/>
        <v>0</v>
      </c>
      <c r="R156" s="662">
        <f t="shared" si="36"/>
        <v>0</v>
      </c>
      <c r="S156" s="662">
        <f t="shared" si="37"/>
        <v>0</v>
      </c>
      <c r="T156" s="663"/>
      <c r="U156" s="663"/>
      <c r="AD156" s="790"/>
    </row>
    <row r="157" spans="1:30" s="662" customFormat="1" ht="33">
      <c r="A157" s="806">
        <v>15</v>
      </c>
      <c r="B157" s="1130">
        <v>7000028334</v>
      </c>
      <c r="C157" s="1128">
        <v>710</v>
      </c>
      <c r="D157" s="1128">
        <v>1050</v>
      </c>
      <c r="E157" s="1128">
        <v>10</v>
      </c>
      <c r="F157" s="1130" t="s">
        <v>785</v>
      </c>
      <c r="G157" s="1128">
        <v>100004931</v>
      </c>
      <c r="H157" s="1128">
        <v>998731</v>
      </c>
      <c r="I157" s="978"/>
      <c r="J157" s="1128">
        <v>18</v>
      </c>
      <c r="K157" s="977"/>
      <c r="L157" s="1130" t="s">
        <v>798</v>
      </c>
      <c r="M157" s="1128" t="s">
        <v>568</v>
      </c>
      <c r="N157" s="1128">
        <v>6</v>
      </c>
      <c r="O157" s="972"/>
      <c r="P157" s="938" t="str">
        <f t="shared" si="34"/>
        <v>Included</v>
      </c>
      <c r="Q157" s="938">
        <f t="shared" si="35"/>
        <v>0</v>
      </c>
      <c r="R157" s="662">
        <f t="shared" si="36"/>
        <v>0</v>
      </c>
      <c r="S157" s="662">
        <f t="shared" si="37"/>
        <v>0</v>
      </c>
      <c r="T157" s="663"/>
      <c r="U157" s="663"/>
      <c r="AD157" s="790"/>
    </row>
    <row r="158" spans="1:30" s="662" customFormat="1" ht="30" customHeight="1">
      <c r="A158" s="806">
        <v>16</v>
      </c>
      <c r="B158" s="1130">
        <v>7000028334</v>
      </c>
      <c r="C158" s="1128">
        <v>710</v>
      </c>
      <c r="D158" s="1128">
        <v>1050</v>
      </c>
      <c r="E158" s="1128">
        <v>20</v>
      </c>
      <c r="F158" s="1130" t="s">
        <v>785</v>
      </c>
      <c r="G158" s="1128">
        <v>100004930</v>
      </c>
      <c r="H158" s="1128">
        <v>998731</v>
      </c>
      <c r="I158" s="978"/>
      <c r="J158" s="1128">
        <v>18</v>
      </c>
      <c r="K158" s="977"/>
      <c r="L158" s="1130" t="s">
        <v>797</v>
      </c>
      <c r="M158" s="1128" t="s">
        <v>568</v>
      </c>
      <c r="N158" s="1128">
        <v>6</v>
      </c>
      <c r="O158" s="972"/>
      <c r="P158" s="938" t="str">
        <f t="shared" si="34"/>
        <v>Included</v>
      </c>
      <c r="Q158" s="938">
        <f t="shared" si="35"/>
        <v>0</v>
      </c>
      <c r="R158" s="662">
        <f t="shared" si="36"/>
        <v>0</v>
      </c>
      <c r="S158" s="662">
        <f t="shared" si="37"/>
        <v>0</v>
      </c>
      <c r="T158" s="663"/>
      <c r="U158" s="663"/>
      <c r="AD158" s="790"/>
    </row>
    <row r="159" spans="1:30" s="662" customFormat="1" ht="33">
      <c r="A159" s="806">
        <v>17</v>
      </c>
      <c r="B159" s="1130">
        <v>7000028334</v>
      </c>
      <c r="C159" s="1128">
        <v>710</v>
      </c>
      <c r="D159" s="1128">
        <v>1050</v>
      </c>
      <c r="E159" s="1128">
        <v>30</v>
      </c>
      <c r="F159" s="1130" t="s">
        <v>785</v>
      </c>
      <c r="G159" s="1128">
        <v>100004932</v>
      </c>
      <c r="H159" s="1128">
        <v>998731</v>
      </c>
      <c r="I159" s="978"/>
      <c r="J159" s="1128">
        <v>18</v>
      </c>
      <c r="K159" s="977"/>
      <c r="L159" s="1130" t="s">
        <v>817</v>
      </c>
      <c r="M159" s="1128" t="s">
        <v>568</v>
      </c>
      <c r="N159" s="1128">
        <v>6</v>
      </c>
      <c r="O159" s="972"/>
      <c r="P159" s="938" t="str">
        <f t="shared" si="34"/>
        <v>Included</v>
      </c>
      <c r="Q159" s="938">
        <f t="shared" si="35"/>
        <v>0</v>
      </c>
      <c r="R159" s="662">
        <f t="shared" si="36"/>
        <v>0</v>
      </c>
      <c r="S159" s="662">
        <f t="shared" si="37"/>
        <v>0</v>
      </c>
      <c r="T159" s="663"/>
      <c r="U159" s="663"/>
      <c r="AD159" s="790"/>
    </row>
    <row r="160" spans="1:30" s="662" customFormat="1" ht="30" customHeight="1">
      <c r="A160" s="806">
        <v>18</v>
      </c>
      <c r="B160" s="1130">
        <v>7000028334</v>
      </c>
      <c r="C160" s="1128">
        <v>710</v>
      </c>
      <c r="D160" s="1128">
        <v>1050</v>
      </c>
      <c r="E160" s="1128">
        <v>40</v>
      </c>
      <c r="F160" s="1130" t="s">
        <v>785</v>
      </c>
      <c r="G160" s="1128">
        <v>100004934</v>
      </c>
      <c r="H160" s="1128">
        <v>998731</v>
      </c>
      <c r="I160" s="978"/>
      <c r="J160" s="1128">
        <v>18</v>
      </c>
      <c r="K160" s="977"/>
      <c r="L160" s="1130" t="s">
        <v>678</v>
      </c>
      <c r="M160" s="1128" t="s">
        <v>568</v>
      </c>
      <c r="N160" s="1128">
        <v>6</v>
      </c>
      <c r="O160" s="972"/>
      <c r="P160" s="938" t="str">
        <f t="shared" si="34"/>
        <v>Included</v>
      </c>
      <c r="Q160" s="938">
        <f t="shared" si="35"/>
        <v>0</v>
      </c>
      <c r="R160" s="662">
        <f t="shared" si="36"/>
        <v>0</v>
      </c>
      <c r="S160" s="662">
        <f t="shared" si="37"/>
        <v>0</v>
      </c>
      <c r="T160" s="663"/>
      <c r="U160" s="663"/>
      <c r="AD160" s="790"/>
    </row>
    <row r="161" spans="1:30" s="662" customFormat="1" ht="30" customHeight="1">
      <c r="A161" s="806">
        <v>19</v>
      </c>
      <c r="B161" s="1130">
        <v>7000028334</v>
      </c>
      <c r="C161" s="1128">
        <v>710</v>
      </c>
      <c r="D161" s="1128">
        <v>1050</v>
      </c>
      <c r="E161" s="1128">
        <v>50</v>
      </c>
      <c r="F161" s="1130" t="s">
        <v>785</v>
      </c>
      <c r="G161" s="1128">
        <v>100001022</v>
      </c>
      <c r="H161" s="1128">
        <v>998731</v>
      </c>
      <c r="I161" s="978"/>
      <c r="J161" s="1128">
        <v>18</v>
      </c>
      <c r="K161" s="977"/>
      <c r="L161" s="1130" t="s">
        <v>635</v>
      </c>
      <c r="M161" s="1128" t="s">
        <v>568</v>
      </c>
      <c r="N161" s="1128">
        <v>2</v>
      </c>
      <c r="O161" s="972"/>
      <c r="P161" s="938" t="str">
        <f t="shared" si="34"/>
        <v>Included</v>
      </c>
      <c r="Q161" s="938">
        <f t="shared" si="35"/>
        <v>0</v>
      </c>
      <c r="R161" s="662">
        <f t="shared" si="36"/>
        <v>0</v>
      </c>
      <c r="S161" s="662">
        <f t="shared" si="37"/>
        <v>0</v>
      </c>
      <c r="T161" s="663"/>
      <c r="U161" s="663"/>
      <c r="AD161" s="790"/>
    </row>
    <row r="162" spans="1:30" s="662" customFormat="1" ht="30" customHeight="1">
      <c r="A162" s="806">
        <v>20</v>
      </c>
      <c r="B162" s="1130">
        <v>7000028334</v>
      </c>
      <c r="C162" s="1128">
        <v>710</v>
      </c>
      <c r="D162" s="1128">
        <v>1050</v>
      </c>
      <c r="E162" s="1128">
        <v>60</v>
      </c>
      <c r="F162" s="1130" t="s">
        <v>785</v>
      </c>
      <c r="G162" s="1128">
        <v>100001021</v>
      </c>
      <c r="H162" s="1128">
        <v>995461</v>
      </c>
      <c r="I162" s="978"/>
      <c r="J162" s="1128">
        <v>18</v>
      </c>
      <c r="K162" s="977"/>
      <c r="L162" s="1130" t="s">
        <v>573</v>
      </c>
      <c r="M162" s="1128" t="s">
        <v>568</v>
      </c>
      <c r="N162" s="1128">
        <v>2</v>
      </c>
      <c r="O162" s="972"/>
      <c r="P162" s="938" t="str">
        <f t="shared" si="34"/>
        <v>Included</v>
      </c>
      <c r="Q162" s="938">
        <f t="shared" si="35"/>
        <v>0</v>
      </c>
      <c r="R162" s="662">
        <f t="shared" si="36"/>
        <v>0</v>
      </c>
      <c r="S162" s="662">
        <f t="shared" si="37"/>
        <v>0</v>
      </c>
      <c r="T162" s="663"/>
      <c r="U162" s="663"/>
      <c r="AD162" s="790"/>
    </row>
    <row r="163" spans="1:30" s="662" customFormat="1" ht="33">
      <c r="A163" s="806">
        <v>21</v>
      </c>
      <c r="B163" s="1130">
        <v>7000028334</v>
      </c>
      <c r="C163" s="1128">
        <v>720</v>
      </c>
      <c r="D163" s="1128">
        <v>1070</v>
      </c>
      <c r="E163" s="1128">
        <v>10</v>
      </c>
      <c r="F163" s="1130" t="s">
        <v>786</v>
      </c>
      <c r="G163" s="1128">
        <v>100000600</v>
      </c>
      <c r="H163" s="1128">
        <v>998731</v>
      </c>
      <c r="I163" s="978"/>
      <c r="J163" s="1128">
        <v>18</v>
      </c>
      <c r="K163" s="977"/>
      <c r="L163" s="1130" t="s">
        <v>799</v>
      </c>
      <c r="M163" s="1128" t="s">
        <v>572</v>
      </c>
      <c r="N163" s="1128">
        <v>2</v>
      </c>
      <c r="O163" s="972"/>
      <c r="P163" s="938" t="str">
        <f t="shared" si="34"/>
        <v>Included</v>
      </c>
      <c r="Q163" s="938">
        <f t="shared" si="35"/>
        <v>0</v>
      </c>
      <c r="R163" s="662">
        <f t="shared" si="36"/>
        <v>0</v>
      </c>
      <c r="S163" s="662">
        <f t="shared" si="37"/>
        <v>0</v>
      </c>
      <c r="T163" s="663"/>
      <c r="U163" s="663"/>
      <c r="AD163" s="790"/>
    </row>
    <row r="164" spans="1:30" s="662" customFormat="1" ht="33">
      <c r="A164" s="806">
        <v>22</v>
      </c>
      <c r="B164" s="1130">
        <v>7000028334</v>
      </c>
      <c r="C164" s="1128">
        <v>720</v>
      </c>
      <c r="D164" s="1128">
        <v>1070</v>
      </c>
      <c r="E164" s="1128">
        <v>20</v>
      </c>
      <c r="F164" s="1130" t="s">
        <v>786</v>
      </c>
      <c r="G164" s="1128">
        <v>100002308</v>
      </c>
      <c r="H164" s="1128">
        <v>998731</v>
      </c>
      <c r="I164" s="978"/>
      <c r="J164" s="1128">
        <v>18</v>
      </c>
      <c r="K164" s="977"/>
      <c r="L164" s="1130" t="s">
        <v>818</v>
      </c>
      <c r="M164" s="1128" t="s">
        <v>569</v>
      </c>
      <c r="N164" s="1128">
        <v>1</v>
      </c>
      <c r="O164" s="972"/>
      <c r="P164" s="938" t="str">
        <f t="shared" si="24"/>
        <v>Included</v>
      </c>
      <c r="Q164" s="938">
        <f t="shared" si="25"/>
        <v>0</v>
      </c>
      <c r="R164" s="662">
        <f t="shared" si="26"/>
        <v>0</v>
      </c>
      <c r="S164" s="662">
        <f t="shared" si="16"/>
        <v>0</v>
      </c>
      <c r="T164" s="663"/>
      <c r="U164" s="663"/>
      <c r="AD164" s="790"/>
    </row>
    <row r="165" spans="1:30" s="662" customFormat="1" ht="70.5" customHeight="1">
      <c r="A165" s="806">
        <v>23</v>
      </c>
      <c r="B165" s="1130">
        <v>7000028334</v>
      </c>
      <c r="C165" s="1128">
        <v>730</v>
      </c>
      <c r="D165" s="1128">
        <v>1075</v>
      </c>
      <c r="E165" s="1128">
        <v>10</v>
      </c>
      <c r="F165" s="1130" t="s">
        <v>788</v>
      </c>
      <c r="G165" s="1128">
        <v>100002264</v>
      </c>
      <c r="H165" s="1128">
        <v>995455</v>
      </c>
      <c r="I165" s="978"/>
      <c r="J165" s="1128">
        <v>18</v>
      </c>
      <c r="K165" s="977"/>
      <c r="L165" s="1130" t="s">
        <v>804</v>
      </c>
      <c r="M165" s="1128" t="s">
        <v>568</v>
      </c>
      <c r="N165" s="1128">
        <v>6</v>
      </c>
      <c r="O165" s="972"/>
      <c r="P165" s="938" t="str">
        <f t="shared" ref="P165:P186" si="38">IF(O165=0, "Included", IF(ISERROR(N165*O165), O165, N165*O165))</f>
        <v>Included</v>
      </c>
      <c r="Q165" s="938">
        <f t="shared" ref="Q165:Q186" si="39">S165</f>
        <v>0</v>
      </c>
      <c r="R165" s="662">
        <f t="shared" ref="R165:R186" si="40">IF(P165="Included",0,P165)</f>
        <v>0</v>
      </c>
      <c r="S165" s="662">
        <f t="shared" ref="S165:S186" si="41">IF(K165="",(R165*J165/100),(R165*K165))</f>
        <v>0</v>
      </c>
      <c r="T165" s="663"/>
      <c r="U165" s="663"/>
      <c r="AD165" s="790"/>
    </row>
    <row r="166" spans="1:30" s="662" customFormat="1" ht="70.5" customHeight="1">
      <c r="A166" s="806">
        <v>24</v>
      </c>
      <c r="B166" s="1130">
        <v>7000028334</v>
      </c>
      <c r="C166" s="1128">
        <v>730</v>
      </c>
      <c r="D166" s="1128">
        <v>1075</v>
      </c>
      <c r="E166" s="1128">
        <v>20</v>
      </c>
      <c r="F166" s="1130" t="s">
        <v>788</v>
      </c>
      <c r="G166" s="1128">
        <v>100002265</v>
      </c>
      <c r="H166" s="1128">
        <v>995455</v>
      </c>
      <c r="I166" s="978"/>
      <c r="J166" s="1128">
        <v>18</v>
      </c>
      <c r="K166" s="977"/>
      <c r="L166" s="1130" t="s">
        <v>803</v>
      </c>
      <c r="M166" s="1128" t="s">
        <v>568</v>
      </c>
      <c r="N166" s="1128">
        <v>6</v>
      </c>
      <c r="O166" s="972"/>
      <c r="P166" s="938" t="str">
        <f t="shared" si="38"/>
        <v>Included</v>
      </c>
      <c r="Q166" s="938">
        <f t="shared" si="39"/>
        <v>0</v>
      </c>
      <c r="R166" s="662">
        <f t="shared" si="40"/>
        <v>0</v>
      </c>
      <c r="S166" s="662">
        <f t="shared" si="41"/>
        <v>0</v>
      </c>
      <c r="T166" s="663"/>
      <c r="U166" s="663"/>
      <c r="AD166" s="790"/>
    </row>
    <row r="167" spans="1:30" s="662" customFormat="1" ht="70.5" customHeight="1">
      <c r="A167" s="806">
        <v>25</v>
      </c>
      <c r="B167" s="1130">
        <v>7000028334</v>
      </c>
      <c r="C167" s="1128">
        <v>730</v>
      </c>
      <c r="D167" s="1128">
        <v>1075</v>
      </c>
      <c r="E167" s="1128">
        <v>30</v>
      </c>
      <c r="F167" s="1130" t="s">
        <v>788</v>
      </c>
      <c r="G167" s="1128">
        <v>100002266</v>
      </c>
      <c r="H167" s="1128">
        <v>995455</v>
      </c>
      <c r="I167" s="978"/>
      <c r="J167" s="1128">
        <v>18</v>
      </c>
      <c r="K167" s="977"/>
      <c r="L167" s="1130" t="s">
        <v>802</v>
      </c>
      <c r="M167" s="1128" t="s">
        <v>568</v>
      </c>
      <c r="N167" s="1128">
        <v>6</v>
      </c>
      <c r="O167" s="972"/>
      <c r="P167" s="938" t="str">
        <f t="shared" si="38"/>
        <v>Included</v>
      </c>
      <c r="Q167" s="938">
        <f t="shared" si="39"/>
        <v>0</v>
      </c>
      <c r="R167" s="662">
        <f t="shared" si="40"/>
        <v>0</v>
      </c>
      <c r="S167" s="662">
        <f t="shared" si="41"/>
        <v>0</v>
      </c>
      <c r="T167" s="663"/>
      <c r="U167" s="663"/>
      <c r="AD167" s="790"/>
    </row>
    <row r="168" spans="1:30" s="662" customFormat="1" ht="70.5" customHeight="1">
      <c r="A168" s="806">
        <v>26</v>
      </c>
      <c r="B168" s="1130">
        <v>7000028334</v>
      </c>
      <c r="C168" s="1128">
        <v>730</v>
      </c>
      <c r="D168" s="1128">
        <v>1075</v>
      </c>
      <c r="E168" s="1128">
        <v>40</v>
      </c>
      <c r="F168" s="1130" t="s">
        <v>788</v>
      </c>
      <c r="G168" s="1128">
        <v>100002267</v>
      </c>
      <c r="H168" s="1128">
        <v>995455</v>
      </c>
      <c r="I168" s="978"/>
      <c r="J168" s="1128">
        <v>18</v>
      </c>
      <c r="K168" s="977"/>
      <c r="L168" s="1130" t="s">
        <v>801</v>
      </c>
      <c r="M168" s="1128" t="s">
        <v>568</v>
      </c>
      <c r="N168" s="1128">
        <v>6</v>
      </c>
      <c r="O168" s="972"/>
      <c r="P168" s="938" t="str">
        <f t="shared" si="38"/>
        <v>Included</v>
      </c>
      <c r="Q168" s="938">
        <f t="shared" si="39"/>
        <v>0</v>
      </c>
      <c r="R168" s="662">
        <f t="shared" si="40"/>
        <v>0</v>
      </c>
      <c r="S168" s="662">
        <f t="shared" si="41"/>
        <v>0</v>
      </c>
      <c r="T168" s="663"/>
      <c r="U168" s="663"/>
      <c r="AD168" s="790"/>
    </row>
    <row r="169" spans="1:30" s="662" customFormat="1" ht="70.5" customHeight="1">
      <c r="A169" s="806">
        <v>27</v>
      </c>
      <c r="B169" s="1130">
        <v>7000028334</v>
      </c>
      <c r="C169" s="1128">
        <v>730</v>
      </c>
      <c r="D169" s="1128">
        <v>1075</v>
      </c>
      <c r="E169" s="1128">
        <v>50</v>
      </c>
      <c r="F169" s="1130" t="s">
        <v>788</v>
      </c>
      <c r="G169" s="1128">
        <v>100002263</v>
      </c>
      <c r="H169" s="1128">
        <v>995455</v>
      </c>
      <c r="I169" s="978"/>
      <c r="J169" s="1128">
        <v>18</v>
      </c>
      <c r="K169" s="977"/>
      <c r="L169" s="1130" t="s">
        <v>800</v>
      </c>
      <c r="M169" s="1128" t="s">
        <v>568</v>
      </c>
      <c r="N169" s="1128">
        <v>6</v>
      </c>
      <c r="O169" s="972"/>
      <c r="P169" s="938" t="str">
        <f t="shared" si="38"/>
        <v>Included</v>
      </c>
      <c r="Q169" s="938">
        <f t="shared" si="39"/>
        <v>0</v>
      </c>
      <c r="R169" s="662">
        <f t="shared" si="40"/>
        <v>0</v>
      </c>
      <c r="S169" s="662">
        <f t="shared" si="41"/>
        <v>0</v>
      </c>
      <c r="T169" s="663"/>
      <c r="U169" s="663"/>
      <c r="AD169" s="790"/>
    </row>
    <row r="170" spans="1:30" s="662" customFormat="1" ht="33">
      <c r="A170" s="806">
        <v>28</v>
      </c>
      <c r="B170" s="1130">
        <v>7000028334</v>
      </c>
      <c r="C170" s="1128">
        <v>730</v>
      </c>
      <c r="D170" s="1128">
        <v>1075</v>
      </c>
      <c r="E170" s="1128">
        <v>60</v>
      </c>
      <c r="F170" s="1130" t="s">
        <v>788</v>
      </c>
      <c r="G170" s="1128">
        <v>100003103</v>
      </c>
      <c r="H170" s="1128">
        <v>998731</v>
      </c>
      <c r="I170" s="978"/>
      <c r="J170" s="1128">
        <v>18</v>
      </c>
      <c r="K170" s="977"/>
      <c r="L170" s="1130" t="s">
        <v>679</v>
      </c>
      <c r="M170" s="1128" t="s">
        <v>576</v>
      </c>
      <c r="N170" s="1128">
        <v>1</v>
      </c>
      <c r="O170" s="972"/>
      <c r="P170" s="938" t="str">
        <f t="shared" si="38"/>
        <v>Included</v>
      </c>
      <c r="Q170" s="938">
        <f t="shared" si="39"/>
        <v>0</v>
      </c>
      <c r="R170" s="662">
        <f t="shared" si="40"/>
        <v>0</v>
      </c>
      <c r="S170" s="662">
        <f t="shared" si="41"/>
        <v>0</v>
      </c>
      <c r="T170" s="663"/>
      <c r="U170" s="663"/>
      <c r="AD170" s="790"/>
    </row>
    <row r="171" spans="1:30" s="662" customFormat="1" ht="16.5">
      <c r="A171" s="806">
        <v>29</v>
      </c>
      <c r="B171" s="1130">
        <v>7000028334</v>
      </c>
      <c r="C171" s="1128">
        <v>740</v>
      </c>
      <c r="D171" s="1128">
        <v>1077</v>
      </c>
      <c r="E171" s="1128">
        <v>10</v>
      </c>
      <c r="F171" s="1130" t="s">
        <v>825</v>
      </c>
      <c r="G171" s="1128">
        <v>100000960</v>
      </c>
      <c r="H171" s="1128">
        <v>995463</v>
      </c>
      <c r="I171" s="978"/>
      <c r="J171" s="1128">
        <v>18</v>
      </c>
      <c r="K171" s="977"/>
      <c r="L171" s="1130" t="s">
        <v>748</v>
      </c>
      <c r="M171" s="1128" t="s">
        <v>568</v>
      </c>
      <c r="N171" s="1128">
        <v>3</v>
      </c>
      <c r="O171" s="972"/>
      <c r="P171" s="938" t="str">
        <f t="shared" si="38"/>
        <v>Included</v>
      </c>
      <c r="Q171" s="938">
        <f t="shared" si="39"/>
        <v>0</v>
      </c>
      <c r="R171" s="662">
        <f t="shared" si="40"/>
        <v>0</v>
      </c>
      <c r="S171" s="662">
        <f t="shared" si="41"/>
        <v>0</v>
      </c>
      <c r="T171" s="663"/>
      <c r="U171" s="663"/>
      <c r="AD171" s="790"/>
    </row>
    <row r="172" spans="1:30" s="662" customFormat="1" ht="33">
      <c r="A172" s="806">
        <v>30</v>
      </c>
      <c r="B172" s="1130">
        <v>7000028334</v>
      </c>
      <c r="C172" s="1128">
        <v>750</v>
      </c>
      <c r="D172" s="1128">
        <v>1080</v>
      </c>
      <c r="E172" s="1128">
        <v>10</v>
      </c>
      <c r="F172" s="1130" t="s">
        <v>787</v>
      </c>
      <c r="G172" s="1128">
        <v>100002181</v>
      </c>
      <c r="H172" s="1128">
        <v>998736</v>
      </c>
      <c r="I172" s="978"/>
      <c r="J172" s="1128">
        <v>18</v>
      </c>
      <c r="K172" s="977"/>
      <c r="L172" s="1130" t="s">
        <v>570</v>
      </c>
      <c r="M172" s="1128" t="s">
        <v>569</v>
      </c>
      <c r="N172" s="1128">
        <v>1</v>
      </c>
      <c r="O172" s="972"/>
      <c r="P172" s="938" t="str">
        <f t="shared" si="38"/>
        <v>Included</v>
      </c>
      <c r="Q172" s="938">
        <f t="shared" si="39"/>
        <v>0</v>
      </c>
      <c r="R172" s="662">
        <f t="shared" si="40"/>
        <v>0</v>
      </c>
      <c r="S172" s="662">
        <f t="shared" si="41"/>
        <v>0</v>
      </c>
      <c r="T172" s="663"/>
      <c r="U172" s="663"/>
      <c r="AD172" s="790"/>
    </row>
    <row r="173" spans="1:30" s="662" customFormat="1" ht="33">
      <c r="A173" s="806">
        <v>31</v>
      </c>
      <c r="B173" s="1130">
        <v>7000028334</v>
      </c>
      <c r="C173" s="1128">
        <v>750</v>
      </c>
      <c r="D173" s="1128">
        <v>1080</v>
      </c>
      <c r="E173" s="1128">
        <v>20</v>
      </c>
      <c r="F173" s="1130" t="s">
        <v>787</v>
      </c>
      <c r="G173" s="1128">
        <v>100002182</v>
      </c>
      <c r="H173" s="1128">
        <v>998736</v>
      </c>
      <c r="I173" s="978"/>
      <c r="J173" s="1128">
        <v>18</v>
      </c>
      <c r="K173" s="977"/>
      <c r="L173" s="1130" t="s">
        <v>571</v>
      </c>
      <c r="M173" s="1128" t="s">
        <v>569</v>
      </c>
      <c r="N173" s="1128">
        <v>1</v>
      </c>
      <c r="O173" s="972"/>
      <c r="P173" s="938" t="str">
        <f t="shared" si="38"/>
        <v>Included</v>
      </c>
      <c r="Q173" s="938">
        <f t="shared" si="39"/>
        <v>0</v>
      </c>
      <c r="R173" s="662">
        <f t="shared" si="40"/>
        <v>0</v>
      </c>
      <c r="S173" s="662">
        <f t="shared" si="41"/>
        <v>0</v>
      </c>
      <c r="T173" s="663"/>
      <c r="U173" s="663"/>
      <c r="AD173" s="790"/>
    </row>
    <row r="174" spans="1:30" s="662" customFormat="1" ht="16.5">
      <c r="A174" s="806">
        <v>32</v>
      </c>
      <c r="B174" s="1130">
        <v>7000028334</v>
      </c>
      <c r="C174" s="1128">
        <v>770</v>
      </c>
      <c r="D174" s="1128">
        <v>1100</v>
      </c>
      <c r="E174" s="1128">
        <v>10</v>
      </c>
      <c r="F174" s="1130" t="s">
        <v>677</v>
      </c>
      <c r="G174" s="1128">
        <v>100001432</v>
      </c>
      <c r="H174" s="1128">
        <v>995423</v>
      </c>
      <c r="I174" s="978"/>
      <c r="J174" s="1128">
        <v>18</v>
      </c>
      <c r="K174" s="977"/>
      <c r="L174" s="1130" t="s">
        <v>819</v>
      </c>
      <c r="M174" s="1128" t="s">
        <v>594</v>
      </c>
      <c r="N174" s="1128">
        <v>100</v>
      </c>
      <c r="O174" s="972"/>
      <c r="P174" s="938" t="str">
        <f t="shared" si="38"/>
        <v>Included</v>
      </c>
      <c r="Q174" s="938">
        <f t="shared" si="39"/>
        <v>0</v>
      </c>
      <c r="R174" s="662">
        <f t="shared" si="40"/>
        <v>0</v>
      </c>
      <c r="S174" s="662">
        <f t="shared" si="41"/>
        <v>0</v>
      </c>
      <c r="T174" s="663"/>
      <c r="U174" s="663"/>
      <c r="AD174" s="790"/>
    </row>
    <row r="175" spans="1:30" s="662" customFormat="1" ht="115.5">
      <c r="A175" s="806">
        <v>33</v>
      </c>
      <c r="B175" s="1130">
        <v>7000028334</v>
      </c>
      <c r="C175" s="1128">
        <v>770</v>
      </c>
      <c r="D175" s="1128">
        <v>1100</v>
      </c>
      <c r="E175" s="1128">
        <v>20</v>
      </c>
      <c r="F175" s="1130" t="s">
        <v>677</v>
      </c>
      <c r="G175" s="1128">
        <v>100002583</v>
      </c>
      <c r="H175" s="1128">
        <v>995432</v>
      </c>
      <c r="I175" s="978"/>
      <c r="J175" s="1128">
        <v>18</v>
      </c>
      <c r="K175" s="977"/>
      <c r="L175" s="1130" t="s">
        <v>626</v>
      </c>
      <c r="M175" s="1128" t="s">
        <v>584</v>
      </c>
      <c r="N175" s="1128">
        <v>131</v>
      </c>
      <c r="O175" s="972"/>
      <c r="P175" s="938" t="str">
        <f t="shared" si="38"/>
        <v>Included</v>
      </c>
      <c r="Q175" s="938">
        <f t="shared" si="39"/>
        <v>0</v>
      </c>
      <c r="R175" s="662">
        <f t="shared" si="40"/>
        <v>0</v>
      </c>
      <c r="S175" s="662">
        <f t="shared" si="41"/>
        <v>0</v>
      </c>
      <c r="T175" s="663"/>
      <c r="U175" s="663"/>
      <c r="AD175" s="790"/>
    </row>
    <row r="176" spans="1:30" s="662" customFormat="1" ht="247.5">
      <c r="A176" s="806">
        <v>34</v>
      </c>
      <c r="B176" s="1130">
        <v>7000028334</v>
      </c>
      <c r="C176" s="1128">
        <v>770</v>
      </c>
      <c r="D176" s="1128">
        <v>1100</v>
      </c>
      <c r="E176" s="1128">
        <v>30</v>
      </c>
      <c r="F176" s="1130" t="s">
        <v>677</v>
      </c>
      <c r="G176" s="1128">
        <v>100002911</v>
      </c>
      <c r="H176" s="1128">
        <v>995432</v>
      </c>
      <c r="I176" s="978"/>
      <c r="J176" s="1128">
        <v>18</v>
      </c>
      <c r="K176" s="977"/>
      <c r="L176" s="1130" t="s">
        <v>604</v>
      </c>
      <c r="M176" s="1128" t="s">
        <v>584</v>
      </c>
      <c r="N176" s="1128">
        <v>525</v>
      </c>
      <c r="O176" s="972"/>
      <c r="P176" s="938" t="str">
        <f t="shared" si="38"/>
        <v>Included</v>
      </c>
      <c r="Q176" s="938">
        <f t="shared" si="39"/>
        <v>0</v>
      </c>
      <c r="R176" s="662">
        <f t="shared" si="40"/>
        <v>0</v>
      </c>
      <c r="S176" s="662">
        <f t="shared" si="41"/>
        <v>0</v>
      </c>
      <c r="T176" s="663"/>
      <c r="U176" s="663"/>
      <c r="AD176" s="790"/>
    </row>
    <row r="177" spans="1:30" s="662" customFormat="1" ht="63.75" customHeight="1">
      <c r="A177" s="806">
        <v>35</v>
      </c>
      <c r="B177" s="1130">
        <v>7000028334</v>
      </c>
      <c r="C177" s="1128">
        <v>770</v>
      </c>
      <c r="D177" s="1128">
        <v>1100</v>
      </c>
      <c r="E177" s="1128">
        <v>40</v>
      </c>
      <c r="F177" s="1130" t="s">
        <v>677</v>
      </c>
      <c r="G177" s="1128">
        <v>100001721</v>
      </c>
      <c r="H177" s="1128">
        <v>995428</v>
      </c>
      <c r="I177" s="978"/>
      <c r="J177" s="1128">
        <v>18</v>
      </c>
      <c r="K177" s="977"/>
      <c r="L177" s="1130" t="s">
        <v>642</v>
      </c>
      <c r="M177" s="1128" t="s">
        <v>584</v>
      </c>
      <c r="N177" s="1128">
        <v>258</v>
      </c>
      <c r="O177" s="972"/>
      <c r="P177" s="938" t="str">
        <f t="shared" si="38"/>
        <v>Included</v>
      </c>
      <c r="Q177" s="938">
        <f t="shared" si="39"/>
        <v>0</v>
      </c>
      <c r="R177" s="662">
        <f t="shared" si="40"/>
        <v>0</v>
      </c>
      <c r="S177" s="662">
        <f t="shared" si="41"/>
        <v>0</v>
      </c>
      <c r="T177" s="663"/>
      <c r="U177" s="663"/>
      <c r="AD177" s="790"/>
    </row>
    <row r="178" spans="1:30" s="662" customFormat="1" ht="45" customHeight="1">
      <c r="A178" s="806">
        <v>36</v>
      </c>
      <c r="B178" s="1130">
        <v>7000028334</v>
      </c>
      <c r="C178" s="1128">
        <v>770</v>
      </c>
      <c r="D178" s="1128">
        <v>1100</v>
      </c>
      <c r="E178" s="1128">
        <v>50</v>
      </c>
      <c r="F178" s="1130" t="s">
        <v>677</v>
      </c>
      <c r="G178" s="1128">
        <v>100001712</v>
      </c>
      <c r="H178" s="1128">
        <v>995428</v>
      </c>
      <c r="I178" s="978"/>
      <c r="J178" s="1128">
        <v>18</v>
      </c>
      <c r="K178" s="977"/>
      <c r="L178" s="1130" t="s">
        <v>643</v>
      </c>
      <c r="M178" s="1128" t="s">
        <v>590</v>
      </c>
      <c r="N178" s="1128">
        <v>400</v>
      </c>
      <c r="O178" s="972"/>
      <c r="P178" s="938" t="str">
        <f t="shared" si="38"/>
        <v>Included</v>
      </c>
      <c r="Q178" s="938">
        <f t="shared" si="39"/>
        <v>0</v>
      </c>
      <c r="R178" s="662">
        <f t="shared" si="40"/>
        <v>0</v>
      </c>
      <c r="S178" s="662">
        <f t="shared" si="41"/>
        <v>0</v>
      </c>
      <c r="T178" s="663"/>
      <c r="U178" s="663"/>
      <c r="AD178" s="790"/>
    </row>
    <row r="179" spans="1:30" s="662" customFormat="1" ht="45" customHeight="1">
      <c r="A179" s="806">
        <v>37</v>
      </c>
      <c r="B179" s="1130">
        <v>7000028334</v>
      </c>
      <c r="C179" s="1128">
        <v>770</v>
      </c>
      <c r="D179" s="1128">
        <v>1100</v>
      </c>
      <c r="E179" s="1128">
        <v>60</v>
      </c>
      <c r="F179" s="1130" t="s">
        <v>677</v>
      </c>
      <c r="G179" s="1128">
        <v>100001415</v>
      </c>
      <c r="H179" s="1128">
        <v>995462</v>
      </c>
      <c r="I179" s="978"/>
      <c r="J179" s="1128">
        <v>18</v>
      </c>
      <c r="K179" s="977"/>
      <c r="L179" s="1130" t="s">
        <v>649</v>
      </c>
      <c r="M179" s="1128" t="s">
        <v>594</v>
      </c>
      <c r="N179" s="1128">
        <v>10</v>
      </c>
      <c r="O179" s="972"/>
      <c r="P179" s="938" t="str">
        <f t="shared" si="38"/>
        <v>Included</v>
      </c>
      <c r="Q179" s="938">
        <f t="shared" si="39"/>
        <v>0</v>
      </c>
      <c r="R179" s="662">
        <f t="shared" si="40"/>
        <v>0</v>
      </c>
      <c r="S179" s="662">
        <f t="shared" si="41"/>
        <v>0</v>
      </c>
      <c r="T179" s="663"/>
      <c r="U179" s="663"/>
      <c r="AD179" s="790"/>
    </row>
    <row r="180" spans="1:30" s="662" customFormat="1" ht="45" customHeight="1">
      <c r="A180" s="806">
        <v>38</v>
      </c>
      <c r="B180" s="1130">
        <v>7000028334</v>
      </c>
      <c r="C180" s="1128">
        <v>770</v>
      </c>
      <c r="D180" s="1128">
        <v>1100</v>
      </c>
      <c r="E180" s="1128">
        <v>70</v>
      </c>
      <c r="F180" s="1130" t="s">
        <v>677</v>
      </c>
      <c r="G180" s="1128">
        <v>100001414</v>
      </c>
      <c r="H180" s="1128">
        <v>995462</v>
      </c>
      <c r="I180" s="978"/>
      <c r="J180" s="1128">
        <v>18</v>
      </c>
      <c r="K180" s="977"/>
      <c r="L180" s="1130" t="s">
        <v>648</v>
      </c>
      <c r="M180" s="1128" t="s">
        <v>594</v>
      </c>
      <c r="N180" s="1128">
        <v>10</v>
      </c>
      <c r="O180" s="972"/>
      <c r="P180" s="938" t="str">
        <f t="shared" si="38"/>
        <v>Included</v>
      </c>
      <c r="Q180" s="938">
        <f t="shared" si="39"/>
        <v>0</v>
      </c>
      <c r="R180" s="662">
        <f t="shared" si="40"/>
        <v>0</v>
      </c>
      <c r="S180" s="662">
        <f t="shared" si="41"/>
        <v>0</v>
      </c>
      <c r="T180" s="663"/>
      <c r="U180" s="663"/>
      <c r="AD180" s="790"/>
    </row>
    <row r="181" spans="1:30" s="662" customFormat="1" ht="45" customHeight="1">
      <c r="A181" s="806">
        <v>39</v>
      </c>
      <c r="B181" s="1130">
        <v>7000028334</v>
      </c>
      <c r="C181" s="1128">
        <v>770</v>
      </c>
      <c r="D181" s="1128">
        <v>1100</v>
      </c>
      <c r="E181" s="1128">
        <v>80</v>
      </c>
      <c r="F181" s="1130" t="s">
        <v>677</v>
      </c>
      <c r="G181" s="1128">
        <v>100001413</v>
      </c>
      <c r="H181" s="1128">
        <v>995462</v>
      </c>
      <c r="I181" s="978"/>
      <c r="J181" s="1128">
        <v>18</v>
      </c>
      <c r="K181" s="977"/>
      <c r="L181" s="1130" t="s">
        <v>647</v>
      </c>
      <c r="M181" s="1128" t="s">
        <v>594</v>
      </c>
      <c r="N181" s="1128">
        <v>10</v>
      </c>
      <c r="O181" s="972"/>
      <c r="P181" s="938" t="str">
        <f t="shared" si="38"/>
        <v>Included</v>
      </c>
      <c r="Q181" s="938">
        <f t="shared" si="39"/>
        <v>0</v>
      </c>
      <c r="R181" s="662">
        <f t="shared" si="40"/>
        <v>0</v>
      </c>
      <c r="S181" s="662">
        <f t="shared" si="41"/>
        <v>0</v>
      </c>
      <c r="T181" s="663"/>
      <c r="U181" s="663"/>
      <c r="AD181" s="790"/>
    </row>
    <row r="182" spans="1:30" s="662" customFormat="1" ht="45" customHeight="1">
      <c r="A182" s="806">
        <v>40</v>
      </c>
      <c r="B182" s="1130">
        <v>7000028334</v>
      </c>
      <c r="C182" s="1128">
        <v>770</v>
      </c>
      <c r="D182" s="1128">
        <v>1100</v>
      </c>
      <c r="E182" s="1128">
        <v>90</v>
      </c>
      <c r="F182" s="1130" t="s">
        <v>677</v>
      </c>
      <c r="G182" s="1128">
        <v>100001412</v>
      </c>
      <c r="H182" s="1128">
        <v>995462</v>
      </c>
      <c r="I182" s="978"/>
      <c r="J182" s="1128">
        <v>18</v>
      </c>
      <c r="K182" s="977"/>
      <c r="L182" s="1130" t="s">
        <v>646</v>
      </c>
      <c r="M182" s="1128" t="s">
        <v>594</v>
      </c>
      <c r="N182" s="1128">
        <v>20</v>
      </c>
      <c r="O182" s="972"/>
      <c r="P182" s="938" t="str">
        <f t="shared" si="38"/>
        <v>Included</v>
      </c>
      <c r="Q182" s="938">
        <f t="shared" si="39"/>
        <v>0</v>
      </c>
      <c r="R182" s="662">
        <f t="shared" si="40"/>
        <v>0</v>
      </c>
      <c r="S182" s="662">
        <f t="shared" si="41"/>
        <v>0</v>
      </c>
      <c r="T182" s="663"/>
      <c r="U182" s="663"/>
      <c r="AD182" s="790"/>
    </row>
    <row r="183" spans="1:30" s="662" customFormat="1" ht="66" customHeight="1">
      <c r="A183" s="806">
        <v>41</v>
      </c>
      <c r="B183" s="1130">
        <v>7000028334</v>
      </c>
      <c r="C183" s="1128">
        <v>770</v>
      </c>
      <c r="D183" s="1128">
        <v>1100</v>
      </c>
      <c r="E183" s="1128">
        <v>100</v>
      </c>
      <c r="F183" s="1130" t="s">
        <v>677</v>
      </c>
      <c r="G183" s="1128">
        <v>100004507</v>
      </c>
      <c r="H183" s="1128">
        <v>995421</v>
      </c>
      <c r="I183" s="978"/>
      <c r="J183" s="1128">
        <v>18</v>
      </c>
      <c r="K183" s="977"/>
      <c r="L183" s="1130" t="s">
        <v>821</v>
      </c>
      <c r="M183" s="1128" t="s">
        <v>590</v>
      </c>
      <c r="N183" s="1128">
        <v>188</v>
      </c>
      <c r="O183" s="972"/>
      <c r="P183" s="938" t="str">
        <f t="shared" si="38"/>
        <v>Included</v>
      </c>
      <c r="Q183" s="938">
        <f t="shared" si="39"/>
        <v>0</v>
      </c>
      <c r="R183" s="662">
        <f t="shared" si="40"/>
        <v>0</v>
      </c>
      <c r="S183" s="662">
        <f t="shared" si="41"/>
        <v>0</v>
      </c>
      <c r="T183" s="663"/>
      <c r="U183" s="663"/>
      <c r="AD183" s="790"/>
    </row>
    <row r="184" spans="1:30" s="662" customFormat="1" ht="33.75" customHeight="1">
      <c r="A184" s="806">
        <v>42</v>
      </c>
      <c r="B184" s="1130">
        <v>7000028334</v>
      </c>
      <c r="C184" s="1128">
        <v>770</v>
      </c>
      <c r="D184" s="1128">
        <v>1100</v>
      </c>
      <c r="E184" s="1128">
        <v>110</v>
      </c>
      <c r="F184" s="1130" t="s">
        <v>677</v>
      </c>
      <c r="G184" s="1128">
        <v>100001713</v>
      </c>
      <c r="H184" s="1128">
        <v>995424</v>
      </c>
      <c r="I184" s="978"/>
      <c r="J184" s="1128">
        <v>18</v>
      </c>
      <c r="K184" s="977"/>
      <c r="L184" s="1130" t="s">
        <v>589</v>
      </c>
      <c r="M184" s="1128" t="s">
        <v>590</v>
      </c>
      <c r="N184" s="1128">
        <v>1200</v>
      </c>
      <c r="O184" s="972"/>
      <c r="P184" s="938" t="str">
        <f t="shared" si="38"/>
        <v>Included</v>
      </c>
      <c r="Q184" s="938">
        <f t="shared" si="39"/>
        <v>0</v>
      </c>
      <c r="R184" s="662">
        <f t="shared" si="40"/>
        <v>0</v>
      </c>
      <c r="S184" s="662">
        <f t="shared" si="41"/>
        <v>0</v>
      </c>
      <c r="T184" s="663"/>
      <c r="U184" s="663"/>
      <c r="AD184" s="790"/>
    </row>
    <row r="185" spans="1:30" s="662" customFormat="1" ht="33.75" customHeight="1">
      <c r="A185" s="806">
        <v>43</v>
      </c>
      <c r="B185" s="1130">
        <v>7000028334</v>
      </c>
      <c r="C185" s="1128">
        <v>770</v>
      </c>
      <c r="D185" s="1128">
        <v>1100</v>
      </c>
      <c r="E185" s="1128">
        <v>120</v>
      </c>
      <c r="F185" s="1130" t="s">
        <v>677</v>
      </c>
      <c r="G185" s="1128">
        <v>100001714</v>
      </c>
      <c r="H185" s="1128">
        <v>995428</v>
      </c>
      <c r="I185" s="978"/>
      <c r="J185" s="1128">
        <v>18</v>
      </c>
      <c r="K185" s="977"/>
      <c r="L185" s="1130" t="s">
        <v>598</v>
      </c>
      <c r="M185" s="1128" t="s">
        <v>590</v>
      </c>
      <c r="N185" s="1128">
        <v>800</v>
      </c>
      <c r="O185" s="972"/>
      <c r="P185" s="938" t="str">
        <f t="shared" si="38"/>
        <v>Included</v>
      </c>
      <c r="Q185" s="938">
        <f t="shared" si="39"/>
        <v>0</v>
      </c>
      <c r="R185" s="662">
        <f t="shared" si="40"/>
        <v>0</v>
      </c>
      <c r="S185" s="662">
        <f t="shared" si="41"/>
        <v>0</v>
      </c>
      <c r="T185" s="663"/>
      <c r="U185" s="663"/>
      <c r="AD185" s="790"/>
    </row>
    <row r="186" spans="1:30" s="662" customFormat="1" ht="56.25" customHeight="1">
      <c r="A186" s="806">
        <v>44</v>
      </c>
      <c r="B186" s="1130">
        <v>7000028334</v>
      </c>
      <c r="C186" s="1128">
        <v>770</v>
      </c>
      <c r="D186" s="1128">
        <v>1100</v>
      </c>
      <c r="E186" s="1128">
        <v>130</v>
      </c>
      <c r="F186" s="1130" t="s">
        <v>677</v>
      </c>
      <c r="G186" s="1128">
        <v>100001331</v>
      </c>
      <c r="H186" s="1128">
        <v>995455</v>
      </c>
      <c r="I186" s="978"/>
      <c r="J186" s="1128">
        <v>18</v>
      </c>
      <c r="K186" s="977"/>
      <c r="L186" s="1130" t="s">
        <v>588</v>
      </c>
      <c r="M186" s="1128" t="s">
        <v>579</v>
      </c>
      <c r="N186" s="1128">
        <v>3</v>
      </c>
      <c r="O186" s="972"/>
      <c r="P186" s="938" t="str">
        <f t="shared" si="38"/>
        <v>Included</v>
      </c>
      <c r="Q186" s="938">
        <f t="shared" si="39"/>
        <v>0</v>
      </c>
      <c r="R186" s="662">
        <f t="shared" si="40"/>
        <v>0</v>
      </c>
      <c r="S186" s="662">
        <f t="shared" si="41"/>
        <v>0</v>
      </c>
      <c r="T186" s="663"/>
      <c r="U186" s="663"/>
      <c r="AD186" s="790"/>
    </row>
    <row r="187" spans="1:30" s="662" customFormat="1" ht="31.5" customHeight="1">
      <c r="A187" s="806">
        <v>45</v>
      </c>
      <c r="B187" s="1130">
        <v>7000028334</v>
      </c>
      <c r="C187" s="1128">
        <v>770</v>
      </c>
      <c r="D187" s="1128">
        <v>1100</v>
      </c>
      <c r="E187" s="1128">
        <v>140</v>
      </c>
      <c r="F187" s="1130" t="s">
        <v>677</v>
      </c>
      <c r="G187" s="1128">
        <v>100001329</v>
      </c>
      <c r="H187" s="1128">
        <v>995454</v>
      </c>
      <c r="I187" s="978"/>
      <c r="J187" s="1128">
        <v>18</v>
      </c>
      <c r="K187" s="977"/>
      <c r="L187" s="1130" t="s">
        <v>586</v>
      </c>
      <c r="M187" s="1128" t="s">
        <v>579</v>
      </c>
      <c r="N187" s="1128">
        <v>25</v>
      </c>
      <c r="O187" s="972"/>
      <c r="P187" s="938" t="str">
        <f t="shared" si="24"/>
        <v>Included</v>
      </c>
      <c r="Q187" s="938">
        <f t="shared" si="25"/>
        <v>0</v>
      </c>
      <c r="R187" s="662">
        <f t="shared" si="26"/>
        <v>0</v>
      </c>
      <c r="S187" s="662">
        <f t="shared" si="16"/>
        <v>0</v>
      </c>
      <c r="T187" s="663"/>
      <c r="U187" s="663"/>
      <c r="AD187" s="790"/>
    </row>
    <row r="188" spans="1:30" s="662" customFormat="1" ht="46.5" customHeight="1">
      <c r="A188" s="806">
        <v>46</v>
      </c>
      <c r="B188" s="1130">
        <v>7000028334</v>
      </c>
      <c r="C188" s="1128">
        <v>770</v>
      </c>
      <c r="D188" s="1128">
        <v>1100</v>
      </c>
      <c r="E188" s="1128">
        <v>150</v>
      </c>
      <c r="F188" s="1130" t="s">
        <v>677</v>
      </c>
      <c r="G188" s="1128">
        <v>100001328</v>
      </c>
      <c r="H188" s="1128">
        <v>995454</v>
      </c>
      <c r="I188" s="978"/>
      <c r="J188" s="1128">
        <v>18</v>
      </c>
      <c r="K188" s="977"/>
      <c r="L188" s="1130" t="s">
        <v>645</v>
      </c>
      <c r="M188" s="1128" t="s">
        <v>584</v>
      </c>
      <c r="N188" s="1128">
        <v>90</v>
      </c>
      <c r="O188" s="972"/>
      <c r="P188" s="938" t="str">
        <f t="shared" si="24"/>
        <v>Included</v>
      </c>
      <c r="Q188" s="938">
        <f t="shared" si="25"/>
        <v>0</v>
      </c>
      <c r="R188" s="662">
        <f t="shared" si="26"/>
        <v>0</v>
      </c>
      <c r="S188" s="662">
        <f t="shared" si="16"/>
        <v>0</v>
      </c>
      <c r="T188" s="663"/>
      <c r="U188" s="663"/>
      <c r="AD188" s="790"/>
    </row>
    <row r="189" spans="1:30" s="662" customFormat="1" ht="63.75" customHeight="1">
      <c r="A189" s="806">
        <v>47</v>
      </c>
      <c r="B189" s="1130">
        <v>7000028334</v>
      </c>
      <c r="C189" s="1128">
        <v>770</v>
      </c>
      <c r="D189" s="1128">
        <v>1100</v>
      </c>
      <c r="E189" s="1128">
        <v>160</v>
      </c>
      <c r="F189" s="1130" t="s">
        <v>677</v>
      </c>
      <c r="G189" s="1128">
        <v>100001327</v>
      </c>
      <c r="H189" s="1128">
        <v>995454</v>
      </c>
      <c r="I189" s="978"/>
      <c r="J189" s="1128">
        <v>18</v>
      </c>
      <c r="K189" s="977"/>
      <c r="L189" s="1130" t="s">
        <v>592</v>
      </c>
      <c r="M189" s="1128" t="s">
        <v>584</v>
      </c>
      <c r="N189" s="1128">
        <v>297</v>
      </c>
      <c r="O189" s="972"/>
      <c r="P189" s="938" t="str">
        <f t="shared" si="24"/>
        <v>Included</v>
      </c>
      <c r="Q189" s="938">
        <f t="shared" si="25"/>
        <v>0</v>
      </c>
      <c r="R189" s="662">
        <f t="shared" si="26"/>
        <v>0</v>
      </c>
      <c r="S189" s="662">
        <f t="shared" si="16"/>
        <v>0</v>
      </c>
      <c r="T189" s="663"/>
      <c r="U189" s="663"/>
      <c r="AD189" s="790"/>
    </row>
    <row r="190" spans="1:30" s="662" customFormat="1" ht="30.75" customHeight="1">
      <c r="A190" s="806">
        <v>48</v>
      </c>
      <c r="B190" s="1130">
        <v>7000028334</v>
      </c>
      <c r="C190" s="1128">
        <v>770</v>
      </c>
      <c r="D190" s="1128">
        <v>1100</v>
      </c>
      <c r="E190" s="1128">
        <v>170</v>
      </c>
      <c r="F190" s="1130" t="s">
        <v>677</v>
      </c>
      <c r="G190" s="1128">
        <v>100001325</v>
      </c>
      <c r="H190" s="1128">
        <v>995454</v>
      </c>
      <c r="I190" s="978"/>
      <c r="J190" s="1128">
        <v>18</v>
      </c>
      <c r="K190" s="977"/>
      <c r="L190" s="1130" t="s">
        <v>585</v>
      </c>
      <c r="M190" s="1128" t="s">
        <v>584</v>
      </c>
      <c r="N190" s="1128">
        <v>65</v>
      </c>
      <c r="O190" s="972"/>
      <c r="P190" s="938" t="str">
        <f t="shared" si="24"/>
        <v>Included</v>
      </c>
      <c r="Q190" s="938">
        <f t="shared" si="25"/>
        <v>0</v>
      </c>
      <c r="R190" s="662">
        <f t="shared" si="26"/>
        <v>0</v>
      </c>
      <c r="S190" s="662">
        <f t="shared" si="16"/>
        <v>0</v>
      </c>
      <c r="T190" s="663"/>
      <c r="U190" s="663"/>
      <c r="AD190" s="790"/>
    </row>
    <row r="191" spans="1:30" s="662" customFormat="1" ht="84" customHeight="1">
      <c r="A191" s="806">
        <v>49</v>
      </c>
      <c r="B191" s="1130">
        <v>7000028334</v>
      </c>
      <c r="C191" s="1128">
        <v>770</v>
      </c>
      <c r="D191" s="1128">
        <v>1100</v>
      </c>
      <c r="E191" s="1128">
        <v>180</v>
      </c>
      <c r="F191" s="1130" t="s">
        <v>677</v>
      </c>
      <c r="G191" s="1128">
        <v>100011662</v>
      </c>
      <c r="H191" s="1128">
        <v>995433</v>
      </c>
      <c r="I191" s="978"/>
      <c r="J191" s="1128">
        <v>18</v>
      </c>
      <c r="K191" s="977"/>
      <c r="L191" s="1130" t="s">
        <v>641</v>
      </c>
      <c r="M191" s="1128" t="s">
        <v>584</v>
      </c>
      <c r="N191" s="1128">
        <v>97</v>
      </c>
      <c r="O191" s="972"/>
      <c r="P191" s="938" t="str">
        <f t="shared" ref="P191:P195" si="42">IF(O191=0, "Included", IF(ISERROR(N191*O191), O191, N191*O191))</f>
        <v>Included</v>
      </c>
      <c r="Q191" s="938">
        <f t="shared" ref="Q191:Q195" si="43">S191</f>
        <v>0</v>
      </c>
      <c r="R191" s="662">
        <f t="shared" ref="R191:R195" si="44">IF(P191="Included",0,P191)</f>
        <v>0</v>
      </c>
      <c r="S191" s="662">
        <f t="shared" ref="S191:S195" si="45">IF(K191="",(R191*J191/100),(R191*K191))</f>
        <v>0</v>
      </c>
      <c r="T191" s="663"/>
      <c r="U191" s="663"/>
      <c r="AD191" s="790"/>
    </row>
    <row r="192" spans="1:30" s="662" customFormat="1" ht="57.75" customHeight="1">
      <c r="A192" s="806">
        <v>50</v>
      </c>
      <c r="B192" s="1130">
        <v>7000028334</v>
      </c>
      <c r="C192" s="1128">
        <v>770</v>
      </c>
      <c r="D192" s="1128">
        <v>1100</v>
      </c>
      <c r="E192" s="1128">
        <v>190</v>
      </c>
      <c r="F192" s="1130" t="s">
        <v>677</v>
      </c>
      <c r="G192" s="1128">
        <v>100004518</v>
      </c>
      <c r="H192" s="1128">
        <v>995433</v>
      </c>
      <c r="I192" s="978"/>
      <c r="J192" s="1128">
        <v>18</v>
      </c>
      <c r="K192" s="977"/>
      <c r="L192" s="1130" t="s">
        <v>583</v>
      </c>
      <c r="M192" s="1128" t="s">
        <v>584</v>
      </c>
      <c r="N192" s="1128">
        <v>971</v>
      </c>
      <c r="O192" s="972"/>
      <c r="P192" s="938" t="str">
        <f t="shared" si="42"/>
        <v>Included</v>
      </c>
      <c r="Q192" s="938">
        <f t="shared" si="43"/>
        <v>0</v>
      </c>
      <c r="R192" s="662">
        <f t="shared" si="44"/>
        <v>0</v>
      </c>
      <c r="S192" s="662">
        <f t="shared" si="45"/>
        <v>0</v>
      </c>
      <c r="T192" s="663"/>
      <c r="U192" s="663"/>
      <c r="AD192" s="790"/>
    </row>
    <row r="193" spans="1:30" s="662" customFormat="1" ht="51" customHeight="1">
      <c r="A193" s="806">
        <v>51</v>
      </c>
      <c r="B193" s="1130">
        <v>7000028334</v>
      </c>
      <c r="C193" s="1128">
        <v>770</v>
      </c>
      <c r="D193" s="1128">
        <v>1100</v>
      </c>
      <c r="E193" s="1128">
        <v>200</v>
      </c>
      <c r="F193" s="1130" t="s">
        <v>677</v>
      </c>
      <c r="G193" s="1128">
        <v>170002803</v>
      </c>
      <c r="H193" s="1128">
        <v>995473</v>
      </c>
      <c r="I193" s="978"/>
      <c r="J193" s="1128">
        <v>18</v>
      </c>
      <c r="K193" s="977"/>
      <c r="L193" s="1130" t="s">
        <v>806</v>
      </c>
      <c r="M193" s="1128" t="s">
        <v>594</v>
      </c>
      <c r="N193" s="1128">
        <v>25</v>
      </c>
      <c r="O193" s="972"/>
      <c r="P193" s="938" t="str">
        <f t="shared" si="42"/>
        <v>Included</v>
      </c>
      <c r="Q193" s="938">
        <f t="shared" si="43"/>
        <v>0</v>
      </c>
      <c r="R193" s="662">
        <f t="shared" si="44"/>
        <v>0</v>
      </c>
      <c r="S193" s="662">
        <f t="shared" si="45"/>
        <v>0</v>
      </c>
      <c r="T193" s="663"/>
      <c r="U193" s="663"/>
      <c r="AD193" s="790"/>
    </row>
    <row r="194" spans="1:30" s="662" customFormat="1" ht="77.25" customHeight="1">
      <c r="A194" s="806">
        <v>52</v>
      </c>
      <c r="B194" s="1130">
        <v>7000028334</v>
      </c>
      <c r="C194" s="1128">
        <v>780</v>
      </c>
      <c r="D194" s="1128">
        <v>1110</v>
      </c>
      <c r="E194" s="1128">
        <v>10</v>
      </c>
      <c r="F194" s="1130" t="s">
        <v>790</v>
      </c>
      <c r="G194" s="1128">
        <v>100001210</v>
      </c>
      <c r="H194" s="1128">
        <v>995455</v>
      </c>
      <c r="I194" s="978"/>
      <c r="J194" s="1128">
        <v>18</v>
      </c>
      <c r="K194" s="977"/>
      <c r="L194" s="1130" t="s">
        <v>595</v>
      </c>
      <c r="M194" s="1128" t="s">
        <v>579</v>
      </c>
      <c r="N194" s="1128">
        <v>13</v>
      </c>
      <c r="O194" s="972"/>
      <c r="P194" s="938" t="str">
        <f t="shared" si="42"/>
        <v>Included</v>
      </c>
      <c r="Q194" s="938">
        <f t="shared" si="43"/>
        <v>0</v>
      </c>
      <c r="R194" s="662">
        <f t="shared" si="44"/>
        <v>0</v>
      </c>
      <c r="S194" s="662">
        <f t="shared" si="45"/>
        <v>0</v>
      </c>
      <c r="T194" s="663"/>
      <c r="U194" s="663"/>
      <c r="AD194" s="790"/>
    </row>
    <row r="195" spans="1:30" s="662" customFormat="1" ht="48" customHeight="1">
      <c r="A195" s="806">
        <v>53</v>
      </c>
      <c r="B195" s="1130">
        <v>7000028334</v>
      </c>
      <c r="C195" s="1128">
        <v>780</v>
      </c>
      <c r="D195" s="1128">
        <v>1110</v>
      </c>
      <c r="E195" s="1128">
        <v>20</v>
      </c>
      <c r="F195" s="1130" t="s">
        <v>790</v>
      </c>
      <c r="G195" s="1128">
        <v>100001680</v>
      </c>
      <c r="H195" s="1128">
        <v>995455</v>
      </c>
      <c r="I195" s="978"/>
      <c r="J195" s="1128">
        <v>18</v>
      </c>
      <c r="K195" s="977"/>
      <c r="L195" s="1130" t="s">
        <v>596</v>
      </c>
      <c r="M195" s="1128" t="s">
        <v>579</v>
      </c>
      <c r="N195" s="1128">
        <v>1.2</v>
      </c>
      <c r="O195" s="972"/>
      <c r="P195" s="938" t="str">
        <f t="shared" si="42"/>
        <v>Included</v>
      </c>
      <c r="Q195" s="938">
        <f t="shared" si="43"/>
        <v>0</v>
      </c>
      <c r="R195" s="662">
        <f t="shared" si="44"/>
        <v>0</v>
      </c>
      <c r="S195" s="662">
        <f t="shared" si="45"/>
        <v>0</v>
      </c>
      <c r="T195" s="663"/>
      <c r="U195" s="663"/>
      <c r="AD195" s="790"/>
    </row>
    <row r="196" spans="1:30" s="662" customFormat="1" ht="48" customHeight="1">
      <c r="A196" s="806">
        <v>54</v>
      </c>
      <c r="B196" s="1130">
        <v>7000028334</v>
      </c>
      <c r="C196" s="1128">
        <v>780</v>
      </c>
      <c r="D196" s="1128">
        <v>1110</v>
      </c>
      <c r="E196" s="1128">
        <v>30</v>
      </c>
      <c r="F196" s="1130" t="s">
        <v>790</v>
      </c>
      <c r="G196" s="1128">
        <v>100001681</v>
      </c>
      <c r="H196" s="1128">
        <v>995455</v>
      </c>
      <c r="I196" s="978"/>
      <c r="J196" s="1128">
        <v>18</v>
      </c>
      <c r="K196" s="977"/>
      <c r="L196" s="1130" t="s">
        <v>597</v>
      </c>
      <c r="M196" s="1128" t="s">
        <v>579</v>
      </c>
      <c r="N196" s="1128">
        <v>2.5</v>
      </c>
      <c r="O196" s="972"/>
      <c r="P196" s="938" t="str">
        <f t="shared" ref="P196:P205" si="46">IF(O196=0, "Included", IF(ISERROR(N196*O196), O196, N196*O196))</f>
        <v>Included</v>
      </c>
      <c r="Q196" s="938">
        <f t="shared" ref="Q196:Q205" si="47">S196</f>
        <v>0</v>
      </c>
      <c r="R196" s="662">
        <f t="shared" ref="R196:R205" si="48">IF(P196="Included",0,P196)</f>
        <v>0</v>
      </c>
      <c r="S196" s="662">
        <f t="shared" ref="S196:S205" si="49">IF(K196="",(R196*J196/100),(R196*K196))</f>
        <v>0</v>
      </c>
      <c r="T196" s="663"/>
      <c r="U196" s="663"/>
      <c r="AD196" s="790"/>
    </row>
    <row r="197" spans="1:30" s="662" customFormat="1" ht="48" customHeight="1">
      <c r="A197" s="806">
        <v>55</v>
      </c>
      <c r="B197" s="1130">
        <v>7000028334</v>
      </c>
      <c r="C197" s="1128">
        <v>790</v>
      </c>
      <c r="D197" s="1128">
        <v>1120</v>
      </c>
      <c r="E197" s="1128">
        <v>10</v>
      </c>
      <c r="F197" s="1130" t="s">
        <v>789</v>
      </c>
      <c r="G197" s="1128">
        <v>100002255</v>
      </c>
      <c r="H197" s="1128">
        <v>995455</v>
      </c>
      <c r="I197" s="978"/>
      <c r="J197" s="1128">
        <v>18</v>
      </c>
      <c r="K197" s="977"/>
      <c r="L197" s="1130" t="s">
        <v>807</v>
      </c>
      <c r="M197" s="1128" t="s">
        <v>568</v>
      </c>
      <c r="N197" s="1128">
        <v>376</v>
      </c>
      <c r="O197" s="972"/>
      <c r="P197" s="938" t="str">
        <f t="shared" si="46"/>
        <v>Included</v>
      </c>
      <c r="Q197" s="938">
        <f t="shared" si="47"/>
        <v>0</v>
      </c>
      <c r="R197" s="662">
        <f t="shared" si="48"/>
        <v>0</v>
      </c>
      <c r="S197" s="662">
        <f t="shared" si="49"/>
        <v>0</v>
      </c>
      <c r="T197" s="663"/>
      <c r="U197" s="663"/>
      <c r="AD197" s="790"/>
    </row>
    <row r="198" spans="1:30" s="662" customFormat="1" ht="90.75" customHeight="1">
      <c r="A198" s="806">
        <v>56</v>
      </c>
      <c r="B198" s="1130">
        <v>7000028334</v>
      </c>
      <c r="C198" s="1128">
        <v>800</v>
      </c>
      <c r="D198" s="1128">
        <v>1130</v>
      </c>
      <c r="E198" s="1128">
        <v>10</v>
      </c>
      <c r="F198" s="1130" t="s">
        <v>791</v>
      </c>
      <c r="G198" s="1128">
        <v>100002812</v>
      </c>
      <c r="H198" s="1128">
        <v>998734</v>
      </c>
      <c r="I198" s="978"/>
      <c r="J198" s="1128">
        <v>18</v>
      </c>
      <c r="K198" s="977"/>
      <c r="L198" s="1130" t="s">
        <v>687</v>
      </c>
      <c r="M198" s="1128" t="s">
        <v>568</v>
      </c>
      <c r="N198" s="1128">
        <v>1</v>
      </c>
      <c r="O198" s="972"/>
      <c r="P198" s="938" t="str">
        <f t="shared" si="46"/>
        <v>Included</v>
      </c>
      <c r="Q198" s="938">
        <f t="shared" si="47"/>
        <v>0</v>
      </c>
      <c r="R198" s="662">
        <f t="shared" si="48"/>
        <v>0</v>
      </c>
      <c r="S198" s="662">
        <f t="shared" si="49"/>
        <v>0</v>
      </c>
      <c r="T198" s="663"/>
      <c r="U198" s="663"/>
      <c r="AD198" s="790"/>
    </row>
    <row r="199" spans="1:30" s="662" customFormat="1" ht="33.75" customHeight="1">
      <c r="A199" s="806">
        <v>57</v>
      </c>
      <c r="B199" s="1130">
        <v>7000028334</v>
      </c>
      <c r="C199" s="1128">
        <v>800</v>
      </c>
      <c r="D199" s="1128">
        <v>1130</v>
      </c>
      <c r="E199" s="1128">
        <v>20</v>
      </c>
      <c r="F199" s="1130" t="s">
        <v>791</v>
      </c>
      <c r="G199" s="1128">
        <v>170000433</v>
      </c>
      <c r="H199" s="1128">
        <v>998734</v>
      </c>
      <c r="I199" s="978"/>
      <c r="J199" s="1128">
        <v>18</v>
      </c>
      <c r="K199" s="977"/>
      <c r="L199" s="1130" t="s">
        <v>688</v>
      </c>
      <c r="M199" s="1128" t="s">
        <v>568</v>
      </c>
      <c r="N199" s="1128">
        <v>4</v>
      </c>
      <c r="O199" s="972"/>
      <c r="P199" s="938" t="str">
        <f t="shared" si="46"/>
        <v>Included</v>
      </c>
      <c r="Q199" s="938">
        <f t="shared" si="47"/>
        <v>0</v>
      </c>
      <c r="R199" s="662">
        <f t="shared" si="48"/>
        <v>0</v>
      </c>
      <c r="S199" s="662">
        <f t="shared" si="49"/>
        <v>0</v>
      </c>
      <c r="T199" s="663"/>
      <c r="U199" s="663"/>
      <c r="AD199" s="790"/>
    </row>
    <row r="200" spans="1:30" s="662" customFormat="1" ht="33.75" customHeight="1">
      <c r="A200" s="806">
        <v>58</v>
      </c>
      <c r="B200" s="1130">
        <v>7000028334</v>
      </c>
      <c r="C200" s="1128">
        <v>800</v>
      </c>
      <c r="D200" s="1128">
        <v>1130</v>
      </c>
      <c r="E200" s="1128">
        <v>30</v>
      </c>
      <c r="F200" s="1130" t="s">
        <v>791</v>
      </c>
      <c r="G200" s="1128">
        <v>100002813</v>
      </c>
      <c r="H200" s="1128">
        <v>998734</v>
      </c>
      <c r="I200" s="978"/>
      <c r="J200" s="1128">
        <v>18</v>
      </c>
      <c r="K200" s="977"/>
      <c r="L200" s="1130" t="s">
        <v>822</v>
      </c>
      <c r="M200" s="1128" t="s">
        <v>568</v>
      </c>
      <c r="N200" s="1128">
        <v>2</v>
      </c>
      <c r="O200" s="972"/>
      <c r="P200" s="938" t="str">
        <f t="shared" si="46"/>
        <v>Included</v>
      </c>
      <c r="Q200" s="938">
        <f t="shared" si="47"/>
        <v>0</v>
      </c>
      <c r="R200" s="662">
        <f t="shared" si="48"/>
        <v>0</v>
      </c>
      <c r="S200" s="662">
        <f t="shared" si="49"/>
        <v>0</v>
      </c>
      <c r="T200" s="663"/>
      <c r="U200" s="663"/>
      <c r="AD200" s="790"/>
    </row>
    <row r="201" spans="1:30" s="662" customFormat="1" ht="33.75" customHeight="1">
      <c r="A201" s="806">
        <v>59</v>
      </c>
      <c r="B201" s="1130">
        <v>7000028334</v>
      </c>
      <c r="C201" s="1128">
        <v>800</v>
      </c>
      <c r="D201" s="1128">
        <v>1130</v>
      </c>
      <c r="E201" s="1128">
        <v>40</v>
      </c>
      <c r="F201" s="1130" t="s">
        <v>791</v>
      </c>
      <c r="G201" s="1128">
        <v>170000374</v>
      </c>
      <c r="H201" s="1128">
        <v>998734</v>
      </c>
      <c r="I201" s="978"/>
      <c r="J201" s="1128">
        <v>18</v>
      </c>
      <c r="K201" s="977"/>
      <c r="L201" s="1130" t="s">
        <v>808</v>
      </c>
      <c r="M201" s="1128" t="s">
        <v>568</v>
      </c>
      <c r="N201" s="1128">
        <v>2</v>
      </c>
      <c r="O201" s="972"/>
      <c r="P201" s="938" t="str">
        <f t="shared" si="46"/>
        <v>Included</v>
      </c>
      <c r="Q201" s="938">
        <f t="shared" si="47"/>
        <v>0</v>
      </c>
      <c r="R201" s="662">
        <f t="shared" si="48"/>
        <v>0</v>
      </c>
      <c r="S201" s="662">
        <f t="shared" si="49"/>
        <v>0</v>
      </c>
      <c r="T201" s="663"/>
      <c r="U201" s="663"/>
      <c r="AD201" s="790"/>
    </row>
    <row r="202" spans="1:30" s="662" customFormat="1" ht="33.75" customHeight="1">
      <c r="A202" s="806">
        <v>60</v>
      </c>
      <c r="B202" s="1130">
        <v>7000028334</v>
      </c>
      <c r="C202" s="1128">
        <v>800</v>
      </c>
      <c r="D202" s="1128">
        <v>1130</v>
      </c>
      <c r="E202" s="1128">
        <v>50</v>
      </c>
      <c r="F202" s="1130" t="s">
        <v>791</v>
      </c>
      <c r="G202" s="1128">
        <v>100002825</v>
      </c>
      <c r="H202" s="1128">
        <v>998734</v>
      </c>
      <c r="I202" s="978"/>
      <c r="J202" s="1128">
        <v>18</v>
      </c>
      <c r="K202" s="977"/>
      <c r="L202" s="1130" t="s">
        <v>689</v>
      </c>
      <c r="M202" s="1128" t="s">
        <v>572</v>
      </c>
      <c r="N202" s="1128">
        <v>2</v>
      </c>
      <c r="O202" s="972"/>
      <c r="P202" s="938" t="str">
        <f t="shared" si="46"/>
        <v>Included</v>
      </c>
      <c r="Q202" s="938">
        <f t="shared" si="47"/>
        <v>0</v>
      </c>
      <c r="R202" s="662">
        <f t="shared" si="48"/>
        <v>0</v>
      </c>
      <c r="S202" s="662">
        <f t="shared" si="49"/>
        <v>0</v>
      </c>
      <c r="T202" s="663"/>
      <c r="U202" s="663"/>
      <c r="AD202" s="790"/>
    </row>
    <row r="203" spans="1:30" s="662" customFormat="1" ht="33">
      <c r="A203" s="806">
        <v>61</v>
      </c>
      <c r="B203" s="1130">
        <v>7000028334</v>
      </c>
      <c r="C203" s="1128">
        <v>800</v>
      </c>
      <c r="D203" s="1128">
        <v>1130</v>
      </c>
      <c r="E203" s="1128">
        <v>60</v>
      </c>
      <c r="F203" s="1130" t="s">
        <v>791</v>
      </c>
      <c r="G203" s="1128">
        <v>170000550</v>
      </c>
      <c r="H203" s="1128">
        <v>998336</v>
      </c>
      <c r="I203" s="978"/>
      <c r="J203" s="1128">
        <v>18</v>
      </c>
      <c r="K203" s="977"/>
      <c r="L203" s="1130" t="s">
        <v>690</v>
      </c>
      <c r="M203" s="1128" t="s">
        <v>568</v>
      </c>
      <c r="N203" s="1128">
        <v>2</v>
      </c>
      <c r="O203" s="972"/>
      <c r="P203" s="938" t="str">
        <f t="shared" si="46"/>
        <v>Included</v>
      </c>
      <c r="Q203" s="938">
        <f t="shared" si="47"/>
        <v>0</v>
      </c>
      <c r="R203" s="662">
        <f t="shared" si="48"/>
        <v>0</v>
      </c>
      <c r="S203" s="662">
        <f t="shared" si="49"/>
        <v>0</v>
      </c>
      <c r="T203" s="663"/>
      <c r="U203" s="663"/>
      <c r="AD203" s="790"/>
    </row>
    <row r="204" spans="1:30" s="662" customFormat="1" ht="33">
      <c r="A204" s="806">
        <v>62</v>
      </c>
      <c r="B204" s="1130">
        <v>7000028334</v>
      </c>
      <c r="C204" s="1128">
        <v>800</v>
      </c>
      <c r="D204" s="1128">
        <v>1130</v>
      </c>
      <c r="E204" s="1128">
        <v>70</v>
      </c>
      <c r="F204" s="1130" t="s">
        <v>791</v>
      </c>
      <c r="G204" s="1128">
        <v>100002829</v>
      </c>
      <c r="H204" s="1128">
        <v>998734</v>
      </c>
      <c r="I204" s="978"/>
      <c r="J204" s="1128">
        <v>18</v>
      </c>
      <c r="K204" s="977"/>
      <c r="L204" s="1130" t="s">
        <v>691</v>
      </c>
      <c r="M204" s="1128" t="s">
        <v>572</v>
      </c>
      <c r="N204" s="1128">
        <v>1</v>
      </c>
      <c r="O204" s="972"/>
      <c r="P204" s="938" t="str">
        <f t="shared" si="46"/>
        <v>Included</v>
      </c>
      <c r="Q204" s="938">
        <f t="shared" si="47"/>
        <v>0</v>
      </c>
      <c r="R204" s="662">
        <f t="shared" si="48"/>
        <v>0</v>
      </c>
      <c r="S204" s="662">
        <f t="shared" si="49"/>
        <v>0</v>
      </c>
      <c r="T204" s="663"/>
      <c r="U204" s="663"/>
      <c r="AD204" s="790"/>
    </row>
    <row r="205" spans="1:30" s="662" customFormat="1" ht="33.75" customHeight="1">
      <c r="A205" s="806">
        <v>63</v>
      </c>
      <c r="B205" s="1130">
        <v>7000028334</v>
      </c>
      <c r="C205" s="1128">
        <v>800</v>
      </c>
      <c r="D205" s="1128">
        <v>1130</v>
      </c>
      <c r="E205" s="1128">
        <v>80</v>
      </c>
      <c r="F205" s="1130" t="s">
        <v>791</v>
      </c>
      <c r="G205" s="1128">
        <v>170000375</v>
      </c>
      <c r="H205" s="1128">
        <v>998734</v>
      </c>
      <c r="I205" s="978"/>
      <c r="J205" s="1128">
        <v>18</v>
      </c>
      <c r="K205" s="977"/>
      <c r="L205" s="1130" t="s">
        <v>692</v>
      </c>
      <c r="M205" s="1128" t="s">
        <v>568</v>
      </c>
      <c r="N205" s="1128">
        <v>1</v>
      </c>
      <c r="O205" s="972"/>
      <c r="P205" s="938" t="str">
        <f t="shared" si="46"/>
        <v>Included</v>
      </c>
      <c r="Q205" s="938">
        <f t="shared" si="47"/>
        <v>0</v>
      </c>
      <c r="R205" s="662">
        <f t="shared" si="48"/>
        <v>0</v>
      </c>
      <c r="S205" s="662">
        <f t="shared" si="49"/>
        <v>0</v>
      </c>
      <c r="T205" s="663"/>
      <c r="U205" s="663"/>
      <c r="AD205" s="790"/>
    </row>
    <row r="206" spans="1:30" s="662" customFormat="1" ht="33.75" customHeight="1">
      <c r="A206" s="806">
        <v>64</v>
      </c>
      <c r="B206" s="1130">
        <v>7000028334</v>
      </c>
      <c r="C206" s="1128">
        <v>800</v>
      </c>
      <c r="D206" s="1128">
        <v>1130</v>
      </c>
      <c r="E206" s="1128">
        <v>90</v>
      </c>
      <c r="F206" s="1130" t="s">
        <v>791</v>
      </c>
      <c r="G206" s="1128">
        <v>170000376</v>
      </c>
      <c r="H206" s="1128">
        <v>998734</v>
      </c>
      <c r="I206" s="978"/>
      <c r="J206" s="1128">
        <v>18</v>
      </c>
      <c r="K206" s="977"/>
      <c r="L206" s="1130" t="s">
        <v>809</v>
      </c>
      <c r="M206" s="1128" t="s">
        <v>568</v>
      </c>
      <c r="N206" s="1128">
        <v>1</v>
      </c>
      <c r="O206" s="972"/>
      <c r="P206" s="938" t="str">
        <f t="shared" si="24"/>
        <v>Included</v>
      </c>
      <c r="Q206" s="938">
        <f t="shared" si="25"/>
        <v>0</v>
      </c>
      <c r="R206" s="662">
        <f t="shared" si="26"/>
        <v>0</v>
      </c>
      <c r="S206" s="662">
        <f t="shared" si="16"/>
        <v>0</v>
      </c>
      <c r="T206" s="663"/>
      <c r="U206" s="663"/>
      <c r="AD206" s="790"/>
    </row>
    <row r="207" spans="1:30" s="662" customFormat="1" ht="33.75" customHeight="1">
      <c r="A207" s="806">
        <v>65</v>
      </c>
      <c r="B207" s="1130">
        <v>7000028334</v>
      </c>
      <c r="C207" s="1128">
        <v>800</v>
      </c>
      <c r="D207" s="1128">
        <v>1130</v>
      </c>
      <c r="E207" s="1128">
        <v>100</v>
      </c>
      <c r="F207" s="1130" t="s">
        <v>791</v>
      </c>
      <c r="G207" s="1128">
        <v>170000377</v>
      </c>
      <c r="H207" s="1128">
        <v>998734</v>
      </c>
      <c r="I207" s="978"/>
      <c r="J207" s="1128">
        <v>18</v>
      </c>
      <c r="K207" s="977"/>
      <c r="L207" s="1130" t="s">
        <v>810</v>
      </c>
      <c r="M207" s="1128" t="s">
        <v>568</v>
      </c>
      <c r="N207" s="1128">
        <v>1</v>
      </c>
      <c r="O207" s="972"/>
      <c r="P207" s="938" t="str">
        <f t="shared" si="24"/>
        <v>Included</v>
      </c>
      <c r="Q207" s="938">
        <f t="shared" si="25"/>
        <v>0</v>
      </c>
      <c r="R207" s="662">
        <f t="shared" si="26"/>
        <v>0</v>
      </c>
      <c r="S207" s="662">
        <f t="shared" si="16"/>
        <v>0</v>
      </c>
      <c r="T207" s="663"/>
      <c r="U207" s="663"/>
      <c r="AD207" s="790"/>
    </row>
    <row r="208" spans="1:30" s="662" customFormat="1" ht="33.75" customHeight="1">
      <c r="A208" s="806">
        <v>66</v>
      </c>
      <c r="B208" s="1130">
        <v>7000028334</v>
      </c>
      <c r="C208" s="1128">
        <v>800</v>
      </c>
      <c r="D208" s="1128">
        <v>1130</v>
      </c>
      <c r="E208" s="1128">
        <v>110</v>
      </c>
      <c r="F208" s="1130" t="s">
        <v>791</v>
      </c>
      <c r="G208" s="1128">
        <v>170000551</v>
      </c>
      <c r="H208" s="1128">
        <v>998336</v>
      </c>
      <c r="I208" s="978"/>
      <c r="J208" s="1128">
        <v>18</v>
      </c>
      <c r="K208" s="977"/>
      <c r="L208" s="1130" t="s">
        <v>811</v>
      </c>
      <c r="M208" s="1128" t="s">
        <v>568</v>
      </c>
      <c r="N208" s="1128">
        <v>2</v>
      </c>
      <c r="O208" s="972"/>
      <c r="P208" s="938" t="str">
        <f t="shared" si="24"/>
        <v>Included</v>
      </c>
      <c r="Q208" s="938">
        <f t="shared" si="25"/>
        <v>0</v>
      </c>
      <c r="R208" s="662">
        <f t="shared" si="26"/>
        <v>0</v>
      </c>
      <c r="S208" s="662">
        <f t="shared" si="16"/>
        <v>0</v>
      </c>
      <c r="T208" s="663"/>
      <c r="U208" s="663"/>
      <c r="AD208" s="790"/>
    </row>
    <row r="209" spans="1:30" s="662" customFormat="1" ht="33">
      <c r="A209" s="806">
        <v>67</v>
      </c>
      <c r="B209" s="1130">
        <v>7000028334</v>
      </c>
      <c r="C209" s="1128">
        <v>800</v>
      </c>
      <c r="D209" s="1128">
        <v>1130</v>
      </c>
      <c r="E209" s="1128">
        <v>120</v>
      </c>
      <c r="F209" s="1130" t="s">
        <v>791</v>
      </c>
      <c r="G209" s="1128">
        <v>170000356</v>
      </c>
      <c r="H209" s="1128">
        <v>998336</v>
      </c>
      <c r="I209" s="978"/>
      <c r="J209" s="1128">
        <v>18</v>
      </c>
      <c r="K209" s="977"/>
      <c r="L209" s="1130" t="s">
        <v>693</v>
      </c>
      <c r="M209" s="1128" t="s">
        <v>568</v>
      </c>
      <c r="N209" s="1128">
        <v>1</v>
      </c>
      <c r="O209" s="972"/>
      <c r="P209" s="938" t="str">
        <f t="shared" si="24"/>
        <v>Included</v>
      </c>
      <c r="Q209" s="938">
        <f t="shared" si="25"/>
        <v>0</v>
      </c>
      <c r="R209" s="662">
        <f t="shared" si="26"/>
        <v>0</v>
      </c>
      <c r="S209" s="662">
        <f t="shared" si="16"/>
        <v>0</v>
      </c>
      <c r="T209" s="663"/>
      <c r="U209" s="663"/>
      <c r="AD209" s="790"/>
    </row>
    <row r="210" spans="1:30" s="662" customFormat="1" ht="42.75" customHeight="1">
      <c r="A210" s="806">
        <v>68</v>
      </c>
      <c r="B210" s="1130">
        <v>7000028334</v>
      </c>
      <c r="C210" s="1128">
        <v>800</v>
      </c>
      <c r="D210" s="1128">
        <v>1130</v>
      </c>
      <c r="E210" s="1128">
        <v>130</v>
      </c>
      <c r="F210" s="1130" t="s">
        <v>791</v>
      </c>
      <c r="G210" s="1128">
        <v>170004394</v>
      </c>
      <c r="H210" s="1128">
        <v>998336</v>
      </c>
      <c r="I210" s="978"/>
      <c r="J210" s="1128">
        <v>18</v>
      </c>
      <c r="K210" s="977"/>
      <c r="L210" s="1130" t="s">
        <v>694</v>
      </c>
      <c r="M210" s="1128" t="s">
        <v>576</v>
      </c>
      <c r="N210" s="1128">
        <v>1</v>
      </c>
      <c r="O210" s="972"/>
      <c r="P210" s="938" t="str">
        <f t="shared" ref="P210" si="50">IF(O210=0, "Included", IF(ISERROR(N210*O210), O210, N210*O210))</f>
        <v>Included</v>
      </c>
      <c r="Q210" s="938">
        <f t="shared" ref="Q210" si="51">S210</f>
        <v>0</v>
      </c>
      <c r="R210" s="662">
        <f t="shared" ref="R210" si="52">IF(P210="Included",0,P210)</f>
        <v>0</v>
      </c>
      <c r="S210" s="662">
        <f t="shared" si="16"/>
        <v>0</v>
      </c>
      <c r="T210" s="663"/>
      <c r="U210" s="663"/>
      <c r="AD210" s="790"/>
    </row>
    <row r="211" spans="1:30" s="958" customFormat="1" ht="16.5">
      <c r="A211" s="949" t="s">
        <v>675</v>
      </c>
      <c r="B211" s="950" t="s">
        <v>780</v>
      </c>
      <c r="C211" s="951"/>
      <c r="D211" s="951"/>
      <c r="E211" s="951"/>
      <c r="F211" s="952"/>
      <c r="G211" s="951"/>
      <c r="H211" s="951"/>
      <c r="I211" s="952"/>
      <c r="J211" s="952"/>
      <c r="K211" s="952"/>
      <c r="L211" s="953"/>
      <c r="M211" s="954"/>
      <c r="N211" s="954"/>
      <c r="O211" s="954"/>
      <c r="P211" s="954"/>
      <c r="Q211" s="954"/>
      <c r="R211" s="955"/>
      <c r="S211" s="956"/>
      <c r="T211" s="957"/>
      <c r="U211" s="957"/>
      <c r="AD211" s="959"/>
    </row>
    <row r="212" spans="1:30" s="662" customFormat="1" ht="33">
      <c r="A212" s="806">
        <v>1</v>
      </c>
      <c r="B212" s="1130">
        <v>7000028335</v>
      </c>
      <c r="C212" s="1128">
        <v>660</v>
      </c>
      <c r="D212" s="1128">
        <v>1010</v>
      </c>
      <c r="E212" s="1128">
        <v>10</v>
      </c>
      <c r="F212" s="1130" t="s">
        <v>782</v>
      </c>
      <c r="G212" s="1128">
        <v>100002254</v>
      </c>
      <c r="H212" s="1128">
        <v>998736</v>
      </c>
      <c r="I212" s="978"/>
      <c r="J212" s="1128">
        <v>18</v>
      </c>
      <c r="K212" s="977"/>
      <c r="L212" s="1130" t="s">
        <v>792</v>
      </c>
      <c r="M212" s="1128" t="s">
        <v>568</v>
      </c>
      <c r="N212" s="1128">
        <v>1</v>
      </c>
      <c r="O212" s="972"/>
      <c r="P212" s="938" t="str">
        <f>IF(O212=0, "Included", IF(ISERROR(N212*O212), O212, N212*O212))</f>
        <v>Included</v>
      </c>
      <c r="Q212" s="938">
        <f>S212</f>
        <v>0</v>
      </c>
      <c r="R212" s="662">
        <f>IF(P212="Included",0,P212)</f>
        <v>0</v>
      </c>
      <c r="S212" s="662">
        <f>IF(K212="",(R212*J212/100),(R212*K212))</f>
        <v>0</v>
      </c>
      <c r="T212" s="663"/>
      <c r="U212" s="663"/>
      <c r="AD212" s="790"/>
    </row>
    <row r="213" spans="1:30" s="662" customFormat="1" ht="33">
      <c r="A213" s="806">
        <v>2</v>
      </c>
      <c r="B213" s="1130">
        <v>7000028335</v>
      </c>
      <c r="C213" s="1128">
        <v>660</v>
      </c>
      <c r="D213" s="1128">
        <v>1010</v>
      </c>
      <c r="E213" s="1128">
        <v>20</v>
      </c>
      <c r="F213" s="1130" t="s">
        <v>782</v>
      </c>
      <c r="G213" s="1128">
        <v>100000555</v>
      </c>
      <c r="H213" s="1128">
        <v>998736</v>
      </c>
      <c r="I213" s="978"/>
      <c r="J213" s="1128">
        <v>18</v>
      </c>
      <c r="K213" s="977"/>
      <c r="L213" s="1130" t="s">
        <v>710</v>
      </c>
      <c r="M213" s="1128" t="s">
        <v>568</v>
      </c>
      <c r="N213" s="1128">
        <v>3</v>
      </c>
      <c r="O213" s="972"/>
      <c r="P213" s="938" t="str">
        <f>IF(O213=0, "Included", IF(ISERROR(N213*O213), O213, N213*O213))</f>
        <v>Included</v>
      </c>
      <c r="Q213" s="938">
        <f>S213</f>
        <v>0</v>
      </c>
      <c r="R213" s="662">
        <f>IF(P213="Included",0,P213)</f>
        <v>0</v>
      </c>
      <c r="S213" s="662">
        <f t="shared" ref="S213:S325" si="53">IF(K213="",(R213*J213/100),(R213*K213))</f>
        <v>0</v>
      </c>
      <c r="T213" s="663"/>
      <c r="U213" s="663"/>
      <c r="AD213" s="790"/>
    </row>
    <row r="214" spans="1:30" s="662" customFormat="1" ht="33.75" customHeight="1">
      <c r="A214" s="806">
        <v>3</v>
      </c>
      <c r="B214" s="1130">
        <v>7000028335</v>
      </c>
      <c r="C214" s="1128">
        <v>660</v>
      </c>
      <c r="D214" s="1128">
        <v>1010</v>
      </c>
      <c r="E214" s="1128">
        <v>30</v>
      </c>
      <c r="F214" s="1130" t="s">
        <v>782</v>
      </c>
      <c r="G214" s="1128">
        <v>100000559</v>
      </c>
      <c r="H214" s="1128">
        <v>998736</v>
      </c>
      <c r="I214" s="978"/>
      <c r="J214" s="1128">
        <v>18</v>
      </c>
      <c r="K214" s="977"/>
      <c r="L214" s="1130" t="s">
        <v>711</v>
      </c>
      <c r="M214" s="1128" t="s">
        <v>568</v>
      </c>
      <c r="N214" s="1128">
        <v>3</v>
      </c>
      <c r="O214" s="972"/>
      <c r="P214" s="938" t="str">
        <f>IF(O214=0, "Included", IF(ISERROR(N214*O214), O214, N214*O214))</f>
        <v>Included</v>
      </c>
      <c r="Q214" s="938">
        <f>S214</f>
        <v>0</v>
      </c>
      <c r="R214" s="662">
        <f>IF(P214="Included",0,P214)</f>
        <v>0</v>
      </c>
      <c r="S214" s="662">
        <f t="shared" si="53"/>
        <v>0</v>
      </c>
      <c r="T214" s="663"/>
      <c r="U214" s="663"/>
      <c r="AD214" s="790"/>
    </row>
    <row r="215" spans="1:30" s="662" customFormat="1" ht="33.75" customHeight="1">
      <c r="A215" s="806">
        <v>4</v>
      </c>
      <c r="B215" s="1130">
        <v>7000028335</v>
      </c>
      <c r="C215" s="1128">
        <v>660</v>
      </c>
      <c r="D215" s="1128">
        <v>1010</v>
      </c>
      <c r="E215" s="1128">
        <v>40</v>
      </c>
      <c r="F215" s="1130" t="s">
        <v>782</v>
      </c>
      <c r="G215" s="1128">
        <v>100000565</v>
      </c>
      <c r="H215" s="1128">
        <v>998736</v>
      </c>
      <c r="I215" s="978"/>
      <c r="J215" s="1128">
        <v>18</v>
      </c>
      <c r="K215" s="977"/>
      <c r="L215" s="1130" t="s">
        <v>714</v>
      </c>
      <c r="M215" s="1128" t="s">
        <v>568</v>
      </c>
      <c r="N215" s="1128">
        <v>1</v>
      </c>
      <c r="O215" s="972"/>
      <c r="P215" s="938" t="str">
        <f t="shared" ref="P215:P224" si="54">IF(O215=0, "Included", IF(ISERROR(N215*O215), O215, N215*O215))</f>
        <v>Included</v>
      </c>
      <c r="Q215" s="938">
        <f t="shared" ref="Q215:Q224" si="55">S215</f>
        <v>0</v>
      </c>
      <c r="R215" s="662">
        <f t="shared" ref="R215:R224" si="56">IF(P215="Included",0,P215)</f>
        <v>0</v>
      </c>
      <c r="S215" s="662">
        <f t="shared" si="53"/>
        <v>0</v>
      </c>
      <c r="T215" s="663"/>
      <c r="U215" s="663"/>
      <c r="AD215" s="790"/>
    </row>
    <row r="216" spans="1:30" s="662" customFormat="1" ht="33.75" customHeight="1">
      <c r="A216" s="806">
        <v>5</v>
      </c>
      <c r="B216" s="1130">
        <v>7000028335</v>
      </c>
      <c r="C216" s="1128">
        <v>660</v>
      </c>
      <c r="D216" s="1128">
        <v>1010</v>
      </c>
      <c r="E216" s="1128">
        <v>50</v>
      </c>
      <c r="F216" s="1130" t="s">
        <v>782</v>
      </c>
      <c r="G216" s="1128">
        <v>100000567</v>
      </c>
      <c r="H216" s="1128">
        <v>998736</v>
      </c>
      <c r="I216" s="978"/>
      <c r="J216" s="1128">
        <v>18</v>
      </c>
      <c r="K216" s="977"/>
      <c r="L216" s="1130" t="s">
        <v>794</v>
      </c>
      <c r="M216" s="1128" t="s">
        <v>568</v>
      </c>
      <c r="N216" s="1128">
        <v>1</v>
      </c>
      <c r="O216" s="972"/>
      <c r="P216" s="938" t="str">
        <f t="shared" si="54"/>
        <v>Included</v>
      </c>
      <c r="Q216" s="938">
        <f t="shared" si="55"/>
        <v>0</v>
      </c>
      <c r="R216" s="662">
        <f t="shared" si="56"/>
        <v>0</v>
      </c>
      <c r="S216" s="662">
        <f t="shared" si="53"/>
        <v>0</v>
      </c>
      <c r="T216" s="663"/>
      <c r="U216" s="663"/>
      <c r="AD216" s="790"/>
    </row>
    <row r="217" spans="1:30" s="662" customFormat="1" ht="33">
      <c r="A217" s="806">
        <v>6</v>
      </c>
      <c r="B217" s="1130">
        <v>7000028335</v>
      </c>
      <c r="C217" s="1128">
        <v>660</v>
      </c>
      <c r="D217" s="1128">
        <v>1010</v>
      </c>
      <c r="E217" s="1128">
        <v>60</v>
      </c>
      <c r="F217" s="1130" t="s">
        <v>782</v>
      </c>
      <c r="G217" s="1128">
        <v>100000568</v>
      </c>
      <c r="H217" s="1128">
        <v>998736</v>
      </c>
      <c r="I217" s="978"/>
      <c r="J217" s="1128">
        <v>18</v>
      </c>
      <c r="K217" s="977"/>
      <c r="L217" s="1130" t="s">
        <v>795</v>
      </c>
      <c r="M217" s="1128" t="s">
        <v>568</v>
      </c>
      <c r="N217" s="1128">
        <v>1</v>
      </c>
      <c r="O217" s="972"/>
      <c r="P217" s="938" t="str">
        <f t="shared" si="54"/>
        <v>Included</v>
      </c>
      <c r="Q217" s="938">
        <f t="shared" si="55"/>
        <v>0</v>
      </c>
      <c r="R217" s="662">
        <f t="shared" si="56"/>
        <v>0</v>
      </c>
      <c r="S217" s="662">
        <f t="shared" si="53"/>
        <v>0</v>
      </c>
      <c r="T217" s="663"/>
      <c r="U217" s="663"/>
      <c r="AD217" s="790"/>
    </row>
    <row r="218" spans="1:30" s="662" customFormat="1" ht="32.25" customHeight="1">
      <c r="A218" s="806">
        <v>7</v>
      </c>
      <c r="B218" s="1130">
        <v>7000028335</v>
      </c>
      <c r="C218" s="1128">
        <v>660</v>
      </c>
      <c r="D218" s="1128">
        <v>1010</v>
      </c>
      <c r="E218" s="1128">
        <v>70</v>
      </c>
      <c r="F218" s="1130" t="s">
        <v>782</v>
      </c>
      <c r="G218" s="1128">
        <v>100000587</v>
      </c>
      <c r="H218" s="1128">
        <v>998736</v>
      </c>
      <c r="I218" s="978"/>
      <c r="J218" s="1128">
        <v>18</v>
      </c>
      <c r="K218" s="977"/>
      <c r="L218" s="1130" t="s">
        <v>712</v>
      </c>
      <c r="M218" s="1128" t="s">
        <v>568</v>
      </c>
      <c r="N218" s="1128">
        <v>3</v>
      </c>
      <c r="O218" s="972"/>
      <c r="P218" s="938" t="str">
        <f t="shared" si="54"/>
        <v>Included</v>
      </c>
      <c r="Q218" s="938">
        <f t="shared" si="55"/>
        <v>0</v>
      </c>
      <c r="R218" s="662">
        <f t="shared" si="56"/>
        <v>0</v>
      </c>
      <c r="S218" s="662">
        <f t="shared" si="53"/>
        <v>0</v>
      </c>
      <c r="T218" s="663"/>
      <c r="U218" s="663"/>
      <c r="AD218" s="790"/>
    </row>
    <row r="219" spans="1:30" s="662" customFormat="1" ht="32.25" customHeight="1">
      <c r="A219" s="806">
        <v>8</v>
      </c>
      <c r="B219" s="1130">
        <v>7000028335</v>
      </c>
      <c r="C219" s="1128">
        <v>660</v>
      </c>
      <c r="D219" s="1128">
        <v>1010</v>
      </c>
      <c r="E219" s="1128">
        <v>80</v>
      </c>
      <c r="F219" s="1130" t="s">
        <v>782</v>
      </c>
      <c r="G219" s="1128">
        <v>100001908</v>
      </c>
      <c r="H219" s="1128">
        <v>998736</v>
      </c>
      <c r="I219" s="978"/>
      <c r="J219" s="1128">
        <v>18</v>
      </c>
      <c r="K219" s="977"/>
      <c r="L219" s="1130" t="s">
        <v>793</v>
      </c>
      <c r="M219" s="1128" t="s">
        <v>568</v>
      </c>
      <c r="N219" s="1128">
        <v>3</v>
      </c>
      <c r="O219" s="972"/>
      <c r="P219" s="938" t="str">
        <f t="shared" si="54"/>
        <v>Included</v>
      </c>
      <c r="Q219" s="938">
        <f t="shared" si="55"/>
        <v>0</v>
      </c>
      <c r="R219" s="662">
        <f t="shared" si="56"/>
        <v>0</v>
      </c>
      <c r="S219" s="662">
        <f t="shared" si="53"/>
        <v>0</v>
      </c>
      <c r="T219" s="663"/>
      <c r="U219" s="663"/>
      <c r="AD219" s="790"/>
    </row>
    <row r="220" spans="1:30" s="662" customFormat="1" ht="33">
      <c r="A220" s="806">
        <v>9</v>
      </c>
      <c r="B220" s="1130">
        <v>7000028335</v>
      </c>
      <c r="C220" s="1128">
        <v>670</v>
      </c>
      <c r="D220" s="1128">
        <v>1020</v>
      </c>
      <c r="E220" s="1128">
        <v>10</v>
      </c>
      <c r="F220" s="1130" t="s">
        <v>783</v>
      </c>
      <c r="G220" s="1128">
        <v>100000746</v>
      </c>
      <c r="H220" s="1128">
        <v>998736</v>
      </c>
      <c r="I220" s="978"/>
      <c r="J220" s="1128">
        <v>18</v>
      </c>
      <c r="K220" s="977"/>
      <c r="L220" s="1130" t="s">
        <v>741</v>
      </c>
      <c r="M220" s="1128" t="s">
        <v>568</v>
      </c>
      <c r="N220" s="1128">
        <v>1</v>
      </c>
      <c r="O220" s="972"/>
      <c r="P220" s="938" t="str">
        <f t="shared" si="54"/>
        <v>Included</v>
      </c>
      <c r="Q220" s="938">
        <f t="shared" si="55"/>
        <v>0</v>
      </c>
      <c r="R220" s="662">
        <f t="shared" si="56"/>
        <v>0</v>
      </c>
      <c r="S220" s="662">
        <f t="shared" si="53"/>
        <v>0</v>
      </c>
      <c r="T220" s="663"/>
      <c r="U220" s="663"/>
      <c r="AD220" s="790"/>
    </row>
    <row r="221" spans="1:30" s="662" customFormat="1" ht="33">
      <c r="A221" s="806">
        <v>10</v>
      </c>
      <c r="B221" s="1130">
        <v>7000028335</v>
      </c>
      <c r="C221" s="1128">
        <v>670</v>
      </c>
      <c r="D221" s="1128">
        <v>1020</v>
      </c>
      <c r="E221" s="1128">
        <v>20</v>
      </c>
      <c r="F221" s="1130" t="s">
        <v>783</v>
      </c>
      <c r="G221" s="1128">
        <v>100000744</v>
      </c>
      <c r="H221" s="1128">
        <v>998736</v>
      </c>
      <c r="I221" s="978"/>
      <c r="J221" s="1128">
        <v>18</v>
      </c>
      <c r="K221" s="977"/>
      <c r="L221" s="1130" t="s">
        <v>813</v>
      </c>
      <c r="M221" s="1128" t="s">
        <v>568</v>
      </c>
      <c r="N221" s="1128">
        <v>1</v>
      </c>
      <c r="O221" s="972"/>
      <c r="P221" s="938" t="str">
        <f t="shared" si="54"/>
        <v>Included</v>
      </c>
      <c r="Q221" s="938">
        <f t="shared" si="55"/>
        <v>0</v>
      </c>
      <c r="R221" s="662">
        <f t="shared" si="56"/>
        <v>0</v>
      </c>
      <c r="S221" s="662">
        <f t="shared" si="53"/>
        <v>0</v>
      </c>
      <c r="T221" s="663"/>
      <c r="U221" s="663"/>
      <c r="AD221" s="790"/>
    </row>
    <row r="222" spans="1:30" s="662" customFormat="1" ht="33">
      <c r="A222" s="806">
        <v>11</v>
      </c>
      <c r="B222" s="1130">
        <v>7000028335</v>
      </c>
      <c r="C222" s="1128">
        <v>670</v>
      </c>
      <c r="D222" s="1128">
        <v>1020</v>
      </c>
      <c r="E222" s="1128">
        <v>30</v>
      </c>
      <c r="F222" s="1130" t="s">
        <v>783</v>
      </c>
      <c r="G222" s="1128">
        <v>100000749</v>
      </c>
      <c r="H222" s="1128">
        <v>998736</v>
      </c>
      <c r="I222" s="978"/>
      <c r="J222" s="1128">
        <v>18</v>
      </c>
      <c r="K222" s="977"/>
      <c r="L222" s="1130" t="s">
        <v>747</v>
      </c>
      <c r="M222" s="1128" t="s">
        <v>572</v>
      </c>
      <c r="N222" s="1128">
        <v>1</v>
      </c>
      <c r="O222" s="972"/>
      <c r="P222" s="938" t="str">
        <f t="shared" si="54"/>
        <v>Included</v>
      </c>
      <c r="Q222" s="938">
        <f t="shared" si="55"/>
        <v>0</v>
      </c>
      <c r="R222" s="662">
        <f t="shared" si="56"/>
        <v>0</v>
      </c>
      <c r="S222" s="662">
        <f t="shared" si="53"/>
        <v>0</v>
      </c>
      <c r="T222" s="663"/>
      <c r="U222" s="663"/>
      <c r="AD222" s="790"/>
    </row>
    <row r="223" spans="1:30" s="662" customFormat="1" ht="33">
      <c r="A223" s="806">
        <v>12</v>
      </c>
      <c r="B223" s="1130">
        <v>7000028335</v>
      </c>
      <c r="C223" s="1128">
        <v>680</v>
      </c>
      <c r="D223" s="1128">
        <v>1030</v>
      </c>
      <c r="E223" s="1128">
        <v>10</v>
      </c>
      <c r="F223" s="1130" t="s">
        <v>812</v>
      </c>
      <c r="G223" s="1128">
        <v>100002071</v>
      </c>
      <c r="H223" s="1128">
        <v>998736</v>
      </c>
      <c r="I223" s="978"/>
      <c r="J223" s="1128">
        <v>18</v>
      </c>
      <c r="K223" s="977"/>
      <c r="L223" s="1130" t="s">
        <v>827</v>
      </c>
      <c r="M223" s="1128" t="s">
        <v>568</v>
      </c>
      <c r="N223" s="1128">
        <v>1</v>
      </c>
      <c r="O223" s="972"/>
      <c r="P223" s="938" t="str">
        <f t="shared" si="54"/>
        <v>Included</v>
      </c>
      <c r="Q223" s="938">
        <f t="shared" si="55"/>
        <v>0</v>
      </c>
      <c r="R223" s="662">
        <f t="shared" si="56"/>
        <v>0</v>
      </c>
      <c r="S223" s="662">
        <f t="shared" si="53"/>
        <v>0</v>
      </c>
      <c r="T223" s="663"/>
      <c r="U223" s="663"/>
      <c r="AD223" s="790"/>
    </row>
    <row r="224" spans="1:30" s="662" customFormat="1" ht="33.75" customHeight="1">
      <c r="A224" s="806">
        <v>13</v>
      </c>
      <c r="B224" s="1130">
        <v>7000028335</v>
      </c>
      <c r="C224" s="1128">
        <v>690</v>
      </c>
      <c r="D224" s="1128">
        <v>1040</v>
      </c>
      <c r="E224" s="1128">
        <v>10</v>
      </c>
      <c r="F224" s="1130" t="s">
        <v>784</v>
      </c>
      <c r="G224" s="1128">
        <v>100000891</v>
      </c>
      <c r="H224" s="1128">
        <v>998734</v>
      </c>
      <c r="I224" s="978"/>
      <c r="J224" s="1128">
        <v>18</v>
      </c>
      <c r="K224" s="977"/>
      <c r="L224" s="1130" t="s">
        <v>718</v>
      </c>
      <c r="M224" s="1128" t="s">
        <v>568</v>
      </c>
      <c r="N224" s="1128">
        <v>1</v>
      </c>
      <c r="O224" s="972"/>
      <c r="P224" s="938" t="str">
        <f t="shared" si="54"/>
        <v>Included</v>
      </c>
      <c r="Q224" s="938">
        <f t="shared" si="55"/>
        <v>0</v>
      </c>
      <c r="R224" s="662">
        <f t="shared" si="56"/>
        <v>0</v>
      </c>
      <c r="S224" s="662">
        <f t="shared" si="53"/>
        <v>0</v>
      </c>
      <c r="T224" s="663"/>
      <c r="U224" s="663"/>
      <c r="AD224" s="790"/>
    </row>
    <row r="225" spans="1:30" s="662" customFormat="1" ht="33">
      <c r="A225" s="806">
        <v>14</v>
      </c>
      <c r="B225" s="1130">
        <v>7000028335</v>
      </c>
      <c r="C225" s="1128">
        <v>700</v>
      </c>
      <c r="D225" s="1128">
        <v>1050</v>
      </c>
      <c r="E225" s="1128">
        <v>10</v>
      </c>
      <c r="F225" s="1130" t="s">
        <v>785</v>
      </c>
      <c r="G225" s="1128">
        <v>100004931</v>
      </c>
      <c r="H225" s="1128">
        <v>998731</v>
      </c>
      <c r="I225" s="978"/>
      <c r="J225" s="1128">
        <v>18</v>
      </c>
      <c r="K225" s="977"/>
      <c r="L225" s="1130" t="s">
        <v>798</v>
      </c>
      <c r="M225" s="1128" t="s">
        <v>568</v>
      </c>
      <c r="N225" s="1128">
        <v>6</v>
      </c>
      <c r="O225" s="972"/>
      <c r="P225" s="938" t="str">
        <f>IF(O225=0, "Included", IF(ISERROR(N225*O225), O225, N225*O225))</f>
        <v>Included</v>
      </c>
      <c r="Q225" s="938">
        <f>S225</f>
        <v>0</v>
      </c>
      <c r="R225" s="662">
        <f>IF(P225="Included",0,P225)</f>
        <v>0</v>
      </c>
      <c r="S225" s="662">
        <f t="shared" si="53"/>
        <v>0</v>
      </c>
      <c r="T225" s="663"/>
      <c r="U225" s="663"/>
      <c r="AD225" s="790"/>
    </row>
    <row r="226" spans="1:30" s="662" customFormat="1" ht="30.75" customHeight="1">
      <c r="A226" s="806">
        <v>15</v>
      </c>
      <c r="B226" s="1130">
        <v>7000028335</v>
      </c>
      <c r="C226" s="1128">
        <v>700</v>
      </c>
      <c r="D226" s="1128">
        <v>1050</v>
      </c>
      <c r="E226" s="1128">
        <v>20</v>
      </c>
      <c r="F226" s="1130" t="s">
        <v>785</v>
      </c>
      <c r="G226" s="1128">
        <v>100004930</v>
      </c>
      <c r="H226" s="1128">
        <v>998731</v>
      </c>
      <c r="I226" s="978"/>
      <c r="J226" s="1128">
        <v>18</v>
      </c>
      <c r="K226" s="977"/>
      <c r="L226" s="1130" t="s">
        <v>797</v>
      </c>
      <c r="M226" s="1128" t="s">
        <v>568</v>
      </c>
      <c r="N226" s="1128">
        <v>6</v>
      </c>
      <c r="O226" s="972"/>
      <c r="P226" s="938" t="str">
        <f>IF(O226=0, "Included", IF(ISERROR(N226*O226), O226, N226*O226))</f>
        <v>Included</v>
      </c>
      <c r="Q226" s="938">
        <f>S226</f>
        <v>0</v>
      </c>
      <c r="R226" s="662">
        <f>IF(P226="Included",0,P226)</f>
        <v>0</v>
      </c>
      <c r="S226" s="662">
        <f t="shared" si="53"/>
        <v>0</v>
      </c>
      <c r="T226" s="663"/>
      <c r="U226" s="663"/>
      <c r="AD226" s="790"/>
    </row>
    <row r="227" spans="1:30" s="662" customFormat="1" ht="33">
      <c r="A227" s="806">
        <v>16</v>
      </c>
      <c r="B227" s="1130">
        <v>7000028335</v>
      </c>
      <c r="C227" s="1128">
        <v>700</v>
      </c>
      <c r="D227" s="1128">
        <v>1050</v>
      </c>
      <c r="E227" s="1128">
        <v>30</v>
      </c>
      <c r="F227" s="1130" t="s">
        <v>785</v>
      </c>
      <c r="G227" s="1128">
        <v>100004932</v>
      </c>
      <c r="H227" s="1128">
        <v>998731</v>
      </c>
      <c r="I227" s="978"/>
      <c r="J227" s="1128">
        <v>18</v>
      </c>
      <c r="K227" s="977"/>
      <c r="L227" s="1130" t="s">
        <v>817</v>
      </c>
      <c r="M227" s="1128" t="s">
        <v>568</v>
      </c>
      <c r="N227" s="1128">
        <v>6</v>
      </c>
      <c r="O227" s="972"/>
      <c r="P227" s="938" t="str">
        <f>IF(O227=0, "Included", IF(ISERROR(N227*O227), O227, N227*O227))</f>
        <v>Included</v>
      </c>
      <c r="Q227" s="938">
        <f>S227</f>
        <v>0</v>
      </c>
      <c r="R227" s="662">
        <f>IF(P227="Included",0,P227)</f>
        <v>0</v>
      </c>
      <c r="S227" s="662">
        <f t="shared" si="53"/>
        <v>0</v>
      </c>
      <c r="T227" s="663"/>
      <c r="U227" s="663"/>
      <c r="AD227" s="790"/>
    </row>
    <row r="228" spans="1:30" s="662" customFormat="1" ht="36" customHeight="1">
      <c r="A228" s="806">
        <v>17</v>
      </c>
      <c r="B228" s="1130">
        <v>7000028335</v>
      </c>
      <c r="C228" s="1128">
        <v>700</v>
      </c>
      <c r="D228" s="1128">
        <v>1050</v>
      </c>
      <c r="E228" s="1128">
        <v>40</v>
      </c>
      <c r="F228" s="1130" t="s">
        <v>785</v>
      </c>
      <c r="G228" s="1128">
        <v>100004934</v>
      </c>
      <c r="H228" s="1128">
        <v>998731</v>
      </c>
      <c r="I228" s="978"/>
      <c r="J228" s="1128">
        <v>18</v>
      </c>
      <c r="K228" s="977"/>
      <c r="L228" s="1130" t="s">
        <v>678</v>
      </c>
      <c r="M228" s="1128" t="s">
        <v>568</v>
      </c>
      <c r="N228" s="1128">
        <v>6</v>
      </c>
      <c r="O228" s="972"/>
      <c r="P228" s="938" t="str">
        <f t="shared" ref="P228" si="57">IF(O228=0, "Included", IF(ISERROR(N228*O228), O228, N228*O228))</f>
        <v>Included</v>
      </c>
      <c r="Q228" s="938">
        <f t="shared" ref="Q228" si="58">S228</f>
        <v>0</v>
      </c>
      <c r="R228" s="662">
        <f t="shared" ref="R228" si="59">IF(P228="Included",0,P228)</f>
        <v>0</v>
      </c>
      <c r="S228" s="662">
        <f t="shared" si="53"/>
        <v>0</v>
      </c>
      <c r="T228" s="663"/>
      <c r="U228" s="663"/>
      <c r="AD228" s="790"/>
    </row>
    <row r="229" spans="1:30" s="662" customFormat="1" ht="36" customHeight="1">
      <c r="A229" s="806">
        <v>18</v>
      </c>
      <c r="B229" s="1130">
        <v>7000028335</v>
      </c>
      <c r="C229" s="1128">
        <v>700</v>
      </c>
      <c r="D229" s="1128">
        <v>1050</v>
      </c>
      <c r="E229" s="1128">
        <v>50</v>
      </c>
      <c r="F229" s="1130" t="s">
        <v>785</v>
      </c>
      <c r="G229" s="1128">
        <v>100001022</v>
      </c>
      <c r="H229" s="1128">
        <v>998731</v>
      </c>
      <c r="I229" s="978"/>
      <c r="J229" s="1128">
        <v>18</v>
      </c>
      <c r="K229" s="977"/>
      <c r="L229" s="1130" t="s">
        <v>635</v>
      </c>
      <c r="M229" s="1128" t="s">
        <v>568</v>
      </c>
      <c r="N229" s="1128">
        <v>2</v>
      </c>
      <c r="O229" s="972"/>
      <c r="P229" s="938" t="str">
        <f>IF(O229=0, "Included", IF(ISERROR(N229*O229), O229, N229*O229))</f>
        <v>Included</v>
      </c>
      <c r="Q229" s="938">
        <f>S229</f>
        <v>0</v>
      </c>
      <c r="R229" s="662">
        <f>IF(P229="Included",0,P229)</f>
        <v>0</v>
      </c>
      <c r="S229" s="662">
        <f t="shared" si="53"/>
        <v>0</v>
      </c>
      <c r="T229" s="663"/>
      <c r="U229" s="663"/>
      <c r="AD229" s="790"/>
    </row>
    <row r="230" spans="1:30" s="662" customFormat="1" ht="36" customHeight="1">
      <c r="A230" s="806">
        <v>19</v>
      </c>
      <c r="B230" s="1130">
        <v>7000028335</v>
      </c>
      <c r="C230" s="1128">
        <v>700</v>
      </c>
      <c r="D230" s="1128">
        <v>1050</v>
      </c>
      <c r="E230" s="1128">
        <v>60</v>
      </c>
      <c r="F230" s="1130" t="s">
        <v>785</v>
      </c>
      <c r="G230" s="1128">
        <v>100001021</v>
      </c>
      <c r="H230" s="1128">
        <v>995461</v>
      </c>
      <c r="I230" s="978"/>
      <c r="J230" s="1128">
        <v>18</v>
      </c>
      <c r="K230" s="977"/>
      <c r="L230" s="1130" t="s">
        <v>573</v>
      </c>
      <c r="M230" s="1128" t="s">
        <v>568</v>
      </c>
      <c r="N230" s="1128">
        <v>2</v>
      </c>
      <c r="O230" s="972"/>
      <c r="P230" s="938" t="str">
        <f>IF(O230=0, "Included", IF(ISERROR(N230*O230), O230, N230*O230))</f>
        <v>Included</v>
      </c>
      <c r="Q230" s="938">
        <f>S230</f>
        <v>0</v>
      </c>
      <c r="R230" s="662">
        <f>IF(P230="Included",0,P230)</f>
        <v>0</v>
      </c>
      <c r="S230" s="662">
        <f t="shared" si="53"/>
        <v>0</v>
      </c>
      <c r="T230" s="663"/>
      <c r="U230" s="663"/>
      <c r="AD230" s="790"/>
    </row>
    <row r="231" spans="1:30" s="662" customFormat="1" ht="33">
      <c r="A231" s="806">
        <v>20</v>
      </c>
      <c r="B231" s="1130">
        <v>7000028335</v>
      </c>
      <c r="C231" s="1128">
        <v>710</v>
      </c>
      <c r="D231" s="1128">
        <v>1070</v>
      </c>
      <c r="E231" s="1128">
        <v>10</v>
      </c>
      <c r="F231" s="1130" t="s">
        <v>786</v>
      </c>
      <c r="G231" s="1128">
        <v>100000600</v>
      </c>
      <c r="H231" s="1128">
        <v>998731</v>
      </c>
      <c r="I231" s="978"/>
      <c r="J231" s="1128">
        <v>18</v>
      </c>
      <c r="K231" s="977"/>
      <c r="L231" s="1130" t="s">
        <v>799</v>
      </c>
      <c r="M231" s="1128" t="s">
        <v>572</v>
      </c>
      <c r="N231" s="1128">
        <v>1</v>
      </c>
      <c r="O231" s="972"/>
      <c r="P231" s="938" t="str">
        <f t="shared" ref="P231:P240" si="60">IF(O231=0, "Included", IF(ISERROR(N231*O231), O231, N231*O231))</f>
        <v>Included</v>
      </c>
      <c r="Q231" s="938">
        <f t="shared" ref="Q231:Q240" si="61">S231</f>
        <v>0</v>
      </c>
      <c r="R231" s="662">
        <f t="shared" ref="R231:R240" si="62">IF(P231="Included",0,P231)</f>
        <v>0</v>
      </c>
      <c r="S231" s="662">
        <f t="shared" si="53"/>
        <v>0</v>
      </c>
      <c r="T231" s="663"/>
      <c r="U231" s="663"/>
      <c r="AD231" s="790"/>
    </row>
    <row r="232" spans="1:30" s="662" customFormat="1" ht="48" customHeight="1">
      <c r="A232" s="806">
        <v>21</v>
      </c>
      <c r="B232" s="1130">
        <v>7000028335</v>
      </c>
      <c r="C232" s="1128">
        <v>710</v>
      </c>
      <c r="D232" s="1128">
        <v>1070</v>
      </c>
      <c r="E232" s="1128">
        <v>20</v>
      </c>
      <c r="F232" s="1130" t="s">
        <v>786</v>
      </c>
      <c r="G232" s="1128">
        <v>100000605</v>
      </c>
      <c r="H232" s="1128">
        <v>998731</v>
      </c>
      <c r="I232" s="978"/>
      <c r="J232" s="1128">
        <v>18</v>
      </c>
      <c r="K232" s="977"/>
      <c r="L232" s="1130" t="s">
        <v>828</v>
      </c>
      <c r="M232" s="1128" t="s">
        <v>572</v>
      </c>
      <c r="N232" s="1128">
        <v>1</v>
      </c>
      <c r="O232" s="972"/>
      <c r="P232" s="938" t="str">
        <f t="shared" si="60"/>
        <v>Included</v>
      </c>
      <c r="Q232" s="938">
        <f t="shared" si="61"/>
        <v>0</v>
      </c>
      <c r="R232" s="662">
        <f t="shared" si="62"/>
        <v>0</v>
      </c>
      <c r="S232" s="662">
        <f t="shared" si="53"/>
        <v>0</v>
      </c>
      <c r="T232" s="663"/>
      <c r="U232" s="663"/>
      <c r="AD232" s="790"/>
    </row>
    <row r="233" spans="1:30" s="662" customFormat="1" ht="72" customHeight="1">
      <c r="A233" s="806">
        <v>22</v>
      </c>
      <c r="B233" s="1130">
        <v>7000028335</v>
      </c>
      <c r="C233" s="1128">
        <v>720</v>
      </c>
      <c r="D233" s="1128">
        <v>1075</v>
      </c>
      <c r="E233" s="1128">
        <v>10</v>
      </c>
      <c r="F233" s="1130" t="s">
        <v>788</v>
      </c>
      <c r="G233" s="1128">
        <v>100002264</v>
      </c>
      <c r="H233" s="1128">
        <v>995455</v>
      </c>
      <c r="I233" s="978"/>
      <c r="J233" s="1128">
        <v>18</v>
      </c>
      <c r="K233" s="977"/>
      <c r="L233" s="1130" t="s">
        <v>804</v>
      </c>
      <c r="M233" s="1128" t="s">
        <v>568</v>
      </c>
      <c r="N233" s="1128">
        <v>3</v>
      </c>
      <c r="O233" s="972"/>
      <c r="P233" s="938" t="str">
        <f t="shared" si="60"/>
        <v>Included</v>
      </c>
      <c r="Q233" s="938">
        <f t="shared" si="61"/>
        <v>0</v>
      </c>
      <c r="R233" s="662">
        <f t="shared" si="62"/>
        <v>0</v>
      </c>
      <c r="S233" s="662">
        <f t="shared" si="53"/>
        <v>0</v>
      </c>
      <c r="T233" s="663"/>
      <c r="U233" s="663"/>
      <c r="AD233" s="790"/>
    </row>
    <row r="234" spans="1:30" s="662" customFormat="1" ht="72" customHeight="1">
      <c r="A234" s="806">
        <v>23</v>
      </c>
      <c r="B234" s="1130">
        <v>7000028335</v>
      </c>
      <c r="C234" s="1128">
        <v>720</v>
      </c>
      <c r="D234" s="1128">
        <v>1075</v>
      </c>
      <c r="E234" s="1128">
        <v>20</v>
      </c>
      <c r="F234" s="1130" t="s">
        <v>788</v>
      </c>
      <c r="G234" s="1128">
        <v>100002265</v>
      </c>
      <c r="H234" s="1128">
        <v>995455</v>
      </c>
      <c r="I234" s="978"/>
      <c r="J234" s="1128">
        <v>18</v>
      </c>
      <c r="K234" s="977"/>
      <c r="L234" s="1130" t="s">
        <v>803</v>
      </c>
      <c r="M234" s="1128" t="s">
        <v>568</v>
      </c>
      <c r="N234" s="1128">
        <v>3</v>
      </c>
      <c r="O234" s="972"/>
      <c r="P234" s="938" t="str">
        <f t="shared" si="60"/>
        <v>Included</v>
      </c>
      <c r="Q234" s="938">
        <f t="shared" si="61"/>
        <v>0</v>
      </c>
      <c r="R234" s="662">
        <f t="shared" si="62"/>
        <v>0</v>
      </c>
      <c r="S234" s="662">
        <f t="shared" si="53"/>
        <v>0</v>
      </c>
      <c r="T234" s="663"/>
      <c r="U234" s="663"/>
      <c r="AD234" s="790"/>
    </row>
    <row r="235" spans="1:30" s="662" customFormat="1" ht="72" customHeight="1">
      <c r="A235" s="806">
        <v>24</v>
      </c>
      <c r="B235" s="1130">
        <v>7000028335</v>
      </c>
      <c r="C235" s="1128">
        <v>720</v>
      </c>
      <c r="D235" s="1128">
        <v>1075</v>
      </c>
      <c r="E235" s="1128">
        <v>30</v>
      </c>
      <c r="F235" s="1130" t="s">
        <v>788</v>
      </c>
      <c r="G235" s="1128">
        <v>100002266</v>
      </c>
      <c r="H235" s="1128">
        <v>995455</v>
      </c>
      <c r="I235" s="978"/>
      <c r="J235" s="1128">
        <v>18</v>
      </c>
      <c r="K235" s="977"/>
      <c r="L235" s="1130" t="s">
        <v>802</v>
      </c>
      <c r="M235" s="1128" t="s">
        <v>568</v>
      </c>
      <c r="N235" s="1128">
        <v>3</v>
      </c>
      <c r="O235" s="972"/>
      <c r="P235" s="938" t="str">
        <f t="shared" si="60"/>
        <v>Included</v>
      </c>
      <c r="Q235" s="938">
        <f t="shared" si="61"/>
        <v>0</v>
      </c>
      <c r="R235" s="662">
        <f t="shared" si="62"/>
        <v>0</v>
      </c>
      <c r="S235" s="662">
        <f t="shared" si="53"/>
        <v>0</v>
      </c>
      <c r="T235" s="663"/>
      <c r="U235" s="663"/>
      <c r="AD235" s="790"/>
    </row>
    <row r="236" spans="1:30" s="662" customFormat="1" ht="72" customHeight="1">
      <c r="A236" s="806">
        <v>25</v>
      </c>
      <c r="B236" s="1130">
        <v>7000028335</v>
      </c>
      <c r="C236" s="1128">
        <v>720</v>
      </c>
      <c r="D236" s="1128">
        <v>1075</v>
      </c>
      <c r="E236" s="1128">
        <v>40</v>
      </c>
      <c r="F236" s="1130" t="s">
        <v>788</v>
      </c>
      <c r="G236" s="1128">
        <v>100002267</v>
      </c>
      <c r="H236" s="1128">
        <v>995455</v>
      </c>
      <c r="I236" s="978"/>
      <c r="J236" s="1128">
        <v>18</v>
      </c>
      <c r="K236" s="977"/>
      <c r="L236" s="1130" t="s">
        <v>801</v>
      </c>
      <c r="M236" s="1128" t="s">
        <v>568</v>
      </c>
      <c r="N236" s="1128">
        <v>3</v>
      </c>
      <c r="O236" s="972"/>
      <c r="P236" s="938" t="str">
        <f t="shared" si="60"/>
        <v>Included</v>
      </c>
      <c r="Q236" s="938">
        <f t="shared" si="61"/>
        <v>0</v>
      </c>
      <c r="R236" s="662">
        <f t="shared" si="62"/>
        <v>0</v>
      </c>
      <c r="S236" s="662">
        <f t="shared" si="53"/>
        <v>0</v>
      </c>
      <c r="T236" s="663"/>
      <c r="U236" s="663"/>
      <c r="AD236" s="790"/>
    </row>
    <row r="237" spans="1:30" s="662" customFormat="1" ht="72" customHeight="1">
      <c r="A237" s="806">
        <v>26</v>
      </c>
      <c r="B237" s="1130">
        <v>7000028335</v>
      </c>
      <c r="C237" s="1128">
        <v>720</v>
      </c>
      <c r="D237" s="1128">
        <v>1075</v>
      </c>
      <c r="E237" s="1128">
        <v>50</v>
      </c>
      <c r="F237" s="1130" t="s">
        <v>788</v>
      </c>
      <c r="G237" s="1128">
        <v>100002263</v>
      </c>
      <c r="H237" s="1128">
        <v>995455</v>
      </c>
      <c r="I237" s="978"/>
      <c r="J237" s="1128">
        <v>18</v>
      </c>
      <c r="K237" s="977"/>
      <c r="L237" s="1130" t="s">
        <v>800</v>
      </c>
      <c r="M237" s="1128" t="s">
        <v>568</v>
      </c>
      <c r="N237" s="1128">
        <v>3</v>
      </c>
      <c r="O237" s="972"/>
      <c r="P237" s="938" t="str">
        <f t="shared" si="60"/>
        <v>Included</v>
      </c>
      <c r="Q237" s="938">
        <f t="shared" si="61"/>
        <v>0</v>
      </c>
      <c r="R237" s="662">
        <f t="shared" si="62"/>
        <v>0</v>
      </c>
      <c r="S237" s="662">
        <f t="shared" si="53"/>
        <v>0</v>
      </c>
      <c r="T237" s="663"/>
      <c r="U237" s="663"/>
      <c r="AD237" s="790"/>
    </row>
    <row r="238" spans="1:30" s="662" customFormat="1" ht="51" customHeight="1">
      <c r="A238" s="806">
        <v>27</v>
      </c>
      <c r="B238" s="1130">
        <v>7000028335</v>
      </c>
      <c r="C238" s="1128">
        <v>720</v>
      </c>
      <c r="D238" s="1128">
        <v>1075</v>
      </c>
      <c r="E238" s="1128">
        <v>60</v>
      </c>
      <c r="F238" s="1130" t="s">
        <v>788</v>
      </c>
      <c r="G238" s="1128">
        <v>100003103</v>
      </c>
      <c r="H238" s="1128">
        <v>998731</v>
      </c>
      <c r="I238" s="978"/>
      <c r="J238" s="1128">
        <v>18</v>
      </c>
      <c r="K238" s="977"/>
      <c r="L238" s="1130" t="s">
        <v>679</v>
      </c>
      <c r="M238" s="1128" t="s">
        <v>576</v>
      </c>
      <c r="N238" s="1128">
        <v>1</v>
      </c>
      <c r="O238" s="972"/>
      <c r="P238" s="938" t="str">
        <f t="shared" si="60"/>
        <v>Included</v>
      </c>
      <c r="Q238" s="938">
        <f t="shared" si="61"/>
        <v>0</v>
      </c>
      <c r="R238" s="662">
        <f t="shared" si="62"/>
        <v>0</v>
      </c>
      <c r="S238" s="662">
        <f t="shared" si="53"/>
        <v>0</v>
      </c>
      <c r="T238" s="663"/>
      <c r="U238" s="663"/>
      <c r="AD238" s="790"/>
    </row>
    <row r="239" spans="1:30" s="662" customFormat="1" ht="51" customHeight="1">
      <c r="A239" s="806">
        <v>28</v>
      </c>
      <c r="B239" s="1130">
        <v>7000028335</v>
      </c>
      <c r="C239" s="1128">
        <v>730</v>
      </c>
      <c r="D239" s="1128">
        <v>1080</v>
      </c>
      <c r="E239" s="1128">
        <v>10</v>
      </c>
      <c r="F239" s="1130" t="s">
        <v>787</v>
      </c>
      <c r="G239" s="1128">
        <v>100002181</v>
      </c>
      <c r="H239" s="1128">
        <v>998736</v>
      </c>
      <c r="I239" s="978"/>
      <c r="J239" s="1128">
        <v>18</v>
      </c>
      <c r="K239" s="977"/>
      <c r="L239" s="1130" t="s">
        <v>570</v>
      </c>
      <c r="M239" s="1128" t="s">
        <v>569</v>
      </c>
      <c r="N239" s="1128">
        <v>1</v>
      </c>
      <c r="O239" s="972"/>
      <c r="P239" s="938" t="str">
        <f t="shared" si="60"/>
        <v>Included</v>
      </c>
      <c r="Q239" s="938">
        <f t="shared" si="61"/>
        <v>0</v>
      </c>
      <c r="R239" s="662">
        <f t="shared" si="62"/>
        <v>0</v>
      </c>
      <c r="S239" s="662">
        <f t="shared" si="53"/>
        <v>0</v>
      </c>
      <c r="T239" s="663"/>
      <c r="U239" s="663"/>
      <c r="AD239" s="790"/>
    </row>
    <row r="240" spans="1:30" s="662" customFormat="1" ht="51" customHeight="1">
      <c r="A240" s="806">
        <v>29</v>
      </c>
      <c r="B240" s="1130">
        <v>7000028335</v>
      </c>
      <c r="C240" s="1128">
        <v>730</v>
      </c>
      <c r="D240" s="1128">
        <v>1080</v>
      </c>
      <c r="E240" s="1128">
        <v>20</v>
      </c>
      <c r="F240" s="1130" t="s">
        <v>787</v>
      </c>
      <c r="G240" s="1128">
        <v>100002182</v>
      </c>
      <c r="H240" s="1128">
        <v>998736</v>
      </c>
      <c r="I240" s="978"/>
      <c r="J240" s="1128">
        <v>18</v>
      </c>
      <c r="K240" s="977"/>
      <c r="L240" s="1130" t="s">
        <v>571</v>
      </c>
      <c r="M240" s="1128" t="s">
        <v>569</v>
      </c>
      <c r="N240" s="1128">
        <v>1</v>
      </c>
      <c r="O240" s="972"/>
      <c r="P240" s="938" t="str">
        <f t="shared" si="60"/>
        <v>Included</v>
      </c>
      <c r="Q240" s="938">
        <f t="shared" si="61"/>
        <v>0</v>
      </c>
      <c r="R240" s="662">
        <f t="shared" si="62"/>
        <v>0</v>
      </c>
      <c r="S240" s="662">
        <f t="shared" si="53"/>
        <v>0</v>
      </c>
      <c r="T240" s="663"/>
      <c r="U240" s="663"/>
      <c r="AD240" s="790"/>
    </row>
    <row r="241" spans="1:30" s="662" customFormat="1" ht="39" customHeight="1">
      <c r="A241" s="806">
        <v>30</v>
      </c>
      <c r="B241" s="1130">
        <v>7000028335</v>
      </c>
      <c r="C241" s="1128">
        <v>750</v>
      </c>
      <c r="D241" s="1128">
        <v>1095</v>
      </c>
      <c r="E241" s="1128">
        <v>10</v>
      </c>
      <c r="F241" s="1130" t="s">
        <v>826</v>
      </c>
      <c r="G241" s="1128">
        <v>100000896</v>
      </c>
      <c r="H241" s="1128">
        <v>998736</v>
      </c>
      <c r="I241" s="978"/>
      <c r="J241" s="1128">
        <v>18</v>
      </c>
      <c r="K241" s="977"/>
      <c r="L241" s="1130" t="s">
        <v>752</v>
      </c>
      <c r="M241" s="1128" t="s">
        <v>572</v>
      </c>
      <c r="N241" s="1128">
        <v>1</v>
      </c>
      <c r="O241" s="972"/>
      <c r="P241" s="938" t="str">
        <f>IF(O241=0, "Included", IF(ISERROR(N241*O241), O241, N241*O241))</f>
        <v>Included</v>
      </c>
      <c r="Q241" s="938">
        <f>S241</f>
        <v>0</v>
      </c>
      <c r="R241" s="662">
        <f>IF(P241="Included",0,P241)</f>
        <v>0</v>
      </c>
      <c r="S241" s="662">
        <f t="shared" si="53"/>
        <v>0</v>
      </c>
      <c r="T241" s="663"/>
      <c r="U241" s="663"/>
      <c r="AD241" s="790"/>
    </row>
    <row r="242" spans="1:30" s="662" customFormat="1" ht="39" customHeight="1">
      <c r="A242" s="806">
        <v>31</v>
      </c>
      <c r="B242" s="1130">
        <v>7000028335</v>
      </c>
      <c r="C242" s="1128">
        <v>750</v>
      </c>
      <c r="D242" s="1128">
        <v>1095</v>
      </c>
      <c r="E242" s="1128">
        <v>20</v>
      </c>
      <c r="F242" s="1130" t="s">
        <v>826</v>
      </c>
      <c r="G242" s="1128">
        <v>100002559</v>
      </c>
      <c r="H242" s="1128">
        <v>998736</v>
      </c>
      <c r="I242" s="978"/>
      <c r="J242" s="1128">
        <v>18</v>
      </c>
      <c r="K242" s="977"/>
      <c r="L242" s="1130" t="s">
        <v>753</v>
      </c>
      <c r="M242" s="1128" t="s">
        <v>572</v>
      </c>
      <c r="N242" s="1128">
        <v>1</v>
      </c>
      <c r="O242" s="972"/>
      <c r="P242" s="938" t="str">
        <f>IF(O242=0, "Included", IF(ISERROR(N242*O242), O242, N242*O242))</f>
        <v>Included</v>
      </c>
      <c r="Q242" s="938">
        <f>S242</f>
        <v>0</v>
      </c>
      <c r="R242" s="662">
        <f>IF(P242="Included",0,P242)</f>
        <v>0</v>
      </c>
      <c r="S242" s="662">
        <f t="shared" si="53"/>
        <v>0</v>
      </c>
      <c r="T242" s="663"/>
      <c r="U242" s="663"/>
      <c r="AD242" s="790"/>
    </row>
    <row r="243" spans="1:30" s="662" customFormat="1" ht="39" customHeight="1">
      <c r="A243" s="806">
        <v>32</v>
      </c>
      <c r="B243" s="1130">
        <v>7000028335</v>
      </c>
      <c r="C243" s="1128">
        <v>760</v>
      </c>
      <c r="D243" s="1128">
        <v>1100</v>
      </c>
      <c r="E243" s="1128">
        <v>10</v>
      </c>
      <c r="F243" s="1130" t="s">
        <v>677</v>
      </c>
      <c r="G243" s="1128">
        <v>100001432</v>
      </c>
      <c r="H243" s="1128">
        <v>995423</v>
      </c>
      <c r="I243" s="978"/>
      <c r="J243" s="1128">
        <v>18</v>
      </c>
      <c r="K243" s="977"/>
      <c r="L243" s="1130" t="s">
        <v>819</v>
      </c>
      <c r="M243" s="1128" t="s">
        <v>594</v>
      </c>
      <c r="N243" s="1128">
        <v>100</v>
      </c>
      <c r="O243" s="972"/>
      <c r="P243" s="938" t="str">
        <f>IF(O243=0, "Included", IF(ISERROR(N243*O243), O243, N243*O243))</f>
        <v>Included</v>
      </c>
      <c r="Q243" s="938">
        <f>S243</f>
        <v>0</v>
      </c>
      <c r="R243" s="662">
        <f>IF(P243="Included",0,P243)</f>
        <v>0</v>
      </c>
      <c r="S243" s="662">
        <f t="shared" si="53"/>
        <v>0</v>
      </c>
      <c r="T243" s="663"/>
      <c r="U243" s="663"/>
      <c r="AD243" s="790"/>
    </row>
    <row r="244" spans="1:30" s="662" customFormat="1" ht="61.5" customHeight="1">
      <c r="A244" s="806">
        <v>33</v>
      </c>
      <c r="B244" s="1130">
        <v>7000028335</v>
      </c>
      <c r="C244" s="1128">
        <v>760</v>
      </c>
      <c r="D244" s="1128">
        <v>1100</v>
      </c>
      <c r="E244" s="1128">
        <v>20</v>
      </c>
      <c r="F244" s="1130" t="s">
        <v>677</v>
      </c>
      <c r="G244" s="1128">
        <v>100001721</v>
      </c>
      <c r="H244" s="1128">
        <v>995428</v>
      </c>
      <c r="I244" s="978"/>
      <c r="J244" s="1128">
        <v>18</v>
      </c>
      <c r="K244" s="977"/>
      <c r="L244" s="1130" t="s">
        <v>642</v>
      </c>
      <c r="M244" s="1128" t="s">
        <v>584</v>
      </c>
      <c r="N244" s="1128">
        <v>220</v>
      </c>
      <c r="O244" s="972"/>
      <c r="P244" s="938" t="str">
        <f t="shared" ref="P244" si="63">IF(O244=0, "Included", IF(ISERROR(N244*O244), O244, N244*O244))</f>
        <v>Included</v>
      </c>
      <c r="Q244" s="938">
        <f t="shared" ref="Q244" si="64">S244</f>
        <v>0</v>
      </c>
      <c r="R244" s="662">
        <f t="shared" ref="R244" si="65">IF(P244="Included",0,P244)</f>
        <v>0</v>
      </c>
      <c r="S244" s="662">
        <f t="shared" si="53"/>
        <v>0</v>
      </c>
      <c r="T244" s="663"/>
      <c r="U244" s="663"/>
      <c r="AD244" s="790"/>
    </row>
    <row r="245" spans="1:30" s="662" customFormat="1" ht="48" customHeight="1">
      <c r="A245" s="806">
        <v>34</v>
      </c>
      <c r="B245" s="1130">
        <v>7000028335</v>
      </c>
      <c r="C245" s="1128">
        <v>760</v>
      </c>
      <c r="D245" s="1128">
        <v>1100</v>
      </c>
      <c r="E245" s="1128">
        <v>30</v>
      </c>
      <c r="F245" s="1130" t="s">
        <v>677</v>
      </c>
      <c r="G245" s="1128">
        <v>100001712</v>
      </c>
      <c r="H245" s="1128">
        <v>995428</v>
      </c>
      <c r="I245" s="978"/>
      <c r="J245" s="1128">
        <v>18</v>
      </c>
      <c r="K245" s="977"/>
      <c r="L245" s="1130" t="s">
        <v>643</v>
      </c>
      <c r="M245" s="1128" t="s">
        <v>590</v>
      </c>
      <c r="N245" s="1128">
        <v>400</v>
      </c>
      <c r="O245" s="972"/>
      <c r="P245" s="938" t="str">
        <f>IF(O245=0, "Included", IF(ISERROR(N245*O245), O245, N245*O245))</f>
        <v>Included</v>
      </c>
      <c r="Q245" s="938">
        <f>S245</f>
        <v>0</v>
      </c>
      <c r="R245" s="662">
        <f>IF(P245="Included",0,P245)</f>
        <v>0</v>
      </c>
      <c r="S245" s="662">
        <f t="shared" si="53"/>
        <v>0</v>
      </c>
      <c r="T245" s="663"/>
      <c r="U245" s="663"/>
      <c r="AD245" s="790"/>
    </row>
    <row r="246" spans="1:30" s="662" customFormat="1" ht="60.75" customHeight="1">
      <c r="A246" s="806">
        <v>35</v>
      </c>
      <c r="B246" s="1130">
        <v>7000028335</v>
      </c>
      <c r="C246" s="1128">
        <v>760</v>
      </c>
      <c r="D246" s="1128">
        <v>1100</v>
      </c>
      <c r="E246" s="1128">
        <v>40</v>
      </c>
      <c r="F246" s="1130" t="s">
        <v>677</v>
      </c>
      <c r="G246" s="1128">
        <v>100003121</v>
      </c>
      <c r="H246" s="1128">
        <v>995429</v>
      </c>
      <c r="I246" s="978"/>
      <c r="J246" s="1128">
        <v>18</v>
      </c>
      <c r="K246" s="977"/>
      <c r="L246" s="1130" t="s">
        <v>820</v>
      </c>
      <c r="M246" s="1128" t="s">
        <v>594</v>
      </c>
      <c r="N246" s="1128">
        <v>50</v>
      </c>
      <c r="O246" s="972"/>
      <c r="P246" s="938" t="str">
        <f>IF(O246=0, "Included", IF(ISERROR(N246*O246), O246, N246*O246))</f>
        <v>Included</v>
      </c>
      <c r="Q246" s="938">
        <f>S246</f>
        <v>0</v>
      </c>
      <c r="R246" s="662">
        <f>IF(P246="Included",0,P246)</f>
        <v>0</v>
      </c>
      <c r="S246" s="662">
        <f t="shared" si="53"/>
        <v>0</v>
      </c>
      <c r="T246" s="663"/>
      <c r="U246" s="663"/>
      <c r="AD246" s="790"/>
    </row>
    <row r="247" spans="1:30" s="662" customFormat="1" ht="51" customHeight="1">
      <c r="A247" s="806">
        <v>36</v>
      </c>
      <c r="B247" s="1130">
        <v>7000028335</v>
      </c>
      <c r="C247" s="1128">
        <v>760</v>
      </c>
      <c r="D247" s="1128">
        <v>1100</v>
      </c>
      <c r="E247" s="1128">
        <v>50</v>
      </c>
      <c r="F247" s="1130" t="s">
        <v>677</v>
      </c>
      <c r="G247" s="1128">
        <v>100001415</v>
      </c>
      <c r="H247" s="1128">
        <v>995462</v>
      </c>
      <c r="I247" s="978"/>
      <c r="J247" s="1128">
        <v>18</v>
      </c>
      <c r="K247" s="977"/>
      <c r="L247" s="1130" t="s">
        <v>649</v>
      </c>
      <c r="M247" s="1128" t="s">
        <v>594</v>
      </c>
      <c r="N247" s="1128">
        <v>10</v>
      </c>
      <c r="O247" s="972"/>
      <c r="P247" s="938" t="str">
        <f t="shared" ref="P247:P256" si="66">IF(O247=0, "Included", IF(ISERROR(N247*O247), O247, N247*O247))</f>
        <v>Included</v>
      </c>
      <c r="Q247" s="938">
        <f t="shared" ref="Q247:Q256" si="67">S247</f>
        <v>0</v>
      </c>
      <c r="R247" s="662">
        <f t="shared" ref="R247:R256" si="68">IF(P247="Included",0,P247)</f>
        <v>0</v>
      </c>
      <c r="S247" s="662">
        <f t="shared" si="53"/>
        <v>0</v>
      </c>
      <c r="T247" s="663"/>
      <c r="U247" s="663"/>
      <c r="AD247" s="790"/>
    </row>
    <row r="248" spans="1:30" s="662" customFormat="1" ht="51" customHeight="1">
      <c r="A248" s="806">
        <v>37</v>
      </c>
      <c r="B248" s="1130">
        <v>7000028335</v>
      </c>
      <c r="C248" s="1128">
        <v>760</v>
      </c>
      <c r="D248" s="1128">
        <v>1100</v>
      </c>
      <c r="E248" s="1128">
        <v>60</v>
      </c>
      <c r="F248" s="1130" t="s">
        <v>677</v>
      </c>
      <c r="G248" s="1128">
        <v>100001414</v>
      </c>
      <c r="H248" s="1128">
        <v>995462</v>
      </c>
      <c r="I248" s="978"/>
      <c r="J248" s="1128">
        <v>18</v>
      </c>
      <c r="K248" s="977"/>
      <c r="L248" s="1130" t="s">
        <v>648</v>
      </c>
      <c r="M248" s="1128" t="s">
        <v>594</v>
      </c>
      <c r="N248" s="1128">
        <v>10</v>
      </c>
      <c r="O248" s="972"/>
      <c r="P248" s="938" t="str">
        <f t="shared" si="66"/>
        <v>Included</v>
      </c>
      <c r="Q248" s="938">
        <f t="shared" si="67"/>
        <v>0</v>
      </c>
      <c r="R248" s="662">
        <f t="shared" si="68"/>
        <v>0</v>
      </c>
      <c r="S248" s="662">
        <f t="shared" si="53"/>
        <v>0</v>
      </c>
      <c r="T248" s="663"/>
      <c r="U248" s="663"/>
      <c r="AD248" s="790"/>
    </row>
    <row r="249" spans="1:30" s="662" customFormat="1" ht="51" customHeight="1">
      <c r="A249" s="806">
        <v>38</v>
      </c>
      <c r="B249" s="1130">
        <v>7000028335</v>
      </c>
      <c r="C249" s="1128">
        <v>760</v>
      </c>
      <c r="D249" s="1128">
        <v>1100</v>
      </c>
      <c r="E249" s="1128">
        <v>70</v>
      </c>
      <c r="F249" s="1130" t="s">
        <v>677</v>
      </c>
      <c r="G249" s="1128">
        <v>100001413</v>
      </c>
      <c r="H249" s="1128">
        <v>995462</v>
      </c>
      <c r="I249" s="978"/>
      <c r="J249" s="1128">
        <v>18</v>
      </c>
      <c r="K249" s="977"/>
      <c r="L249" s="1130" t="s">
        <v>647</v>
      </c>
      <c r="M249" s="1128" t="s">
        <v>594</v>
      </c>
      <c r="N249" s="1128">
        <v>10</v>
      </c>
      <c r="O249" s="972"/>
      <c r="P249" s="938" t="str">
        <f t="shared" si="66"/>
        <v>Included</v>
      </c>
      <c r="Q249" s="938">
        <f t="shared" si="67"/>
        <v>0</v>
      </c>
      <c r="R249" s="662">
        <f t="shared" si="68"/>
        <v>0</v>
      </c>
      <c r="S249" s="662">
        <f t="shared" si="53"/>
        <v>0</v>
      </c>
      <c r="T249" s="663"/>
      <c r="U249" s="663"/>
      <c r="AD249" s="790"/>
    </row>
    <row r="250" spans="1:30" s="662" customFormat="1" ht="51" customHeight="1">
      <c r="A250" s="806">
        <v>39</v>
      </c>
      <c r="B250" s="1130">
        <v>7000028335</v>
      </c>
      <c r="C250" s="1128">
        <v>760</v>
      </c>
      <c r="D250" s="1128">
        <v>1100</v>
      </c>
      <c r="E250" s="1128">
        <v>80</v>
      </c>
      <c r="F250" s="1130" t="s">
        <v>677</v>
      </c>
      <c r="G250" s="1128">
        <v>100001412</v>
      </c>
      <c r="H250" s="1128">
        <v>995462</v>
      </c>
      <c r="I250" s="978"/>
      <c r="J250" s="1128">
        <v>18</v>
      </c>
      <c r="K250" s="977"/>
      <c r="L250" s="1130" t="s">
        <v>646</v>
      </c>
      <c r="M250" s="1128" t="s">
        <v>594</v>
      </c>
      <c r="N250" s="1128">
        <v>20</v>
      </c>
      <c r="O250" s="972"/>
      <c r="P250" s="938" t="str">
        <f t="shared" si="66"/>
        <v>Included</v>
      </c>
      <c r="Q250" s="938">
        <f t="shared" si="67"/>
        <v>0</v>
      </c>
      <c r="R250" s="662">
        <f t="shared" si="68"/>
        <v>0</v>
      </c>
      <c r="S250" s="662">
        <f t="shared" si="53"/>
        <v>0</v>
      </c>
      <c r="T250" s="663"/>
      <c r="U250" s="663"/>
      <c r="AD250" s="790"/>
    </row>
    <row r="251" spans="1:30" s="662" customFormat="1" ht="33.75" customHeight="1">
      <c r="A251" s="806">
        <v>40</v>
      </c>
      <c r="B251" s="1130">
        <v>7000028335</v>
      </c>
      <c r="C251" s="1128">
        <v>760</v>
      </c>
      <c r="D251" s="1128">
        <v>1100</v>
      </c>
      <c r="E251" s="1128">
        <v>90</v>
      </c>
      <c r="F251" s="1130" t="s">
        <v>677</v>
      </c>
      <c r="G251" s="1128">
        <v>100001391</v>
      </c>
      <c r="H251" s="1128">
        <v>995477</v>
      </c>
      <c r="I251" s="978"/>
      <c r="J251" s="1128">
        <v>18</v>
      </c>
      <c r="K251" s="977"/>
      <c r="L251" s="1130" t="s">
        <v>644</v>
      </c>
      <c r="M251" s="1128" t="s">
        <v>594</v>
      </c>
      <c r="N251" s="1128">
        <v>200</v>
      </c>
      <c r="O251" s="972"/>
      <c r="P251" s="938" t="str">
        <f t="shared" si="66"/>
        <v>Included</v>
      </c>
      <c r="Q251" s="938">
        <f t="shared" si="67"/>
        <v>0</v>
      </c>
      <c r="R251" s="662">
        <f t="shared" si="68"/>
        <v>0</v>
      </c>
      <c r="S251" s="662">
        <f t="shared" si="53"/>
        <v>0</v>
      </c>
      <c r="T251" s="663"/>
      <c r="U251" s="663"/>
      <c r="AD251" s="790"/>
    </row>
    <row r="252" spans="1:30" s="662" customFormat="1" ht="66">
      <c r="A252" s="806">
        <v>41</v>
      </c>
      <c r="B252" s="1130">
        <v>7000028335</v>
      </c>
      <c r="C252" s="1128">
        <v>760</v>
      </c>
      <c r="D252" s="1128">
        <v>1100</v>
      </c>
      <c r="E252" s="1128">
        <v>100</v>
      </c>
      <c r="F252" s="1130" t="s">
        <v>677</v>
      </c>
      <c r="G252" s="1128">
        <v>100004507</v>
      </c>
      <c r="H252" s="1128">
        <v>995421</v>
      </c>
      <c r="I252" s="978"/>
      <c r="J252" s="1128">
        <v>18</v>
      </c>
      <c r="K252" s="977"/>
      <c r="L252" s="1130" t="s">
        <v>821</v>
      </c>
      <c r="M252" s="1128" t="s">
        <v>590</v>
      </c>
      <c r="N252" s="1128">
        <v>188</v>
      </c>
      <c r="O252" s="972"/>
      <c r="P252" s="938" t="str">
        <f t="shared" si="66"/>
        <v>Included</v>
      </c>
      <c r="Q252" s="938">
        <f t="shared" si="67"/>
        <v>0</v>
      </c>
      <c r="R252" s="662">
        <f t="shared" si="68"/>
        <v>0</v>
      </c>
      <c r="S252" s="662">
        <f t="shared" si="53"/>
        <v>0</v>
      </c>
      <c r="T252" s="663"/>
      <c r="U252" s="663"/>
      <c r="AD252" s="790"/>
    </row>
    <row r="253" spans="1:30" s="662" customFormat="1" ht="33.75" customHeight="1">
      <c r="A253" s="806">
        <v>42</v>
      </c>
      <c r="B253" s="1130">
        <v>7000028335</v>
      </c>
      <c r="C253" s="1128">
        <v>760</v>
      </c>
      <c r="D253" s="1128">
        <v>1100</v>
      </c>
      <c r="E253" s="1128">
        <v>110</v>
      </c>
      <c r="F253" s="1130" t="s">
        <v>677</v>
      </c>
      <c r="G253" s="1128">
        <v>100001713</v>
      </c>
      <c r="H253" s="1128">
        <v>995424</v>
      </c>
      <c r="I253" s="978"/>
      <c r="J253" s="1128">
        <v>18</v>
      </c>
      <c r="K253" s="977"/>
      <c r="L253" s="1130" t="s">
        <v>589</v>
      </c>
      <c r="M253" s="1128" t="s">
        <v>590</v>
      </c>
      <c r="N253" s="1128">
        <v>2500</v>
      </c>
      <c r="O253" s="972"/>
      <c r="P253" s="938" t="str">
        <f t="shared" si="66"/>
        <v>Included</v>
      </c>
      <c r="Q253" s="938">
        <f t="shared" si="67"/>
        <v>0</v>
      </c>
      <c r="R253" s="662">
        <f t="shared" si="68"/>
        <v>0</v>
      </c>
      <c r="S253" s="662">
        <f t="shared" si="53"/>
        <v>0</v>
      </c>
      <c r="T253" s="663"/>
      <c r="U253" s="663"/>
      <c r="AD253" s="790"/>
    </row>
    <row r="254" spans="1:30" s="662" customFormat="1" ht="33.75" customHeight="1">
      <c r="A254" s="806">
        <v>43</v>
      </c>
      <c r="B254" s="1130">
        <v>7000028335</v>
      </c>
      <c r="C254" s="1128">
        <v>760</v>
      </c>
      <c r="D254" s="1128">
        <v>1100</v>
      </c>
      <c r="E254" s="1128">
        <v>120</v>
      </c>
      <c r="F254" s="1130" t="s">
        <v>677</v>
      </c>
      <c r="G254" s="1128">
        <v>100001714</v>
      </c>
      <c r="H254" s="1128">
        <v>995428</v>
      </c>
      <c r="I254" s="978"/>
      <c r="J254" s="1128">
        <v>18</v>
      </c>
      <c r="K254" s="977"/>
      <c r="L254" s="1130" t="s">
        <v>598</v>
      </c>
      <c r="M254" s="1128" t="s">
        <v>590</v>
      </c>
      <c r="N254" s="1128">
        <v>2500</v>
      </c>
      <c r="O254" s="972"/>
      <c r="P254" s="938" t="str">
        <f t="shared" si="66"/>
        <v>Included</v>
      </c>
      <c r="Q254" s="938">
        <f t="shared" si="67"/>
        <v>0</v>
      </c>
      <c r="R254" s="662">
        <f t="shared" si="68"/>
        <v>0</v>
      </c>
      <c r="S254" s="662">
        <f t="shared" si="53"/>
        <v>0</v>
      </c>
      <c r="T254" s="663"/>
      <c r="U254" s="663"/>
      <c r="AD254" s="790"/>
    </row>
    <row r="255" spans="1:30" s="662" customFormat="1" ht="49.5">
      <c r="A255" s="806">
        <v>44</v>
      </c>
      <c r="B255" s="1130">
        <v>7000028335</v>
      </c>
      <c r="C255" s="1128">
        <v>760</v>
      </c>
      <c r="D255" s="1128">
        <v>1100</v>
      </c>
      <c r="E255" s="1128">
        <v>130</v>
      </c>
      <c r="F255" s="1130" t="s">
        <v>677</v>
      </c>
      <c r="G255" s="1128">
        <v>100001331</v>
      </c>
      <c r="H255" s="1128">
        <v>995455</v>
      </c>
      <c r="I255" s="978"/>
      <c r="J255" s="1128">
        <v>18</v>
      </c>
      <c r="K255" s="977"/>
      <c r="L255" s="1130" t="s">
        <v>588</v>
      </c>
      <c r="M255" s="1128" t="s">
        <v>579</v>
      </c>
      <c r="N255" s="1128">
        <v>4</v>
      </c>
      <c r="O255" s="972"/>
      <c r="P255" s="938" t="str">
        <f t="shared" si="66"/>
        <v>Included</v>
      </c>
      <c r="Q255" s="938">
        <f t="shared" si="67"/>
        <v>0</v>
      </c>
      <c r="R255" s="662">
        <f t="shared" si="68"/>
        <v>0</v>
      </c>
      <c r="S255" s="662">
        <f t="shared" si="53"/>
        <v>0</v>
      </c>
      <c r="T255" s="663"/>
      <c r="U255" s="663"/>
      <c r="AD255" s="790"/>
    </row>
    <row r="256" spans="1:30" s="662" customFormat="1" ht="32.25" customHeight="1">
      <c r="A256" s="806">
        <v>45</v>
      </c>
      <c r="B256" s="1130">
        <v>7000028335</v>
      </c>
      <c r="C256" s="1128">
        <v>760</v>
      </c>
      <c r="D256" s="1128">
        <v>1100</v>
      </c>
      <c r="E256" s="1128">
        <v>140</v>
      </c>
      <c r="F256" s="1130" t="s">
        <v>677</v>
      </c>
      <c r="G256" s="1128">
        <v>100001329</v>
      </c>
      <c r="H256" s="1128">
        <v>995454</v>
      </c>
      <c r="I256" s="978"/>
      <c r="J256" s="1128">
        <v>18</v>
      </c>
      <c r="K256" s="977"/>
      <c r="L256" s="1130" t="s">
        <v>586</v>
      </c>
      <c r="M256" s="1128" t="s">
        <v>579</v>
      </c>
      <c r="N256" s="1128">
        <v>13</v>
      </c>
      <c r="O256" s="972"/>
      <c r="P256" s="938" t="str">
        <f t="shared" si="66"/>
        <v>Included</v>
      </c>
      <c r="Q256" s="938">
        <f t="shared" si="67"/>
        <v>0</v>
      </c>
      <c r="R256" s="662">
        <f t="shared" si="68"/>
        <v>0</v>
      </c>
      <c r="S256" s="662">
        <f t="shared" si="53"/>
        <v>0</v>
      </c>
      <c r="T256" s="663"/>
      <c r="U256" s="663"/>
      <c r="AD256" s="790"/>
    </row>
    <row r="257" spans="1:30" s="662" customFormat="1" ht="33">
      <c r="A257" s="806">
        <v>46</v>
      </c>
      <c r="B257" s="1130">
        <v>7000028335</v>
      </c>
      <c r="C257" s="1128">
        <v>760</v>
      </c>
      <c r="D257" s="1128">
        <v>1100</v>
      </c>
      <c r="E257" s="1128">
        <v>150</v>
      </c>
      <c r="F257" s="1130" t="s">
        <v>677</v>
      </c>
      <c r="G257" s="1128">
        <v>100001328</v>
      </c>
      <c r="H257" s="1128">
        <v>995454</v>
      </c>
      <c r="I257" s="978"/>
      <c r="J257" s="1128">
        <v>18</v>
      </c>
      <c r="K257" s="977"/>
      <c r="L257" s="1130" t="s">
        <v>645</v>
      </c>
      <c r="M257" s="1128" t="s">
        <v>584</v>
      </c>
      <c r="N257" s="1128">
        <v>188</v>
      </c>
      <c r="O257" s="972"/>
      <c r="P257" s="938" t="str">
        <f>IF(O257=0, "Included", IF(ISERROR(N257*O257), O257, N257*O257))</f>
        <v>Included</v>
      </c>
      <c r="Q257" s="938">
        <f>S257</f>
        <v>0</v>
      </c>
      <c r="R257" s="662">
        <f>IF(P257="Included",0,P257)</f>
        <v>0</v>
      </c>
      <c r="S257" s="662">
        <f t="shared" si="53"/>
        <v>0</v>
      </c>
      <c r="T257" s="663"/>
      <c r="U257" s="663"/>
      <c r="AD257" s="790"/>
    </row>
    <row r="258" spans="1:30" s="662" customFormat="1" ht="49.5">
      <c r="A258" s="806">
        <v>47</v>
      </c>
      <c r="B258" s="1130">
        <v>7000028335</v>
      </c>
      <c r="C258" s="1128">
        <v>760</v>
      </c>
      <c r="D258" s="1128">
        <v>1100</v>
      </c>
      <c r="E258" s="1128">
        <v>160</v>
      </c>
      <c r="F258" s="1130" t="s">
        <v>677</v>
      </c>
      <c r="G258" s="1128">
        <v>100001327</v>
      </c>
      <c r="H258" s="1128">
        <v>995454</v>
      </c>
      <c r="I258" s="978"/>
      <c r="J258" s="1128">
        <v>18</v>
      </c>
      <c r="K258" s="977"/>
      <c r="L258" s="1130" t="s">
        <v>592</v>
      </c>
      <c r="M258" s="1128" t="s">
        <v>584</v>
      </c>
      <c r="N258" s="1128">
        <v>155</v>
      </c>
      <c r="O258" s="972"/>
      <c r="P258" s="938" t="str">
        <f>IF(O258=0, "Included", IF(ISERROR(N258*O258), O258, N258*O258))</f>
        <v>Included</v>
      </c>
      <c r="Q258" s="938">
        <f>S258</f>
        <v>0</v>
      </c>
      <c r="R258" s="662">
        <f>IF(P258="Included",0,P258)</f>
        <v>0</v>
      </c>
      <c r="S258" s="662">
        <f t="shared" si="53"/>
        <v>0</v>
      </c>
      <c r="T258" s="663"/>
      <c r="U258" s="663"/>
      <c r="AD258" s="790"/>
    </row>
    <row r="259" spans="1:30" s="662" customFormat="1" ht="32.25" customHeight="1">
      <c r="A259" s="806">
        <v>48</v>
      </c>
      <c r="B259" s="1130">
        <v>7000028335</v>
      </c>
      <c r="C259" s="1128">
        <v>760</v>
      </c>
      <c r="D259" s="1128">
        <v>1100</v>
      </c>
      <c r="E259" s="1128">
        <v>170</v>
      </c>
      <c r="F259" s="1130" t="s">
        <v>677</v>
      </c>
      <c r="G259" s="1128">
        <v>100001326</v>
      </c>
      <c r="H259" s="1128">
        <v>995454</v>
      </c>
      <c r="I259" s="978"/>
      <c r="J259" s="1128">
        <v>18</v>
      </c>
      <c r="K259" s="977"/>
      <c r="L259" s="1130" t="s">
        <v>591</v>
      </c>
      <c r="M259" s="1128" t="s">
        <v>584</v>
      </c>
      <c r="N259" s="1128">
        <v>33</v>
      </c>
      <c r="O259" s="972"/>
      <c r="P259" s="938" t="str">
        <f>IF(O259=0, "Included", IF(ISERROR(N259*O259), O259, N259*O259))</f>
        <v>Included</v>
      </c>
      <c r="Q259" s="938">
        <f>S259</f>
        <v>0</v>
      </c>
      <c r="R259" s="662">
        <f>IF(P259="Included",0,P259)</f>
        <v>0</v>
      </c>
      <c r="S259" s="662">
        <f t="shared" si="53"/>
        <v>0</v>
      </c>
      <c r="T259" s="663"/>
      <c r="U259" s="663"/>
      <c r="AD259" s="790"/>
    </row>
    <row r="260" spans="1:30" s="662" customFormat="1" ht="32.25" customHeight="1">
      <c r="A260" s="806">
        <v>49</v>
      </c>
      <c r="B260" s="1130">
        <v>7000028335</v>
      </c>
      <c r="C260" s="1128">
        <v>760</v>
      </c>
      <c r="D260" s="1128">
        <v>1100</v>
      </c>
      <c r="E260" s="1128">
        <v>180</v>
      </c>
      <c r="F260" s="1130" t="s">
        <v>677</v>
      </c>
      <c r="G260" s="1128">
        <v>100001325</v>
      </c>
      <c r="H260" s="1128">
        <v>995454</v>
      </c>
      <c r="I260" s="978"/>
      <c r="J260" s="1128">
        <v>18</v>
      </c>
      <c r="K260" s="977"/>
      <c r="L260" s="1130" t="s">
        <v>585</v>
      </c>
      <c r="M260" s="1128" t="s">
        <v>584</v>
      </c>
      <c r="N260" s="1128">
        <v>55</v>
      </c>
      <c r="O260" s="972"/>
      <c r="P260" s="938" t="str">
        <f t="shared" ref="P260" si="69">IF(O260=0, "Included", IF(ISERROR(N260*O260), O260, N260*O260))</f>
        <v>Included</v>
      </c>
      <c r="Q260" s="938">
        <f t="shared" ref="Q260" si="70">S260</f>
        <v>0</v>
      </c>
      <c r="R260" s="662">
        <f t="shared" ref="R260" si="71">IF(P260="Included",0,P260)</f>
        <v>0</v>
      </c>
      <c r="S260" s="662">
        <f t="shared" si="53"/>
        <v>0</v>
      </c>
      <c r="T260" s="663"/>
      <c r="U260" s="663"/>
      <c r="AD260" s="790"/>
    </row>
    <row r="261" spans="1:30" s="662" customFormat="1" ht="81" customHeight="1">
      <c r="A261" s="806">
        <v>50</v>
      </c>
      <c r="B261" s="1130">
        <v>7000028335</v>
      </c>
      <c r="C261" s="1128">
        <v>760</v>
      </c>
      <c r="D261" s="1128">
        <v>1100</v>
      </c>
      <c r="E261" s="1128">
        <v>190</v>
      </c>
      <c r="F261" s="1130" t="s">
        <v>677</v>
      </c>
      <c r="G261" s="1128">
        <v>100011662</v>
      </c>
      <c r="H261" s="1128">
        <v>995433</v>
      </c>
      <c r="I261" s="978"/>
      <c r="J261" s="1128">
        <v>18</v>
      </c>
      <c r="K261" s="977"/>
      <c r="L261" s="1130" t="s">
        <v>641</v>
      </c>
      <c r="M261" s="1128" t="s">
        <v>584</v>
      </c>
      <c r="N261" s="1128">
        <v>64</v>
      </c>
      <c r="O261" s="972"/>
      <c r="P261" s="938" t="str">
        <f>IF(O261=0, "Included", IF(ISERROR(N261*O261), O261, N261*O261))</f>
        <v>Included</v>
      </c>
      <c r="Q261" s="938">
        <f>S261</f>
        <v>0</v>
      </c>
      <c r="R261" s="662">
        <f>IF(P261="Included",0,P261)</f>
        <v>0</v>
      </c>
      <c r="S261" s="662">
        <f t="shared" si="53"/>
        <v>0</v>
      </c>
      <c r="T261" s="663"/>
      <c r="U261" s="663"/>
      <c r="AD261" s="790"/>
    </row>
    <row r="262" spans="1:30" s="662" customFormat="1" ht="60" customHeight="1">
      <c r="A262" s="806">
        <v>51</v>
      </c>
      <c r="B262" s="1130">
        <v>7000028335</v>
      </c>
      <c r="C262" s="1128">
        <v>760</v>
      </c>
      <c r="D262" s="1128">
        <v>1100</v>
      </c>
      <c r="E262" s="1128">
        <v>200</v>
      </c>
      <c r="F262" s="1130" t="s">
        <v>677</v>
      </c>
      <c r="G262" s="1128">
        <v>100004518</v>
      </c>
      <c r="H262" s="1128">
        <v>995433</v>
      </c>
      <c r="I262" s="978"/>
      <c r="J262" s="1128">
        <v>18</v>
      </c>
      <c r="K262" s="977"/>
      <c r="L262" s="1130" t="s">
        <v>583</v>
      </c>
      <c r="M262" s="1128" t="s">
        <v>584</v>
      </c>
      <c r="N262" s="1128">
        <v>637</v>
      </c>
      <c r="O262" s="972"/>
      <c r="P262" s="938" t="str">
        <f>IF(O262=0, "Included", IF(ISERROR(N262*O262), O262, N262*O262))</f>
        <v>Included</v>
      </c>
      <c r="Q262" s="938">
        <f>S262</f>
        <v>0</v>
      </c>
      <c r="R262" s="662">
        <f>IF(P262="Included",0,P262)</f>
        <v>0</v>
      </c>
      <c r="S262" s="662">
        <f t="shared" si="53"/>
        <v>0</v>
      </c>
      <c r="T262" s="663"/>
      <c r="U262" s="663"/>
      <c r="AD262" s="790"/>
    </row>
    <row r="263" spans="1:30" s="662" customFormat="1" ht="48" customHeight="1">
      <c r="A263" s="806">
        <v>52</v>
      </c>
      <c r="B263" s="1130">
        <v>7000028335</v>
      </c>
      <c r="C263" s="1128">
        <v>770</v>
      </c>
      <c r="D263" s="1128">
        <v>1110</v>
      </c>
      <c r="E263" s="1128">
        <v>10</v>
      </c>
      <c r="F263" s="1130" t="s">
        <v>790</v>
      </c>
      <c r="G263" s="1128">
        <v>100001681</v>
      </c>
      <c r="H263" s="1128">
        <v>995455</v>
      </c>
      <c r="I263" s="978"/>
      <c r="J263" s="1128">
        <v>18</v>
      </c>
      <c r="K263" s="977"/>
      <c r="L263" s="1130" t="s">
        <v>597</v>
      </c>
      <c r="M263" s="1128" t="s">
        <v>579</v>
      </c>
      <c r="N263" s="1128">
        <v>2</v>
      </c>
      <c r="O263" s="972"/>
      <c r="P263" s="938" t="str">
        <f t="shared" ref="P263:P267" si="72">IF(O263=0, "Included", IF(ISERROR(N263*O263), O263, N263*O263))</f>
        <v>Included</v>
      </c>
      <c r="Q263" s="938">
        <f t="shared" ref="Q263:Q267" si="73">S263</f>
        <v>0</v>
      </c>
      <c r="R263" s="662">
        <f t="shared" ref="R263:R267" si="74">IF(P263="Included",0,P263)</f>
        <v>0</v>
      </c>
      <c r="S263" s="662">
        <f t="shared" si="53"/>
        <v>0</v>
      </c>
      <c r="T263" s="663"/>
      <c r="U263" s="663"/>
      <c r="AD263" s="790"/>
    </row>
    <row r="264" spans="1:30" s="662" customFormat="1" ht="69" customHeight="1">
      <c r="A264" s="806">
        <v>53</v>
      </c>
      <c r="B264" s="1130">
        <v>7000028335</v>
      </c>
      <c r="C264" s="1128">
        <v>770</v>
      </c>
      <c r="D264" s="1128">
        <v>1110</v>
      </c>
      <c r="E264" s="1128">
        <v>20</v>
      </c>
      <c r="F264" s="1130" t="s">
        <v>790</v>
      </c>
      <c r="G264" s="1128">
        <v>100001680</v>
      </c>
      <c r="H264" s="1128">
        <v>995455</v>
      </c>
      <c r="I264" s="978"/>
      <c r="J264" s="1128">
        <v>18</v>
      </c>
      <c r="K264" s="977"/>
      <c r="L264" s="1130" t="s">
        <v>596</v>
      </c>
      <c r="M264" s="1128" t="s">
        <v>579</v>
      </c>
      <c r="N264" s="1128">
        <v>1.2</v>
      </c>
      <c r="O264" s="972"/>
      <c r="P264" s="938" t="str">
        <f t="shared" si="72"/>
        <v>Included</v>
      </c>
      <c r="Q264" s="938">
        <f t="shared" si="73"/>
        <v>0</v>
      </c>
      <c r="R264" s="662">
        <f t="shared" si="74"/>
        <v>0</v>
      </c>
      <c r="S264" s="662">
        <f t="shared" si="53"/>
        <v>0</v>
      </c>
      <c r="T264" s="663"/>
      <c r="U264" s="663"/>
      <c r="AD264" s="790"/>
    </row>
    <row r="265" spans="1:30" s="662" customFormat="1" ht="80.25" customHeight="1">
      <c r="A265" s="806">
        <v>54</v>
      </c>
      <c r="B265" s="1130">
        <v>7000028335</v>
      </c>
      <c r="C265" s="1128">
        <v>770</v>
      </c>
      <c r="D265" s="1128">
        <v>1110</v>
      </c>
      <c r="E265" s="1128">
        <v>30</v>
      </c>
      <c r="F265" s="1130" t="s">
        <v>790</v>
      </c>
      <c r="G265" s="1128">
        <v>100001210</v>
      </c>
      <c r="H265" s="1128">
        <v>995455</v>
      </c>
      <c r="I265" s="978"/>
      <c r="J265" s="1128">
        <v>18</v>
      </c>
      <c r="K265" s="977"/>
      <c r="L265" s="1130" t="s">
        <v>595</v>
      </c>
      <c r="M265" s="1128" t="s">
        <v>579</v>
      </c>
      <c r="N265" s="1128">
        <v>12</v>
      </c>
      <c r="O265" s="972"/>
      <c r="P265" s="938" t="str">
        <f t="shared" si="72"/>
        <v>Included</v>
      </c>
      <c r="Q265" s="938">
        <f t="shared" si="73"/>
        <v>0</v>
      </c>
      <c r="R265" s="662">
        <f t="shared" si="74"/>
        <v>0</v>
      </c>
      <c r="S265" s="662">
        <f t="shared" si="53"/>
        <v>0</v>
      </c>
      <c r="T265" s="663"/>
      <c r="U265" s="663"/>
      <c r="AD265" s="790"/>
    </row>
    <row r="266" spans="1:30" s="662" customFormat="1" ht="50.25" customHeight="1">
      <c r="A266" s="806">
        <v>55</v>
      </c>
      <c r="B266" s="1130">
        <v>7000028335</v>
      </c>
      <c r="C266" s="1128">
        <v>780</v>
      </c>
      <c r="D266" s="1128">
        <v>1120</v>
      </c>
      <c r="E266" s="1128">
        <v>10</v>
      </c>
      <c r="F266" s="1130" t="s">
        <v>789</v>
      </c>
      <c r="G266" s="1128">
        <v>100002255</v>
      </c>
      <c r="H266" s="1128">
        <v>995455</v>
      </c>
      <c r="I266" s="978"/>
      <c r="J266" s="1128">
        <v>18</v>
      </c>
      <c r="K266" s="977"/>
      <c r="L266" s="1130" t="s">
        <v>807</v>
      </c>
      <c r="M266" s="1128" t="s">
        <v>568</v>
      </c>
      <c r="N266" s="1128">
        <v>188</v>
      </c>
      <c r="O266" s="972"/>
      <c r="P266" s="938" t="str">
        <f t="shared" si="72"/>
        <v>Included</v>
      </c>
      <c r="Q266" s="938">
        <f t="shared" si="73"/>
        <v>0</v>
      </c>
      <c r="R266" s="662">
        <f t="shared" si="74"/>
        <v>0</v>
      </c>
      <c r="S266" s="662">
        <f t="shared" si="53"/>
        <v>0</v>
      </c>
      <c r="T266" s="663"/>
      <c r="U266" s="663"/>
      <c r="AD266" s="790"/>
    </row>
    <row r="267" spans="1:30" s="662" customFormat="1" ht="97.5" customHeight="1">
      <c r="A267" s="806">
        <v>56</v>
      </c>
      <c r="B267" s="1130">
        <v>7000028335</v>
      </c>
      <c r="C267" s="1128">
        <v>790</v>
      </c>
      <c r="D267" s="1128">
        <v>1130</v>
      </c>
      <c r="E267" s="1128">
        <v>10</v>
      </c>
      <c r="F267" s="1130" t="s">
        <v>791</v>
      </c>
      <c r="G267" s="1128">
        <v>100002812</v>
      </c>
      <c r="H267" s="1128">
        <v>998734</v>
      </c>
      <c r="I267" s="978"/>
      <c r="J267" s="1128">
        <v>18</v>
      </c>
      <c r="K267" s="977"/>
      <c r="L267" s="1130" t="s">
        <v>687</v>
      </c>
      <c r="M267" s="1128" t="s">
        <v>568</v>
      </c>
      <c r="N267" s="1128">
        <v>1</v>
      </c>
      <c r="O267" s="972"/>
      <c r="P267" s="938" t="str">
        <f t="shared" si="72"/>
        <v>Included</v>
      </c>
      <c r="Q267" s="938">
        <f t="shared" si="73"/>
        <v>0</v>
      </c>
      <c r="R267" s="662">
        <f t="shared" si="74"/>
        <v>0</v>
      </c>
      <c r="S267" s="662">
        <f t="shared" si="53"/>
        <v>0</v>
      </c>
      <c r="T267" s="663"/>
      <c r="U267" s="663"/>
      <c r="AD267" s="790"/>
    </row>
    <row r="268" spans="1:30" s="662" customFormat="1" ht="34.5" customHeight="1">
      <c r="A268" s="806">
        <v>57</v>
      </c>
      <c r="B268" s="1130">
        <v>7000028335</v>
      </c>
      <c r="C268" s="1128">
        <v>790</v>
      </c>
      <c r="D268" s="1128">
        <v>1130</v>
      </c>
      <c r="E268" s="1128">
        <v>20</v>
      </c>
      <c r="F268" s="1130" t="s">
        <v>791</v>
      </c>
      <c r="G268" s="1128">
        <v>170000433</v>
      </c>
      <c r="H268" s="1128">
        <v>998734</v>
      </c>
      <c r="I268" s="978"/>
      <c r="J268" s="1128">
        <v>18</v>
      </c>
      <c r="K268" s="977"/>
      <c r="L268" s="1130" t="s">
        <v>688</v>
      </c>
      <c r="M268" s="1128" t="s">
        <v>568</v>
      </c>
      <c r="N268" s="1128">
        <v>4</v>
      </c>
      <c r="O268" s="972"/>
      <c r="P268" s="938" t="str">
        <f>IF(O268=0, "Included", IF(ISERROR(N268*O268), O268, N268*O268))</f>
        <v>Included</v>
      </c>
      <c r="Q268" s="938">
        <f>S268</f>
        <v>0</v>
      </c>
      <c r="R268" s="662">
        <f>IF(P268="Included",0,P268)</f>
        <v>0</v>
      </c>
      <c r="S268" s="662">
        <f t="shared" ref="S268:S310" si="75">IF(K268="",(R268*J268/100),(R268*K268))</f>
        <v>0</v>
      </c>
      <c r="T268" s="663"/>
      <c r="U268" s="663"/>
      <c r="AD268" s="790"/>
    </row>
    <row r="269" spans="1:30" s="662" customFormat="1" ht="34.5" customHeight="1">
      <c r="A269" s="806">
        <v>58</v>
      </c>
      <c r="B269" s="1130">
        <v>7000028335</v>
      </c>
      <c r="C269" s="1128">
        <v>790</v>
      </c>
      <c r="D269" s="1128">
        <v>1130</v>
      </c>
      <c r="E269" s="1128">
        <v>30</v>
      </c>
      <c r="F269" s="1130" t="s">
        <v>791</v>
      </c>
      <c r="G269" s="1128">
        <v>170000374</v>
      </c>
      <c r="H269" s="1128">
        <v>998734</v>
      </c>
      <c r="I269" s="978"/>
      <c r="J269" s="1128">
        <v>18</v>
      </c>
      <c r="K269" s="977"/>
      <c r="L269" s="1130" t="s">
        <v>808</v>
      </c>
      <c r="M269" s="1128" t="s">
        <v>568</v>
      </c>
      <c r="N269" s="1128">
        <v>2</v>
      </c>
      <c r="O269" s="972"/>
      <c r="P269" s="938" t="str">
        <f t="shared" ref="P269:P278" si="76">IF(O269=0, "Included", IF(ISERROR(N269*O269), O269, N269*O269))</f>
        <v>Included</v>
      </c>
      <c r="Q269" s="938">
        <f t="shared" ref="Q269:Q278" si="77">S269</f>
        <v>0</v>
      </c>
      <c r="R269" s="662">
        <f t="shared" ref="R269:R278" si="78">IF(P269="Included",0,P269)</f>
        <v>0</v>
      </c>
      <c r="S269" s="662">
        <f t="shared" si="75"/>
        <v>0</v>
      </c>
      <c r="T269" s="663"/>
      <c r="U269" s="663"/>
      <c r="AD269" s="790"/>
    </row>
    <row r="270" spans="1:30" s="662" customFormat="1" ht="34.5" customHeight="1">
      <c r="A270" s="806">
        <v>59</v>
      </c>
      <c r="B270" s="1130">
        <v>7000028335</v>
      </c>
      <c r="C270" s="1128">
        <v>790</v>
      </c>
      <c r="D270" s="1128">
        <v>1130</v>
      </c>
      <c r="E270" s="1128">
        <v>40</v>
      </c>
      <c r="F270" s="1130" t="s">
        <v>791</v>
      </c>
      <c r="G270" s="1128">
        <v>100002825</v>
      </c>
      <c r="H270" s="1128">
        <v>998734</v>
      </c>
      <c r="I270" s="978"/>
      <c r="J270" s="1128">
        <v>18</v>
      </c>
      <c r="K270" s="977"/>
      <c r="L270" s="1130" t="s">
        <v>689</v>
      </c>
      <c r="M270" s="1128" t="s">
        <v>572</v>
      </c>
      <c r="N270" s="1128">
        <v>2</v>
      </c>
      <c r="O270" s="972"/>
      <c r="P270" s="938" t="str">
        <f t="shared" si="76"/>
        <v>Included</v>
      </c>
      <c r="Q270" s="938">
        <f t="shared" si="77"/>
        <v>0</v>
      </c>
      <c r="R270" s="662">
        <f t="shared" si="78"/>
        <v>0</v>
      </c>
      <c r="S270" s="662">
        <f t="shared" si="75"/>
        <v>0</v>
      </c>
      <c r="T270" s="663"/>
      <c r="U270" s="663"/>
      <c r="AD270" s="790"/>
    </row>
    <row r="271" spans="1:30" s="662" customFormat="1" ht="41.25" customHeight="1">
      <c r="A271" s="806">
        <v>60</v>
      </c>
      <c r="B271" s="1130">
        <v>7000028335</v>
      </c>
      <c r="C271" s="1128">
        <v>790</v>
      </c>
      <c r="D271" s="1128">
        <v>1130</v>
      </c>
      <c r="E271" s="1128">
        <v>50</v>
      </c>
      <c r="F271" s="1130" t="s">
        <v>791</v>
      </c>
      <c r="G271" s="1128">
        <v>170000550</v>
      </c>
      <c r="H271" s="1128">
        <v>998336</v>
      </c>
      <c r="I271" s="978"/>
      <c r="J271" s="1128">
        <v>18</v>
      </c>
      <c r="K271" s="977"/>
      <c r="L271" s="1130" t="s">
        <v>690</v>
      </c>
      <c r="M271" s="1128" t="s">
        <v>568</v>
      </c>
      <c r="N271" s="1128">
        <v>2</v>
      </c>
      <c r="O271" s="972"/>
      <c r="P271" s="938" t="str">
        <f t="shared" si="76"/>
        <v>Included</v>
      </c>
      <c r="Q271" s="938">
        <f t="shared" si="77"/>
        <v>0</v>
      </c>
      <c r="R271" s="662">
        <f t="shared" si="78"/>
        <v>0</v>
      </c>
      <c r="S271" s="662">
        <f t="shared" si="75"/>
        <v>0</v>
      </c>
      <c r="T271" s="663"/>
      <c r="U271" s="663"/>
      <c r="AD271" s="790"/>
    </row>
    <row r="272" spans="1:30" s="662" customFormat="1" ht="41.25" customHeight="1">
      <c r="A272" s="806">
        <v>61</v>
      </c>
      <c r="B272" s="1130">
        <v>7000028335</v>
      </c>
      <c r="C272" s="1128">
        <v>790</v>
      </c>
      <c r="D272" s="1128">
        <v>1130</v>
      </c>
      <c r="E272" s="1128">
        <v>60</v>
      </c>
      <c r="F272" s="1130" t="s">
        <v>791</v>
      </c>
      <c r="G272" s="1128">
        <v>100002829</v>
      </c>
      <c r="H272" s="1128">
        <v>998734</v>
      </c>
      <c r="I272" s="978"/>
      <c r="J272" s="1128">
        <v>18</v>
      </c>
      <c r="K272" s="977"/>
      <c r="L272" s="1130" t="s">
        <v>691</v>
      </c>
      <c r="M272" s="1128" t="s">
        <v>572</v>
      </c>
      <c r="N272" s="1128">
        <v>1</v>
      </c>
      <c r="O272" s="972"/>
      <c r="P272" s="938" t="str">
        <f t="shared" si="76"/>
        <v>Included</v>
      </c>
      <c r="Q272" s="938">
        <f t="shared" si="77"/>
        <v>0</v>
      </c>
      <c r="R272" s="662">
        <f t="shared" si="78"/>
        <v>0</v>
      </c>
      <c r="S272" s="662">
        <f t="shared" si="75"/>
        <v>0</v>
      </c>
      <c r="T272" s="663"/>
      <c r="U272" s="663"/>
      <c r="AD272" s="790"/>
    </row>
    <row r="273" spans="1:30" s="662" customFormat="1" ht="34.5" customHeight="1">
      <c r="A273" s="806">
        <v>62</v>
      </c>
      <c r="B273" s="1130">
        <v>7000028335</v>
      </c>
      <c r="C273" s="1128">
        <v>790</v>
      </c>
      <c r="D273" s="1128">
        <v>1130</v>
      </c>
      <c r="E273" s="1128">
        <v>70</v>
      </c>
      <c r="F273" s="1130" t="s">
        <v>791</v>
      </c>
      <c r="G273" s="1128">
        <v>170000375</v>
      </c>
      <c r="H273" s="1128">
        <v>998734</v>
      </c>
      <c r="I273" s="978"/>
      <c r="J273" s="1128">
        <v>18</v>
      </c>
      <c r="K273" s="977"/>
      <c r="L273" s="1130" t="s">
        <v>692</v>
      </c>
      <c r="M273" s="1128" t="s">
        <v>568</v>
      </c>
      <c r="N273" s="1128">
        <v>1</v>
      </c>
      <c r="O273" s="972"/>
      <c r="P273" s="938" t="str">
        <f t="shared" si="76"/>
        <v>Included</v>
      </c>
      <c r="Q273" s="938">
        <f t="shared" si="77"/>
        <v>0</v>
      </c>
      <c r="R273" s="662">
        <f t="shared" si="78"/>
        <v>0</v>
      </c>
      <c r="S273" s="662">
        <f t="shared" si="75"/>
        <v>0</v>
      </c>
      <c r="T273" s="663"/>
      <c r="U273" s="663"/>
      <c r="AD273" s="790"/>
    </row>
    <row r="274" spans="1:30" s="662" customFormat="1" ht="34.5" customHeight="1">
      <c r="A274" s="806">
        <v>63</v>
      </c>
      <c r="B274" s="1130">
        <v>7000028335</v>
      </c>
      <c r="C274" s="1128">
        <v>790</v>
      </c>
      <c r="D274" s="1128">
        <v>1130</v>
      </c>
      <c r="E274" s="1128">
        <v>80</v>
      </c>
      <c r="F274" s="1130" t="s">
        <v>791</v>
      </c>
      <c r="G274" s="1128">
        <v>170000376</v>
      </c>
      <c r="H274" s="1128">
        <v>998734</v>
      </c>
      <c r="I274" s="978"/>
      <c r="J274" s="1128">
        <v>18</v>
      </c>
      <c r="K274" s="977"/>
      <c r="L274" s="1130" t="s">
        <v>809</v>
      </c>
      <c r="M274" s="1128" t="s">
        <v>568</v>
      </c>
      <c r="N274" s="1128">
        <v>1</v>
      </c>
      <c r="O274" s="972"/>
      <c r="P274" s="938" t="str">
        <f t="shared" si="76"/>
        <v>Included</v>
      </c>
      <c r="Q274" s="938">
        <f t="shared" si="77"/>
        <v>0</v>
      </c>
      <c r="R274" s="662">
        <f t="shared" si="78"/>
        <v>0</v>
      </c>
      <c r="S274" s="662">
        <f t="shared" si="75"/>
        <v>0</v>
      </c>
      <c r="T274" s="663"/>
      <c r="U274" s="663"/>
      <c r="AD274" s="790"/>
    </row>
    <row r="275" spans="1:30" s="662" customFormat="1" ht="34.5" customHeight="1">
      <c r="A275" s="806">
        <v>64</v>
      </c>
      <c r="B275" s="1130">
        <v>7000028335</v>
      </c>
      <c r="C275" s="1128">
        <v>790</v>
      </c>
      <c r="D275" s="1128">
        <v>1130</v>
      </c>
      <c r="E275" s="1128">
        <v>90</v>
      </c>
      <c r="F275" s="1130" t="s">
        <v>791</v>
      </c>
      <c r="G275" s="1128">
        <v>170000377</v>
      </c>
      <c r="H275" s="1128">
        <v>998734</v>
      </c>
      <c r="I275" s="978"/>
      <c r="J275" s="1128">
        <v>18</v>
      </c>
      <c r="K275" s="977"/>
      <c r="L275" s="1130" t="s">
        <v>810</v>
      </c>
      <c r="M275" s="1128" t="s">
        <v>568</v>
      </c>
      <c r="N275" s="1128">
        <v>1</v>
      </c>
      <c r="O275" s="972"/>
      <c r="P275" s="938" t="str">
        <f t="shared" si="76"/>
        <v>Included</v>
      </c>
      <c r="Q275" s="938">
        <f t="shared" si="77"/>
        <v>0</v>
      </c>
      <c r="R275" s="662">
        <f t="shared" si="78"/>
        <v>0</v>
      </c>
      <c r="S275" s="662">
        <f t="shared" si="75"/>
        <v>0</v>
      </c>
      <c r="T275" s="663"/>
      <c r="U275" s="663"/>
      <c r="AD275" s="790"/>
    </row>
    <row r="276" spans="1:30" s="662" customFormat="1" ht="34.5" customHeight="1">
      <c r="A276" s="806">
        <v>65</v>
      </c>
      <c r="B276" s="1130">
        <v>7000028335</v>
      </c>
      <c r="C276" s="1128">
        <v>790</v>
      </c>
      <c r="D276" s="1128">
        <v>1130</v>
      </c>
      <c r="E276" s="1128">
        <v>100</v>
      </c>
      <c r="F276" s="1130" t="s">
        <v>791</v>
      </c>
      <c r="G276" s="1128">
        <v>170000551</v>
      </c>
      <c r="H276" s="1128">
        <v>998336</v>
      </c>
      <c r="I276" s="978"/>
      <c r="J276" s="1128">
        <v>18</v>
      </c>
      <c r="K276" s="977"/>
      <c r="L276" s="1130" t="s">
        <v>811</v>
      </c>
      <c r="M276" s="1128" t="s">
        <v>568</v>
      </c>
      <c r="N276" s="1128">
        <v>2</v>
      </c>
      <c r="O276" s="972"/>
      <c r="P276" s="938" t="str">
        <f t="shared" si="76"/>
        <v>Included</v>
      </c>
      <c r="Q276" s="938">
        <f t="shared" si="77"/>
        <v>0</v>
      </c>
      <c r="R276" s="662">
        <f t="shared" si="78"/>
        <v>0</v>
      </c>
      <c r="S276" s="662">
        <f t="shared" si="75"/>
        <v>0</v>
      </c>
      <c r="T276" s="663"/>
      <c r="U276" s="663"/>
      <c r="AD276" s="790"/>
    </row>
    <row r="277" spans="1:30" s="662" customFormat="1" ht="48" customHeight="1">
      <c r="A277" s="806">
        <v>66</v>
      </c>
      <c r="B277" s="1130">
        <v>7000028335</v>
      </c>
      <c r="C277" s="1128">
        <v>790</v>
      </c>
      <c r="D277" s="1128">
        <v>1130</v>
      </c>
      <c r="E277" s="1128">
        <v>110</v>
      </c>
      <c r="F277" s="1130" t="s">
        <v>791</v>
      </c>
      <c r="G277" s="1128">
        <v>170000356</v>
      </c>
      <c r="H277" s="1128">
        <v>998336</v>
      </c>
      <c r="I277" s="978"/>
      <c r="J277" s="1128">
        <v>18</v>
      </c>
      <c r="K277" s="977"/>
      <c r="L277" s="1130" t="s">
        <v>693</v>
      </c>
      <c r="M277" s="1128" t="s">
        <v>568</v>
      </c>
      <c r="N277" s="1128">
        <v>1</v>
      </c>
      <c r="O277" s="972"/>
      <c r="P277" s="938" t="str">
        <f t="shared" si="76"/>
        <v>Included</v>
      </c>
      <c r="Q277" s="938">
        <f t="shared" si="77"/>
        <v>0</v>
      </c>
      <c r="R277" s="662">
        <f t="shared" si="78"/>
        <v>0</v>
      </c>
      <c r="S277" s="662">
        <f t="shared" si="75"/>
        <v>0</v>
      </c>
      <c r="T277" s="663"/>
      <c r="U277" s="663"/>
      <c r="AD277" s="790"/>
    </row>
    <row r="278" spans="1:30" s="662" customFormat="1" ht="50.25" customHeight="1">
      <c r="A278" s="806">
        <v>67</v>
      </c>
      <c r="B278" s="1130">
        <v>7000028335</v>
      </c>
      <c r="C278" s="1128">
        <v>790</v>
      </c>
      <c r="D278" s="1128">
        <v>1130</v>
      </c>
      <c r="E278" s="1128">
        <v>120</v>
      </c>
      <c r="F278" s="1130" t="s">
        <v>791</v>
      </c>
      <c r="G278" s="1128">
        <v>170004394</v>
      </c>
      <c r="H278" s="1128">
        <v>998336</v>
      </c>
      <c r="I278" s="978"/>
      <c r="J278" s="1128">
        <v>18</v>
      </c>
      <c r="K278" s="977"/>
      <c r="L278" s="1130" t="s">
        <v>694</v>
      </c>
      <c r="M278" s="1128" t="s">
        <v>576</v>
      </c>
      <c r="N278" s="1128">
        <v>1</v>
      </c>
      <c r="O278" s="972"/>
      <c r="P278" s="938" t="str">
        <f t="shared" si="76"/>
        <v>Included</v>
      </c>
      <c r="Q278" s="938">
        <f t="shared" si="77"/>
        <v>0</v>
      </c>
      <c r="R278" s="662">
        <f t="shared" si="78"/>
        <v>0</v>
      </c>
      <c r="S278" s="662">
        <f t="shared" si="75"/>
        <v>0</v>
      </c>
      <c r="T278" s="663"/>
      <c r="U278" s="663"/>
      <c r="AD278" s="790"/>
    </row>
    <row r="279" spans="1:30" s="958" customFormat="1" ht="16.5">
      <c r="A279" s="949" t="s">
        <v>754</v>
      </c>
      <c r="B279" s="950" t="s">
        <v>864</v>
      </c>
      <c r="C279" s="951"/>
      <c r="D279" s="951"/>
      <c r="E279" s="951"/>
      <c r="F279" s="952"/>
      <c r="G279" s="951"/>
      <c r="H279" s="951"/>
      <c r="I279" s="952"/>
      <c r="J279" s="952"/>
      <c r="K279" s="952"/>
      <c r="L279" s="953"/>
      <c r="M279" s="954"/>
      <c r="N279" s="954"/>
      <c r="O279" s="954"/>
      <c r="P279" s="954"/>
      <c r="Q279" s="954"/>
      <c r="R279" s="955"/>
      <c r="S279" s="956"/>
      <c r="T279" s="957"/>
      <c r="U279" s="957"/>
      <c r="AD279" s="959"/>
    </row>
    <row r="280" spans="1:30" s="662" customFormat="1" ht="33">
      <c r="A280" s="806">
        <v>1</v>
      </c>
      <c r="B280" s="1130">
        <v>7000028314</v>
      </c>
      <c r="C280" s="1128">
        <v>420</v>
      </c>
      <c r="D280" s="1128">
        <v>61</v>
      </c>
      <c r="E280" s="1128">
        <v>10</v>
      </c>
      <c r="F280" s="1130" t="s">
        <v>829</v>
      </c>
      <c r="G280" s="1128">
        <v>100000267</v>
      </c>
      <c r="H280" s="1128">
        <v>998736</v>
      </c>
      <c r="I280" s="978"/>
      <c r="J280" s="1128">
        <v>18</v>
      </c>
      <c r="K280" s="977"/>
      <c r="L280" s="1130" t="s">
        <v>640</v>
      </c>
      <c r="M280" s="1128" t="s">
        <v>568</v>
      </c>
      <c r="N280" s="1128">
        <v>2</v>
      </c>
      <c r="O280" s="972"/>
      <c r="P280" s="938" t="str">
        <f t="shared" ref="P280:P283" si="79">IF(O280=0, "Included", IF(ISERROR(N280*O280), O280, N280*O280))</f>
        <v>Included</v>
      </c>
      <c r="Q280" s="938">
        <f t="shared" ref="Q280:Q283" si="80">S280</f>
        <v>0</v>
      </c>
      <c r="R280" s="662">
        <f t="shared" ref="R280:R283" si="81">IF(P280="Included",0,P280)</f>
        <v>0</v>
      </c>
      <c r="S280" s="662">
        <f t="shared" si="75"/>
        <v>0</v>
      </c>
      <c r="T280" s="663"/>
      <c r="U280" s="663"/>
      <c r="AD280" s="790"/>
    </row>
    <row r="281" spans="1:30" s="662" customFormat="1" ht="33">
      <c r="A281" s="806">
        <v>2</v>
      </c>
      <c r="B281" s="1130">
        <v>7000028314</v>
      </c>
      <c r="C281" s="1128">
        <v>420</v>
      </c>
      <c r="D281" s="1128">
        <v>61</v>
      </c>
      <c r="E281" s="1128">
        <v>20</v>
      </c>
      <c r="F281" s="1130" t="s">
        <v>829</v>
      </c>
      <c r="G281" s="1128">
        <v>100000274</v>
      </c>
      <c r="H281" s="1128">
        <v>998736</v>
      </c>
      <c r="I281" s="978"/>
      <c r="J281" s="1128">
        <v>18</v>
      </c>
      <c r="K281" s="977"/>
      <c r="L281" s="1130" t="s">
        <v>632</v>
      </c>
      <c r="M281" s="1128" t="s">
        <v>568</v>
      </c>
      <c r="N281" s="1128">
        <v>6</v>
      </c>
      <c r="O281" s="972"/>
      <c r="P281" s="938" t="str">
        <f t="shared" si="79"/>
        <v>Included</v>
      </c>
      <c r="Q281" s="938">
        <f t="shared" si="80"/>
        <v>0</v>
      </c>
      <c r="R281" s="662">
        <f t="shared" si="81"/>
        <v>0</v>
      </c>
      <c r="S281" s="662">
        <f t="shared" si="75"/>
        <v>0</v>
      </c>
      <c r="T281" s="663"/>
      <c r="U281" s="663"/>
      <c r="AD281" s="790"/>
    </row>
    <row r="282" spans="1:30" s="662" customFormat="1" ht="33">
      <c r="A282" s="806">
        <v>3</v>
      </c>
      <c r="B282" s="1130">
        <v>7000028314</v>
      </c>
      <c r="C282" s="1128">
        <v>420</v>
      </c>
      <c r="D282" s="1128">
        <v>61</v>
      </c>
      <c r="E282" s="1128">
        <v>30</v>
      </c>
      <c r="F282" s="1130" t="s">
        <v>829</v>
      </c>
      <c r="G282" s="1128">
        <v>100000288</v>
      </c>
      <c r="H282" s="1128">
        <v>998736</v>
      </c>
      <c r="I282" s="978"/>
      <c r="J282" s="1128">
        <v>18</v>
      </c>
      <c r="K282" s="977"/>
      <c r="L282" s="1130" t="s">
        <v>764</v>
      </c>
      <c r="M282" s="1128" t="s">
        <v>568</v>
      </c>
      <c r="N282" s="1128">
        <v>1</v>
      </c>
      <c r="O282" s="972"/>
      <c r="P282" s="938" t="str">
        <f t="shared" si="79"/>
        <v>Included</v>
      </c>
      <c r="Q282" s="938">
        <f t="shared" si="80"/>
        <v>0</v>
      </c>
      <c r="R282" s="662">
        <f t="shared" si="81"/>
        <v>0</v>
      </c>
      <c r="S282" s="662">
        <f t="shared" si="75"/>
        <v>0</v>
      </c>
      <c r="T282" s="663"/>
      <c r="U282" s="663"/>
      <c r="AD282" s="790"/>
    </row>
    <row r="283" spans="1:30" s="662" customFormat="1" ht="33">
      <c r="A283" s="806">
        <v>4</v>
      </c>
      <c r="B283" s="1130">
        <v>7000028314</v>
      </c>
      <c r="C283" s="1128">
        <v>420</v>
      </c>
      <c r="D283" s="1128">
        <v>61</v>
      </c>
      <c r="E283" s="1128">
        <v>40</v>
      </c>
      <c r="F283" s="1130" t="s">
        <v>829</v>
      </c>
      <c r="G283" s="1128">
        <v>100000287</v>
      </c>
      <c r="H283" s="1128">
        <v>998736</v>
      </c>
      <c r="I283" s="978"/>
      <c r="J283" s="1128">
        <v>18</v>
      </c>
      <c r="K283" s="977"/>
      <c r="L283" s="1130" t="s">
        <v>631</v>
      </c>
      <c r="M283" s="1128" t="s">
        <v>568</v>
      </c>
      <c r="N283" s="1128">
        <v>4</v>
      </c>
      <c r="O283" s="972"/>
      <c r="P283" s="938" t="str">
        <f t="shared" si="79"/>
        <v>Included</v>
      </c>
      <c r="Q283" s="938">
        <f t="shared" si="80"/>
        <v>0</v>
      </c>
      <c r="R283" s="662">
        <f t="shared" si="81"/>
        <v>0</v>
      </c>
      <c r="S283" s="662">
        <f t="shared" si="75"/>
        <v>0</v>
      </c>
      <c r="T283" s="663"/>
      <c r="U283" s="663"/>
      <c r="AD283" s="790"/>
    </row>
    <row r="284" spans="1:30" s="662" customFormat="1" ht="33">
      <c r="A284" s="806">
        <v>5</v>
      </c>
      <c r="B284" s="1130">
        <v>7000028314</v>
      </c>
      <c r="C284" s="1128">
        <v>420</v>
      </c>
      <c r="D284" s="1128">
        <v>61</v>
      </c>
      <c r="E284" s="1128">
        <v>50</v>
      </c>
      <c r="F284" s="1130" t="s">
        <v>829</v>
      </c>
      <c r="G284" s="1128">
        <v>100000328</v>
      </c>
      <c r="H284" s="1128">
        <v>998736</v>
      </c>
      <c r="I284" s="978"/>
      <c r="J284" s="1128">
        <v>18</v>
      </c>
      <c r="K284" s="977"/>
      <c r="L284" s="1130" t="s">
        <v>630</v>
      </c>
      <c r="M284" s="1128" t="s">
        <v>568</v>
      </c>
      <c r="N284" s="1128">
        <v>3</v>
      </c>
      <c r="O284" s="972"/>
      <c r="P284" s="938" t="str">
        <f>IF(O284=0, "Included", IF(ISERROR(N284*O284), O284, N284*O284))</f>
        <v>Included</v>
      </c>
      <c r="Q284" s="938">
        <f>S284</f>
        <v>0</v>
      </c>
      <c r="R284" s="662">
        <f>IF(P284="Included",0,P284)</f>
        <v>0</v>
      </c>
      <c r="S284" s="662">
        <f t="shared" si="75"/>
        <v>0</v>
      </c>
      <c r="T284" s="663"/>
      <c r="U284" s="663"/>
      <c r="AD284" s="790"/>
    </row>
    <row r="285" spans="1:30" s="662" customFormat="1" ht="33">
      <c r="A285" s="806">
        <v>6</v>
      </c>
      <c r="B285" s="1130">
        <v>7000028314</v>
      </c>
      <c r="C285" s="1128">
        <v>420</v>
      </c>
      <c r="D285" s="1128">
        <v>61</v>
      </c>
      <c r="E285" s="1128">
        <v>60</v>
      </c>
      <c r="F285" s="1130" t="s">
        <v>829</v>
      </c>
      <c r="G285" s="1128">
        <v>100005443</v>
      </c>
      <c r="H285" s="1128">
        <v>998734</v>
      </c>
      <c r="I285" s="978"/>
      <c r="J285" s="1128">
        <v>18</v>
      </c>
      <c r="K285" s="977"/>
      <c r="L285" s="1130" t="s">
        <v>839</v>
      </c>
      <c r="M285" s="1128" t="s">
        <v>568</v>
      </c>
      <c r="N285" s="1128">
        <v>9</v>
      </c>
      <c r="O285" s="972"/>
      <c r="P285" s="938" t="str">
        <f>IF(O285=0, "Included", IF(ISERROR(N285*O285), O285, N285*O285))</f>
        <v>Included</v>
      </c>
      <c r="Q285" s="938">
        <f>S285</f>
        <v>0</v>
      </c>
      <c r="R285" s="662">
        <f>IF(P285="Included",0,P285)</f>
        <v>0</v>
      </c>
      <c r="S285" s="662">
        <f t="shared" si="75"/>
        <v>0</v>
      </c>
      <c r="T285" s="663"/>
      <c r="U285" s="663"/>
      <c r="AD285" s="790"/>
    </row>
    <row r="286" spans="1:30" s="662" customFormat="1" ht="43.5" customHeight="1">
      <c r="A286" s="806">
        <v>7</v>
      </c>
      <c r="B286" s="1130">
        <v>7000028314</v>
      </c>
      <c r="C286" s="1128">
        <v>350</v>
      </c>
      <c r="D286" s="1128">
        <v>62</v>
      </c>
      <c r="E286" s="1128">
        <v>10</v>
      </c>
      <c r="F286" s="1130" t="s">
        <v>830</v>
      </c>
      <c r="G286" s="1128">
        <v>100000331</v>
      </c>
      <c r="H286" s="1128">
        <v>998731</v>
      </c>
      <c r="I286" s="978"/>
      <c r="J286" s="1128">
        <v>18</v>
      </c>
      <c r="K286" s="977"/>
      <c r="L286" s="1130" t="s">
        <v>840</v>
      </c>
      <c r="M286" s="1128" t="s">
        <v>572</v>
      </c>
      <c r="N286" s="1128">
        <v>1</v>
      </c>
      <c r="O286" s="972"/>
      <c r="P286" s="938" t="str">
        <f>IF(O286=0, "Included", IF(ISERROR(N286*O286), O286, N286*O286))</f>
        <v>Included</v>
      </c>
      <c r="Q286" s="938">
        <f>S286</f>
        <v>0</v>
      </c>
      <c r="R286" s="662">
        <f>IF(P286="Included",0,P286)</f>
        <v>0</v>
      </c>
      <c r="S286" s="662">
        <f t="shared" si="75"/>
        <v>0</v>
      </c>
      <c r="T286" s="663"/>
      <c r="U286" s="663"/>
      <c r="AD286" s="790"/>
    </row>
    <row r="287" spans="1:30" s="662" customFormat="1" ht="33.75" customHeight="1">
      <c r="A287" s="806">
        <v>8</v>
      </c>
      <c r="B287" s="1130">
        <v>7000028314</v>
      </c>
      <c r="C287" s="1128">
        <v>450</v>
      </c>
      <c r="D287" s="1128">
        <v>63</v>
      </c>
      <c r="E287" s="1128">
        <v>10</v>
      </c>
      <c r="F287" s="1130" t="s">
        <v>831</v>
      </c>
      <c r="G287" s="1128">
        <v>100000268</v>
      </c>
      <c r="H287" s="1128">
        <v>998736</v>
      </c>
      <c r="I287" s="978"/>
      <c r="J287" s="1128">
        <v>18</v>
      </c>
      <c r="K287" s="977"/>
      <c r="L287" s="1130" t="s">
        <v>841</v>
      </c>
      <c r="M287" s="1128" t="s">
        <v>568</v>
      </c>
      <c r="N287" s="1128">
        <v>2</v>
      </c>
      <c r="O287" s="972"/>
      <c r="P287" s="938" t="str">
        <f t="shared" ref="P287" si="82">IF(O287=0, "Included", IF(ISERROR(N287*O287), O287, N287*O287))</f>
        <v>Included</v>
      </c>
      <c r="Q287" s="938">
        <f t="shared" ref="Q287" si="83">S287</f>
        <v>0</v>
      </c>
      <c r="R287" s="662">
        <f t="shared" ref="R287" si="84">IF(P287="Included",0,P287)</f>
        <v>0</v>
      </c>
      <c r="S287" s="662">
        <f t="shared" si="75"/>
        <v>0</v>
      </c>
      <c r="T287" s="663"/>
      <c r="U287" s="663"/>
      <c r="AD287" s="790"/>
    </row>
    <row r="288" spans="1:30" s="662" customFormat="1" ht="33.75" customHeight="1">
      <c r="A288" s="806">
        <v>9</v>
      </c>
      <c r="B288" s="1130">
        <v>7000028314</v>
      </c>
      <c r="C288" s="1128">
        <v>260</v>
      </c>
      <c r="D288" s="1128">
        <v>65</v>
      </c>
      <c r="E288" s="1128">
        <v>10</v>
      </c>
      <c r="F288" s="1130" t="s">
        <v>832</v>
      </c>
      <c r="G288" s="1128">
        <v>100001885</v>
      </c>
      <c r="H288" s="1128">
        <v>998739</v>
      </c>
      <c r="I288" s="978"/>
      <c r="J288" s="1128">
        <v>18</v>
      </c>
      <c r="K288" s="977"/>
      <c r="L288" s="1130" t="s">
        <v>574</v>
      </c>
      <c r="M288" s="1128" t="s">
        <v>568</v>
      </c>
      <c r="N288" s="1128">
        <v>1</v>
      </c>
      <c r="O288" s="972"/>
      <c r="P288" s="938" t="str">
        <f>IF(O288=0, "Included", IF(ISERROR(N288*O288), O288, N288*O288))</f>
        <v>Included</v>
      </c>
      <c r="Q288" s="938">
        <f>S288</f>
        <v>0</v>
      </c>
      <c r="R288" s="662">
        <f>IF(P288="Included",0,P288)</f>
        <v>0</v>
      </c>
      <c r="S288" s="662">
        <f t="shared" si="75"/>
        <v>0</v>
      </c>
      <c r="T288" s="663"/>
      <c r="U288" s="663"/>
      <c r="AD288" s="790"/>
    </row>
    <row r="289" spans="1:30" s="662" customFormat="1" ht="33">
      <c r="A289" s="806">
        <v>10</v>
      </c>
      <c r="B289" s="1130">
        <v>7000028314</v>
      </c>
      <c r="C289" s="1128">
        <v>260</v>
      </c>
      <c r="D289" s="1128">
        <v>65</v>
      </c>
      <c r="E289" s="1128">
        <v>20</v>
      </c>
      <c r="F289" s="1130" t="s">
        <v>832</v>
      </c>
      <c r="G289" s="1128">
        <v>100004931</v>
      </c>
      <c r="H289" s="1128">
        <v>998731</v>
      </c>
      <c r="I289" s="978"/>
      <c r="J289" s="1128">
        <v>18</v>
      </c>
      <c r="K289" s="977"/>
      <c r="L289" s="1130" t="s">
        <v>798</v>
      </c>
      <c r="M289" s="1128" t="s">
        <v>568</v>
      </c>
      <c r="N289" s="1128">
        <v>10</v>
      </c>
      <c r="O289" s="972"/>
      <c r="P289" s="938" t="str">
        <f>IF(O289=0, "Included", IF(ISERROR(N289*O289), O289, N289*O289))</f>
        <v>Included</v>
      </c>
      <c r="Q289" s="938">
        <f>S289</f>
        <v>0</v>
      </c>
      <c r="R289" s="662">
        <f>IF(P289="Included",0,P289)</f>
        <v>0</v>
      </c>
      <c r="S289" s="662">
        <f t="shared" si="75"/>
        <v>0</v>
      </c>
      <c r="T289" s="663"/>
      <c r="U289" s="663"/>
      <c r="AD289" s="790"/>
    </row>
    <row r="290" spans="1:30" s="662" customFormat="1" ht="55.5" customHeight="1">
      <c r="A290" s="806">
        <v>11</v>
      </c>
      <c r="B290" s="1130">
        <v>7000028314</v>
      </c>
      <c r="C290" s="1128">
        <v>250</v>
      </c>
      <c r="D290" s="1128">
        <v>67</v>
      </c>
      <c r="E290" s="1128">
        <v>10</v>
      </c>
      <c r="F290" s="1130" t="s">
        <v>833</v>
      </c>
      <c r="G290" s="1128">
        <v>100002181</v>
      </c>
      <c r="H290" s="1128">
        <v>998736</v>
      </c>
      <c r="I290" s="978"/>
      <c r="J290" s="1128">
        <v>18</v>
      </c>
      <c r="K290" s="977"/>
      <c r="L290" s="1130" t="s">
        <v>570</v>
      </c>
      <c r="M290" s="1128" t="s">
        <v>569</v>
      </c>
      <c r="N290" s="1128">
        <v>1</v>
      </c>
      <c r="O290" s="972"/>
      <c r="P290" s="938" t="str">
        <f t="shared" ref="P290:P299" si="85">IF(O290=0, "Included", IF(ISERROR(N290*O290), O290, N290*O290))</f>
        <v>Included</v>
      </c>
      <c r="Q290" s="938">
        <f t="shared" ref="Q290:Q299" si="86">S290</f>
        <v>0</v>
      </c>
      <c r="R290" s="662">
        <f t="shared" ref="R290:R299" si="87">IF(P290="Included",0,P290)</f>
        <v>0</v>
      </c>
      <c r="S290" s="662">
        <f t="shared" si="75"/>
        <v>0</v>
      </c>
      <c r="T290" s="663"/>
      <c r="U290" s="663"/>
      <c r="AD290" s="790"/>
    </row>
    <row r="291" spans="1:30" s="662" customFormat="1" ht="55.5" customHeight="1">
      <c r="A291" s="806">
        <v>12</v>
      </c>
      <c r="B291" s="1130">
        <v>7000028314</v>
      </c>
      <c r="C291" s="1128">
        <v>250</v>
      </c>
      <c r="D291" s="1128">
        <v>67</v>
      </c>
      <c r="E291" s="1128">
        <v>20</v>
      </c>
      <c r="F291" s="1130" t="s">
        <v>833</v>
      </c>
      <c r="G291" s="1128">
        <v>100002182</v>
      </c>
      <c r="H291" s="1128">
        <v>998736</v>
      </c>
      <c r="I291" s="978"/>
      <c r="J291" s="1128">
        <v>18</v>
      </c>
      <c r="K291" s="977"/>
      <c r="L291" s="1130" t="s">
        <v>571</v>
      </c>
      <c r="M291" s="1128" t="s">
        <v>569</v>
      </c>
      <c r="N291" s="1128">
        <v>1</v>
      </c>
      <c r="O291" s="972"/>
      <c r="P291" s="938" t="str">
        <f t="shared" si="85"/>
        <v>Included</v>
      </c>
      <c r="Q291" s="938">
        <f t="shared" si="86"/>
        <v>0</v>
      </c>
      <c r="R291" s="662">
        <f t="shared" si="87"/>
        <v>0</v>
      </c>
      <c r="S291" s="662">
        <f t="shared" si="75"/>
        <v>0</v>
      </c>
      <c r="T291" s="663"/>
      <c r="U291" s="663"/>
      <c r="AD291" s="790"/>
    </row>
    <row r="292" spans="1:30" s="662" customFormat="1" ht="55.5" customHeight="1">
      <c r="A292" s="806">
        <v>13</v>
      </c>
      <c r="B292" s="1130">
        <v>7000028314</v>
      </c>
      <c r="C292" s="1128">
        <v>250</v>
      </c>
      <c r="D292" s="1128">
        <v>67</v>
      </c>
      <c r="E292" s="1128">
        <v>30</v>
      </c>
      <c r="F292" s="1130" t="s">
        <v>833</v>
      </c>
      <c r="G292" s="1128">
        <v>100002180</v>
      </c>
      <c r="H292" s="1128">
        <v>998736</v>
      </c>
      <c r="I292" s="978"/>
      <c r="J292" s="1128">
        <v>18</v>
      </c>
      <c r="K292" s="977"/>
      <c r="L292" s="1130" t="s">
        <v>619</v>
      </c>
      <c r="M292" s="1128" t="s">
        <v>569</v>
      </c>
      <c r="N292" s="1128">
        <v>1</v>
      </c>
      <c r="O292" s="972"/>
      <c r="P292" s="938" t="str">
        <f t="shared" si="85"/>
        <v>Included</v>
      </c>
      <c r="Q292" s="938">
        <f t="shared" si="86"/>
        <v>0</v>
      </c>
      <c r="R292" s="662">
        <f t="shared" si="87"/>
        <v>0</v>
      </c>
      <c r="S292" s="662">
        <f t="shared" si="75"/>
        <v>0</v>
      </c>
      <c r="T292" s="663"/>
      <c r="U292" s="663"/>
      <c r="AD292" s="790"/>
    </row>
    <row r="293" spans="1:30" s="662" customFormat="1" ht="65.25" customHeight="1">
      <c r="A293" s="806">
        <v>14</v>
      </c>
      <c r="B293" s="1130">
        <v>7000028314</v>
      </c>
      <c r="C293" s="1128">
        <v>240</v>
      </c>
      <c r="D293" s="1128">
        <v>68</v>
      </c>
      <c r="E293" s="1128">
        <v>10</v>
      </c>
      <c r="F293" s="1130" t="s">
        <v>834</v>
      </c>
      <c r="G293" s="1128">
        <v>100001010</v>
      </c>
      <c r="H293" s="1128">
        <v>998736</v>
      </c>
      <c r="I293" s="978"/>
      <c r="J293" s="1128">
        <v>18</v>
      </c>
      <c r="K293" s="977"/>
      <c r="L293" s="1130" t="s">
        <v>842</v>
      </c>
      <c r="M293" s="1128" t="s">
        <v>572</v>
      </c>
      <c r="N293" s="1128">
        <v>1</v>
      </c>
      <c r="O293" s="972"/>
      <c r="P293" s="938" t="str">
        <f t="shared" si="85"/>
        <v>Included</v>
      </c>
      <c r="Q293" s="938">
        <f t="shared" si="86"/>
        <v>0</v>
      </c>
      <c r="R293" s="662">
        <f t="shared" si="87"/>
        <v>0</v>
      </c>
      <c r="S293" s="662">
        <f t="shared" si="75"/>
        <v>0</v>
      </c>
      <c r="T293" s="663"/>
      <c r="U293" s="663"/>
      <c r="AD293" s="790"/>
    </row>
    <row r="294" spans="1:30" s="662" customFormat="1" ht="50.25" customHeight="1">
      <c r="A294" s="806">
        <v>15</v>
      </c>
      <c r="B294" s="1130">
        <v>7000028314</v>
      </c>
      <c r="C294" s="1128">
        <v>290</v>
      </c>
      <c r="D294" s="1128">
        <v>69</v>
      </c>
      <c r="E294" s="1128">
        <v>10</v>
      </c>
      <c r="F294" s="1130" t="s">
        <v>835</v>
      </c>
      <c r="G294" s="1128">
        <v>100001675</v>
      </c>
      <c r="H294" s="1128">
        <v>995455</v>
      </c>
      <c r="I294" s="978"/>
      <c r="J294" s="1128">
        <v>18</v>
      </c>
      <c r="K294" s="977"/>
      <c r="L294" s="1130" t="s">
        <v>843</v>
      </c>
      <c r="M294" s="1128" t="s">
        <v>568</v>
      </c>
      <c r="N294" s="1128">
        <v>192</v>
      </c>
      <c r="O294" s="972"/>
      <c r="P294" s="938" t="str">
        <f t="shared" si="85"/>
        <v>Included</v>
      </c>
      <c r="Q294" s="938">
        <f t="shared" si="86"/>
        <v>0</v>
      </c>
      <c r="R294" s="662">
        <f t="shared" si="87"/>
        <v>0</v>
      </c>
      <c r="S294" s="662">
        <f t="shared" si="75"/>
        <v>0</v>
      </c>
      <c r="T294" s="663"/>
      <c r="U294" s="663"/>
      <c r="AD294" s="790"/>
    </row>
    <row r="295" spans="1:30" s="662" customFormat="1" ht="72" customHeight="1">
      <c r="A295" s="806">
        <v>16</v>
      </c>
      <c r="B295" s="1130">
        <v>7000028314</v>
      </c>
      <c r="C295" s="1128">
        <v>290</v>
      </c>
      <c r="D295" s="1128">
        <v>69</v>
      </c>
      <c r="E295" s="1128">
        <v>20</v>
      </c>
      <c r="F295" s="1130" t="s">
        <v>835</v>
      </c>
      <c r="G295" s="1128">
        <v>100001216</v>
      </c>
      <c r="H295" s="1128">
        <v>995455</v>
      </c>
      <c r="I295" s="978"/>
      <c r="J295" s="1128">
        <v>18</v>
      </c>
      <c r="K295" s="977"/>
      <c r="L295" s="1130" t="s">
        <v>844</v>
      </c>
      <c r="M295" s="1128" t="s">
        <v>568</v>
      </c>
      <c r="N295" s="1128">
        <v>3</v>
      </c>
      <c r="O295" s="972"/>
      <c r="P295" s="938" t="str">
        <f t="shared" si="85"/>
        <v>Included</v>
      </c>
      <c r="Q295" s="938">
        <f t="shared" si="86"/>
        <v>0</v>
      </c>
      <c r="R295" s="662">
        <f t="shared" si="87"/>
        <v>0</v>
      </c>
      <c r="S295" s="662">
        <f t="shared" si="75"/>
        <v>0</v>
      </c>
      <c r="T295" s="663"/>
      <c r="U295" s="663"/>
      <c r="AD295" s="790"/>
    </row>
    <row r="296" spans="1:30" s="662" customFormat="1" ht="72" customHeight="1">
      <c r="A296" s="806">
        <v>17</v>
      </c>
      <c r="B296" s="1130">
        <v>7000028314</v>
      </c>
      <c r="C296" s="1128">
        <v>290</v>
      </c>
      <c r="D296" s="1128">
        <v>69</v>
      </c>
      <c r="E296" s="1128">
        <v>30</v>
      </c>
      <c r="F296" s="1130" t="s">
        <v>835</v>
      </c>
      <c r="G296" s="1128">
        <v>100001212</v>
      </c>
      <c r="H296" s="1128">
        <v>995455</v>
      </c>
      <c r="I296" s="978"/>
      <c r="J296" s="1128">
        <v>18</v>
      </c>
      <c r="K296" s="977"/>
      <c r="L296" s="1130" t="s">
        <v>845</v>
      </c>
      <c r="M296" s="1128" t="s">
        <v>568</v>
      </c>
      <c r="N296" s="1128">
        <v>6</v>
      </c>
      <c r="O296" s="972"/>
      <c r="P296" s="938" t="str">
        <f t="shared" si="85"/>
        <v>Included</v>
      </c>
      <c r="Q296" s="938">
        <f t="shared" si="86"/>
        <v>0</v>
      </c>
      <c r="R296" s="662">
        <f t="shared" si="87"/>
        <v>0</v>
      </c>
      <c r="S296" s="662">
        <f t="shared" si="75"/>
        <v>0</v>
      </c>
      <c r="T296" s="663"/>
      <c r="U296" s="663"/>
      <c r="AD296" s="790"/>
    </row>
    <row r="297" spans="1:30" s="662" customFormat="1" ht="72" customHeight="1">
      <c r="A297" s="806">
        <v>18</v>
      </c>
      <c r="B297" s="1130">
        <v>7000028314</v>
      </c>
      <c r="C297" s="1128">
        <v>290</v>
      </c>
      <c r="D297" s="1128">
        <v>69</v>
      </c>
      <c r="E297" s="1128">
        <v>40</v>
      </c>
      <c r="F297" s="1130" t="s">
        <v>835</v>
      </c>
      <c r="G297" s="1128">
        <v>100001217</v>
      </c>
      <c r="H297" s="1128">
        <v>995455</v>
      </c>
      <c r="I297" s="978"/>
      <c r="J297" s="1128">
        <v>18</v>
      </c>
      <c r="K297" s="977"/>
      <c r="L297" s="1130" t="s">
        <v>846</v>
      </c>
      <c r="M297" s="1128" t="s">
        <v>568</v>
      </c>
      <c r="N297" s="1128">
        <v>9</v>
      </c>
      <c r="O297" s="972"/>
      <c r="P297" s="938" t="str">
        <f t="shared" si="85"/>
        <v>Included</v>
      </c>
      <c r="Q297" s="938">
        <f t="shared" si="86"/>
        <v>0</v>
      </c>
      <c r="R297" s="662">
        <f t="shared" si="87"/>
        <v>0</v>
      </c>
      <c r="S297" s="662">
        <f t="shared" si="75"/>
        <v>0</v>
      </c>
      <c r="T297" s="663"/>
      <c r="U297" s="663"/>
      <c r="AD297" s="790"/>
    </row>
    <row r="298" spans="1:30" s="662" customFormat="1" ht="72" customHeight="1">
      <c r="A298" s="806">
        <v>19</v>
      </c>
      <c r="B298" s="1130">
        <v>7000028314</v>
      </c>
      <c r="C298" s="1128">
        <v>290</v>
      </c>
      <c r="D298" s="1128">
        <v>69</v>
      </c>
      <c r="E298" s="1128">
        <v>50</v>
      </c>
      <c r="F298" s="1130" t="s">
        <v>835</v>
      </c>
      <c r="G298" s="1128">
        <v>100001214</v>
      </c>
      <c r="H298" s="1128">
        <v>995455</v>
      </c>
      <c r="I298" s="978"/>
      <c r="J298" s="1128">
        <v>18</v>
      </c>
      <c r="K298" s="977"/>
      <c r="L298" s="1130" t="s">
        <v>847</v>
      </c>
      <c r="M298" s="1128" t="s">
        <v>568</v>
      </c>
      <c r="N298" s="1128">
        <v>5</v>
      </c>
      <c r="O298" s="972"/>
      <c r="P298" s="938" t="str">
        <f t="shared" si="85"/>
        <v>Included</v>
      </c>
      <c r="Q298" s="938">
        <f t="shared" si="86"/>
        <v>0</v>
      </c>
      <c r="R298" s="662">
        <f t="shared" si="87"/>
        <v>0</v>
      </c>
      <c r="S298" s="662">
        <f t="shared" si="75"/>
        <v>0</v>
      </c>
      <c r="T298" s="663"/>
      <c r="U298" s="663"/>
      <c r="AD298" s="790"/>
    </row>
    <row r="299" spans="1:30" s="662" customFormat="1" ht="48.75" customHeight="1">
      <c r="A299" s="806">
        <v>20</v>
      </c>
      <c r="B299" s="1130">
        <v>7000028314</v>
      </c>
      <c r="C299" s="1128">
        <v>270</v>
      </c>
      <c r="D299" s="1128">
        <v>110</v>
      </c>
      <c r="E299" s="1128">
        <v>10</v>
      </c>
      <c r="F299" s="1130" t="s">
        <v>836</v>
      </c>
      <c r="G299" s="1128">
        <v>100003276</v>
      </c>
      <c r="H299" s="1128">
        <v>995429</v>
      </c>
      <c r="I299" s="978"/>
      <c r="J299" s="1128">
        <v>18</v>
      </c>
      <c r="K299" s="977"/>
      <c r="L299" s="1130" t="s">
        <v>848</v>
      </c>
      <c r="M299" s="1128" t="s">
        <v>569</v>
      </c>
      <c r="N299" s="1128">
        <v>1</v>
      </c>
      <c r="O299" s="972"/>
      <c r="P299" s="938" t="str">
        <f t="shared" si="85"/>
        <v>Included</v>
      </c>
      <c r="Q299" s="938">
        <f t="shared" si="86"/>
        <v>0</v>
      </c>
      <c r="R299" s="662">
        <f t="shared" si="87"/>
        <v>0</v>
      </c>
      <c r="S299" s="662">
        <f t="shared" si="75"/>
        <v>0</v>
      </c>
      <c r="T299" s="663"/>
      <c r="U299" s="663"/>
      <c r="AD299" s="790"/>
    </row>
    <row r="300" spans="1:30" s="662" customFormat="1" ht="57.75" customHeight="1">
      <c r="A300" s="806">
        <v>21</v>
      </c>
      <c r="B300" s="1130">
        <v>7000028314</v>
      </c>
      <c r="C300" s="1128">
        <v>270</v>
      </c>
      <c r="D300" s="1128">
        <v>110</v>
      </c>
      <c r="E300" s="1128">
        <v>20</v>
      </c>
      <c r="F300" s="1130" t="s">
        <v>836</v>
      </c>
      <c r="G300" s="1128">
        <v>100002334</v>
      </c>
      <c r="H300" s="1128">
        <v>995429</v>
      </c>
      <c r="I300" s="978"/>
      <c r="J300" s="1128">
        <v>18</v>
      </c>
      <c r="K300" s="977"/>
      <c r="L300" s="1130" t="s">
        <v>849</v>
      </c>
      <c r="M300" s="1128" t="s">
        <v>572</v>
      </c>
      <c r="N300" s="1128">
        <v>1</v>
      </c>
      <c r="O300" s="972"/>
      <c r="P300" s="938" t="str">
        <f>IF(O300=0, "Included", IF(ISERROR(N300*O300), O300, N300*O300))</f>
        <v>Included</v>
      </c>
      <c r="Q300" s="938">
        <f>S300</f>
        <v>0</v>
      </c>
      <c r="R300" s="662">
        <f>IF(P300="Included",0,P300)</f>
        <v>0</v>
      </c>
      <c r="S300" s="662">
        <f t="shared" si="75"/>
        <v>0</v>
      </c>
      <c r="T300" s="663"/>
      <c r="U300" s="663"/>
      <c r="AD300" s="790"/>
    </row>
    <row r="301" spans="1:30" s="662" customFormat="1" ht="49.5">
      <c r="A301" s="806">
        <v>22</v>
      </c>
      <c r="B301" s="1130">
        <v>7000028314</v>
      </c>
      <c r="C301" s="1128">
        <v>550</v>
      </c>
      <c r="D301" s="1128">
        <v>260</v>
      </c>
      <c r="E301" s="1128">
        <v>10</v>
      </c>
      <c r="F301" s="1130" t="s">
        <v>837</v>
      </c>
      <c r="G301" s="1128">
        <v>100001559</v>
      </c>
      <c r="H301" s="1128">
        <v>995429</v>
      </c>
      <c r="I301" s="978"/>
      <c r="J301" s="1128">
        <v>18</v>
      </c>
      <c r="K301" s="977"/>
      <c r="L301" s="1130" t="s">
        <v>850</v>
      </c>
      <c r="M301" s="1128" t="s">
        <v>568</v>
      </c>
      <c r="N301" s="1128">
        <v>2</v>
      </c>
      <c r="O301" s="972"/>
      <c r="P301" s="938" t="str">
        <f>IF(O301=0, "Included", IF(ISERROR(N301*O301), O301, N301*O301))</f>
        <v>Included</v>
      </c>
      <c r="Q301" s="938">
        <f>S301</f>
        <v>0</v>
      </c>
      <c r="R301" s="662">
        <f>IF(P301="Included",0,P301)</f>
        <v>0</v>
      </c>
      <c r="S301" s="662">
        <f t="shared" si="75"/>
        <v>0</v>
      </c>
      <c r="T301" s="663"/>
      <c r="U301" s="663"/>
      <c r="AD301" s="790"/>
    </row>
    <row r="302" spans="1:30" s="662" customFormat="1" ht="49.5">
      <c r="A302" s="806">
        <v>23</v>
      </c>
      <c r="B302" s="1130">
        <v>7000028314</v>
      </c>
      <c r="C302" s="1128">
        <v>550</v>
      </c>
      <c r="D302" s="1128">
        <v>260</v>
      </c>
      <c r="E302" s="1128">
        <v>20</v>
      </c>
      <c r="F302" s="1130" t="s">
        <v>837</v>
      </c>
      <c r="G302" s="1128">
        <v>100003822</v>
      </c>
      <c r="H302" s="1128">
        <v>995459</v>
      </c>
      <c r="I302" s="978"/>
      <c r="J302" s="1128">
        <v>18</v>
      </c>
      <c r="K302" s="977"/>
      <c r="L302" s="1130" t="s">
        <v>851</v>
      </c>
      <c r="M302" s="1128" t="s">
        <v>568</v>
      </c>
      <c r="N302" s="1128">
        <v>2</v>
      </c>
      <c r="O302" s="972"/>
      <c r="P302" s="938" t="str">
        <f>IF(O302=0, "Included", IF(ISERROR(N302*O302), O302, N302*O302))</f>
        <v>Included</v>
      </c>
      <c r="Q302" s="938">
        <f>S302</f>
        <v>0</v>
      </c>
      <c r="R302" s="662">
        <f>IF(P302="Included",0,P302)</f>
        <v>0</v>
      </c>
      <c r="S302" s="662">
        <f t="shared" si="75"/>
        <v>0</v>
      </c>
      <c r="T302" s="663"/>
      <c r="U302" s="663"/>
      <c r="AD302" s="790"/>
    </row>
    <row r="303" spans="1:30" s="662" customFormat="1" ht="49.5">
      <c r="A303" s="806">
        <v>24</v>
      </c>
      <c r="B303" s="1130">
        <v>7000028314</v>
      </c>
      <c r="C303" s="1128">
        <v>550</v>
      </c>
      <c r="D303" s="1128">
        <v>260</v>
      </c>
      <c r="E303" s="1128">
        <v>30</v>
      </c>
      <c r="F303" s="1130" t="s">
        <v>837</v>
      </c>
      <c r="G303" s="1128">
        <v>100001560</v>
      </c>
      <c r="H303" s="1128">
        <v>995429</v>
      </c>
      <c r="I303" s="978"/>
      <c r="J303" s="1128">
        <v>18</v>
      </c>
      <c r="K303" s="977"/>
      <c r="L303" s="1130" t="s">
        <v>852</v>
      </c>
      <c r="M303" s="1128" t="s">
        <v>568</v>
      </c>
      <c r="N303" s="1128">
        <v>6</v>
      </c>
      <c r="O303" s="972"/>
      <c r="P303" s="938" t="str">
        <f t="shared" ref="P303" si="88">IF(O303=0, "Included", IF(ISERROR(N303*O303), O303, N303*O303))</f>
        <v>Included</v>
      </c>
      <c r="Q303" s="938">
        <f t="shared" ref="Q303" si="89">S303</f>
        <v>0</v>
      </c>
      <c r="R303" s="662">
        <f t="shared" ref="R303" si="90">IF(P303="Included",0,P303)</f>
        <v>0</v>
      </c>
      <c r="S303" s="662">
        <f t="shared" si="75"/>
        <v>0</v>
      </c>
      <c r="T303" s="663"/>
      <c r="U303" s="663"/>
      <c r="AD303" s="790"/>
    </row>
    <row r="304" spans="1:30" s="662" customFormat="1" ht="49.5">
      <c r="A304" s="806">
        <v>25</v>
      </c>
      <c r="B304" s="1130">
        <v>7000028314</v>
      </c>
      <c r="C304" s="1128">
        <v>550</v>
      </c>
      <c r="D304" s="1128">
        <v>260</v>
      </c>
      <c r="E304" s="1128">
        <v>40</v>
      </c>
      <c r="F304" s="1130" t="s">
        <v>837</v>
      </c>
      <c r="G304" s="1128">
        <v>100003806</v>
      </c>
      <c r="H304" s="1128">
        <v>995459</v>
      </c>
      <c r="I304" s="978"/>
      <c r="J304" s="1128">
        <v>18</v>
      </c>
      <c r="K304" s="977"/>
      <c r="L304" s="1130" t="s">
        <v>853</v>
      </c>
      <c r="M304" s="1128" t="s">
        <v>568</v>
      </c>
      <c r="N304" s="1128">
        <v>6</v>
      </c>
      <c r="O304" s="972"/>
      <c r="P304" s="938" t="str">
        <f>IF(O304=0, "Included", IF(ISERROR(N304*O304), O304, N304*O304))</f>
        <v>Included</v>
      </c>
      <c r="Q304" s="938">
        <f>S304</f>
        <v>0</v>
      </c>
      <c r="R304" s="662">
        <f>IF(P304="Included",0,P304)</f>
        <v>0</v>
      </c>
      <c r="S304" s="662">
        <f t="shared" si="75"/>
        <v>0</v>
      </c>
      <c r="T304" s="663"/>
      <c r="U304" s="663"/>
      <c r="AD304" s="790"/>
    </row>
    <row r="305" spans="1:30" s="662" customFormat="1" ht="49.5">
      <c r="A305" s="806">
        <v>26</v>
      </c>
      <c r="B305" s="1130">
        <v>7000028314</v>
      </c>
      <c r="C305" s="1128">
        <v>550</v>
      </c>
      <c r="D305" s="1128">
        <v>260</v>
      </c>
      <c r="E305" s="1128">
        <v>50</v>
      </c>
      <c r="F305" s="1130" t="s">
        <v>837</v>
      </c>
      <c r="G305" s="1128">
        <v>100001565</v>
      </c>
      <c r="H305" s="1128">
        <v>995429</v>
      </c>
      <c r="I305" s="978"/>
      <c r="J305" s="1128">
        <v>18</v>
      </c>
      <c r="K305" s="977"/>
      <c r="L305" s="1130" t="s">
        <v>854</v>
      </c>
      <c r="M305" s="1128" t="s">
        <v>568</v>
      </c>
      <c r="N305" s="1128">
        <v>9</v>
      </c>
      <c r="O305" s="972"/>
      <c r="P305" s="938" t="str">
        <f>IF(O305=0, "Included", IF(ISERROR(N305*O305), O305, N305*O305))</f>
        <v>Included</v>
      </c>
      <c r="Q305" s="938">
        <f>S305</f>
        <v>0</v>
      </c>
      <c r="R305" s="662">
        <f>IF(P305="Included",0,P305)</f>
        <v>0</v>
      </c>
      <c r="S305" s="662">
        <f t="shared" si="75"/>
        <v>0</v>
      </c>
      <c r="T305" s="663"/>
      <c r="U305" s="663"/>
      <c r="AD305" s="790"/>
    </row>
    <row r="306" spans="1:30" s="662" customFormat="1" ht="49.5">
      <c r="A306" s="806">
        <v>27</v>
      </c>
      <c r="B306" s="1130">
        <v>7000028314</v>
      </c>
      <c r="C306" s="1128">
        <v>550</v>
      </c>
      <c r="D306" s="1128">
        <v>260</v>
      </c>
      <c r="E306" s="1128">
        <v>60</v>
      </c>
      <c r="F306" s="1130" t="s">
        <v>837</v>
      </c>
      <c r="G306" s="1128">
        <v>100003810</v>
      </c>
      <c r="H306" s="1128">
        <v>995459</v>
      </c>
      <c r="I306" s="978"/>
      <c r="J306" s="1128">
        <v>18</v>
      </c>
      <c r="K306" s="977"/>
      <c r="L306" s="1130" t="s">
        <v>855</v>
      </c>
      <c r="M306" s="1128" t="s">
        <v>568</v>
      </c>
      <c r="N306" s="1128">
        <v>9</v>
      </c>
      <c r="O306" s="972"/>
      <c r="P306" s="938" t="str">
        <f t="shared" ref="P306:P310" si="91">IF(O306=0, "Included", IF(ISERROR(N306*O306), O306, N306*O306))</f>
        <v>Included</v>
      </c>
      <c r="Q306" s="938">
        <f t="shared" ref="Q306:Q310" si="92">S306</f>
        <v>0</v>
      </c>
      <c r="R306" s="662">
        <f t="shared" ref="R306:R310" si="93">IF(P306="Included",0,P306)</f>
        <v>0</v>
      </c>
      <c r="S306" s="662">
        <f t="shared" si="75"/>
        <v>0</v>
      </c>
      <c r="T306" s="663"/>
      <c r="U306" s="663"/>
      <c r="AD306" s="790"/>
    </row>
    <row r="307" spans="1:30" s="662" customFormat="1" ht="49.5">
      <c r="A307" s="806">
        <v>28</v>
      </c>
      <c r="B307" s="1130">
        <v>7000028314</v>
      </c>
      <c r="C307" s="1128">
        <v>550</v>
      </c>
      <c r="D307" s="1128">
        <v>260</v>
      </c>
      <c r="E307" s="1128">
        <v>70</v>
      </c>
      <c r="F307" s="1130" t="s">
        <v>837</v>
      </c>
      <c r="G307" s="1128">
        <v>100001562</v>
      </c>
      <c r="H307" s="1128">
        <v>995429</v>
      </c>
      <c r="I307" s="978"/>
      <c r="J307" s="1128">
        <v>18</v>
      </c>
      <c r="K307" s="977"/>
      <c r="L307" s="1130" t="s">
        <v>856</v>
      </c>
      <c r="M307" s="1128" t="s">
        <v>568</v>
      </c>
      <c r="N307" s="1128">
        <v>5</v>
      </c>
      <c r="O307" s="972"/>
      <c r="P307" s="938" t="str">
        <f t="shared" si="91"/>
        <v>Included</v>
      </c>
      <c r="Q307" s="938">
        <f t="shared" si="92"/>
        <v>0</v>
      </c>
      <c r="R307" s="662">
        <f t="shared" si="93"/>
        <v>0</v>
      </c>
      <c r="S307" s="662">
        <f t="shared" si="75"/>
        <v>0</v>
      </c>
      <c r="T307" s="663"/>
      <c r="U307" s="663"/>
      <c r="AD307" s="790"/>
    </row>
    <row r="308" spans="1:30" s="662" customFormat="1" ht="49.5">
      <c r="A308" s="806">
        <v>29</v>
      </c>
      <c r="B308" s="1130">
        <v>7000028314</v>
      </c>
      <c r="C308" s="1128">
        <v>550</v>
      </c>
      <c r="D308" s="1128">
        <v>260</v>
      </c>
      <c r="E308" s="1128">
        <v>80</v>
      </c>
      <c r="F308" s="1130" t="s">
        <v>837</v>
      </c>
      <c r="G308" s="1128">
        <v>100003807</v>
      </c>
      <c r="H308" s="1128">
        <v>995459</v>
      </c>
      <c r="I308" s="978"/>
      <c r="J308" s="1128">
        <v>18</v>
      </c>
      <c r="K308" s="977"/>
      <c r="L308" s="1130" t="s">
        <v>857</v>
      </c>
      <c r="M308" s="1128" t="s">
        <v>568</v>
      </c>
      <c r="N308" s="1128">
        <v>5</v>
      </c>
      <c r="O308" s="972"/>
      <c r="P308" s="938" t="str">
        <f t="shared" si="91"/>
        <v>Included</v>
      </c>
      <c r="Q308" s="938">
        <f t="shared" si="92"/>
        <v>0</v>
      </c>
      <c r="R308" s="662">
        <f t="shared" si="93"/>
        <v>0</v>
      </c>
      <c r="S308" s="662">
        <f t="shared" si="75"/>
        <v>0</v>
      </c>
      <c r="T308" s="663"/>
      <c r="U308" s="663"/>
      <c r="AD308" s="790"/>
    </row>
    <row r="309" spans="1:30" s="662" customFormat="1" ht="49.5">
      <c r="A309" s="806">
        <v>30</v>
      </c>
      <c r="B309" s="1130">
        <v>7000028314</v>
      </c>
      <c r="C309" s="1128">
        <v>550</v>
      </c>
      <c r="D309" s="1128">
        <v>260</v>
      </c>
      <c r="E309" s="1128">
        <v>90</v>
      </c>
      <c r="F309" s="1130" t="s">
        <v>837</v>
      </c>
      <c r="G309" s="1128">
        <v>100001563</v>
      </c>
      <c r="H309" s="1128">
        <v>995429</v>
      </c>
      <c r="I309" s="978"/>
      <c r="J309" s="1128">
        <v>18</v>
      </c>
      <c r="K309" s="977"/>
      <c r="L309" s="1130" t="s">
        <v>858</v>
      </c>
      <c r="M309" s="1128" t="s">
        <v>568</v>
      </c>
      <c r="N309" s="1128">
        <v>3</v>
      </c>
      <c r="O309" s="972"/>
      <c r="P309" s="938" t="str">
        <f t="shared" si="91"/>
        <v>Included</v>
      </c>
      <c r="Q309" s="938">
        <f t="shared" si="92"/>
        <v>0</v>
      </c>
      <c r="R309" s="662">
        <f t="shared" si="93"/>
        <v>0</v>
      </c>
      <c r="S309" s="662">
        <f t="shared" si="75"/>
        <v>0</v>
      </c>
      <c r="T309" s="663"/>
      <c r="U309" s="663"/>
      <c r="AD309" s="790"/>
    </row>
    <row r="310" spans="1:30" s="662" customFormat="1" ht="49.5">
      <c r="A310" s="806">
        <v>31</v>
      </c>
      <c r="B310" s="1130">
        <v>7000028314</v>
      </c>
      <c r="C310" s="1128">
        <v>550</v>
      </c>
      <c r="D310" s="1128">
        <v>260</v>
      </c>
      <c r="E310" s="1128">
        <v>100</v>
      </c>
      <c r="F310" s="1130" t="s">
        <v>837</v>
      </c>
      <c r="G310" s="1128">
        <v>100003809</v>
      </c>
      <c r="H310" s="1128">
        <v>995459</v>
      </c>
      <c r="I310" s="978"/>
      <c r="J310" s="1128">
        <v>18</v>
      </c>
      <c r="K310" s="977"/>
      <c r="L310" s="1130" t="s">
        <v>859</v>
      </c>
      <c r="M310" s="1128" t="s">
        <v>568</v>
      </c>
      <c r="N310" s="1128">
        <v>3</v>
      </c>
      <c r="O310" s="972"/>
      <c r="P310" s="938" t="str">
        <f t="shared" si="91"/>
        <v>Included</v>
      </c>
      <c r="Q310" s="938">
        <f t="shared" si="92"/>
        <v>0</v>
      </c>
      <c r="R310" s="662">
        <f t="shared" si="93"/>
        <v>0</v>
      </c>
      <c r="S310" s="662">
        <f t="shared" si="75"/>
        <v>0</v>
      </c>
      <c r="T310" s="663"/>
      <c r="U310" s="663"/>
      <c r="AD310" s="790"/>
    </row>
    <row r="311" spans="1:30" s="662" customFormat="1" ht="66.75" customHeight="1">
      <c r="A311" s="806">
        <v>32</v>
      </c>
      <c r="B311" s="1130">
        <v>7000028314</v>
      </c>
      <c r="C311" s="1128">
        <v>280</v>
      </c>
      <c r="D311" s="1128">
        <v>270</v>
      </c>
      <c r="E311" s="1128">
        <v>10</v>
      </c>
      <c r="F311" s="1130" t="s">
        <v>838</v>
      </c>
      <c r="G311" s="1128">
        <v>100004518</v>
      </c>
      <c r="H311" s="1128">
        <v>995433</v>
      </c>
      <c r="I311" s="978"/>
      <c r="J311" s="1128">
        <v>18</v>
      </c>
      <c r="K311" s="977"/>
      <c r="L311" s="1130" t="s">
        <v>583</v>
      </c>
      <c r="M311" s="1128" t="s">
        <v>584</v>
      </c>
      <c r="N311" s="1128">
        <v>1210</v>
      </c>
      <c r="O311" s="972"/>
      <c r="P311" s="938" t="str">
        <f>IF(O311=0, "Included", IF(ISERROR(N311*O311), O311, N311*O311))</f>
        <v>Included</v>
      </c>
      <c r="Q311" s="938">
        <f>S311</f>
        <v>0</v>
      </c>
      <c r="R311" s="662">
        <f>IF(P311="Included",0,P311)</f>
        <v>0</v>
      </c>
      <c r="S311" s="662">
        <f t="shared" si="53"/>
        <v>0</v>
      </c>
      <c r="T311" s="663"/>
      <c r="U311" s="663"/>
      <c r="AD311" s="790"/>
    </row>
    <row r="312" spans="1:30" s="662" customFormat="1" ht="80.25" customHeight="1">
      <c r="A312" s="806">
        <v>33</v>
      </c>
      <c r="B312" s="1130">
        <v>7000028314</v>
      </c>
      <c r="C312" s="1128">
        <v>280</v>
      </c>
      <c r="D312" s="1128">
        <v>270</v>
      </c>
      <c r="E312" s="1128">
        <v>20</v>
      </c>
      <c r="F312" s="1130" t="s">
        <v>838</v>
      </c>
      <c r="G312" s="1128">
        <v>100011662</v>
      </c>
      <c r="H312" s="1128">
        <v>995433</v>
      </c>
      <c r="I312" s="978"/>
      <c r="J312" s="1128">
        <v>18</v>
      </c>
      <c r="K312" s="977"/>
      <c r="L312" s="1130" t="s">
        <v>641</v>
      </c>
      <c r="M312" s="1128" t="s">
        <v>584</v>
      </c>
      <c r="N312" s="1128">
        <v>121</v>
      </c>
      <c r="O312" s="972"/>
      <c r="P312" s="938" t="str">
        <f t="shared" ref="P312:P321" si="94">IF(O312=0, "Included", IF(ISERROR(N312*O312), O312, N312*O312))</f>
        <v>Included</v>
      </c>
      <c r="Q312" s="938">
        <f t="shared" ref="Q312:Q321" si="95">S312</f>
        <v>0</v>
      </c>
      <c r="R312" s="662">
        <f t="shared" ref="R312:R321" si="96">IF(P312="Included",0,P312)</f>
        <v>0</v>
      </c>
      <c r="S312" s="662">
        <f t="shared" si="53"/>
        <v>0</v>
      </c>
      <c r="T312" s="663"/>
      <c r="U312" s="663"/>
      <c r="AD312" s="790"/>
    </row>
    <row r="313" spans="1:30" s="662" customFormat="1" ht="36" customHeight="1">
      <c r="A313" s="806">
        <v>34</v>
      </c>
      <c r="B313" s="1130">
        <v>7000028314</v>
      </c>
      <c r="C313" s="1128">
        <v>280</v>
      </c>
      <c r="D313" s="1128">
        <v>270</v>
      </c>
      <c r="E313" s="1128">
        <v>30</v>
      </c>
      <c r="F313" s="1130" t="s">
        <v>838</v>
      </c>
      <c r="G313" s="1128">
        <v>100001325</v>
      </c>
      <c r="H313" s="1128">
        <v>995454</v>
      </c>
      <c r="I313" s="978"/>
      <c r="J313" s="1128">
        <v>18</v>
      </c>
      <c r="K313" s="977"/>
      <c r="L313" s="1130" t="s">
        <v>585</v>
      </c>
      <c r="M313" s="1128" t="s">
        <v>584</v>
      </c>
      <c r="N313" s="1128">
        <v>43</v>
      </c>
      <c r="O313" s="972"/>
      <c r="P313" s="938" t="str">
        <f t="shared" si="94"/>
        <v>Included</v>
      </c>
      <c r="Q313" s="938">
        <f t="shared" si="95"/>
        <v>0</v>
      </c>
      <c r="R313" s="662">
        <f t="shared" si="96"/>
        <v>0</v>
      </c>
      <c r="S313" s="662">
        <f t="shared" si="53"/>
        <v>0</v>
      </c>
      <c r="T313" s="663"/>
      <c r="U313" s="663"/>
      <c r="AD313" s="790"/>
    </row>
    <row r="314" spans="1:30" s="662" customFormat="1" ht="60.75" customHeight="1">
      <c r="A314" s="806">
        <v>35</v>
      </c>
      <c r="B314" s="1130">
        <v>7000028314</v>
      </c>
      <c r="C314" s="1128">
        <v>280</v>
      </c>
      <c r="D314" s="1128">
        <v>270</v>
      </c>
      <c r="E314" s="1128">
        <v>40</v>
      </c>
      <c r="F314" s="1130" t="s">
        <v>838</v>
      </c>
      <c r="G314" s="1128">
        <v>100001327</v>
      </c>
      <c r="H314" s="1128">
        <v>995454</v>
      </c>
      <c r="I314" s="978"/>
      <c r="J314" s="1128">
        <v>18</v>
      </c>
      <c r="K314" s="977"/>
      <c r="L314" s="1130" t="s">
        <v>592</v>
      </c>
      <c r="M314" s="1128" t="s">
        <v>584</v>
      </c>
      <c r="N314" s="1128">
        <v>356</v>
      </c>
      <c r="O314" s="972"/>
      <c r="P314" s="938" t="str">
        <f t="shared" si="94"/>
        <v>Included</v>
      </c>
      <c r="Q314" s="938">
        <f t="shared" si="95"/>
        <v>0</v>
      </c>
      <c r="R314" s="662">
        <f t="shared" si="96"/>
        <v>0</v>
      </c>
      <c r="S314" s="662">
        <f t="shared" si="53"/>
        <v>0</v>
      </c>
      <c r="T314" s="663"/>
      <c r="U314" s="663"/>
      <c r="AD314" s="790"/>
    </row>
    <row r="315" spans="1:30" s="662" customFormat="1" ht="52.5" customHeight="1">
      <c r="A315" s="806">
        <v>36</v>
      </c>
      <c r="B315" s="1130">
        <v>7000028314</v>
      </c>
      <c r="C315" s="1128">
        <v>280</v>
      </c>
      <c r="D315" s="1128">
        <v>270</v>
      </c>
      <c r="E315" s="1128">
        <v>50</v>
      </c>
      <c r="F315" s="1130" t="s">
        <v>838</v>
      </c>
      <c r="G315" s="1128">
        <v>100001328</v>
      </c>
      <c r="H315" s="1128">
        <v>995454</v>
      </c>
      <c r="I315" s="978"/>
      <c r="J315" s="1128">
        <v>18</v>
      </c>
      <c r="K315" s="977"/>
      <c r="L315" s="1130" t="s">
        <v>645</v>
      </c>
      <c r="M315" s="1128" t="s">
        <v>584</v>
      </c>
      <c r="N315" s="1128">
        <v>341</v>
      </c>
      <c r="O315" s="972"/>
      <c r="P315" s="938" t="str">
        <f t="shared" si="94"/>
        <v>Included</v>
      </c>
      <c r="Q315" s="938">
        <f t="shared" si="95"/>
        <v>0</v>
      </c>
      <c r="R315" s="662">
        <f t="shared" si="96"/>
        <v>0</v>
      </c>
      <c r="S315" s="662">
        <f t="shared" si="53"/>
        <v>0</v>
      </c>
      <c r="T315" s="663"/>
      <c r="U315" s="663"/>
      <c r="AD315" s="790"/>
    </row>
    <row r="316" spans="1:30" s="662" customFormat="1" ht="39" customHeight="1">
      <c r="A316" s="806">
        <v>37</v>
      </c>
      <c r="B316" s="1130">
        <v>7000028314</v>
      </c>
      <c r="C316" s="1128">
        <v>280</v>
      </c>
      <c r="D316" s="1128">
        <v>270</v>
      </c>
      <c r="E316" s="1128">
        <v>60</v>
      </c>
      <c r="F316" s="1130" t="s">
        <v>838</v>
      </c>
      <c r="G316" s="1128">
        <v>100001329</v>
      </c>
      <c r="H316" s="1128">
        <v>995454</v>
      </c>
      <c r="I316" s="978"/>
      <c r="J316" s="1128">
        <v>18</v>
      </c>
      <c r="K316" s="977"/>
      <c r="L316" s="1130" t="s">
        <v>586</v>
      </c>
      <c r="M316" s="1128" t="s">
        <v>579</v>
      </c>
      <c r="N316" s="1128">
        <v>30</v>
      </c>
      <c r="O316" s="972"/>
      <c r="P316" s="938" t="str">
        <f t="shared" si="94"/>
        <v>Included</v>
      </c>
      <c r="Q316" s="938">
        <f t="shared" si="95"/>
        <v>0</v>
      </c>
      <c r="R316" s="662">
        <f t="shared" si="96"/>
        <v>0</v>
      </c>
      <c r="S316" s="662">
        <f t="shared" si="53"/>
        <v>0</v>
      </c>
      <c r="T316" s="663"/>
      <c r="U316" s="663"/>
      <c r="AD316" s="790"/>
    </row>
    <row r="317" spans="1:30" s="662" customFormat="1" ht="39" customHeight="1">
      <c r="A317" s="806">
        <v>38</v>
      </c>
      <c r="B317" s="1130">
        <v>7000028314</v>
      </c>
      <c r="C317" s="1128">
        <v>280</v>
      </c>
      <c r="D317" s="1128">
        <v>270</v>
      </c>
      <c r="E317" s="1128">
        <v>70</v>
      </c>
      <c r="F317" s="1130" t="s">
        <v>838</v>
      </c>
      <c r="G317" s="1128">
        <v>100001330</v>
      </c>
      <c r="H317" s="1128">
        <v>995428</v>
      </c>
      <c r="I317" s="978"/>
      <c r="J317" s="1128">
        <v>18</v>
      </c>
      <c r="K317" s="977"/>
      <c r="L317" s="1130" t="s">
        <v>587</v>
      </c>
      <c r="M317" s="1128" t="s">
        <v>584</v>
      </c>
      <c r="N317" s="1128">
        <v>20</v>
      </c>
      <c r="O317" s="972"/>
      <c r="P317" s="938" t="str">
        <f t="shared" si="94"/>
        <v>Included</v>
      </c>
      <c r="Q317" s="938">
        <f t="shared" si="95"/>
        <v>0</v>
      </c>
      <c r="R317" s="662">
        <f t="shared" si="96"/>
        <v>0</v>
      </c>
      <c r="S317" s="662">
        <f t="shared" si="53"/>
        <v>0</v>
      </c>
      <c r="T317" s="663"/>
      <c r="U317" s="663"/>
      <c r="AD317" s="790"/>
    </row>
    <row r="318" spans="1:30" s="662" customFormat="1" ht="64.5" customHeight="1">
      <c r="A318" s="806">
        <v>39</v>
      </c>
      <c r="B318" s="1130">
        <v>7000028314</v>
      </c>
      <c r="C318" s="1128">
        <v>280</v>
      </c>
      <c r="D318" s="1128">
        <v>270</v>
      </c>
      <c r="E318" s="1128">
        <v>80</v>
      </c>
      <c r="F318" s="1130" t="s">
        <v>838</v>
      </c>
      <c r="G318" s="1128">
        <v>100001331</v>
      </c>
      <c r="H318" s="1128">
        <v>995455</v>
      </c>
      <c r="I318" s="978"/>
      <c r="J318" s="1128">
        <v>18</v>
      </c>
      <c r="K318" s="977"/>
      <c r="L318" s="1130" t="s">
        <v>588</v>
      </c>
      <c r="M318" s="1128" t="s">
        <v>579</v>
      </c>
      <c r="N318" s="1128">
        <v>15</v>
      </c>
      <c r="O318" s="972"/>
      <c r="P318" s="938" t="str">
        <f t="shared" si="94"/>
        <v>Included</v>
      </c>
      <c r="Q318" s="938">
        <f t="shared" si="95"/>
        <v>0</v>
      </c>
      <c r="R318" s="662">
        <f t="shared" si="96"/>
        <v>0</v>
      </c>
      <c r="S318" s="662">
        <f t="shared" si="53"/>
        <v>0</v>
      </c>
      <c r="T318" s="663"/>
      <c r="U318" s="663"/>
      <c r="AD318" s="790"/>
    </row>
    <row r="319" spans="1:30" s="662" customFormat="1" ht="32.25" customHeight="1">
      <c r="A319" s="806">
        <v>40</v>
      </c>
      <c r="B319" s="1130">
        <v>7000028314</v>
      </c>
      <c r="C319" s="1128">
        <v>280</v>
      </c>
      <c r="D319" s="1128">
        <v>270</v>
      </c>
      <c r="E319" s="1128">
        <v>90</v>
      </c>
      <c r="F319" s="1130" t="s">
        <v>838</v>
      </c>
      <c r="G319" s="1128">
        <v>100001714</v>
      </c>
      <c r="H319" s="1128">
        <v>995428</v>
      </c>
      <c r="I319" s="978"/>
      <c r="J319" s="1128">
        <v>18</v>
      </c>
      <c r="K319" s="977"/>
      <c r="L319" s="1130" t="s">
        <v>598</v>
      </c>
      <c r="M319" s="1128" t="s">
        <v>590</v>
      </c>
      <c r="N319" s="1128">
        <v>500</v>
      </c>
      <c r="O319" s="972"/>
      <c r="P319" s="938" t="str">
        <f t="shared" si="94"/>
        <v>Included</v>
      </c>
      <c r="Q319" s="938">
        <f t="shared" si="95"/>
        <v>0</v>
      </c>
      <c r="R319" s="662">
        <f t="shared" si="96"/>
        <v>0</v>
      </c>
      <c r="S319" s="662">
        <f t="shared" si="53"/>
        <v>0</v>
      </c>
      <c r="T319" s="663"/>
      <c r="U319" s="663"/>
      <c r="AD319" s="790"/>
    </row>
    <row r="320" spans="1:30" s="662" customFormat="1" ht="32.25" customHeight="1">
      <c r="A320" s="806">
        <v>41</v>
      </c>
      <c r="B320" s="1130">
        <v>7000028314</v>
      </c>
      <c r="C320" s="1128">
        <v>280</v>
      </c>
      <c r="D320" s="1128">
        <v>270</v>
      </c>
      <c r="E320" s="1128">
        <v>100</v>
      </c>
      <c r="F320" s="1130" t="s">
        <v>838</v>
      </c>
      <c r="G320" s="1128">
        <v>100001713</v>
      </c>
      <c r="H320" s="1128">
        <v>995424</v>
      </c>
      <c r="I320" s="978"/>
      <c r="J320" s="1128">
        <v>18</v>
      </c>
      <c r="K320" s="977"/>
      <c r="L320" s="1130" t="s">
        <v>589</v>
      </c>
      <c r="M320" s="1128" t="s">
        <v>590</v>
      </c>
      <c r="N320" s="1128">
        <v>4550</v>
      </c>
      <c r="O320" s="972"/>
      <c r="P320" s="938" t="str">
        <f t="shared" si="94"/>
        <v>Included</v>
      </c>
      <c r="Q320" s="938">
        <f t="shared" si="95"/>
        <v>0</v>
      </c>
      <c r="R320" s="662">
        <f t="shared" si="96"/>
        <v>0</v>
      </c>
      <c r="S320" s="662">
        <f t="shared" si="53"/>
        <v>0</v>
      </c>
      <c r="T320" s="663"/>
      <c r="U320" s="663"/>
      <c r="AD320" s="790"/>
    </row>
    <row r="321" spans="1:30" s="662" customFormat="1" ht="39" customHeight="1">
      <c r="A321" s="806">
        <v>42</v>
      </c>
      <c r="B321" s="1130">
        <v>7000028314</v>
      </c>
      <c r="C321" s="1128">
        <v>280</v>
      </c>
      <c r="D321" s="1128">
        <v>270</v>
      </c>
      <c r="E321" s="1128">
        <v>110</v>
      </c>
      <c r="F321" s="1130" t="s">
        <v>838</v>
      </c>
      <c r="G321" s="1128">
        <v>100003114</v>
      </c>
      <c r="H321" s="1128">
        <v>995454</v>
      </c>
      <c r="I321" s="978"/>
      <c r="J321" s="1128">
        <v>18</v>
      </c>
      <c r="K321" s="977"/>
      <c r="L321" s="1130" t="s">
        <v>593</v>
      </c>
      <c r="M321" s="1128" t="s">
        <v>590</v>
      </c>
      <c r="N321" s="1128">
        <v>222</v>
      </c>
      <c r="O321" s="972"/>
      <c r="P321" s="938" t="str">
        <f t="shared" si="94"/>
        <v>Included</v>
      </c>
      <c r="Q321" s="938">
        <f t="shared" si="95"/>
        <v>0</v>
      </c>
      <c r="R321" s="662">
        <f t="shared" si="96"/>
        <v>0</v>
      </c>
      <c r="S321" s="662">
        <f t="shared" si="53"/>
        <v>0</v>
      </c>
      <c r="T321" s="663"/>
      <c r="U321" s="663"/>
      <c r="AD321" s="790"/>
    </row>
    <row r="322" spans="1:30" s="662" customFormat="1" ht="64.5" customHeight="1">
      <c r="A322" s="806">
        <v>43</v>
      </c>
      <c r="B322" s="1130">
        <v>7000028314</v>
      </c>
      <c r="C322" s="1128">
        <v>280</v>
      </c>
      <c r="D322" s="1128">
        <v>270</v>
      </c>
      <c r="E322" s="1128">
        <v>120</v>
      </c>
      <c r="F322" s="1130" t="s">
        <v>838</v>
      </c>
      <c r="G322" s="1128">
        <v>100001458</v>
      </c>
      <c r="H322" s="1128">
        <v>995421</v>
      </c>
      <c r="I322" s="978"/>
      <c r="J322" s="1128">
        <v>18</v>
      </c>
      <c r="K322" s="977"/>
      <c r="L322" s="1130" t="s">
        <v>860</v>
      </c>
      <c r="M322" s="1128" t="s">
        <v>590</v>
      </c>
      <c r="N322" s="1128">
        <v>63</v>
      </c>
      <c r="O322" s="972"/>
      <c r="P322" s="938" t="str">
        <f>IF(O322=0, "Included", IF(ISERROR(N322*O322), O322, N322*O322))</f>
        <v>Included</v>
      </c>
      <c r="Q322" s="938">
        <f>S322</f>
        <v>0</v>
      </c>
      <c r="R322" s="662">
        <f>IF(P322="Included",0,P322)</f>
        <v>0</v>
      </c>
      <c r="S322" s="662">
        <f t="shared" si="53"/>
        <v>0</v>
      </c>
      <c r="T322" s="663"/>
      <c r="U322" s="663"/>
      <c r="AD322" s="790"/>
    </row>
    <row r="323" spans="1:30" s="662" customFormat="1" ht="38.25" customHeight="1">
      <c r="A323" s="806">
        <v>44</v>
      </c>
      <c r="B323" s="1130">
        <v>7000028314</v>
      </c>
      <c r="C323" s="1128">
        <v>280</v>
      </c>
      <c r="D323" s="1128">
        <v>270</v>
      </c>
      <c r="E323" s="1128">
        <v>130</v>
      </c>
      <c r="F323" s="1130" t="s">
        <v>838</v>
      </c>
      <c r="G323" s="1128">
        <v>100007701</v>
      </c>
      <c r="H323" s="1128">
        <v>995462</v>
      </c>
      <c r="I323" s="978"/>
      <c r="J323" s="1128">
        <v>18</v>
      </c>
      <c r="K323" s="977"/>
      <c r="L323" s="1130" t="s">
        <v>861</v>
      </c>
      <c r="M323" s="1128" t="s">
        <v>568</v>
      </c>
      <c r="N323" s="1128">
        <v>1</v>
      </c>
      <c r="O323" s="972"/>
      <c r="P323" s="938" t="str">
        <f>IF(O323=0, "Included", IF(ISERROR(N323*O323), O323, N323*O323))</f>
        <v>Included</v>
      </c>
      <c r="Q323" s="938">
        <f>S323</f>
        <v>0</v>
      </c>
      <c r="R323" s="662">
        <f>IF(P323="Included",0,P323)</f>
        <v>0</v>
      </c>
      <c r="S323" s="662">
        <f t="shared" si="53"/>
        <v>0</v>
      </c>
      <c r="T323" s="663"/>
      <c r="U323" s="663"/>
      <c r="AD323" s="790"/>
    </row>
    <row r="324" spans="1:30" s="662" customFormat="1" ht="61.5" customHeight="1">
      <c r="A324" s="806">
        <v>45</v>
      </c>
      <c r="B324" s="1130">
        <v>7000028314</v>
      </c>
      <c r="C324" s="1128">
        <v>280</v>
      </c>
      <c r="D324" s="1128">
        <v>270</v>
      </c>
      <c r="E324" s="1128">
        <v>140</v>
      </c>
      <c r="F324" s="1130" t="s">
        <v>838</v>
      </c>
      <c r="G324" s="1128">
        <v>100015791</v>
      </c>
      <c r="H324" s="1128">
        <v>995454</v>
      </c>
      <c r="I324" s="978"/>
      <c r="J324" s="1128">
        <v>18</v>
      </c>
      <c r="K324" s="977"/>
      <c r="L324" s="1130" t="s">
        <v>622</v>
      </c>
      <c r="M324" s="1128" t="s">
        <v>594</v>
      </c>
      <c r="N324" s="1128">
        <v>50</v>
      </c>
      <c r="O324" s="972"/>
      <c r="P324" s="938" t="str">
        <f>IF(O324=0, "Included", IF(ISERROR(N324*O324), O324, N324*O324))</f>
        <v>Included</v>
      </c>
      <c r="Q324" s="938">
        <f>S324</f>
        <v>0</v>
      </c>
      <c r="R324" s="662">
        <f>IF(P324="Included",0,P324)</f>
        <v>0</v>
      </c>
      <c r="S324" s="662">
        <f t="shared" si="53"/>
        <v>0</v>
      </c>
      <c r="T324" s="663"/>
      <c r="U324" s="663"/>
      <c r="AD324" s="790"/>
    </row>
    <row r="325" spans="1:30" s="662" customFormat="1" ht="56.25" customHeight="1">
      <c r="A325" s="806">
        <v>46</v>
      </c>
      <c r="B325" s="1130">
        <v>7000028314</v>
      </c>
      <c r="C325" s="1128">
        <v>280</v>
      </c>
      <c r="D325" s="1128">
        <v>270</v>
      </c>
      <c r="E325" s="1128">
        <v>150</v>
      </c>
      <c r="F325" s="1130" t="s">
        <v>838</v>
      </c>
      <c r="G325" s="1128">
        <v>100001479</v>
      </c>
      <c r="H325" s="1128">
        <v>995454</v>
      </c>
      <c r="I325" s="978"/>
      <c r="J325" s="1128">
        <v>18</v>
      </c>
      <c r="K325" s="977"/>
      <c r="L325" s="1130" t="s">
        <v>623</v>
      </c>
      <c r="M325" s="1128" t="s">
        <v>594</v>
      </c>
      <c r="N325" s="1128">
        <v>50</v>
      </c>
      <c r="O325" s="972"/>
      <c r="P325" s="938" t="str">
        <f t="shared" ref="P325" si="97">IF(O325=0, "Included", IF(ISERROR(N325*O325), O325, N325*O325))</f>
        <v>Included</v>
      </c>
      <c r="Q325" s="938">
        <f t="shared" ref="Q325" si="98">S325</f>
        <v>0</v>
      </c>
      <c r="R325" s="662">
        <f t="shared" ref="R325" si="99">IF(P325="Included",0,P325)</f>
        <v>0</v>
      </c>
      <c r="S325" s="662">
        <f t="shared" si="53"/>
        <v>0</v>
      </c>
      <c r="T325" s="663"/>
      <c r="U325" s="663"/>
      <c r="AD325" s="790"/>
    </row>
    <row r="326" spans="1:30" s="662" customFormat="1" ht="56.25" customHeight="1">
      <c r="A326" s="806">
        <v>47</v>
      </c>
      <c r="B326" s="1130">
        <v>7000028314</v>
      </c>
      <c r="C326" s="1128">
        <v>280</v>
      </c>
      <c r="D326" s="1128">
        <v>270</v>
      </c>
      <c r="E326" s="1128">
        <v>160</v>
      </c>
      <c r="F326" s="1130" t="s">
        <v>838</v>
      </c>
      <c r="G326" s="1128">
        <v>100001712</v>
      </c>
      <c r="H326" s="1128">
        <v>995428</v>
      </c>
      <c r="I326" s="978"/>
      <c r="J326" s="1128">
        <v>18</v>
      </c>
      <c r="K326" s="977"/>
      <c r="L326" s="1130" t="s">
        <v>643</v>
      </c>
      <c r="M326" s="1128" t="s">
        <v>590</v>
      </c>
      <c r="N326" s="1128">
        <v>4050</v>
      </c>
      <c r="O326" s="972"/>
      <c r="P326" s="938" t="str">
        <f>IF(O326=0, "Included", IF(ISERROR(N326*O326), O326, N326*O326))</f>
        <v>Included</v>
      </c>
      <c r="Q326" s="938">
        <f>S326</f>
        <v>0</v>
      </c>
      <c r="R326" s="662">
        <f>IF(P326="Included",0,P326)</f>
        <v>0</v>
      </c>
      <c r="S326" s="662">
        <f t="shared" ref="S326:S335" si="100">IF(K326="",(R326*J326/100),(R326*K326))</f>
        <v>0</v>
      </c>
      <c r="T326" s="663"/>
      <c r="U326" s="663"/>
      <c r="AD326" s="790"/>
    </row>
    <row r="327" spans="1:30" s="662" customFormat="1" ht="64.5" customHeight="1">
      <c r="A327" s="806">
        <v>48</v>
      </c>
      <c r="B327" s="1130">
        <v>7000028314</v>
      </c>
      <c r="C327" s="1128">
        <v>280</v>
      </c>
      <c r="D327" s="1128">
        <v>270</v>
      </c>
      <c r="E327" s="1128">
        <v>170</v>
      </c>
      <c r="F327" s="1130" t="s">
        <v>838</v>
      </c>
      <c r="G327" s="1128">
        <v>100001721</v>
      </c>
      <c r="H327" s="1128">
        <v>995428</v>
      </c>
      <c r="I327" s="978"/>
      <c r="J327" s="1128">
        <v>18</v>
      </c>
      <c r="K327" s="977"/>
      <c r="L327" s="1130" t="s">
        <v>642</v>
      </c>
      <c r="M327" s="1128" t="s">
        <v>584</v>
      </c>
      <c r="N327" s="1128">
        <v>171</v>
      </c>
      <c r="O327" s="972"/>
      <c r="P327" s="938" t="str">
        <f>IF(O327=0, "Included", IF(ISERROR(N327*O327), O327, N327*O327))</f>
        <v>Included</v>
      </c>
      <c r="Q327" s="938">
        <f>S327</f>
        <v>0</v>
      </c>
      <c r="R327" s="662">
        <f>IF(P327="Included",0,P327)</f>
        <v>0</v>
      </c>
      <c r="S327" s="662">
        <f t="shared" si="100"/>
        <v>0</v>
      </c>
      <c r="T327" s="663"/>
      <c r="U327" s="663"/>
      <c r="AD327" s="790"/>
    </row>
    <row r="328" spans="1:30" s="662" customFormat="1" ht="64.5" customHeight="1">
      <c r="A328" s="806">
        <v>49</v>
      </c>
      <c r="B328" s="1130">
        <v>7000028314</v>
      </c>
      <c r="C328" s="1128">
        <v>280</v>
      </c>
      <c r="D328" s="1128">
        <v>270</v>
      </c>
      <c r="E328" s="1128">
        <v>180</v>
      </c>
      <c r="F328" s="1130" t="s">
        <v>838</v>
      </c>
      <c r="G328" s="1128">
        <v>100003295</v>
      </c>
      <c r="H328" s="1128">
        <v>995429</v>
      </c>
      <c r="I328" s="978"/>
      <c r="J328" s="1128">
        <v>18</v>
      </c>
      <c r="K328" s="977"/>
      <c r="L328" s="1130" t="s">
        <v>862</v>
      </c>
      <c r="M328" s="1128" t="s">
        <v>584</v>
      </c>
      <c r="N328" s="1128">
        <v>303</v>
      </c>
      <c r="O328" s="972"/>
      <c r="P328" s="938" t="str">
        <f t="shared" ref="P328:P335" si="101">IF(O328=0, "Included", IF(ISERROR(N328*O328), O328, N328*O328))</f>
        <v>Included</v>
      </c>
      <c r="Q328" s="938">
        <f t="shared" ref="Q328:Q335" si="102">S328</f>
        <v>0</v>
      </c>
      <c r="R328" s="662">
        <f t="shared" ref="R328:R335" si="103">IF(P328="Included",0,P328)</f>
        <v>0</v>
      </c>
      <c r="S328" s="662">
        <f t="shared" si="100"/>
        <v>0</v>
      </c>
      <c r="T328" s="663"/>
      <c r="U328" s="663"/>
      <c r="AD328" s="790"/>
    </row>
    <row r="329" spans="1:30" s="662" customFormat="1" ht="54" customHeight="1">
      <c r="A329" s="806">
        <v>50</v>
      </c>
      <c r="B329" s="1130">
        <v>7000028314</v>
      </c>
      <c r="C329" s="1128">
        <v>280</v>
      </c>
      <c r="D329" s="1128">
        <v>270</v>
      </c>
      <c r="E329" s="1128">
        <v>190</v>
      </c>
      <c r="F329" s="1130" t="s">
        <v>838</v>
      </c>
      <c r="G329" s="1128">
        <v>100039866</v>
      </c>
      <c r="H329" s="1128">
        <v>995432</v>
      </c>
      <c r="I329" s="978"/>
      <c r="J329" s="1128">
        <v>18</v>
      </c>
      <c r="K329" s="977"/>
      <c r="L329" s="1130" t="s">
        <v>805</v>
      </c>
      <c r="M329" s="1128" t="s">
        <v>606</v>
      </c>
      <c r="N329" s="1128">
        <v>1</v>
      </c>
      <c r="O329" s="972"/>
      <c r="P329" s="938" t="str">
        <f t="shared" si="101"/>
        <v>Included</v>
      </c>
      <c r="Q329" s="938">
        <f t="shared" si="102"/>
        <v>0</v>
      </c>
      <c r="R329" s="662">
        <f t="shared" si="103"/>
        <v>0</v>
      </c>
      <c r="S329" s="662">
        <f t="shared" si="100"/>
        <v>0</v>
      </c>
      <c r="T329" s="663"/>
      <c r="U329" s="663"/>
      <c r="AD329" s="790"/>
    </row>
    <row r="330" spans="1:30" s="662" customFormat="1" ht="33">
      <c r="A330" s="806">
        <v>51</v>
      </c>
      <c r="B330" s="1130">
        <v>7000028314</v>
      </c>
      <c r="C330" s="1128">
        <v>620</v>
      </c>
      <c r="D330" s="1128">
        <v>290</v>
      </c>
      <c r="E330" s="1128">
        <v>10</v>
      </c>
      <c r="F330" s="1130" t="s">
        <v>763</v>
      </c>
      <c r="G330" s="1128">
        <v>170000502</v>
      </c>
      <c r="H330" s="1128">
        <v>998713</v>
      </c>
      <c r="I330" s="978"/>
      <c r="J330" s="1128">
        <v>18</v>
      </c>
      <c r="K330" s="977"/>
      <c r="L330" s="1130" t="s">
        <v>686</v>
      </c>
      <c r="M330" s="1128" t="s">
        <v>568</v>
      </c>
      <c r="N330" s="1128">
        <v>1</v>
      </c>
      <c r="O330" s="972"/>
      <c r="P330" s="938" t="str">
        <f t="shared" si="101"/>
        <v>Included</v>
      </c>
      <c r="Q330" s="938">
        <f t="shared" si="102"/>
        <v>0</v>
      </c>
      <c r="R330" s="662">
        <f t="shared" si="103"/>
        <v>0</v>
      </c>
      <c r="S330" s="662">
        <f t="shared" si="100"/>
        <v>0</v>
      </c>
      <c r="T330" s="663"/>
      <c r="U330" s="663"/>
      <c r="AD330" s="790"/>
    </row>
    <row r="331" spans="1:30" s="662" customFormat="1" ht="33">
      <c r="A331" s="806">
        <v>52</v>
      </c>
      <c r="B331" s="1130">
        <v>7000028314</v>
      </c>
      <c r="C331" s="1128">
        <v>620</v>
      </c>
      <c r="D331" s="1128">
        <v>290</v>
      </c>
      <c r="E331" s="1128">
        <v>20</v>
      </c>
      <c r="F331" s="1130" t="s">
        <v>763</v>
      </c>
      <c r="G331" s="1128">
        <v>170000530</v>
      </c>
      <c r="H331" s="1128">
        <v>998734</v>
      </c>
      <c r="I331" s="978"/>
      <c r="J331" s="1128">
        <v>18</v>
      </c>
      <c r="K331" s="977"/>
      <c r="L331" s="1130" t="s">
        <v>685</v>
      </c>
      <c r="M331" s="1128" t="s">
        <v>568</v>
      </c>
      <c r="N331" s="1128">
        <v>1</v>
      </c>
      <c r="O331" s="972"/>
      <c r="P331" s="938" t="str">
        <f t="shared" si="101"/>
        <v>Included</v>
      </c>
      <c r="Q331" s="938">
        <f t="shared" si="102"/>
        <v>0</v>
      </c>
      <c r="R331" s="662">
        <f t="shared" si="103"/>
        <v>0</v>
      </c>
      <c r="S331" s="662">
        <f t="shared" si="100"/>
        <v>0</v>
      </c>
      <c r="T331" s="663"/>
      <c r="U331" s="663"/>
      <c r="AD331" s="790"/>
    </row>
    <row r="332" spans="1:30" s="662" customFormat="1" ht="33">
      <c r="A332" s="806">
        <v>53</v>
      </c>
      <c r="B332" s="1130">
        <v>7000028314</v>
      </c>
      <c r="C332" s="1128">
        <v>620</v>
      </c>
      <c r="D332" s="1128">
        <v>290</v>
      </c>
      <c r="E332" s="1128">
        <v>30</v>
      </c>
      <c r="F332" s="1130" t="s">
        <v>763</v>
      </c>
      <c r="G332" s="1128">
        <v>170004701</v>
      </c>
      <c r="H332" s="1128">
        <v>998734</v>
      </c>
      <c r="I332" s="978"/>
      <c r="J332" s="1128">
        <v>18</v>
      </c>
      <c r="K332" s="977"/>
      <c r="L332" s="1130" t="s">
        <v>684</v>
      </c>
      <c r="M332" s="1128" t="s">
        <v>568</v>
      </c>
      <c r="N332" s="1128">
        <v>1</v>
      </c>
      <c r="O332" s="972"/>
      <c r="P332" s="938" t="str">
        <f t="shared" si="101"/>
        <v>Included</v>
      </c>
      <c r="Q332" s="938">
        <f t="shared" si="102"/>
        <v>0</v>
      </c>
      <c r="R332" s="662">
        <f t="shared" si="103"/>
        <v>0</v>
      </c>
      <c r="S332" s="662">
        <f t="shared" si="100"/>
        <v>0</v>
      </c>
      <c r="T332" s="663"/>
      <c r="U332" s="663"/>
      <c r="AD332" s="790"/>
    </row>
    <row r="333" spans="1:30" s="662" customFormat="1" ht="33">
      <c r="A333" s="806">
        <v>54</v>
      </c>
      <c r="B333" s="1130">
        <v>7000028314</v>
      </c>
      <c r="C333" s="1128">
        <v>620</v>
      </c>
      <c r="D333" s="1128">
        <v>290</v>
      </c>
      <c r="E333" s="1128">
        <v>40</v>
      </c>
      <c r="F333" s="1130" t="s">
        <v>763</v>
      </c>
      <c r="G333" s="1128">
        <v>170004700</v>
      </c>
      <c r="H333" s="1128">
        <v>998734</v>
      </c>
      <c r="I333" s="978"/>
      <c r="J333" s="1128">
        <v>18</v>
      </c>
      <c r="K333" s="977"/>
      <c r="L333" s="1130" t="s">
        <v>683</v>
      </c>
      <c r="M333" s="1128" t="s">
        <v>568</v>
      </c>
      <c r="N333" s="1128">
        <v>1</v>
      </c>
      <c r="O333" s="972"/>
      <c r="P333" s="938" t="str">
        <f t="shared" si="101"/>
        <v>Included</v>
      </c>
      <c r="Q333" s="938">
        <f t="shared" si="102"/>
        <v>0</v>
      </c>
      <c r="R333" s="662">
        <f t="shared" si="103"/>
        <v>0</v>
      </c>
      <c r="S333" s="662">
        <f t="shared" si="100"/>
        <v>0</v>
      </c>
      <c r="T333" s="663"/>
      <c r="U333" s="663"/>
      <c r="AD333" s="790"/>
    </row>
    <row r="334" spans="1:30" s="662" customFormat="1" ht="33">
      <c r="A334" s="806">
        <v>55</v>
      </c>
      <c r="B334" s="1130">
        <v>7000028314</v>
      </c>
      <c r="C334" s="1128">
        <v>620</v>
      </c>
      <c r="D334" s="1128">
        <v>290</v>
      </c>
      <c r="E334" s="1128">
        <v>50</v>
      </c>
      <c r="F334" s="1130" t="s">
        <v>763</v>
      </c>
      <c r="G334" s="1128">
        <v>170000504</v>
      </c>
      <c r="H334" s="1128">
        <v>998713</v>
      </c>
      <c r="I334" s="978"/>
      <c r="J334" s="1128">
        <v>18</v>
      </c>
      <c r="K334" s="977"/>
      <c r="L334" s="1130" t="s">
        <v>682</v>
      </c>
      <c r="M334" s="1128" t="s">
        <v>606</v>
      </c>
      <c r="N334" s="1128">
        <v>1</v>
      </c>
      <c r="O334" s="972"/>
      <c r="P334" s="938" t="str">
        <f t="shared" si="101"/>
        <v>Included</v>
      </c>
      <c r="Q334" s="938">
        <f t="shared" si="102"/>
        <v>0</v>
      </c>
      <c r="R334" s="662">
        <f t="shared" si="103"/>
        <v>0</v>
      </c>
      <c r="S334" s="662">
        <f t="shared" si="100"/>
        <v>0</v>
      </c>
      <c r="T334" s="663"/>
      <c r="U334" s="663"/>
      <c r="AD334" s="790"/>
    </row>
    <row r="335" spans="1:30" s="662" customFormat="1" ht="51.75" customHeight="1">
      <c r="A335" s="806">
        <v>56</v>
      </c>
      <c r="B335" s="1130">
        <v>7000028314</v>
      </c>
      <c r="C335" s="1128">
        <v>620</v>
      </c>
      <c r="D335" s="1128">
        <v>290</v>
      </c>
      <c r="E335" s="1128">
        <v>60</v>
      </c>
      <c r="F335" s="1130" t="s">
        <v>763</v>
      </c>
      <c r="G335" s="1128">
        <v>170003449</v>
      </c>
      <c r="H335" s="1128">
        <v>998316</v>
      </c>
      <c r="I335" s="978"/>
      <c r="J335" s="1128">
        <v>18</v>
      </c>
      <c r="K335" s="977"/>
      <c r="L335" s="1130" t="s">
        <v>681</v>
      </c>
      <c r="M335" s="1128" t="s">
        <v>568</v>
      </c>
      <c r="N335" s="1128">
        <v>2</v>
      </c>
      <c r="O335" s="972"/>
      <c r="P335" s="938" t="str">
        <f t="shared" si="101"/>
        <v>Included</v>
      </c>
      <c r="Q335" s="938">
        <f t="shared" si="102"/>
        <v>0</v>
      </c>
      <c r="R335" s="662">
        <f t="shared" si="103"/>
        <v>0</v>
      </c>
      <c r="S335" s="662">
        <f t="shared" si="100"/>
        <v>0</v>
      </c>
      <c r="T335" s="663"/>
      <c r="U335" s="663"/>
      <c r="AD335" s="790"/>
    </row>
    <row r="336" spans="1:30" s="662" customFormat="1" ht="51.75" customHeight="1">
      <c r="A336" s="806">
        <v>57</v>
      </c>
      <c r="B336" s="1130">
        <v>7000028314</v>
      </c>
      <c r="C336" s="1128">
        <v>620</v>
      </c>
      <c r="D336" s="1128">
        <v>290</v>
      </c>
      <c r="E336" s="1128">
        <v>70</v>
      </c>
      <c r="F336" s="1130" t="s">
        <v>763</v>
      </c>
      <c r="G336" s="1128">
        <v>170000501</v>
      </c>
      <c r="H336" s="1128">
        <v>998734</v>
      </c>
      <c r="I336" s="978"/>
      <c r="J336" s="1128">
        <v>18</v>
      </c>
      <c r="K336" s="977"/>
      <c r="L336" s="1130" t="s">
        <v>680</v>
      </c>
      <c r="M336" s="1128" t="s">
        <v>606</v>
      </c>
      <c r="N336" s="1128">
        <v>1</v>
      </c>
      <c r="O336" s="972"/>
      <c r="P336" s="938" t="str">
        <f t="shared" ref="P336" si="104">IF(O336=0, "Included", IF(ISERROR(N336*O336), O336, N336*O336))</f>
        <v>Included</v>
      </c>
      <c r="Q336" s="938">
        <f t="shared" ref="Q336" si="105">S336</f>
        <v>0</v>
      </c>
      <c r="R336" s="662">
        <f t="shared" ref="R336" si="106">IF(P336="Included",0,P336)</f>
        <v>0</v>
      </c>
      <c r="S336" s="662">
        <f t="shared" ref="S336" si="107">IF(K336="",(R336*J336/100),(R336*K336))</f>
        <v>0</v>
      </c>
      <c r="T336" s="663"/>
      <c r="U336" s="663"/>
      <c r="AD336" s="790"/>
    </row>
    <row r="337" spans="1:54" s="662" customFormat="1">
      <c r="A337" s="1306"/>
      <c r="B337" s="1307"/>
      <c r="C337" s="1307"/>
      <c r="D337" s="1307"/>
      <c r="E337" s="1307"/>
      <c r="F337" s="1307"/>
      <c r="G337" s="1307"/>
      <c r="H337" s="1307"/>
      <c r="I337" s="1307"/>
      <c r="J337" s="1307"/>
      <c r="K337" s="1307"/>
      <c r="L337" s="1307"/>
      <c r="M337" s="1307"/>
      <c r="N337" s="1307"/>
      <c r="O337" s="1307"/>
      <c r="P337" s="1307"/>
      <c r="Q337" s="1308"/>
      <c r="R337" s="663"/>
      <c r="S337" s="663"/>
      <c r="T337" s="663"/>
      <c r="U337" s="663"/>
      <c r="AD337" s="790"/>
    </row>
    <row r="338" spans="1:54" ht="16.5">
      <c r="A338" s="1303"/>
      <c r="B338" s="1304"/>
      <c r="C338" s="1304"/>
      <c r="D338" s="1304"/>
      <c r="E338" s="1304"/>
      <c r="F338" s="1304"/>
      <c r="G338" s="1304"/>
      <c r="H338" s="1304"/>
      <c r="I338" s="1304"/>
      <c r="J338" s="1304"/>
      <c r="K338" s="1305"/>
      <c r="L338" s="782" t="s">
        <v>602</v>
      </c>
      <c r="M338" s="783"/>
      <c r="N338" s="784"/>
      <c r="O338" s="785"/>
      <c r="P338" s="939">
        <f>SUM(P19:P337)</f>
        <v>0</v>
      </c>
      <c r="Q338" s="940"/>
      <c r="S338" s="839">
        <f>SUM(S19:S336)</f>
        <v>0</v>
      </c>
      <c r="T338" s="681"/>
      <c r="U338" s="681"/>
      <c r="V338" s="681"/>
      <c r="W338" s="681"/>
      <c r="X338" s="681"/>
      <c r="Y338" s="681"/>
      <c r="Z338" s="681"/>
      <c r="AA338" s="681"/>
      <c r="AB338" s="681"/>
      <c r="AC338" s="681"/>
      <c r="AD338" s="681"/>
      <c r="AE338" s="681"/>
      <c r="AF338" s="681"/>
      <c r="AG338" s="681"/>
      <c r="AH338" s="681"/>
      <c r="AI338" s="681"/>
      <c r="AJ338" s="681"/>
      <c r="AK338" s="681"/>
      <c r="AL338" s="681"/>
      <c r="AM338" s="681"/>
      <c r="AN338" s="681"/>
      <c r="AO338" s="681"/>
      <c r="AP338" s="681"/>
      <c r="AQ338" s="681"/>
      <c r="AR338" s="681"/>
      <c r="AS338" s="681"/>
      <c r="AT338" s="681"/>
      <c r="AU338" s="681"/>
      <c r="AV338" s="681"/>
      <c r="AW338" s="681"/>
      <c r="AX338" s="681"/>
      <c r="AY338" s="681"/>
      <c r="AZ338" s="681"/>
      <c r="BA338" s="681"/>
      <c r="BB338" s="681"/>
    </row>
    <row r="339" spans="1:54" ht="16.5">
      <c r="A339" s="829"/>
      <c r="B339" s="830"/>
      <c r="C339" s="830"/>
      <c r="D339" s="830"/>
      <c r="E339" s="830"/>
      <c r="F339" s="830"/>
      <c r="G339" s="830"/>
      <c r="H339" s="831"/>
      <c r="I339" s="832"/>
      <c r="J339" s="830"/>
      <c r="K339" s="830"/>
      <c r="L339" s="1292" t="s">
        <v>505</v>
      </c>
      <c r="M339" s="1293"/>
      <c r="N339" s="1293"/>
      <c r="O339" s="1294"/>
      <c r="P339" s="939"/>
      <c r="Q339" s="939">
        <f>SUM(Q19:Q336)</f>
        <v>0</v>
      </c>
      <c r="T339" s="681"/>
      <c r="U339" s="681"/>
      <c r="V339" s="681"/>
      <c r="W339" s="681"/>
      <c r="X339" s="681"/>
      <c r="Y339" s="681"/>
      <c r="Z339" s="681"/>
      <c r="AA339" s="681"/>
      <c r="AB339" s="681"/>
      <c r="AC339" s="681"/>
      <c r="AD339" s="681"/>
      <c r="AE339" s="681"/>
      <c r="AF339" s="681"/>
      <c r="AG339" s="681"/>
      <c r="AH339" s="681"/>
      <c r="AI339" s="681"/>
      <c r="AJ339" s="681"/>
      <c r="AK339" s="681"/>
      <c r="AL339" s="681"/>
      <c r="AM339" s="681"/>
      <c r="AN339" s="681"/>
      <c r="AO339" s="681"/>
      <c r="AP339" s="681"/>
      <c r="AQ339" s="681"/>
      <c r="AR339" s="681"/>
      <c r="AS339" s="681"/>
      <c r="AT339" s="681"/>
      <c r="AU339" s="681"/>
      <c r="AV339" s="681"/>
      <c r="AW339" s="681"/>
      <c r="AX339" s="681"/>
      <c r="AY339" s="681"/>
      <c r="AZ339" s="681"/>
      <c r="BA339" s="681"/>
      <c r="BB339" s="681"/>
    </row>
    <row r="340" spans="1:54" ht="16.5">
      <c r="A340" s="799"/>
      <c r="B340" s="1107"/>
      <c r="C340" s="671"/>
      <c r="D340" s="671"/>
      <c r="E340" s="671"/>
      <c r="F340" s="1107"/>
      <c r="G340" s="671"/>
      <c r="H340" s="1298"/>
      <c r="I340" s="1298"/>
      <c r="J340" s="1298"/>
      <c r="K340" s="1298"/>
      <c r="L340" s="1298"/>
      <c r="M340" s="1298"/>
      <c r="N340" s="671"/>
      <c r="O340" s="717"/>
      <c r="P340" s="941"/>
      <c r="T340" s="681"/>
      <c r="U340" s="681"/>
      <c r="V340" s="681"/>
      <c r="W340" s="681"/>
      <c r="X340" s="681"/>
      <c r="Y340" s="681"/>
      <c r="Z340" s="681"/>
      <c r="AA340" s="681"/>
      <c r="AB340" s="681"/>
      <c r="AC340" s="681"/>
      <c r="AD340" s="681"/>
      <c r="AE340" s="681"/>
      <c r="AF340" s="681"/>
      <c r="AG340" s="681"/>
      <c r="AH340" s="681"/>
      <c r="AI340" s="681"/>
      <c r="AJ340" s="681"/>
      <c r="AK340" s="681"/>
      <c r="AL340" s="681"/>
      <c r="AM340" s="681"/>
      <c r="AN340" s="681"/>
      <c r="AO340" s="681"/>
      <c r="AP340" s="681"/>
      <c r="AQ340" s="681"/>
      <c r="AR340" s="681"/>
      <c r="AS340" s="681"/>
      <c r="AT340" s="681"/>
      <c r="AU340" s="681"/>
      <c r="AV340" s="681"/>
      <c r="AW340" s="681"/>
      <c r="AX340" s="681"/>
      <c r="AY340" s="681"/>
      <c r="AZ340" s="681"/>
      <c r="BA340" s="681"/>
      <c r="BB340" s="681"/>
    </row>
    <row r="341" spans="1:54">
      <c r="A341" s="799" t="s">
        <v>484</v>
      </c>
      <c r="B341" s="1290" t="s">
        <v>485</v>
      </c>
      <c r="C341" s="1290"/>
      <c r="D341" s="1290"/>
      <c r="E341" s="1290"/>
      <c r="F341" s="1290"/>
      <c r="G341" s="1290"/>
      <c r="H341" s="1290"/>
      <c r="I341" s="1290"/>
      <c r="J341" s="1290"/>
      <c r="K341" s="1290"/>
      <c r="L341" s="1290"/>
      <c r="M341" s="935"/>
      <c r="N341" s="935"/>
      <c r="O341" s="739"/>
      <c r="P341" s="935"/>
      <c r="Q341" s="935"/>
      <c r="T341" s="681"/>
      <c r="U341" s="681"/>
      <c r="V341" s="681"/>
      <c r="W341" s="681"/>
      <c r="X341" s="681"/>
      <c r="Y341" s="681"/>
      <c r="Z341" s="681"/>
      <c r="AA341" s="681"/>
      <c r="AB341" s="681"/>
      <c r="AC341" s="681"/>
      <c r="AD341" s="681"/>
      <c r="AE341" s="681"/>
      <c r="AF341" s="681"/>
      <c r="AG341" s="681"/>
      <c r="AH341" s="681"/>
      <c r="AI341" s="681"/>
      <c r="AJ341" s="681"/>
      <c r="AK341" s="681"/>
      <c r="AL341" s="681"/>
      <c r="AM341" s="681"/>
      <c r="AN341" s="681"/>
      <c r="AO341" s="681"/>
      <c r="AP341" s="681"/>
      <c r="AQ341" s="681"/>
      <c r="AR341" s="681"/>
      <c r="AS341" s="681"/>
      <c r="AT341" s="681"/>
      <c r="AU341" s="681"/>
      <c r="AV341" s="681"/>
      <c r="AW341" s="681"/>
      <c r="AX341" s="681"/>
      <c r="AY341" s="681"/>
      <c r="AZ341" s="681"/>
      <c r="BA341" s="681"/>
      <c r="BB341" s="681"/>
    </row>
    <row r="342" spans="1:54" ht="16.5">
      <c r="A342" s="1309" t="s">
        <v>402</v>
      </c>
      <c r="B342" s="1309"/>
      <c r="C342" s="1309"/>
      <c r="D342" s="1299" t="str">
        <f>'Sch-1'!B337</f>
        <v>--</v>
      </c>
      <c r="E342" s="1299"/>
      <c r="F342" s="672"/>
      <c r="G342" s="672"/>
      <c r="I342" s="690"/>
      <c r="J342" s="672"/>
      <c r="K342" s="672"/>
      <c r="M342" s="1301" t="s">
        <v>627</v>
      </c>
      <c r="N342" s="1301"/>
      <c r="O342" s="1310" t="str">
        <f>'Sch-1'!M337</f>
        <v/>
      </c>
      <c r="P342" s="1310"/>
      <c r="Q342" s="1310"/>
      <c r="T342" s="681"/>
      <c r="U342" s="681"/>
      <c r="V342" s="681"/>
      <c r="W342" s="681"/>
      <c r="X342" s="681"/>
      <c r="Y342" s="681"/>
      <c r="Z342" s="681"/>
      <c r="AA342" s="681"/>
      <c r="AB342" s="681"/>
      <c r="AC342" s="681"/>
      <c r="AD342" s="681"/>
      <c r="AE342" s="681"/>
      <c r="AF342" s="681"/>
      <c r="AG342" s="681"/>
      <c r="AH342" s="681"/>
      <c r="AI342" s="681"/>
      <c r="AJ342" s="681"/>
      <c r="AK342" s="681"/>
      <c r="AL342" s="681"/>
      <c r="AM342" s="681"/>
      <c r="AN342" s="681"/>
      <c r="AO342" s="681"/>
      <c r="AP342" s="681"/>
      <c r="AQ342" s="681"/>
      <c r="AR342" s="681"/>
      <c r="AS342" s="681"/>
      <c r="AT342" s="681"/>
      <c r="AU342" s="681"/>
      <c r="AV342" s="681"/>
      <c r="AW342" s="681"/>
      <c r="AX342" s="681"/>
      <c r="AY342" s="681"/>
      <c r="AZ342" s="681"/>
      <c r="BA342" s="681"/>
      <c r="BB342" s="681"/>
    </row>
    <row r="343" spans="1:54" ht="16.5">
      <c r="A343" s="1309" t="s">
        <v>403</v>
      </c>
      <c r="B343" s="1309"/>
      <c r="C343" s="1309"/>
      <c r="D343" s="1300" t="str">
        <f>'Sch-1'!B338</f>
        <v/>
      </c>
      <c r="E343" s="1300"/>
      <c r="F343" s="672"/>
      <c r="G343" s="672"/>
      <c r="I343" s="690"/>
      <c r="J343" s="672"/>
      <c r="K343" s="672"/>
      <c r="M343" s="1301" t="s">
        <v>405</v>
      </c>
      <c r="N343" s="1301"/>
      <c r="O343" s="1310" t="str">
        <f>'Sch-1'!M338</f>
        <v/>
      </c>
      <c r="P343" s="1310"/>
      <c r="Q343" s="1310"/>
      <c r="AN343" s="681"/>
      <c r="AO343" s="681"/>
      <c r="AP343" s="681"/>
      <c r="AQ343" s="681"/>
      <c r="AR343" s="681"/>
      <c r="AS343" s="681"/>
      <c r="AT343" s="681"/>
      <c r="AU343" s="681"/>
      <c r="AV343" s="681"/>
      <c r="AW343" s="681"/>
      <c r="AX343" s="681"/>
      <c r="AY343" s="681"/>
      <c r="AZ343" s="681"/>
      <c r="BA343" s="681"/>
      <c r="BB343" s="681"/>
    </row>
    <row r="344" spans="1:54">
      <c r="A344" s="801"/>
      <c r="B344" s="664"/>
      <c r="C344" s="664"/>
      <c r="D344" s="664"/>
      <c r="E344" s="664"/>
      <c r="F344" s="664"/>
      <c r="G344" s="664"/>
      <c r="H344" s="749"/>
      <c r="I344" s="684"/>
      <c r="J344" s="664"/>
      <c r="K344" s="664"/>
      <c r="L344" s="692"/>
      <c r="M344" s="1247"/>
      <c r="N344" s="1247"/>
      <c r="O344" s="681"/>
      <c r="P344" s="684"/>
      <c r="AN344" s="681"/>
      <c r="AO344" s="681"/>
      <c r="AP344" s="681"/>
      <c r="AQ344" s="681"/>
      <c r="AR344" s="681"/>
      <c r="AS344" s="681"/>
      <c r="AT344" s="681"/>
      <c r="AU344" s="681"/>
      <c r="AV344" s="681"/>
      <c r="AW344" s="681"/>
      <c r="AX344" s="681"/>
      <c r="AY344" s="681"/>
      <c r="AZ344" s="681"/>
      <c r="BA344" s="681"/>
      <c r="BB344" s="681"/>
    </row>
    <row r="345" spans="1:54" ht="16.5">
      <c r="A345" s="800"/>
      <c r="B345" s="672"/>
      <c r="C345" s="672"/>
      <c r="D345" s="672"/>
      <c r="E345" s="672"/>
      <c r="F345" s="672"/>
      <c r="G345" s="672"/>
      <c r="H345" s="750"/>
      <c r="I345" s="690"/>
      <c r="J345" s="672"/>
      <c r="K345" s="672"/>
      <c r="L345" s="693"/>
      <c r="M345" s="691"/>
      <c r="N345" s="690"/>
      <c r="O345" s="681"/>
      <c r="P345" s="671"/>
      <c r="AN345" s="681"/>
      <c r="AO345" s="681"/>
      <c r="AP345" s="681"/>
      <c r="AQ345" s="681"/>
      <c r="AR345" s="681"/>
      <c r="AS345" s="681"/>
      <c r="AT345" s="681"/>
      <c r="AU345" s="681"/>
      <c r="AV345" s="681"/>
      <c r="AW345" s="681"/>
      <c r="AX345" s="681"/>
      <c r="AY345" s="681"/>
      <c r="AZ345" s="681"/>
      <c r="BA345" s="681"/>
      <c r="BB345" s="681"/>
    </row>
    <row r="346" spans="1:54">
      <c r="AN346" s="681"/>
      <c r="AO346" s="681"/>
      <c r="AP346" s="681"/>
      <c r="AQ346" s="681"/>
      <c r="AR346" s="681"/>
      <c r="AS346" s="681"/>
      <c r="AT346" s="681"/>
      <c r="AU346" s="681"/>
      <c r="AV346" s="681"/>
      <c r="AW346" s="681"/>
      <c r="AX346" s="681"/>
      <c r="AY346" s="681"/>
      <c r="AZ346" s="681"/>
      <c r="BA346" s="681"/>
      <c r="BB346" s="681"/>
    </row>
    <row r="358" spans="1:54" s="689" customFormat="1" ht="16.5">
      <c r="A358" s="802"/>
      <c r="B358" s="718"/>
      <c r="C358" s="718"/>
      <c r="D358" s="718"/>
      <c r="E358" s="718"/>
      <c r="F358" s="718"/>
      <c r="G358" s="718"/>
      <c r="H358" s="751"/>
      <c r="I358" s="742"/>
      <c r="J358" s="718"/>
      <c r="K358" s="718"/>
      <c r="L358" s="719"/>
      <c r="M358" s="720"/>
      <c r="N358" s="721"/>
      <c r="O358" s="722"/>
      <c r="P358" s="942"/>
      <c r="Q358" s="943"/>
      <c r="AL358" s="723"/>
      <c r="AM358" s="723"/>
    </row>
    <row r="359" spans="1:54" s="689" customFormat="1" ht="16.5">
      <c r="A359" s="802"/>
      <c r="B359" s="718"/>
      <c r="C359" s="718"/>
      <c r="D359" s="718"/>
      <c r="E359" s="718"/>
      <c r="F359" s="718"/>
      <c r="G359" s="718"/>
      <c r="H359" s="751"/>
      <c r="I359" s="742"/>
      <c r="J359" s="718"/>
      <c r="K359" s="718"/>
      <c r="L359" s="719"/>
      <c r="M359" s="720"/>
      <c r="N359" s="721"/>
      <c r="O359" s="722"/>
      <c r="P359" s="942"/>
      <c r="Q359" s="943"/>
      <c r="AL359" s="724"/>
      <c r="AM359" s="725"/>
    </row>
    <row r="360" spans="1:54" s="689" customFormat="1" ht="16.5">
      <c r="A360" s="802"/>
      <c r="B360" s="718"/>
      <c r="C360" s="718"/>
      <c r="D360" s="718"/>
      <c r="E360" s="718"/>
      <c r="F360" s="718"/>
      <c r="G360" s="718"/>
      <c r="H360" s="751"/>
      <c r="I360" s="742"/>
      <c r="J360" s="718"/>
      <c r="K360" s="718"/>
      <c r="L360" s="719"/>
      <c r="M360" s="720"/>
      <c r="N360" s="721"/>
      <c r="O360" s="722"/>
      <c r="P360" s="942"/>
      <c r="Q360" s="943"/>
      <c r="AM360" s="726"/>
    </row>
    <row r="361" spans="1:54" s="689" customFormat="1">
      <c r="A361" s="803"/>
      <c r="B361" s="727"/>
      <c r="C361" s="727"/>
      <c r="D361" s="727"/>
      <c r="E361" s="727"/>
      <c r="F361" s="727"/>
      <c r="G361" s="727"/>
      <c r="H361" s="752"/>
      <c r="I361" s="729"/>
      <c r="J361" s="727"/>
      <c r="K361" s="727"/>
      <c r="L361" s="728"/>
      <c r="M361" s="729"/>
      <c r="N361" s="729"/>
      <c r="O361" s="724"/>
      <c r="P361" s="944"/>
      <c r="Q361" s="943"/>
    </row>
    <row r="362" spans="1:54" ht="16.5">
      <c r="A362" s="803"/>
      <c r="B362" s="727"/>
      <c r="C362" s="727"/>
      <c r="D362" s="727"/>
      <c r="E362" s="727"/>
      <c r="F362" s="727"/>
      <c r="G362" s="727"/>
      <c r="H362" s="752"/>
      <c r="I362" s="729"/>
      <c r="J362" s="727"/>
      <c r="K362" s="727"/>
      <c r="L362" s="730"/>
      <c r="M362" s="729"/>
      <c r="N362" s="729"/>
      <c r="O362" s="724"/>
      <c r="P362" s="944"/>
      <c r="AN362" s="681"/>
      <c r="AO362" s="681"/>
      <c r="AP362" s="681"/>
      <c r="AQ362" s="681"/>
      <c r="AR362" s="681"/>
      <c r="AS362" s="681"/>
      <c r="AT362" s="681"/>
      <c r="AU362" s="681"/>
      <c r="AV362" s="681"/>
      <c r="AW362" s="681"/>
      <c r="AX362" s="681"/>
      <c r="AY362" s="681"/>
      <c r="AZ362" s="681"/>
      <c r="BA362" s="681"/>
      <c r="BB362" s="681"/>
    </row>
    <row r="363" spans="1:54">
      <c r="A363" s="804"/>
      <c r="B363" s="731"/>
      <c r="C363" s="731"/>
      <c r="D363" s="731"/>
      <c r="E363" s="731"/>
      <c r="F363" s="731"/>
      <c r="G363" s="731"/>
      <c r="H363" s="753"/>
      <c r="I363" s="694"/>
      <c r="J363" s="731"/>
      <c r="K363" s="731"/>
      <c r="L363" s="695"/>
      <c r="M363" s="694"/>
      <c r="N363" s="694"/>
      <c r="O363" s="696"/>
      <c r="P363" s="694"/>
      <c r="AN363" s="681"/>
      <c r="AO363" s="681"/>
      <c r="AP363" s="681"/>
      <c r="AQ363" s="681"/>
      <c r="AR363" s="681"/>
      <c r="AS363" s="681"/>
      <c r="AT363" s="681"/>
      <c r="AU363" s="681"/>
      <c r="AV363" s="681"/>
      <c r="AW363" s="681"/>
      <c r="AX363" s="681"/>
      <c r="AY363" s="681"/>
      <c r="AZ363" s="681"/>
      <c r="BA363" s="681"/>
      <c r="BB363" s="681"/>
    </row>
    <row r="364" spans="1:54">
      <c r="A364" s="804"/>
      <c r="B364" s="731"/>
      <c r="C364" s="731"/>
      <c r="D364" s="731"/>
      <c r="E364" s="731"/>
      <c r="F364" s="731"/>
      <c r="G364" s="731"/>
      <c r="H364" s="753"/>
      <c r="I364" s="694"/>
      <c r="J364" s="731"/>
      <c r="K364" s="731"/>
      <c r="L364" s="695"/>
      <c r="M364" s="694"/>
      <c r="N364" s="694"/>
      <c r="O364" s="696"/>
      <c r="P364" s="694"/>
      <c r="AN364" s="681"/>
      <c r="AO364" s="681"/>
      <c r="AP364" s="681"/>
      <c r="AQ364" s="681"/>
      <c r="AR364" s="681"/>
      <c r="AS364" s="681"/>
      <c r="AT364" s="681"/>
      <c r="AU364" s="681"/>
      <c r="AV364" s="681"/>
      <c r="AW364" s="681"/>
      <c r="AX364" s="681"/>
      <c r="AY364" s="681"/>
      <c r="AZ364" s="681"/>
      <c r="BA364" s="681"/>
      <c r="BB364" s="681"/>
    </row>
    <row r="365" spans="1:54" ht="16.5">
      <c r="A365" s="805"/>
      <c r="B365" s="732"/>
      <c r="C365" s="732"/>
      <c r="D365" s="732"/>
      <c r="E365" s="732"/>
      <c r="F365" s="732"/>
      <c r="G365" s="732"/>
      <c r="H365" s="754"/>
      <c r="I365" s="734"/>
      <c r="J365" s="732"/>
      <c r="K365" s="732"/>
      <c r="L365" s="733"/>
      <c r="M365" s="734"/>
      <c r="N365" s="734"/>
      <c r="O365" s="735"/>
      <c r="P365" s="734"/>
      <c r="AN365" s="681"/>
      <c r="AO365" s="681"/>
      <c r="AP365" s="681"/>
      <c r="AQ365" s="681"/>
      <c r="AR365" s="681"/>
      <c r="AS365" s="681"/>
      <c r="AT365" s="681"/>
      <c r="AU365" s="681"/>
      <c r="AV365" s="681"/>
      <c r="AW365" s="681"/>
      <c r="AX365" s="681"/>
      <c r="AY365" s="681"/>
      <c r="AZ365" s="681"/>
      <c r="BA365" s="681"/>
      <c r="BB365" s="681"/>
    </row>
    <row r="366" spans="1:54">
      <c r="A366" s="804"/>
      <c r="B366" s="731"/>
      <c r="C366" s="731"/>
      <c r="D366" s="731"/>
      <c r="E366" s="731"/>
      <c r="F366" s="731"/>
      <c r="G366" s="731"/>
      <c r="H366" s="753"/>
      <c r="I366" s="694"/>
      <c r="J366" s="731"/>
      <c r="K366" s="731"/>
      <c r="L366" s="695"/>
      <c r="M366" s="694"/>
      <c r="N366" s="694"/>
      <c r="O366" s="696"/>
      <c r="P366" s="694"/>
      <c r="AN366" s="681"/>
      <c r="AO366" s="681"/>
      <c r="AP366" s="681"/>
      <c r="AQ366" s="681"/>
      <c r="AR366" s="681"/>
      <c r="AS366" s="681"/>
      <c r="AT366" s="681"/>
      <c r="AU366" s="681"/>
      <c r="AV366" s="681"/>
      <c r="AW366" s="681"/>
      <c r="AX366" s="681"/>
      <c r="AY366" s="681"/>
      <c r="AZ366" s="681"/>
      <c r="BA366" s="681"/>
      <c r="BB366" s="681"/>
    </row>
    <row r="367" spans="1:54">
      <c r="A367" s="804"/>
      <c r="B367" s="731"/>
      <c r="C367" s="731"/>
      <c r="D367" s="731"/>
      <c r="E367" s="731"/>
      <c r="F367" s="731"/>
      <c r="G367" s="731"/>
      <c r="H367" s="753"/>
      <c r="I367" s="694"/>
      <c r="J367" s="731"/>
      <c r="K367" s="731"/>
      <c r="L367" s="695"/>
      <c r="M367" s="694"/>
      <c r="N367" s="694"/>
      <c r="O367" s="696"/>
      <c r="P367" s="694"/>
      <c r="AN367" s="681"/>
      <c r="AO367" s="681"/>
      <c r="AP367" s="681"/>
      <c r="AQ367" s="681"/>
      <c r="AR367" s="681"/>
      <c r="AS367" s="681"/>
      <c r="AT367" s="681"/>
      <c r="AU367" s="681"/>
      <c r="AV367" s="681"/>
      <c r="AW367" s="681"/>
      <c r="AX367" s="681"/>
      <c r="AY367" s="681"/>
      <c r="AZ367" s="681"/>
      <c r="BA367" s="681"/>
      <c r="BB367" s="681"/>
    </row>
  </sheetData>
  <sheetProtection algorithmName="SHA-512" hashValue="210rkgwVhmDrrDTIRNcJS8SE3xljmwcLXusBrv8QfKeD9qesaiE/um/LO50DDGJuCtmeTjy+NwhyLtlpryTI2A==" saltValue="cteLjbYeDZndUNE3pySPqQ=="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M344:N344"/>
    <mergeCell ref="M343:N343"/>
    <mergeCell ref="N15:P15"/>
    <mergeCell ref="A338:K338"/>
    <mergeCell ref="M11:P11"/>
    <mergeCell ref="A337:Q337"/>
    <mergeCell ref="A342:C342"/>
    <mergeCell ref="A343:C343"/>
    <mergeCell ref="C11:F11"/>
    <mergeCell ref="M342:N342"/>
    <mergeCell ref="O342:Q342"/>
    <mergeCell ref="O343:Q343"/>
    <mergeCell ref="AO13:AP13"/>
    <mergeCell ref="AL13:AM13"/>
    <mergeCell ref="H340:M340"/>
    <mergeCell ref="D342:E342"/>
    <mergeCell ref="D343:E343"/>
    <mergeCell ref="A3:Q3"/>
    <mergeCell ref="B341:L341"/>
    <mergeCell ref="A4:Q4"/>
    <mergeCell ref="M8:P8"/>
    <mergeCell ref="L339:O339"/>
    <mergeCell ref="M7:P7"/>
    <mergeCell ref="M9:P9"/>
    <mergeCell ref="C8:F8"/>
    <mergeCell ref="C9:F9"/>
    <mergeCell ref="C10:F10"/>
  </mergeCells>
  <phoneticPr fontId="2" type="noConversion"/>
  <conditionalFormatting sqref="K19:K68 K280:K336">
    <cfRule type="cellIs" dxfId="31" priority="2093" stopIfTrue="1" operator="equal">
      <formula>"a"</formula>
    </cfRule>
  </conditionalFormatting>
  <conditionalFormatting sqref="K19:K70 K72:K141 K143:K210 K212:K278 I19:I70 O19:O70 I72:I141 O72:O141 I143:I210 O143:O210 I212:I278 O212:O278 I280:I336 K280:K336 O280:O336">
    <cfRule type="expression" dxfId="30" priority="2091" stopIfTrue="1">
      <formula>H19&gt;0</formula>
    </cfRule>
  </conditionalFormatting>
  <conditionalFormatting sqref="K19:K70 K280:K336 K72:K141 K143:K210 K212:K278">
    <cfRule type="expression" dxfId="29" priority="2094" stopIfTrue="1">
      <formula>H19&gt;0</formula>
    </cfRule>
  </conditionalFormatting>
  <conditionalFormatting sqref="K69:K70 K72:K141 K143:K210 K212:K278">
    <cfRule type="cellIs" dxfId="28" priority="3" stopIfTrue="1" operator="equal">
      <formula>"a"</formula>
    </cfRule>
  </conditionalFormatting>
  <conditionalFormatting sqref="O338">
    <cfRule type="expression" dxfId="27" priority="2857" stopIfTrue="1">
      <formula>N338&gt;0</formula>
    </cfRule>
  </conditionalFormatting>
  <conditionalFormatting sqref="O340:O341">
    <cfRule type="expression" dxfId="26" priority="2657" stopIfTrue="1">
      <formula>N340&gt;0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342:K65650 K1:K2 K339:K340 K5:K17" xr:uid="{00000000-0002-0000-0800-000001000000}"/>
    <dataValidation type="whole" operator="greaterThan" allowBlank="1" showInputMessage="1" showErrorMessage="1" error="Enter only Numeric Value greater than zero or leave the cell blank !" sqref="O19:O336" xr:uid="{00000000-0002-0000-0800-000002000000}">
      <formula1>0</formula1>
    </dataValidation>
    <dataValidation type="list" operator="greaterThan" allowBlank="1" showInputMessage="1" showErrorMessage="1" sqref="K19:K336" xr:uid="{00000000-0002-0000-0800-000003000000}">
      <formula1>"0%,5%,12%,18%,28%"</formula1>
    </dataValidation>
    <dataValidation type="whole" operator="greaterThan" allowBlank="1" showInputMessage="1" showErrorMessage="1" sqref="I19:I336"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Ramit Anand {रमित आनंद}</cp:lastModifiedBy>
  <cp:lastPrinted>2024-08-05T07:10:43Z</cp:lastPrinted>
  <dcterms:created xsi:type="dcterms:W3CDTF">2001-07-26T10:23:15Z</dcterms:created>
  <dcterms:modified xsi:type="dcterms:W3CDTF">2024-08-06T10:47:41Z</dcterms:modified>
</cp:coreProperties>
</file>