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1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60060081_powergrid_in/Documents/Desktop/C&amp;M works &amp; Intends/WC-3694 Various civil works at Tirunelveli SS/Bid Document/"/>
    </mc:Choice>
  </mc:AlternateContent>
  <xr:revisionPtr revIDLastSave="186" documentId="13_ncr:1_{E21E6E4E-B5B2-42B3-9968-33546E04353B}" xr6:coauthVersionLast="47" xr6:coauthVersionMax="47" xr10:uidLastSave="{35E96F6B-826A-4DE8-ABD1-B503B3F5A23C}"/>
  <bookViews>
    <workbookView xWindow="-120" yWindow="-120" windowWidth="29040" windowHeight="15720" tabRatio="821" firstSheet="1" activeTab="7"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'!$A$15:$AW$25</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'!$A$1:$N$27</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'!$A$1:$K$18</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'!$A$15:$K$22</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'!$A$1:$K$22</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'!$A$1:$L$22</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'!$A$1:$L$22</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'!$A$17:$K$22</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'!$A$1:$K$22</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'!$A$17:$K$22</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'!$A$1:$K$22</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'!$A$17:$K$22</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'!$A$1:$K$22</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'!$A$1:$K$18</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'!$A$17:$K$22</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'!$A$1:$K$22</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'!$A$1:$L$22</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'!$A$1:$L$22</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'!$A$17:$K$22</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'!$A$1:$K$22</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'!$A$17:$K$22</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'!$A$1:$K$22</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'!$A$17:$K$22</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'!$A$1:$K$22</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'!$A$1:$L$22</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'!$A$1:$K$22</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'!$A$1:$L$22</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'!$A$17:$K$22</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'!$A$1:$K$22</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'!$A$17:$K$22</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'!$A$1:$K$22</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'!$A$1:$L$22</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'!$A$17:$K$22</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'!$A$1:$K$22</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'!$A$17:$K$22</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'!$A$1:$K$22</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'!$A$17:$K$22</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'!$A$1:$K$22</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'!$A$17:$K$22</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'!$A$1:$K$22</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8" l="1"/>
  <c r="M22" i="8" s="1"/>
  <c r="N22" i="8" s="1"/>
  <c r="L22" i="8" s="1"/>
  <c r="K21" i="8"/>
  <c r="M21" i="8" s="1"/>
  <c r="N21" i="8" s="1"/>
  <c r="L21" i="8" s="1"/>
  <c r="K20" i="8"/>
  <c r="M20" i="8" s="1"/>
  <c r="N20" i="8" s="1"/>
  <c r="L20" i="8" s="1"/>
  <c r="K19" i="8" l="1"/>
  <c r="M19" i="8" s="1"/>
  <c r="N19" i="8" s="1"/>
  <c r="L19" i="8" s="1"/>
  <c r="K23" i="8" l="1"/>
  <c r="J19" i="7" l="1"/>
  <c r="J18" i="7"/>
  <c r="F2" i="2"/>
  <c r="N19" i="5" l="1"/>
  <c r="Q19" i="5" s="1"/>
  <c r="R19" i="5" s="1"/>
  <c r="O19" i="5" s="1"/>
  <c r="N20" i="5"/>
  <c r="Q20" i="5" s="1"/>
  <c r="R20" i="5" s="1"/>
  <c r="O20" i="5" s="1"/>
  <c r="N18" i="5"/>
  <c r="N21" i="5" l="1"/>
  <c r="B17" i="20"/>
  <c r="B3" i="2" l="1"/>
  <c r="J17" i="7" l="1"/>
  <c r="J20" i="7" s="1"/>
  <c r="A1" i="8" l="1"/>
  <c r="A3" i="8"/>
  <c r="D11" i="8"/>
  <c r="AH10" i="8"/>
  <c r="D10" i="8"/>
  <c r="D9" i="8"/>
  <c r="D8" i="8"/>
  <c r="A7" i="8"/>
  <c r="AH6" i="8"/>
  <c r="A6" i="8"/>
  <c r="AH5" i="8"/>
  <c r="AH4" i="8"/>
  <c r="AH3" i="8"/>
  <c r="L24" i="8" l="1"/>
  <c r="AH7" i="8"/>
  <c r="D18" i="14" l="1"/>
  <c r="K25"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<sst xmlns="http://schemas.openxmlformats.org/spreadsheetml/2006/main" count="899" uniqueCount="543">
  <si>
    <t>Package Name</t>
  </si>
  <si>
    <t>Repair &amp; Maintenance of Bituminous Pavement at 400/230 kV Tirunelveli Substation.</t>
  </si>
  <si>
    <t>Package Code</t>
  </si>
  <si>
    <t>Civil Works</t>
  </si>
  <si>
    <t>Specification No.</t>
  </si>
  <si>
    <t>SR-II/C&amp;M/WC-3956/2024</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</si>
  <si>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</si>
  <si>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</si>
  <si>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</si>
  <si>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</si>
  <si>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</si>
  <si>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</si>
  <si>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</si>
  <si>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</si>
  <si>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</si>
  <si>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</si>
  <si>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</si>
  <si>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</si>
  <si>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</si>
  <si>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</si>
  <si>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</si>
  <si>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</si>
  <si>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</si>
  <si>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</si>
  <si>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</si>
  <si>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</si>
  <si>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</si>
  <si>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</si>
  <si>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</si>
  <si>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</si>
  <si>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</si>
  <si>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</si>
  <si>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</si>
  <si>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</si>
  <si>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</si>
  <si>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</si>
  <si>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</si>
  <si>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</si>
  <si>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</si>
  <si>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</si>
  <si>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</si>
  <si>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</si>
  <si>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</si>
  <si>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</si>
  <si>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</si>
  <si>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</si>
  <si>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</si>
  <si>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</si>
  <si>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</si>
  <si>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</si>
  <si>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</si>
  <si>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</si>
  <si>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</si>
  <si>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</si>
  <si>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</si>
  <si>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</si>
  <si>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</si>
  <si>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</si>
  <si>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</si>
  <si>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</si>
  <si>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</si>
  <si>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</si>
  <si>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</si>
  <si>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</si>
  <si>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</si>
  <si>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</si>
  <si>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</si>
  <si>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</si>
  <si>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</si>
  <si>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</si>
  <si>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</si>
  <si>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</si>
  <si>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</si>
  <si>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</si>
  <si>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</si>
  <si>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</si>
  <si>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</si>
  <si>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</si>
  <si>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</si>
  <si>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</si>
  <si>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</si>
  <si>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</si>
  <si>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</si>
  <si>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</si>
  <si>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</si>
  <si>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</si>
  <si>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</si>
  <si>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</si>
  <si>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</si>
  <si>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</si>
  <si>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</si>
  <si>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</si>
  <si>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</si>
  <si>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</si>
  <si>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</si>
  <si>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</si>
  <si>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</si>
  <si>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</si>
  <si>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</si>
  <si>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</si>
  <si>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</si>
  <si>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</si>
  <si>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</si>
  <si>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</si>
  <si>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</si>
  <si>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</si>
  <si>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</si>
  <si>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</si>
  <si>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</si>
  <si>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</si>
  <si>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</si>
  <si>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</si>
  <si>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</si>
  <si>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</si>
  <si>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</si>
  <si>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</si>
  <si>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</si>
  <si>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</si>
  <si>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</si>
  <si>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</si>
  <si>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</si>
  <si>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</si>
  <si>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</si>
  <si>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</si>
  <si>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</si>
  <si>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</si>
  <si>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</si>
  <si>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</si>
  <si>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</si>
  <si>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</si>
  <si>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</si>
  <si>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</si>
  <si>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</si>
  <si>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</si>
  <si>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</si>
  <si>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</si>
  <si>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</si>
  <si>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</si>
  <si>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</si>
  <si>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</si>
  <si>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</si>
  <si>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</si>
  <si>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</si>
  <si>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</si>
  <si>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</si>
  <si>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</si>
  <si>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</si>
  <si>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</si>
  <si>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</si>
  <si>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</si>
  <si>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</si>
  <si>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</si>
  <si>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</si>
  <si>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</si>
  <si>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</si>
  <si>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</si>
  <si>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</si>
  <si>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</si>
  <si>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</si>
  <si>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</si>
  <si>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</si>
  <si>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</si>
  <si>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</si>
  <si>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</si>
  <si>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</si>
  <si>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</si>
  <si>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</si>
  <si>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</si>
  <si>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</si>
  <si>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</si>
  <si>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</si>
  <si>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</si>
  <si>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</si>
  <si>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DSR-2021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</si>
  <si>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</si>
  <si>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</si>
  <si>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</si>
  <si>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</si>
  <si>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</si>
  <si>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</si>
  <si>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</si>
  <si>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</si>
  <si>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</si>
  <si>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 xml:space="preserve">I </t>
  </si>
  <si>
    <t>SCHEDULE 1</t>
  </si>
  <si>
    <t>BoQ FOR THE RENOVATION OF BITUMINOUS PAVEMENTS INSIDE SWITCHYARD AT TIRUNELVELI SUBSTATION</t>
  </si>
  <si>
    <t>Revaluation of J column</t>
  </si>
  <si>
    <t>Tax Calculation</t>
  </si>
  <si>
    <t>PART - A SCHEDULE ITEMS</t>
  </si>
  <si>
    <t>16.30.2</t>
  </si>
  <si>
    <t>confirmed</t>
  </si>
  <si>
    <r>
      <t xml:space="preserve">Providing and applying </t>
    </r>
    <r>
      <rPr>
        <b/>
        <sz val="12"/>
        <color rgb="FF000000"/>
        <rFont val="Book Antiqua"/>
      </rPr>
      <t xml:space="preserve">tack coat </t>
    </r>
    <r>
      <rPr>
        <sz val="12"/>
        <color rgb="FF000000"/>
        <rFont val="Book Antiqua"/>
      </rPr>
      <t xml:space="preserve">using hot straight run bitumen of grade VG - 10, including heating the bitumen, spraying the bitumen with mechanically operated spray unit fitted on bitumen boiler, cleaning and preparing the existing road surface as per specifications: </t>
    </r>
    <r>
      <rPr>
        <b/>
        <sz val="12"/>
        <color rgb="FF000000"/>
        <rFont val="Book Antiqua"/>
      </rPr>
      <t>On Bituminous surface @ 0.50 Kg/ sqm</t>
    </r>
  </si>
  <si>
    <t>sqm</t>
  </si>
  <si>
    <t>16.32.1</t>
  </si>
  <si>
    <r>
      <t xml:space="preserve">2 cm premix carpet </t>
    </r>
    <r>
      <rPr>
        <sz val="12"/>
        <color rgb="FF000000"/>
        <rFont val="Book Antiqua"/>
      </rPr>
      <t xml:space="preserve">surfacing with 1.8 cum and 0.90 cum of stone chippings of 13.2mm size and 11.2 mm size respectively per 100 sqm and 52 kg and 56 kg of hot bitumen per cum of stone chippings of 13.2 mm and 11.2 mm size respectively, including a tack coat with hot straight run bitumen, including consolidation with road roller of 6 to 9 tonne capacity etc. complete (tack coat to be paid for separately).
With paving </t>
    </r>
    <r>
      <rPr>
        <b/>
        <sz val="12"/>
        <color rgb="FF000000"/>
        <rFont val="Book Antiqua"/>
      </rPr>
      <t>Asphalt grade VG - 10</t>
    </r>
    <r>
      <rPr>
        <sz val="12"/>
        <color rgb="FF000000"/>
        <rFont val="Book Antiqua"/>
      </rPr>
      <t xml:space="preserve"> heated and then mixed with solvent at the rate of 70 grams per kg of asphalt</t>
    </r>
  </si>
  <si>
    <t>Scarifying the existing bituminous road surface to a depth of 50 mm and disposal of scarified material within all lifts and lead upto 1km (by mechanical means).</t>
  </si>
  <si>
    <r>
      <t>Laying, spreading and compacting stone aggregate of specified sizes to WBM specifications in uniform thickness, hand picking, rolling with 3 wheeled road/vibratory roller 8-10 tonne capacity in stages to proper grade and camber, applying and brooming requisite type of screening / binding material to fill up interstices of coarse aggregate, watering and compacting to the required density</t>
    </r>
    <r>
      <rPr>
        <b/>
        <sz val="12"/>
        <color rgb="FF000000"/>
        <rFont val="Book Antiqua"/>
        <family val="1"/>
      </rPr>
      <t xml:space="preserve">
(This item is for filling &amp; consolidation of potholes - supply of aggregates &amp; morrum of required size will be arranged by POWERGRID)</t>
    </r>
  </si>
  <si>
    <t>Cum</t>
  </si>
  <si>
    <t xml:space="preserve"> Total for Schedule 1</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</si>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</sst>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_ * #,##0.00_ ;_ * \-#,##0.00_ ;_ * &quot;-&quot;??_ ;_ @_ "/>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9">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color rgb="FF000000"/>
      <name val="Book Antiqua"/>
    </font>
    <font>
      <b/>
      <sz val="12"/>
      <color rgb="FF000000"/>
      <name val="Book Antiqua"/>
    </font>
    <font>
      <sz val="12"/>
      <color rgb="FF000000"/>
      <name val="Book Antiqua"/>
      <family val="1"/>
    </font>
    <font>
      <b/>
      <sz val="12"/>
      <color rgb="FF000000"/>
      <name val="Book Antiqua"/>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43"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164"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137">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43"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43"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43"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43" fontId="73" fillId="7" borderId="4" xfId="0" applyNumberFormat="1" applyFont="1" applyFill="1" applyBorder="1" applyAlignment="1">
      <alignment horizontal="center" vertical="top"/>
    </xf>
    <xf numFmtId="43"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43"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2" fontId="6" fillId="0" borderId="4" xfId="0" applyNumberFormat="1" applyFont="1" applyBorder="1" applyAlignment="1">
      <alignment horizontal="center" vertical="center"/>
    </xf>
    <xf numFmtId="0" fontId="83" fillId="16"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center" vertical="center" wrapText="1"/>
    </xf>
    <xf numFmtId="0" fontId="21" fillId="15" borderId="4" xfId="0" applyFont="1" applyFill="1" applyBorder="1" applyAlignment="1">
      <alignment horizontal="left" vertical="center" wrapText="1"/>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85" fillId="0" borderId="4" xfId="0" applyFont="1" applyBorder="1" applyAlignment="1">
      <alignment wrapText="1"/>
    </xf>
    <xf numFmtId="0" fontId="86" fillId="0" borderId="13" xfId="0" applyFont="1" applyBorder="1" applyAlignment="1">
      <alignment wrapText="1"/>
    </xf>
    <xf numFmtId="0" fontId="85" fillId="0" borderId="13" xfId="0" applyFont="1" applyBorder="1" applyAlignment="1">
      <alignment wrapText="1"/>
    </xf>
    <xf numFmtId="0" fontId="87" fillId="0" borderId="13" xfId="0" applyFont="1" applyBorder="1" applyAlignment="1">
      <alignment wrapText="1"/>
    </xf>
    <xf numFmtId="0" fontId="65" fillId="0" borderId="0" xfId="0" applyFont="1" applyAlignment="1" applyProtection="1">
      <alignment horizontal="justify"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6" fillId="0" borderId="0" xfId="202"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1" fontId="6" fillId="0" borderId="0" xfId="0" applyNumberFormat="1" applyFont="1" applyAlignment="1">
      <alignment horizontal="right" vertical="top"/>
    </xf>
    <xf numFmtId="0" fontId="26" fillId="0" borderId="0" xfId="207" applyNumberFormat="1" applyFont="1" applyFill="1" applyBorder="1" applyAlignment="1" applyProtection="1">
      <alignment horizontal="left" vertical="center" wrapText="1"/>
      <protection hidden="1"/>
    </xf>
    <xf numFmtId="0" fontId="30" fillId="0" borderId="0" xfId="202" applyFont="1" applyAlignment="1" applyProtection="1">
      <alignment horizontal="left" vertical="center"/>
      <protection hidden="1"/>
    </xf>
    <xf numFmtId="0" fontId="17"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0" fontId="6" fillId="0" borderId="0" xfId="202" applyFont="1" applyAlignment="1">
      <alignment horizontal="left" vertical="top"/>
    </xf>
    <xf numFmtId="165" fontId="6" fillId="0" borderId="0" xfId="202" applyNumberFormat="1" applyFont="1" applyAlignment="1" applyProtection="1">
      <alignment horizontal="left" vertical="top"/>
      <protection hidden="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4" xfId="201" applyFont="1" applyFill="1" applyBorder="1" applyAlignment="1" applyProtection="1">
      <alignment horizontal="left"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201" applyFont="1" applyAlignment="1" applyProtection="1">
      <alignment horizontal="center" vertical="center" wrapText="1"/>
      <protection hidden="1"/>
    </xf>
    <xf numFmtId="0" fontId="16" fillId="6" borderId="3"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0" fontId="16"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7" fillId="0" borderId="25"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16" fillId="0" borderId="0" xfId="198" applyNumberFormat="1" applyFont="1" applyFill="1" applyBorder="1" applyAlignment="1" applyProtection="1">
      <alignment horizontal="justify" vertical="center" wrapText="1"/>
      <protection hidden="1"/>
    </xf>
    <xf numFmtId="2" fontId="17" fillId="0" borderId="0" xfId="202"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2" applyFont="1" applyAlignment="1" applyProtection="1">
      <alignment horizontal="center" vertical="center"/>
      <protection hidden="1"/>
    </xf>
    <xf numFmtId="168" fontId="26" fillId="0" borderId="0" xfId="0" applyNumberFormat="1" applyFont="1" applyAlignment="1" applyProtection="1">
      <alignment horizontal="center" vertical="center" wrapText="1"/>
      <protection hidden="1"/>
    </xf>
    <xf numFmtId="0" fontId="16" fillId="0" borderId="0" xfId="198"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7" fillId="0" borderId="0" xfId="202" applyAlignment="1" applyProtection="1">
      <alignment horizontal="justify" vertical="top"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7"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wrapText="1" indent="2"/>
    </xf>
    <xf numFmtId="0" fontId="17" fillId="0" borderId="35" xfId="0" applyFont="1" applyBorder="1" applyAlignment="1">
      <alignment horizontal="left" vertical="center"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37" fillId="0" borderId="0" xfId="193" quotePrefix="1" applyFont="1" applyAlignment="1">
      <alignment horizontal="center" vertical="center"/>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206" applyFont="1" applyAlignment="1" applyProtection="1">
      <alignment horizontal="justify" vertical="center" wrapText="1"/>
      <protection hidden="1"/>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8">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8675" y="76200"/>
          <a:ext cx="1381125" cy="6572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4800" y="10029825"/>
          <a:ext cx="23812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5825" y="1002982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4800" y="10029825"/>
          <a:ext cx="23812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5825" y="1002982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4800" y="10029825"/>
          <a:ext cx="23812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5825" y="1002982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4800" y="10029825"/>
          <a:ext cx="23812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4800" y="10029825"/>
          <a:ext cx="23812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4800" y="10029825"/>
          <a:ext cx="23812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4800" y="10029825"/>
          <a:ext cx="23812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33975" y="1002982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33975" y="1002982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33975" y="1002982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33975" y="1002982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48125" y="1002982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29075" y="1002982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57650" y="1002982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9150" y="1002982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7725" y="1002982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8200" y="1002982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38600" y="1002982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6225" y="10029825"/>
          <a:ext cx="26670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7175" y="1002982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57650" y="1002982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4800" y="10029825"/>
          <a:ext cx="23812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4800" y="10029825"/>
          <a:ext cx="23812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4800" y="10029825"/>
          <a:ext cx="23812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4800" y="10029825"/>
          <a:ext cx="23812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4800" y="10029825"/>
          <a:ext cx="23812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4800" y="10029825"/>
          <a:ext cx="23812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0975" y="1002982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4800" y="1002982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4800" y="1002982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4800" y="10029825"/>
          <a:ext cx="23812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4800" y="1002982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4800" y="1002982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4800" y="10029825"/>
          <a:ext cx="23812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5825" y="1002982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5825" y="1002982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5825" y="1002982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6875" y="1002982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6875" y="1002982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6875" y="1002982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6875" y="1002982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6875" y="1002982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4800" y="1002982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5825" y="1002982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4800" y="1002982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5825" y="1002982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4800" y="1002982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5825" y="1002982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4800" y="1002982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5825" y="1002982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4800" y="1002982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4800" y="1002982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4800" y="1002982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4800" y="1002982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4800" y="1002982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5825" y="1002982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5825" y="1002982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5825" y="1002982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5825" y="1002982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5825" y="1002982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4800" y="1002982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4800" y="1002982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5825" y="1002982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5825" y="1002982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4800" y="10029825"/>
          <a:ext cx="23812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6875" y="1002982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5825" y="1002982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5825" y="1002982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5825" y="1002982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5825" y="1002982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5825" y="1002982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2000" y="1002982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4800" y="10029825"/>
          <a:ext cx="23812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4800" y="10029825"/>
          <a:ext cx="23812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4800" y="10029825"/>
          <a:ext cx="23812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4800" y="10029825"/>
          <a:ext cx="23812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4800" y="10029825"/>
          <a:ext cx="23812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4800" y="10029825"/>
          <a:ext cx="23812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0975" y="1002982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4800" y="1002982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4800" y="1002982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4800" y="10029825"/>
          <a:ext cx="23812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4800" y="1002982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4800" y="1002982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4800" y="10029825"/>
          <a:ext cx="23812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5825" y="1002982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5825" y="1002982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5825" y="1002982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6875" y="1002982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6875" y="1002982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6875" y="1002982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6875" y="1002982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6875" y="1002982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4800" y="1002982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5825" y="1002982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4800" y="1002982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5825" y="1002982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4800" y="1002982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5825" y="1002982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4800" y="1002982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5825" y="1002982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4800" y="1002982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4800" y="1002982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4800" y="1002982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4800" y="1002982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4800" y="1002982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5825" y="1002982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5825" y="1002982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5825" y="1002982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5825" y="1002982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5825" y="1002982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4800" y="1002982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4800" y="1002982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5825" y="1002982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5825" y="1002982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4800" y="10029825"/>
          <a:ext cx="23812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6875" y="1002982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5825" y="1002982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5825" y="1002982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5825" y="1002982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5825" y="1002982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2000" y="1002982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4800" y="10029825"/>
          <a:ext cx="23812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5825" y="1002982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4800" y="10029825"/>
          <a:ext cx="23812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5825" y="1002982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4800" y="10029825"/>
          <a:ext cx="23812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5825" y="1002982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4800" y="10029825"/>
          <a:ext cx="23812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4800" y="10029825"/>
          <a:ext cx="23812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4800" y="10029825"/>
          <a:ext cx="23812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4800" y="10029825"/>
          <a:ext cx="23812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33975" y="1002982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33975" y="1002982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33975" y="1002982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33975" y="1002982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48125" y="1002982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29075" y="1002982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57650" y="1002982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9150" y="1002982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7725" y="1002982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8200" y="1002982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38600" y="1002982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6225" y="10029825"/>
          <a:ext cx="26670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7175" y="1002982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57650" y="1002982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4800" y="10029825"/>
          <a:ext cx="23812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4800" y="10029825"/>
          <a:ext cx="23812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4800" y="10029825"/>
          <a:ext cx="23812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4800" y="10029825"/>
          <a:ext cx="23812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4800" y="10029825"/>
          <a:ext cx="23812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4800" y="10029825"/>
          <a:ext cx="23812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0975" y="1002982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4800" y="1002982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4800" y="1002982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4800" y="10029825"/>
          <a:ext cx="23812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4800" y="1002982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4800" y="1002982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4800" y="10029825"/>
          <a:ext cx="23812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5825" y="1002982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5825" y="1002982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5825" y="1002982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6875" y="1002982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6875" y="1002982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6875" y="1002982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6875" y="1002982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6875" y="1002982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4800" y="1002982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5825" y="1002982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4800" y="1002982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5825" y="1002982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4800" y="1002982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5825" y="1002982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4800" y="1002982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5825" y="1002982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4800" y="1002982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4800" y="1002982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4800" y="1002982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4800" y="1002982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4800" y="1002982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5825" y="1002982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5825" y="1002982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5825" y="1002982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5825" y="1002982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5825" y="1002982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4800" y="1002982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4800" y="1002982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5825" y="1002982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5825" y="1002982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4800" y="10029825"/>
          <a:ext cx="23812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6875" y="1002982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5825" y="1002982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5825" y="1002982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5825" y="1002982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5825" y="1002982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5825" y="1002982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2000" y="1002982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4800" y="10029825"/>
          <a:ext cx="23812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4800" y="10029825"/>
          <a:ext cx="23812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4800" y="10029825"/>
          <a:ext cx="23812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4800" y="10029825"/>
          <a:ext cx="23812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4800" y="10029825"/>
          <a:ext cx="23812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4800" y="10029825"/>
          <a:ext cx="23812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0975" y="1002982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4800" y="1002982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4800" y="1002982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4800" y="10029825"/>
          <a:ext cx="23812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4800" y="1002982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4800" y="1002982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4800" y="10029825"/>
          <a:ext cx="23812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5825" y="1002982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5825" y="1002982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5825" y="1002982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6875" y="1002982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6875" y="1002982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6875" y="1002982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6875" y="1002982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6875" y="1002982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4800" y="1002982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5825" y="1002982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4800" y="1002982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5825" y="1002982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4800" y="1002982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5825" y="1002982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4800" y="1002982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5825" y="1002982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4800" y="1002982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4800" y="1002982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4800" y="1002982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4800" y="1002982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4800" y="1002982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5825" y="1002982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5825" y="1002982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5825" y="1002982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5825" y="1002982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5825" y="1002982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4800" y="1002982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4800" y="1002982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5825" y="1002982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5825" y="1002982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6875" y="1002982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5825" y="1002982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5825" y="1002982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5825" y="1002982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5825" y="1002982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2000" y="1002982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4800" y="10029825"/>
          <a:ext cx="23812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5825" y="1002982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4800" y="10029825"/>
          <a:ext cx="23812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5825" y="1002982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4800" y="10029825"/>
          <a:ext cx="23812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5825" y="1002982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4800" y="10029825"/>
          <a:ext cx="23812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4800" y="10029825"/>
          <a:ext cx="23812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4800" y="10029825"/>
          <a:ext cx="23812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4800" y="10029825"/>
          <a:ext cx="23812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33975" y="1002982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33975" y="1002982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33975" y="1002982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33975" y="1002982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48125" y="1002982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29075" y="1002982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57650" y="1002982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9150" y="1002982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7725" y="1002982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8200" y="1002982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38600" y="1002982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6225" y="10029825"/>
          <a:ext cx="26670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7175" y="1002982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57650" y="1002982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4800" y="10029825"/>
          <a:ext cx="23812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4800" y="10029825"/>
          <a:ext cx="23812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4800" y="10029825"/>
          <a:ext cx="23812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4800" y="10029825"/>
          <a:ext cx="23812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4800" y="10029825"/>
          <a:ext cx="23812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4800" y="10029825"/>
          <a:ext cx="23812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0975" y="1002982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4800" y="1002982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4800" y="1002982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4800" y="10029825"/>
          <a:ext cx="23812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4800" y="1002982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4800" y="1002982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4800" y="10029825"/>
          <a:ext cx="23812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5825" y="1002982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5825" y="1002982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5825" y="1002982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6875" y="1002982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6875" y="1002982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6875" y="1002982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6875" y="1002982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6875" y="1002982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4800" y="1002982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5825" y="1002982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4800" y="1002982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5825" y="1002982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4800" y="1002982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5825" y="1002982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4800" y="1002982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5825" y="1002982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4800" y="1002982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4800" y="1002982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4800" y="1002982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4800" y="1002982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4800" y="1002982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5825" y="1002982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5825" y="1002982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5825" y="1002982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5825" y="1002982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5825" y="1002982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4800" y="1002982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4800" y="1002982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5825" y="1002982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5825" y="1002982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4800" y="10029825"/>
          <a:ext cx="23812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6875" y="1002982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5825" y="1002982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5825" y="1002982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5825" y="1002982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5825" y="1002982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5825" y="1002982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2000" y="1002982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4800" y="10029825"/>
          <a:ext cx="23812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4800" y="10029825"/>
          <a:ext cx="23812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4800" y="10029825"/>
          <a:ext cx="23812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4800" y="10029825"/>
          <a:ext cx="23812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4800" y="10029825"/>
          <a:ext cx="23812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4800" y="10029825"/>
          <a:ext cx="23812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0975" y="1002982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4800" y="1002982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4800" y="1002982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4800" y="10029825"/>
          <a:ext cx="23812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4800" y="1002982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4800" y="1002982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4800" y="10029825"/>
          <a:ext cx="23812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5825" y="1002982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5825" y="1002982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5825" y="1002982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6875" y="1002982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6875" y="1002982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6875" y="1002982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6875" y="1002982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6875" y="1002982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4800" y="1002982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5825" y="1002982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4800" y="1002982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5825" y="1002982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4800" y="1002982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5825" y="1002982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4800" y="1002982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5825" y="1002982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4800" y="1002982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4800" y="1002982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4800" y="1002982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4800" y="1002982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4800" y="1002982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5825" y="1002982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5825" y="1002982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5825" y="1002982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5825" y="1002982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5825" y="1002982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4800" y="1002982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4800" y="1002982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5825" y="1002982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5825" y="1002982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4800" y="10029825"/>
          <a:ext cx="23812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6875" y="1002982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5825" y="1002982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5825" y="1002982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5825" y="1002982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5825" y="1002982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2000" y="1002982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4800" y="10029825"/>
          <a:ext cx="23812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5825" y="1002982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4800" y="10029825"/>
          <a:ext cx="23812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5825" y="1002982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4800" y="10029825"/>
          <a:ext cx="23812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5825" y="1002982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4800" y="10029825"/>
          <a:ext cx="23812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4800" y="10029825"/>
          <a:ext cx="23812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4800" y="10029825"/>
          <a:ext cx="23812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4800" y="10029825"/>
          <a:ext cx="23812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33975" y="1002982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33975" y="1002982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33975" y="1002982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33975" y="1002982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48125" y="1002982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29075" y="1002982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57650" y="1002982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9150" y="1002982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7725" y="1002982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8200" y="1002982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38600" y="1002982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6225" y="10029825"/>
          <a:ext cx="26670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7175" y="1002982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57650" y="1002982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4800" y="10029825"/>
          <a:ext cx="23812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4800" y="10029825"/>
          <a:ext cx="23812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4800" y="10029825"/>
          <a:ext cx="23812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4800" y="10029825"/>
          <a:ext cx="23812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4800" y="10029825"/>
          <a:ext cx="23812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4800" y="10029825"/>
          <a:ext cx="23812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0975" y="1002982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4800" y="1002982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4800" y="1002982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4800" y="10029825"/>
          <a:ext cx="23812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4800" y="1002982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4800" y="1002982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4800" y="10029825"/>
          <a:ext cx="23812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5825" y="1002982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5825" y="1002982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5825" y="1002982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6875" y="1002982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6875" y="1002982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6875" y="1002982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6875" y="1002982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6875" y="1002982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4800" y="1002982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5825" y="1002982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4800" y="1002982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5825" y="1002982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4800" y="1002982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5825" y="1002982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4800" y="1002982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5825" y="1002982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4800" y="1002982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4800" y="1002982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4800" y="1002982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4800" y="1002982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4800" y="1002982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5825" y="1002982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5825" y="1002982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5825" y="1002982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5825" y="1002982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5825" y="1002982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4800" y="1002982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4800" y="1002982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5825" y="1002982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5825" y="1002982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4800" y="10029825"/>
          <a:ext cx="23812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6875" y="1002982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5825" y="1002982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5825" y="1002982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5825" y="1002982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5825" y="1002982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5825" y="1002982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2000" y="1002982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4800" y="10029825"/>
          <a:ext cx="23812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4800" y="10029825"/>
          <a:ext cx="23812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4800" y="10029825"/>
          <a:ext cx="23812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4800" y="10029825"/>
          <a:ext cx="23812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4800" y="10029825"/>
          <a:ext cx="23812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4800" y="10029825"/>
          <a:ext cx="23812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0975" y="1002982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4800" y="1002982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4800" y="1002982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4800" y="10029825"/>
          <a:ext cx="23812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4800" y="1002982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4800" y="1002982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4800" y="10029825"/>
          <a:ext cx="23812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5825" y="1002982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5825" y="1002982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5825" y="1002982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6875" y="1002982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6875" y="1002982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6875" y="1002982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6875" y="1002982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6875" y="1002982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4800" y="1002982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5825" y="1002982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4800" y="1002982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5825" y="1002982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4800" y="1002982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5825" y="1002982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4800" y="1002982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5825" y="1002982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4800" y="1002982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4800" y="1002982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4800" y="1002982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4800" y="1002982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4800" y="1002982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5825" y="1002982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5825" y="1002982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5825" y="1002982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5825" y="1002982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5825" y="1002982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4800" y="1002982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5825" y="1002982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5825" y="1002982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6875" y="1002982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5825" y="1002982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5825" y="1002982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5825" y="1002982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5825" y="1002982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2000" y="1002982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107632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87850" y="28575"/>
          <a:ext cx="1114425" cy="638175"/>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96500" y="19050"/>
          <a:ext cx="1104900" cy="847725"/>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49525" y="19050"/>
          <a:ext cx="2952750" cy="647700"/>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20000" y="19050"/>
          <a:ext cx="1104900" cy="65722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48575" y="19050"/>
          <a:ext cx="1104900" cy="6572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8" sqref="B8"/>
    </sheetView>
  </sheetViews>
  <sheetFormatPr defaultRowHeight="16.5"/>
  <cols>
    <col min="1" max="1" width="18" customWidth="1"/>
    <col min="2" max="2" width="71.875" customWidth="1"/>
  </cols>
  <sheetData>
    <row r="1" spans="1:8" ht="78.75" customHeight="1">
      <c r="A1" s="263" t="s">
        <v>0</v>
      </c>
      <c r="B1" s="892" t="s">
        <v>1</v>
      </c>
      <c r="C1" s="892"/>
      <c r="D1" s="892"/>
      <c r="E1" s="892"/>
      <c r="F1" s="892"/>
      <c r="G1" s="892"/>
      <c r="H1" s="892"/>
    </row>
    <row r="2" spans="1:8" ht="19.5">
      <c r="B2" s="686"/>
      <c r="C2" s="687"/>
      <c r="D2" s="687"/>
      <c r="E2" s="687"/>
      <c r="F2" s="687"/>
      <c r="G2" s="687"/>
      <c r="H2" s="687"/>
    </row>
    <row r="3" spans="1:8" ht="19.5">
      <c r="A3" t="s">
        <v>2</v>
      </c>
      <c r="B3" s="688" t="s">
        <v>3</v>
      </c>
      <c r="C3" s="687"/>
      <c r="D3" s="687"/>
      <c r="E3" s="687"/>
      <c r="F3" s="687"/>
      <c r="G3" s="687"/>
      <c r="H3" s="687"/>
    </row>
    <row r="4" spans="1:8" ht="19.5">
      <c r="B4" s="687"/>
      <c r="C4" s="687"/>
      <c r="D4" s="687"/>
      <c r="E4" s="687"/>
      <c r="F4" s="687"/>
      <c r="G4" s="687"/>
      <c r="H4" s="687"/>
    </row>
    <row r="5" spans="1:8" ht="19.5">
      <c r="A5" t="s">
        <v>4</v>
      </c>
      <c r="B5" s="893" t="s">
        <v>5</v>
      </c>
      <c r="C5" s="894"/>
      <c r="D5" s="894"/>
      <c r="E5" s="894"/>
      <c r="F5" s="894"/>
      <c r="G5" s="894"/>
      <c r="H5" s="894"/>
    </row>
    <row r="6" spans="1:8" ht="19.5">
      <c r="B6" s="687"/>
      <c r="C6" s="687"/>
      <c r="D6" s="687"/>
      <c r="E6" s="687"/>
      <c r="F6" s="687"/>
      <c r="G6" s="687"/>
      <c r="H6" s="687"/>
    </row>
  </sheetData>
  <sheetProtection algorithmName="SHA-512" hashValue="gxAxRn5JK0SC4S39VJsoZgELXAATyxWyYSLMDqe7alyC2JuSUQCOyFYs/Iu5gmjqrfE11/R1LxLIbhSUzsbnWA==" saltValue="g4IQTWXTqCiU4UJpt2XlEw==" spinCount="100000" sheet="1" objects="1" scenarios="1" formatColumns="0" formatRows="0" selectLockedCells="1" selectUnlockedCells="1"/>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SR-II/C&amp;M/WC-3956/2024</v>
      </c>
      <c r="B1" s="57"/>
      <c r="C1" s="58"/>
      <c r="D1" s="58"/>
      <c r="E1" s="7"/>
      <c r="F1" s="8" t="s">
        <v>158</v>
      </c>
    </row>
    <row r="2" spans="1:32">
      <c r="A2" s="4"/>
      <c r="B2" s="13"/>
      <c r="C2" s="6"/>
      <c r="D2" s="6"/>
      <c r="E2" s="1"/>
      <c r="F2" s="1"/>
    </row>
    <row r="3" spans="1:32" ht="51.75" customHeight="1">
      <c r="A3" s="989" t="str">
        <f>Cover!$B$2</f>
        <v>Repair &amp; Maintenance of Bituminous Pavement at 400/230 kV Tirunelveli Substation.</v>
      </c>
      <c r="B3" s="989"/>
      <c r="C3" s="989"/>
      <c r="D3" s="989"/>
      <c r="E3" s="989"/>
      <c r="F3" s="989"/>
      <c r="AA3" s="176" t="s">
        <v>159</v>
      </c>
      <c r="AC3" s="177">
        <f>IF(ISERROR(#REF!/('Sch-6'!D14+'Sch-6'!D16+'Sch-6'!#REF!)),0,#REF!/( 'Sch-6'!D14+'Sch-6'!D16+'Sch-6'!#REF!))</f>
        <v>0</v>
      </c>
    </row>
    <row r="4" spans="1:32">
      <c r="A4" s="990" t="s">
        <v>208</v>
      </c>
      <c r="B4" s="990"/>
      <c r="C4" s="990"/>
      <c r="D4" s="990"/>
      <c r="E4" s="990"/>
      <c r="F4" s="990"/>
      <c r="AA4" s="176" t="s">
        <v>161</v>
      </c>
      <c r="AC4" s="177" t="e">
        <f>#REF!</f>
        <v>#REF!</v>
      </c>
    </row>
    <row r="5" spans="1:32">
      <c r="A5" s="3"/>
      <c r="B5" s="430"/>
      <c r="C5" s="3"/>
      <c r="D5" s="3"/>
      <c r="E5" s="3"/>
      <c r="F5" s="3"/>
      <c r="AA5" s="176" t="s">
        <v>162</v>
      </c>
      <c r="AC5" s="177">
        <f>IF(ISERROR(#REF!/#REF!),0,#REF! /#REF!)</f>
        <v>0</v>
      </c>
    </row>
    <row r="6" spans="1:32">
      <c r="A6" s="29" t="str">
        <f>'Sch-1'!A7</f>
        <v>Bidder’s Name and Address (Bidder) :</v>
      </c>
      <c r="B6" s="30"/>
      <c r="C6" s="30"/>
      <c r="D6" s="30"/>
      <c r="E6" s="64" t="s">
        <v>83</v>
      </c>
      <c r="F6" s="1"/>
      <c r="AA6" s="176" t="s">
        <v>163</v>
      </c>
      <c r="AC6" s="177" t="e">
        <f>#REF!</f>
        <v>#REF!</v>
      </c>
    </row>
    <row r="7" spans="1:32">
      <c r="A7" s="1007" t="str">
        <f>'Sch-1'!A8</f>
        <v/>
      </c>
      <c r="B7" s="1007"/>
      <c r="C7" s="1007"/>
      <c r="D7" s="1007"/>
      <c r="E7" s="286" t="str">
        <f>'Sch-1'!M8</f>
        <v>Sr.GM , Contracts &amp; Materials Department,</v>
      </c>
      <c r="F7" s="1"/>
      <c r="AA7" s="176" t="s">
        <v>165</v>
      </c>
      <c r="AC7" s="177" t="e">
        <f>SUM(AC3:AC6)</f>
        <v>#REF!</v>
      </c>
    </row>
    <row r="8" spans="1:32">
      <c r="A8" s="29" t="s">
        <v>85</v>
      </c>
      <c r="B8" s="1008" t="str">
        <f>IF('Sch-1'!G9=0, "", 'Sch-1'!G9)</f>
        <v/>
      </c>
      <c r="C8" s="1008"/>
      <c r="D8" s="1008"/>
      <c r="E8" s="286" t="str">
        <f>'Sch-1'!M9</f>
        <v>Power Grid Corporation of India Ltd.,</v>
      </c>
      <c r="F8" s="1"/>
    </row>
    <row r="9" spans="1:32">
      <c r="A9" s="29" t="s">
        <v>87</v>
      </c>
      <c r="B9" s="1008" t="str">
        <f>IF('Sch-1'!G10=0, "", 'Sch-1'!G10)</f>
        <v/>
      </c>
      <c r="C9" s="1008"/>
      <c r="D9" s="1008"/>
      <c r="E9" s="286" t="str">
        <f>'Sch-1'!M10</f>
        <v>SRTS-II, RHQ</v>
      </c>
      <c r="F9" s="1"/>
    </row>
    <row r="10" spans="1:32">
      <c r="A10" s="30"/>
      <c r="B10" s="1008" t="str">
        <f>IF('Sch-1'!G11=0, "", 'Sch-1'!G11)</f>
        <v/>
      </c>
      <c r="C10" s="1008"/>
      <c r="D10" s="1008"/>
      <c r="E10" s="286" t="str">
        <f>'Sch-1'!M11</f>
        <v>Singanayakanahalli</v>
      </c>
      <c r="F10" s="1"/>
      <c r="AA10" s="176" t="s">
        <v>169</v>
      </c>
      <c r="AC10" s="177" t="e">
        <f>'Sch-1'!#REF!</f>
        <v>#REF!</v>
      </c>
    </row>
    <row r="11" spans="1:32">
      <c r="A11" s="30"/>
      <c r="B11" s="1008" t="str">
        <f>IF('Sch-1'!G12=0, "", 'Sch-1'!G12)</f>
        <v/>
      </c>
      <c r="C11" s="1008"/>
      <c r="D11" s="1008"/>
      <c r="E11" s="286" t="str">
        <f>'Sch-1'!M12</f>
        <v>Bengaluru-560064</v>
      </c>
      <c r="F11" s="1"/>
      <c r="AA11" s="176"/>
      <c r="AC11" s="177"/>
    </row>
    <row r="12" spans="1:32">
      <c r="A12" s="30"/>
      <c r="B12" s="792"/>
      <c r="C12" s="792"/>
      <c r="D12" s="792"/>
      <c r="E12" s="286"/>
      <c r="F12" s="1"/>
      <c r="AA12" s="176"/>
      <c r="AC12" s="177"/>
    </row>
    <row r="13" spans="1:32">
      <c r="A13" s="30"/>
      <c r="B13" s="29"/>
      <c r="C13" s="29"/>
      <c r="D13" s="29"/>
      <c r="E13" s="29"/>
      <c r="F13" s="8" t="s">
        <v>92</v>
      </c>
      <c r="AB13" s="977" t="s">
        <v>171</v>
      </c>
      <c r="AC13" s="977"/>
      <c r="AD13" s="238" t="s">
        <v>146</v>
      </c>
      <c r="AE13" s="977" t="s">
        <v>172</v>
      </c>
      <c r="AF13" s="977"/>
    </row>
    <row r="14" spans="1:32" ht="30">
      <c r="A14" s="14" t="s">
        <v>93</v>
      </c>
      <c r="B14" s="14" t="s">
        <v>151</v>
      </c>
      <c r="C14" s="66" t="s">
        <v>103</v>
      </c>
      <c r="D14" s="66" t="s">
        <v>152</v>
      </c>
      <c r="E14" s="67" t="s">
        <v>180</v>
      </c>
      <c r="F14" s="67" t="s">
        <v>181</v>
      </c>
      <c r="AB14" s="181" t="s">
        <v>180</v>
      </c>
      <c r="AC14" s="181" t="s">
        <v>181</v>
      </c>
      <c r="AD14" s="238"/>
      <c r="AE14" s="181" t="s">
        <v>180</v>
      </c>
      <c r="AF14" s="181" t="s">
        <v>181</v>
      </c>
    </row>
    <row r="15" spans="1:32">
      <c r="A15" s="9">
        <v>1</v>
      </c>
      <c r="B15" s="9">
        <v>2</v>
      </c>
      <c r="C15" s="9">
        <v>3</v>
      </c>
      <c r="D15" s="9">
        <v>4</v>
      </c>
      <c r="E15" s="9">
        <v>5</v>
      </c>
      <c r="F15" s="9" t="s">
        <v>140</v>
      </c>
      <c r="AB15" s="183">
        <v>5</v>
      </c>
      <c r="AC15" s="183" t="s">
        <v>140</v>
      </c>
      <c r="AD15" s="238"/>
      <c r="AE15" s="183">
        <v>5</v>
      </c>
      <c r="AF15" s="183" t="s">
        <v>140</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209</v>
      </c>
      <c r="T21" s="424" t="s">
        <v>210</v>
      </c>
    </row>
    <row r="22" spans="1:20" s="419" customFormat="1" ht="18.75" customHeight="1">
      <c r="A22" s="431"/>
      <c r="B22" s="431" t="e">
        <f>#REF!</f>
        <v>#REF!</v>
      </c>
      <c r="C22" s="431" t="e">
        <f>#REF!</f>
        <v>#REF!</v>
      </c>
      <c r="D22" s="431" t="e">
        <f>#REF!</f>
        <v>#REF!</v>
      </c>
      <c r="E22" s="359" t="e">
        <f>#REF!</f>
        <v>#REF!</v>
      </c>
      <c r="F22" s="359" t="e">
        <f t="shared" si="0"/>
        <v>#REF!</v>
      </c>
      <c r="S22" s="419" t="s">
        <v>211</v>
      </c>
      <c r="T22" s="424" t="s">
        <v>212</v>
      </c>
    </row>
    <row r="23" spans="1:20" s="419" customFormat="1" ht="16.5" customHeight="1">
      <c r="A23" s="431"/>
      <c r="B23" s="431" t="e">
        <f>#REF!</f>
        <v>#REF!</v>
      </c>
      <c r="C23" s="431" t="e">
        <f>#REF!</f>
        <v>#REF!</v>
      </c>
      <c r="D23" s="431" t="e">
        <f>#REF!</f>
        <v>#REF!</v>
      </c>
      <c r="E23" s="359" t="e">
        <f>#REF!</f>
        <v>#REF!</v>
      </c>
      <c r="F23" s="359" t="e">
        <f t="shared" si="0"/>
        <v>#REF!</v>
      </c>
      <c r="S23" s="419" t="s">
        <v>213</v>
      </c>
      <c r="T23" s="424" t="s">
        <v>214</v>
      </c>
    </row>
    <row r="24" spans="1:20" s="419" customFormat="1">
      <c r="A24" s="431"/>
      <c r="B24" s="431" t="e">
        <f>#REF!</f>
        <v>#REF!</v>
      </c>
      <c r="C24" s="431" t="e">
        <f>#REF!</f>
        <v>#REF!</v>
      </c>
      <c r="D24" s="431" t="e">
        <f>#REF!</f>
        <v>#REF!</v>
      </c>
      <c r="E24" s="359" t="e">
        <f>#REF!</f>
        <v>#REF!</v>
      </c>
      <c r="F24" s="359" t="e">
        <f t="shared" si="0"/>
        <v>#REF!</v>
      </c>
      <c r="S24" s="419" t="s">
        <v>215</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216</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122</v>
      </c>
      <c r="B84" s="373" t="str">
        <f>'Sch-1'!F28</f>
        <v>--2024</v>
      </c>
      <c r="C84" s="374"/>
      <c r="D84" s="375"/>
      <c r="E84" s="376"/>
      <c r="F84" s="376"/>
    </row>
    <row r="85" spans="1:6">
      <c r="A85" s="372" t="s">
        <v>123</v>
      </c>
      <c r="B85" s="373" t="str">
        <f>'Sch-1'!F29</f>
        <v/>
      </c>
      <c r="C85" s="376"/>
      <c r="D85" s="375" t="s">
        <v>124</v>
      </c>
      <c r="E85" s="377" t="str">
        <f>'Sch-1'!M29</f>
        <v/>
      </c>
      <c r="F85" s="376"/>
    </row>
    <row r="86" spans="1:6">
      <c r="A86" s="378"/>
      <c r="B86" s="379"/>
      <c r="C86" s="380"/>
      <c r="D86" s="375" t="s">
        <v>125</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SR-II/C&amp;M/WC-3956/2024</v>
      </c>
      <c r="B1" s="76"/>
      <c r="C1" s="77"/>
      <c r="D1" s="77"/>
      <c r="E1" s="78"/>
      <c r="F1" s="79" t="s">
        <v>217</v>
      </c>
    </row>
    <row r="2" spans="1:6" ht="18" customHeight="1">
      <c r="A2" s="64"/>
      <c r="B2" s="82"/>
      <c r="C2" s="83"/>
      <c r="D2" s="83"/>
      <c r="E2" s="32"/>
      <c r="F2" s="32"/>
    </row>
    <row r="3" spans="1:6" ht="93.75" customHeight="1">
      <c r="A3" s="1010" t="str">
        <f>Cover!$B$2</f>
        <v>Repair &amp; Maintenance of Bituminous Pavement at 400/230 kV Tirunelveli Substation.</v>
      </c>
      <c r="B3" s="1010"/>
      <c r="C3" s="1010"/>
      <c r="D3" s="1010"/>
      <c r="E3" s="1010"/>
      <c r="F3" s="1010"/>
    </row>
    <row r="4" spans="1:6" ht="21.95" customHeight="1">
      <c r="A4" s="1011" t="s">
        <v>160</v>
      </c>
      <c r="B4" s="1011"/>
      <c r="C4" s="1011"/>
      <c r="D4" s="1011"/>
      <c r="E4" s="1011"/>
      <c r="F4" s="1011"/>
    </row>
    <row r="5" spans="1:6" ht="18" customHeight="1">
      <c r="A5" s="84"/>
      <c r="B5" s="85"/>
      <c r="C5" s="84"/>
      <c r="D5" s="84"/>
      <c r="E5" s="84"/>
      <c r="F5" s="84"/>
    </row>
    <row r="6" spans="1:6" ht="18" customHeight="1">
      <c r="A6" s="29" t="str">
        <f>'Sch-1'!A7</f>
        <v>Bidder’s Name and Address (Bidder) :</v>
      </c>
      <c r="B6" s="30"/>
      <c r="C6" s="30"/>
      <c r="D6" s="30"/>
      <c r="E6" s="60" t="s">
        <v>83</v>
      </c>
      <c r="F6" s="32"/>
    </row>
    <row r="7" spans="1:6" ht="36" customHeight="1">
      <c r="A7" s="1007" t="str">
        <f>'Sch-1'!A8</f>
        <v/>
      </c>
      <c r="B7" s="1007"/>
      <c r="C7" s="1007"/>
      <c r="D7" s="1007"/>
      <c r="E7" s="59" t="str">
        <f>'Sch-1'!M8</f>
        <v>Sr.GM , Contracts &amp; Materials Department,</v>
      </c>
      <c r="F7" s="32"/>
    </row>
    <row r="8" spans="1:6" ht="18" customHeight="1">
      <c r="A8" s="29" t="s">
        <v>85</v>
      </c>
      <c r="B8" s="1008" t="str">
        <f>IF('Sch-1'!G9=0, "", 'Sch-1'!G9)</f>
        <v/>
      </c>
      <c r="C8" s="1008"/>
      <c r="D8" s="1008"/>
      <c r="E8" s="59" t="str">
        <f>'Sch-1'!M9</f>
        <v>Power Grid Corporation of India Ltd.,</v>
      </c>
      <c r="F8" s="32"/>
    </row>
    <row r="9" spans="1:6" ht="18" customHeight="1">
      <c r="A9" s="29" t="s">
        <v>87</v>
      </c>
      <c r="B9" s="1008" t="str">
        <f>IF('Sch-1'!G10=0, "", 'Sch-1'!G10)</f>
        <v/>
      </c>
      <c r="C9" s="1008"/>
      <c r="D9" s="1008"/>
      <c r="E9" s="59" t="str">
        <f>'Sch-1'!M10</f>
        <v>SRTS-II, RHQ</v>
      </c>
      <c r="F9" s="32"/>
    </row>
    <row r="10" spans="1:6" ht="18" customHeight="1">
      <c r="A10" s="30"/>
      <c r="B10" s="1008" t="str">
        <f>IF('Sch-1'!G11=0, "", 'Sch-1'!G11)</f>
        <v/>
      </c>
      <c r="C10" s="1008"/>
      <c r="D10" s="1008"/>
      <c r="E10" s="59" t="str">
        <f>'Sch-1'!M11</f>
        <v>Singanayakanahalli</v>
      </c>
      <c r="F10" s="32"/>
    </row>
    <row r="11" spans="1:6" ht="18" customHeight="1">
      <c r="A11" s="30"/>
      <c r="B11" s="1008" t="str">
        <f>IF('Sch-1'!G12=0, "", 'Sch-1'!G12)</f>
        <v/>
      </c>
      <c r="C11" s="1008"/>
      <c r="D11" s="1008"/>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218</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219</v>
      </c>
      <c r="C18" s="462"/>
      <c r="D18" s="462"/>
      <c r="E18" s="462"/>
      <c r="F18" s="464">
        <f>SUM(F16:F17)</f>
        <v>0</v>
      </c>
    </row>
    <row r="19" spans="1:6" ht="33.6" customHeight="1">
      <c r="A19" s="89" t="s">
        <v>122</v>
      </c>
      <c r="B19" s="102" t="s">
        <v>220</v>
      </c>
      <c r="C19" s="1009" t="s">
        <v>124</v>
      </c>
      <c r="D19" s="1009"/>
      <c r="E19" s="679" t="s">
        <v>9</v>
      </c>
      <c r="F19" s="679"/>
    </row>
    <row r="20" spans="1:6" ht="33.6" customHeight="1">
      <c r="A20" s="83" t="s">
        <v>123</v>
      </c>
      <c r="B20" s="82" t="s">
        <v>9</v>
      </c>
      <c r="C20" s="1009" t="s">
        <v>125</v>
      </c>
      <c r="D20" s="1009"/>
      <c r="E20" s="292" t="s">
        <v>9</v>
      </c>
      <c r="F20" s="292"/>
    </row>
    <row r="21" spans="1:6" ht="33.6" customHeight="1">
      <c r="A21" s="83"/>
      <c r="B21" s="82"/>
      <c r="C21" s="32"/>
      <c r="D21" s="83"/>
      <c r="E21" s="173"/>
      <c r="F21" s="91"/>
    </row>
  </sheetData>
  <sheetProtection formatColumns="0" formatRows="0" selectLockedCells="1" selectUnlockedCells="1"/>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SR-II/C&amp;M/WC-3956/2024</v>
      </c>
      <c r="B1" s="57"/>
      <c r="C1" s="58"/>
      <c r="D1" s="58"/>
      <c r="E1" s="8" t="s">
        <v>221</v>
      </c>
    </row>
    <row r="2" spans="1:15" ht="8.1" customHeight="1">
      <c r="A2" s="4"/>
      <c r="B2" s="13"/>
      <c r="C2" s="6"/>
      <c r="D2" s="6"/>
      <c r="E2" s="1"/>
      <c r="F2" s="180"/>
    </row>
    <row r="3" spans="1:15" ht="15.75">
      <c r="A3" s="1023" t="str">
        <f>Cover!$B$2</f>
        <v>Repair &amp; Maintenance of Bituminous Pavement at 400/230 kV Tirunelveli Substation.</v>
      </c>
      <c r="B3" s="1023"/>
      <c r="C3" s="1023"/>
      <c r="D3" s="1023"/>
      <c r="E3" s="1023"/>
    </row>
    <row r="4" spans="1:15" ht="21.95" customHeight="1">
      <c r="A4" s="1027" t="s">
        <v>222</v>
      </c>
      <c r="B4" s="1027"/>
      <c r="C4" s="1027"/>
      <c r="D4" s="1027"/>
      <c r="E4" s="1027"/>
    </row>
    <row r="5" spans="1:15" ht="12" customHeight="1">
      <c r="A5" s="42"/>
      <c r="B5" s="37"/>
      <c r="C5" s="37"/>
      <c r="D5" s="37"/>
      <c r="E5" s="37"/>
    </row>
    <row r="6" spans="1:15" ht="18" customHeight="1">
      <c r="A6" s="29" t="str">
        <f>'Sch-1'!A7</f>
        <v>Bidder’s Name and Address (Bidder) :</v>
      </c>
      <c r="D6" s="61" t="s">
        <v>83</v>
      </c>
    </row>
    <row r="7" spans="1:15" ht="18" customHeight="1">
      <c r="A7" s="167" t="str">
        <f>'Sch-1'!A8</f>
        <v/>
      </c>
      <c r="D7" s="62" t="str">
        <f>'Sch-1'!M8</f>
        <v>Sr.GM , Contracts &amp; Materials Department,</v>
      </c>
    </row>
    <row r="8" spans="1:15" ht="18" customHeight="1">
      <c r="A8" s="40" t="s">
        <v>223</v>
      </c>
      <c r="B8" s="1026" t="str">
        <f>IF('Sch-1'!G9=0, "", 'Sch-1'!G9)</f>
        <v/>
      </c>
      <c r="C8" s="1026"/>
      <c r="D8" s="62" t="str">
        <f>'Sch-1'!M9</f>
        <v>Power Grid Corporation of India Ltd.,</v>
      </c>
    </row>
    <row r="9" spans="1:15" ht="18" customHeight="1">
      <c r="A9" s="40" t="s">
        <v>224</v>
      </c>
      <c r="B9" s="1026" t="str">
        <f>IF('Sch-1'!G10=0, "", 'Sch-1'!G10)</f>
        <v/>
      </c>
      <c r="C9" s="1026"/>
      <c r="D9" s="62" t="str">
        <f>'Sch-1'!M10</f>
        <v>SRTS-II, RHQ</v>
      </c>
    </row>
    <row r="10" spans="1:15" ht="18" customHeight="1">
      <c r="A10" s="41"/>
      <c r="B10" s="1026" t="str">
        <f>IF('Sch-1'!G11=0, "", 'Sch-1'!G11)</f>
        <v/>
      </c>
      <c r="C10" s="1026"/>
      <c r="D10" s="62" t="str">
        <f>'Sch-1'!M11</f>
        <v>Singanayakanahalli</v>
      </c>
    </row>
    <row r="11" spans="1:15" ht="18" customHeight="1">
      <c r="A11" s="41"/>
      <c r="B11" s="1026" t="str">
        <f>IF('Sch-1'!G12=0, "", 'Sch-1'!G12)</f>
        <v/>
      </c>
      <c r="C11" s="1026"/>
      <c r="D11" s="62" t="str">
        <f>'Sch-1'!M12</f>
        <v>Bengaluru-560064</v>
      </c>
    </row>
    <row r="12" spans="1:15" ht="8.1" customHeight="1"/>
    <row r="13" spans="1:15" ht="21.95" customHeight="1">
      <c r="A13" s="70" t="s">
        <v>225</v>
      </c>
      <c r="B13" s="1019" t="s">
        <v>226</v>
      </c>
      <c r="C13" s="1020"/>
      <c r="D13" s="1024" t="s">
        <v>227</v>
      </c>
      <c r="E13" s="1025"/>
      <c r="I13" s="1016" t="s">
        <v>228</v>
      </c>
      <c r="J13" s="1016"/>
      <c r="K13" s="1016"/>
      <c r="M13" s="1016" t="s">
        <v>229</v>
      </c>
      <c r="N13" s="1016"/>
      <c r="O13" s="1016"/>
    </row>
    <row r="14" spans="1:15" ht="18" customHeight="1">
      <c r="A14" s="755" t="s">
        <v>230</v>
      </c>
      <c r="B14" s="1012" t="s">
        <v>231</v>
      </c>
      <c r="C14" s="1012"/>
      <c r="D14" s="756"/>
      <c r="E14" s="757"/>
      <c r="I14" s="256" t="s">
        <v>232</v>
      </c>
      <c r="K14" s="256" t="e">
        <f>ROUND('Sch-1'!#REF!*#REF!,0)</f>
        <v>#REF!</v>
      </c>
      <c r="M14" s="256" t="s">
        <v>232</v>
      </c>
      <c r="O14" s="256" t="e">
        <f>ROUND('Sch-1'!#REF!*#REF!,0)</f>
        <v>#REF!</v>
      </c>
    </row>
    <row r="15" spans="1:15" ht="75.75" customHeight="1">
      <c r="A15" s="747"/>
      <c r="B15" s="1017" t="s">
        <v>233</v>
      </c>
      <c r="C15" s="1018"/>
      <c r="D15" s="1021">
        <f>'Sch-3 '!L24</f>
        <v>4582.7999999999993</v>
      </c>
      <c r="E15" s="1022"/>
      <c r="G15" s="470"/>
    </row>
    <row r="16" spans="1:15" hidden="1">
      <c r="A16" s="747">
        <v>2</v>
      </c>
      <c r="B16" s="1012" t="s">
        <v>234</v>
      </c>
      <c r="C16" s="1012"/>
      <c r="D16" s="758"/>
      <c r="E16" s="758"/>
      <c r="G16" s="470"/>
    </row>
    <row r="17" spans="1:7" hidden="1">
      <c r="A17" s="747"/>
      <c r="B17" s="1013" t="s">
        <v>235</v>
      </c>
      <c r="C17" s="1013"/>
      <c r="D17" s="1014"/>
      <c r="E17" s="1015"/>
      <c r="G17" s="470"/>
    </row>
    <row r="18" spans="1:7" ht="18" customHeight="1">
      <c r="B18" s="46"/>
      <c r="C18" s="46"/>
      <c r="D18" s="47"/>
      <c r="E18" s="47"/>
    </row>
    <row r="19" spans="1:7" ht="30" customHeight="1">
      <c r="A19" s="33" t="s">
        <v>236</v>
      </c>
      <c r="B19" s="101" t="str">
        <f>IF('Sch-1'!F28=0,"", 'Sch-1'!F28)</f>
        <v>--2024</v>
      </c>
      <c r="C19" s="34" t="s">
        <v>124</v>
      </c>
      <c r="D19" s="95" t="str">
        <f>IF('Sch-1'!M29=0,"",'Sch-1'!M29)</f>
        <v/>
      </c>
      <c r="F19" s="257"/>
    </row>
    <row r="20" spans="1:7" ht="30" customHeight="1">
      <c r="A20" s="33" t="s">
        <v>237</v>
      </c>
      <c r="B20" s="94" t="str">
        <f>IF('Sch-1'!F29=0,"", 'Sch-1'!F29)</f>
        <v/>
      </c>
      <c r="C20" s="34" t="s">
        <v>125</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SR-II/C&amp;M/WC-3956/2024</v>
      </c>
      <c r="B1" s="57"/>
      <c r="C1" s="58"/>
      <c r="D1" s="58"/>
      <c r="E1" s="8" t="s">
        <v>221</v>
      </c>
    </row>
    <row r="2" spans="1:6" ht="8.1" customHeight="1">
      <c r="A2" s="4"/>
      <c r="B2" s="13"/>
      <c r="C2" s="6"/>
      <c r="D2" s="6"/>
      <c r="E2" s="1"/>
      <c r="F2" s="180"/>
    </row>
    <row r="3" spans="1:6" ht="39.950000000000003" customHeight="1">
      <c r="A3" s="1043" t="str">
        <f>Cover!$B$2</f>
        <v>Repair &amp; Maintenance of Bituminous Pavement at 400/230 kV Tirunelveli Substation.</v>
      </c>
      <c r="B3" s="1043"/>
      <c r="C3" s="1043"/>
      <c r="D3" s="1043"/>
      <c r="E3" s="1043"/>
    </row>
    <row r="4" spans="1:6" ht="21.95" customHeight="1">
      <c r="A4" s="1027" t="s">
        <v>238</v>
      </c>
      <c r="B4" s="1027"/>
      <c r="C4" s="1027"/>
      <c r="D4" s="1027"/>
      <c r="E4" s="1027"/>
    </row>
    <row r="5" spans="1:6" ht="12" customHeight="1">
      <c r="A5" s="42"/>
      <c r="B5" s="37"/>
      <c r="C5" s="37"/>
      <c r="D5" s="37"/>
      <c r="E5" s="37"/>
    </row>
    <row r="6" spans="1:6" ht="18" customHeight="1">
      <c r="A6" s="29" t="str">
        <f>'Sch-1'!A7</f>
        <v>Bidder’s Name and Address (Bidder) :</v>
      </c>
      <c r="D6" s="61" t="s">
        <v>83</v>
      </c>
    </row>
    <row r="7" spans="1:6" ht="18" customHeight="1">
      <c r="A7" s="167" t="str">
        <f>'Sch-1'!A8</f>
        <v/>
      </c>
      <c r="D7" s="62" t="str">
        <f>'Sch-1'!M8</f>
        <v>Sr.GM , Contracts &amp; Materials Department,</v>
      </c>
    </row>
    <row r="8" spans="1:6" ht="18" customHeight="1">
      <c r="A8" s="40" t="s">
        <v>223</v>
      </c>
      <c r="B8" s="1026" t="str">
        <f>IF('Sch-1'!G9=0, "", 'Sch-1'!G9)</f>
        <v/>
      </c>
      <c r="C8" s="1026"/>
      <c r="D8" s="62" t="str">
        <f>'Sch-1'!M9</f>
        <v>Power Grid Corporation of India Ltd.,</v>
      </c>
    </row>
    <row r="9" spans="1:6" ht="18" customHeight="1">
      <c r="A9" s="40" t="s">
        <v>224</v>
      </c>
      <c r="B9" s="1026" t="str">
        <f>IF('Sch-1'!G10=0, "", 'Sch-1'!G10)</f>
        <v/>
      </c>
      <c r="C9" s="1026"/>
      <c r="D9" s="62" t="str">
        <f>'Sch-1'!M10</f>
        <v>SRTS-II, RHQ</v>
      </c>
    </row>
    <row r="10" spans="1:6" ht="18" customHeight="1">
      <c r="A10" s="41"/>
      <c r="B10" s="1026" t="str">
        <f>IF('Sch-1'!G11=0, "", 'Sch-1'!G11)</f>
        <v/>
      </c>
      <c r="C10" s="1026"/>
      <c r="D10" s="62" t="str">
        <f>'Sch-1'!M11</f>
        <v>Singanayakanahalli</v>
      </c>
    </row>
    <row r="11" spans="1:6" ht="18" customHeight="1">
      <c r="A11" s="41"/>
      <c r="B11" s="1026" t="str">
        <f>IF('Sch-1'!G12=0, "", 'Sch-1'!G12)</f>
        <v/>
      </c>
      <c r="C11" s="1026"/>
      <c r="D11" s="62" t="str">
        <f>'Sch-1'!M12</f>
        <v>Bengaluru-560064</v>
      </c>
    </row>
    <row r="12" spans="1:6" ht="8.1" customHeight="1"/>
    <row r="13" spans="1:6" ht="21.95" customHeight="1">
      <c r="A13" s="70" t="s">
        <v>225</v>
      </c>
      <c r="B13" s="1019" t="s">
        <v>226</v>
      </c>
      <c r="C13" s="1020"/>
      <c r="D13" s="1024" t="s">
        <v>227</v>
      </c>
      <c r="E13" s="1025"/>
    </row>
    <row r="14" spans="1:6" ht="18" customHeight="1">
      <c r="A14" s="43" t="s">
        <v>230</v>
      </c>
      <c r="B14" s="1037" t="s">
        <v>234</v>
      </c>
      <c r="C14" s="1044"/>
      <c r="D14" s="1030" t="e">
        <f>'Sch-1'!#REF!*(1-#REF!)</f>
        <v>#REF!</v>
      </c>
      <c r="E14" s="1031"/>
    </row>
    <row r="15" spans="1:6" ht="75.75" customHeight="1">
      <c r="A15" s="44"/>
      <c r="B15" s="1017" t="s">
        <v>239</v>
      </c>
      <c r="C15" s="1018"/>
      <c r="D15" s="1028"/>
      <c r="E15" s="1029"/>
    </row>
    <row r="16" spans="1:6" ht="18" customHeight="1">
      <c r="A16" s="43" t="s">
        <v>240</v>
      </c>
      <c r="B16" s="1037" t="s">
        <v>241</v>
      </c>
      <c r="C16" s="1038"/>
      <c r="D16" s="1030" t="e">
        <f>#REF!*(1-#REF!)</f>
        <v>#REF!</v>
      </c>
      <c r="E16" s="1031"/>
    </row>
    <row r="17" spans="1:6" ht="38.25" customHeight="1">
      <c r="A17" s="44"/>
      <c r="B17" s="1017" t="s">
        <v>242</v>
      </c>
      <c r="C17" s="1018"/>
      <c r="D17" s="1028"/>
      <c r="E17" s="1029"/>
    </row>
    <row r="18" spans="1:6" ht="18" customHeight="1">
      <c r="A18" s="1032"/>
      <c r="B18" s="1033" t="s">
        <v>243</v>
      </c>
      <c r="C18" s="1034"/>
      <c r="D18" s="1039" t="e">
        <f>D14+D16</f>
        <v>#REF!</v>
      </c>
      <c r="E18" s="1040"/>
    </row>
    <row r="19" spans="1:6" ht="23.25" customHeight="1">
      <c r="A19" s="1032"/>
      <c r="B19" s="1035"/>
      <c r="C19" s="1036"/>
      <c r="D19" s="1041"/>
      <c r="E19" s="1042"/>
    </row>
    <row r="20" spans="1:6" ht="18" customHeight="1">
      <c r="B20" s="46"/>
      <c r="C20" s="46"/>
      <c r="D20" s="47"/>
      <c r="E20" s="47"/>
    </row>
    <row r="21" spans="1:6" ht="30" customHeight="1">
      <c r="A21" s="33" t="s">
        <v>236</v>
      </c>
      <c r="B21" s="101" t="str">
        <f>IF('Sch-1'!F28=0,"", 'Sch-1'!F28)</f>
        <v>--2024</v>
      </c>
      <c r="C21" s="34" t="s">
        <v>124</v>
      </c>
      <c r="D21" s="95" t="str">
        <f>IF('Sch-1'!M29=0,"",'Sch-1'!M29)</f>
        <v/>
      </c>
      <c r="F21" s="257"/>
    </row>
    <row r="22" spans="1:6" ht="30" customHeight="1">
      <c r="A22" s="33" t="s">
        <v>237</v>
      </c>
      <c r="B22" s="94" t="str">
        <f>IF('Sch-1'!F29=0,"", 'Sch-1'!F29)</f>
        <v/>
      </c>
      <c r="C22" s="34" t="s">
        <v>125</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SR-II/C&amp;M/WC-3956/2024</v>
      </c>
      <c r="B1" s="76"/>
      <c r="C1" s="78"/>
      <c r="D1" s="79" t="s">
        <v>244</v>
      </c>
    </row>
    <row r="2" spans="1:6" ht="18" customHeight="1">
      <c r="A2" s="64"/>
      <c r="B2" s="82"/>
      <c r="C2" s="32"/>
      <c r="D2" s="32"/>
    </row>
    <row r="3" spans="1:6" ht="36" customHeight="1">
      <c r="A3" s="1023" t="str">
        <f>Cover!$B$2</f>
        <v>Repair &amp; Maintenance of Bituminous Pavement at 400/230 kV Tirunelveli Substation.</v>
      </c>
      <c r="B3" s="1023"/>
      <c r="C3" s="1023"/>
      <c r="D3" s="1023"/>
      <c r="E3" s="49"/>
      <c r="F3" s="49"/>
    </row>
    <row r="4" spans="1:6" ht="21.95" customHeight="1">
      <c r="A4" s="1027" t="s">
        <v>245</v>
      </c>
      <c r="B4" s="1027"/>
      <c r="C4" s="1027"/>
      <c r="D4" s="1027"/>
    </row>
    <row r="5" spans="1:6" ht="18" customHeight="1">
      <c r="A5" s="38"/>
    </row>
    <row r="6" spans="1:6" ht="18" customHeight="1">
      <c r="A6" s="29" t="str">
        <f>'Sch-1'!A7</f>
        <v>Bidder’s Name and Address (Bidder) :</v>
      </c>
      <c r="D6" s="61" t="s">
        <v>83</v>
      </c>
    </row>
    <row r="7" spans="1:6" ht="25.5" customHeight="1">
      <c r="A7" s="1054" t="str">
        <f>'Sch-1'!A8</f>
        <v/>
      </c>
      <c r="B7" s="1054"/>
      <c r="C7" s="1054"/>
      <c r="D7" s="62" t="str">
        <f>'Sch-1'!M8</f>
        <v>Sr.GM , Contracts &amp; Materials Department,</v>
      </c>
    </row>
    <row r="8" spans="1:6" ht="18" customHeight="1">
      <c r="A8" s="40" t="s">
        <v>223</v>
      </c>
      <c r="B8" s="1026" t="str">
        <f>IF('Sch-1'!G9=0, "", 'Sch-1'!G9)</f>
        <v/>
      </c>
      <c r="C8" s="1026"/>
      <c r="D8" s="62" t="str">
        <f>'Sch-1'!M9</f>
        <v>Power Grid Corporation of India Ltd.,</v>
      </c>
    </row>
    <row r="9" spans="1:6" ht="18" customHeight="1">
      <c r="A9" s="40" t="s">
        <v>224</v>
      </c>
      <c r="B9" s="1026" t="str">
        <f>IF('Sch-1'!G10=0, "", 'Sch-1'!G10)</f>
        <v/>
      </c>
      <c r="C9" s="1026"/>
      <c r="D9" s="62" t="str">
        <f>'Sch-1'!M10</f>
        <v>SRTS-II, RHQ</v>
      </c>
    </row>
    <row r="10" spans="1:6" ht="18" customHeight="1">
      <c r="A10" s="41"/>
      <c r="B10" s="1026" t="str">
        <f>IF('Sch-1'!G11=0, "", 'Sch-1'!G11)</f>
        <v/>
      </c>
      <c r="C10" s="1026"/>
      <c r="D10" s="62" t="str">
        <f>'Sch-1'!M11</f>
        <v>Singanayakanahalli</v>
      </c>
    </row>
    <row r="11" spans="1:6" ht="18" customHeight="1">
      <c r="A11" s="41"/>
      <c r="B11" s="1026" t="str">
        <f>IF('Sch-1'!G12=0, "", 'Sch-1'!G12)</f>
        <v/>
      </c>
      <c r="C11" s="1026"/>
      <c r="D11" s="62" t="str">
        <f>'Sch-1'!M12</f>
        <v>Bengaluru-560064</v>
      </c>
    </row>
    <row r="12" spans="1:6" ht="18" customHeight="1">
      <c r="A12" s="50"/>
      <c r="B12" s="50"/>
      <c r="C12" s="50"/>
      <c r="D12" s="61"/>
    </row>
    <row r="13" spans="1:6" ht="21.95" customHeight="1">
      <c r="A13" s="51" t="s">
        <v>225</v>
      </c>
      <c r="B13" s="1024" t="s">
        <v>151</v>
      </c>
      <c r="C13" s="1025"/>
      <c r="D13" s="52" t="s">
        <v>227</v>
      </c>
    </row>
    <row r="14" spans="1:6" ht="21.95" hidden="1" customHeight="1">
      <c r="A14" s="43" t="s">
        <v>230</v>
      </c>
      <c r="B14" s="1047" t="s">
        <v>246</v>
      </c>
      <c r="C14" s="1047"/>
      <c r="D14" s="1050">
        <f>'Sch-1'!N23</f>
        <v>0</v>
      </c>
    </row>
    <row r="15" spans="1:6" ht="35.1" hidden="1" customHeight="1">
      <c r="A15" s="53"/>
      <c r="B15" s="1048" t="s">
        <v>247</v>
      </c>
      <c r="C15" s="1049"/>
      <c r="D15" s="1051"/>
    </row>
    <row r="16" spans="1:6" ht="21.95" hidden="1" customHeight="1">
      <c r="A16" s="43" t="s">
        <v>240</v>
      </c>
      <c r="B16" s="1047" t="s">
        <v>248</v>
      </c>
      <c r="C16" s="1047"/>
      <c r="D16" s="1050">
        <f>'Sch-2'!J20</f>
        <v>0</v>
      </c>
    </row>
    <row r="17" spans="1:6" ht="35.1" hidden="1" customHeight="1">
      <c r="A17" s="53"/>
      <c r="B17" s="1048" t="s">
        <v>249</v>
      </c>
      <c r="C17" s="1049"/>
      <c r="D17" s="1051"/>
    </row>
    <row r="18" spans="1:6" ht="15.75">
      <c r="A18" s="43" t="s">
        <v>230</v>
      </c>
      <c r="B18" s="1047" t="s">
        <v>250</v>
      </c>
      <c r="C18" s="1047"/>
      <c r="D18" s="1050">
        <f>'Sch-3 '!K23</f>
        <v>25460</v>
      </c>
    </row>
    <row r="19" spans="1:6">
      <c r="A19" s="53"/>
      <c r="B19" s="1048" t="s">
        <v>251</v>
      </c>
      <c r="C19" s="1049"/>
      <c r="D19" s="1051"/>
    </row>
    <row r="20" spans="1:6" ht="23.25" customHeight="1">
      <c r="A20" s="43" t="s">
        <v>240</v>
      </c>
      <c r="B20" s="1047" t="s">
        <v>252</v>
      </c>
      <c r="C20" s="1047"/>
      <c r="D20" s="1050">
        <f>'Sch-5'!D15:E15+'Sch-5'!D17:E17</f>
        <v>4582.7999999999993</v>
      </c>
    </row>
    <row r="21" spans="1:6" ht="15.75" customHeight="1">
      <c r="A21" s="53"/>
      <c r="B21" s="1048" t="s">
        <v>107</v>
      </c>
      <c r="C21" s="1049"/>
      <c r="D21" s="1051"/>
    </row>
    <row r="22" spans="1:6" ht="15.75" hidden="1">
      <c r="A22" s="43" t="s">
        <v>253</v>
      </c>
      <c r="B22" s="1047" t="s">
        <v>254</v>
      </c>
      <c r="C22" s="1047"/>
      <c r="D22" s="241">
        <f>'Sch-7'!F20</f>
        <v>0</v>
      </c>
    </row>
    <row r="23" spans="1:6" hidden="1">
      <c r="A23" s="53"/>
      <c r="B23" s="1052" t="s">
        <v>255</v>
      </c>
      <c r="C23" s="1049"/>
      <c r="D23" s="45"/>
    </row>
    <row r="24" spans="1:6" ht="28.5" customHeight="1">
      <c r="A24" s="1032"/>
      <c r="B24" s="1053" t="s">
        <v>256</v>
      </c>
      <c r="C24" s="1053"/>
      <c r="D24" s="1045">
        <f>D18+D20</f>
        <v>30042.799999999999</v>
      </c>
    </row>
    <row r="25" spans="1:6" ht="15.75">
      <c r="A25" s="1032"/>
      <c r="B25" s="1053"/>
      <c r="C25" s="1053"/>
      <c r="D25" s="1046"/>
    </row>
    <row r="26" spans="1:6" ht="18.75" customHeight="1">
      <c r="A26" s="71"/>
      <c r="B26" s="72"/>
      <c r="C26" s="72"/>
      <c r="D26" s="73"/>
    </row>
    <row r="27" spans="1:6" ht="27.95" customHeight="1">
      <c r="A27" s="89" t="s">
        <v>122</v>
      </c>
      <c r="B27" s="103" t="str">
        <f>IF('Sch-1'!F28=0,"", 'Sch-1'!F28)</f>
        <v>--2024</v>
      </c>
      <c r="C27" s="90" t="s">
        <v>124</v>
      </c>
      <c r="D27" s="99" t="str">
        <f>IF('Sch-1'!M29=0,"",'Sch-1'!M29)</f>
        <v/>
      </c>
      <c r="F27" s="91"/>
    </row>
    <row r="28" spans="1:6" ht="27.95" customHeight="1">
      <c r="A28" s="89" t="s">
        <v>123</v>
      </c>
      <c r="B28" s="103" t="str">
        <f>IF('Sch-1'!F29=0,"", 'Sch-1'!F29)</f>
        <v/>
      </c>
      <c r="C28" s="90" t="s">
        <v>125</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SR-II/C&amp;M/WC-3956/2024</v>
      </c>
      <c r="B1" s="76"/>
      <c r="C1" s="77"/>
      <c r="D1" s="77"/>
      <c r="E1" s="77"/>
      <c r="F1" s="79" t="s">
        <v>257</v>
      </c>
      <c r="G1" s="30"/>
      <c r="I1" s="254"/>
      <c r="J1" s="254"/>
      <c r="K1" s="254"/>
      <c r="L1" s="254"/>
    </row>
    <row r="2" spans="1:35" ht="3" customHeight="1">
      <c r="A2" s="64"/>
      <c r="B2" s="82"/>
      <c r="C2" s="83"/>
      <c r="D2" s="83"/>
      <c r="E2" s="83"/>
      <c r="F2" s="83"/>
      <c r="G2" s="83"/>
      <c r="I2" s="254"/>
      <c r="J2" s="254"/>
      <c r="K2" s="254"/>
      <c r="L2" s="254"/>
    </row>
    <row r="3" spans="1:35" ht="132.75" customHeight="1">
      <c r="A3" s="1063" t="str">
        <f>Cover!$B$2</f>
        <v>Repair &amp; Maintenance of Bituminous Pavement at 400/230 kV Tirunelveli Substation.</v>
      </c>
      <c r="B3" s="1063"/>
      <c r="C3" s="1063"/>
      <c r="D3" s="1063"/>
      <c r="E3" s="1063"/>
      <c r="F3" s="1063"/>
      <c r="G3" s="469"/>
      <c r="I3" s="254"/>
      <c r="J3" s="254"/>
      <c r="K3" s="254"/>
      <c r="L3" s="254"/>
      <c r="AD3" s="185" t="s">
        <v>159</v>
      </c>
      <c r="AF3" s="206">
        <f>IF(ISERROR(#REF!/('Sch-6'!D14+'Sch-6'!D16+'Sch-6'!#REF!)),0,#REF!/( 'Sch-6'!D14+'Sch-6'!D16+'Sch-6'!#REF!))</f>
        <v>0</v>
      </c>
    </row>
    <row r="4" spans="1:35" ht="21.95" customHeight="1">
      <c r="A4" s="1011" t="s">
        <v>160</v>
      </c>
      <c r="B4" s="1011"/>
      <c r="C4" s="1011"/>
      <c r="D4" s="1011"/>
      <c r="E4" s="1011"/>
      <c r="F4" s="1011"/>
      <c r="G4" s="194"/>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258</v>
      </c>
      <c r="AF5" s="206">
        <f>IF(ISERROR(#REF!/#REF!),0,#REF! /#REF!)</f>
        <v>0</v>
      </c>
    </row>
    <row r="6" spans="1:35" ht="27.95" customHeight="1">
      <c r="A6" s="29" t="str">
        <f>'Sch-1'!A7</f>
        <v>Bidder’s Name and Address (Bidder) :</v>
      </c>
      <c r="B6" s="39"/>
      <c r="C6" s="39"/>
      <c r="D6" s="448" t="s">
        <v>83</v>
      </c>
      <c r="E6" s="30"/>
      <c r="F6" s="39"/>
      <c r="G6" s="60"/>
      <c r="I6" s="254"/>
      <c r="J6" s="254"/>
      <c r="K6" s="254"/>
      <c r="L6" s="254"/>
      <c r="AD6" s="185" t="s">
        <v>259</v>
      </c>
      <c r="AF6" s="206" t="e">
        <f>#REF!</f>
        <v>#REF!</v>
      </c>
    </row>
    <row r="7" spans="1:35" ht="36" customHeight="1">
      <c r="A7" s="1059" t="str">
        <f>'Sch-1'!A8</f>
        <v/>
      </c>
      <c r="B7" s="1059"/>
      <c r="C7" s="1059"/>
      <c r="D7" s="84" t="str">
        <f>'Sch-1'!M8</f>
        <v>Sr.GM , Contracts &amp; Materials Department,</v>
      </c>
      <c r="E7" s="30"/>
      <c r="F7" s="406"/>
      <c r="G7" s="59"/>
      <c r="I7" s="254"/>
      <c r="J7" s="254"/>
      <c r="K7" s="254"/>
      <c r="L7" s="254"/>
      <c r="AD7" s="185" t="s">
        <v>165</v>
      </c>
      <c r="AF7" s="206" t="e">
        <f>SUM(AF3:AF6)</f>
        <v>#REF!</v>
      </c>
    </row>
    <row r="8" spans="1:35" ht="27.95" customHeight="1">
      <c r="A8" s="40" t="s">
        <v>223</v>
      </c>
      <c r="B8" s="1026" t="str">
        <f>IF('Sch-1'!G9=0, "", 'Sch-1'!G9)</f>
        <v/>
      </c>
      <c r="C8" s="1026"/>
      <c r="D8" s="84" t="str">
        <f>'Sch-1'!M9</f>
        <v>Power Grid Corporation of India Ltd.,</v>
      </c>
      <c r="E8" s="30"/>
      <c r="F8" s="405"/>
      <c r="G8" s="59"/>
      <c r="I8" s="254"/>
      <c r="J8" s="254"/>
      <c r="K8" s="254"/>
      <c r="L8" s="254"/>
    </row>
    <row r="9" spans="1:35" ht="27.95" customHeight="1">
      <c r="A9" s="40" t="s">
        <v>224</v>
      </c>
      <c r="B9" s="1026" t="str">
        <f>IF('Sch-1'!G10=0, "", 'Sch-1'!G10)</f>
        <v/>
      </c>
      <c r="C9" s="1026"/>
      <c r="D9" s="84" t="str">
        <f>'Sch-1'!M10</f>
        <v>SRTS-II, RHQ</v>
      </c>
      <c r="E9" s="30"/>
      <c r="F9" s="405"/>
      <c r="G9" s="59"/>
      <c r="I9" s="254"/>
      <c r="J9" s="254"/>
      <c r="K9" s="254"/>
      <c r="L9" s="254"/>
    </row>
    <row r="10" spans="1:35" ht="27.95" customHeight="1">
      <c r="A10" s="41"/>
      <c r="B10" s="1026" t="str">
        <f>IF('Sch-1'!G11=0, "", 'Sch-1'!G11)</f>
        <v/>
      </c>
      <c r="C10" s="1026"/>
      <c r="D10" s="84" t="str">
        <f>'Sch-1'!M11</f>
        <v>Singanayakanahalli</v>
      </c>
      <c r="E10" s="30"/>
      <c r="F10" s="405"/>
      <c r="G10" s="59"/>
      <c r="I10" s="254"/>
      <c r="J10" s="254"/>
      <c r="K10" s="254"/>
      <c r="L10" s="254"/>
      <c r="AD10" s="185" t="s">
        <v>205</v>
      </c>
      <c r="AF10" s="213" t="e">
        <f>'Sch-1'!#REF!</f>
        <v>#REF!</v>
      </c>
    </row>
    <row r="11" spans="1:35" ht="27.95" customHeight="1">
      <c r="A11" s="41"/>
      <c r="B11" s="1026" t="str">
        <f>IF('Sch-1'!G12=0, "", 'Sch-1'!G12)</f>
        <v/>
      </c>
      <c r="C11" s="1026"/>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260</v>
      </c>
      <c r="B13" s="29"/>
      <c r="C13" s="29"/>
      <c r="D13" s="29"/>
      <c r="E13" s="29"/>
      <c r="F13" s="29"/>
      <c r="G13" s="29"/>
      <c r="H13" s="194"/>
      <c r="I13" s="171"/>
      <c r="J13" s="171"/>
      <c r="K13" s="171"/>
      <c r="L13" s="171"/>
    </row>
    <row r="14" spans="1:35" ht="33.75" customHeight="1">
      <c r="A14" s="97" t="s">
        <v>261</v>
      </c>
      <c r="B14" s="434" t="s">
        <v>262</v>
      </c>
      <c r="C14" s="434" t="s">
        <v>103</v>
      </c>
      <c r="D14" s="434" t="s">
        <v>152</v>
      </c>
      <c r="E14" s="434" t="s">
        <v>263</v>
      </c>
      <c r="F14" s="98" t="s">
        <v>264</v>
      </c>
      <c r="G14" s="290"/>
      <c r="H14" s="194"/>
      <c r="I14" s="171" t="e">
        <f>#REF!</f>
        <v>#REF!</v>
      </c>
      <c r="J14" s="171"/>
      <c r="K14" s="171"/>
      <c r="L14" s="171"/>
      <c r="AE14" s="1058" t="s">
        <v>265</v>
      </c>
      <c r="AF14" s="1058"/>
      <c r="AG14" s="187" t="s">
        <v>146</v>
      </c>
      <c r="AH14" s="1058" t="s">
        <v>266</v>
      </c>
      <c r="AI14" s="1058"/>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62" t="s">
        <v>267</v>
      </c>
      <c r="B16" s="1062"/>
      <c r="C16" s="1062"/>
      <c r="D16" s="1062"/>
      <c r="E16" s="1062"/>
      <c r="F16" s="1062"/>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268</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61"/>
      <c r="B22" s="1061"/>
      <c r="C22" s="1061"/>
      <c r="D22" s="1061"/>
      <c r="E22" s="1061"/>
      <c r="F22" s="1061"/>
      <c r="G22" s="1061"/>
      <c r="H22" s="194"/>
      <c r="I22" s="171"/>
      <c r="J22" s="171"/>
      <c r="K22" s="171"/>
      <c r="L22" s="171"/>
      <c r="AD22" s="171" t="s">
        <v>146</v>
      </c>
      <c r="AE22" s="242" t="e">
        <f>IF(#REF!&gt;0,#REF!&amp; " Item(s) in Sch-3", "")</f>
        <v>#REF!</v>
      </c>
      <c r="AF22" s="215"/>
    </row>
    <row r="23" spans="1:35" ht="27.75" customHeight="1">
      <c r="A23" s="355"/>
      <c r="B23" s="355"/>
      <c r="C23" s="1060"/>
      <c r="D23" s="1060"/>
      <c r="E23" s="1060"/>
      <c r="F23" s="1060"/>
      <c r="G23" s="1060"/>
      <c r="I23" s="254"/>
      <c r="J23" s="254"/>
      <c r="K23" s="254"/>
      <c r="L23" s="254"/>
      <c r="AE23" s="242"/>
      <c r="AF23" s="215"/>
    </row>
    <row r="24" spans="1:35" ht="27.95" customHeight="1">
      <c r="A24" s="89" t="s">
        <v>122</v>
      </c>
      <c r="B24" s="103" t="str">
        <f>'Sch-1'!F28</f>
        <v>--2024</v>
      </c>
      <c r="C24" s="1060" t="str">
        <f>"Printed Name   : " &amp; 'Sch-1'!M29</f>
        <v xml:space="preserve">Printed Name   : </v>
      </c>
      <c r="D24" s="1060"/>
      <c r="E24" s="1060"/>
      <c r="F24" s="1060"/>
      <c r="G24" s="1060"/>
      <c r="I24" s="254"/>
      <c r="J24" s="254"/>
      <c r="K24" s="254"/>
      <c r="L24" s="254"/>
    </row>
    <row r="25" spans="1:35" ht="27.95" customHeight="1">
      <c r="A25" s="89" t="s">
        <v>123</v>
      </c>
      <c r="B25" s="99" t="str">
        <f>'Sch-1'!F29</f>
        <v/>
      </c>
      <c r="C25" s="1060" t="str">
        <f>"Designation      : " &amp; 'Sch-1'!M30</f>
        <v xml:space="preserve">Designation      : </v>
      </c>
      <c r="D25" s="1060"/>
      <c r="E25" s="1060"/>
      <c r="F25" s="1060"/>
      <c r="G25" s="1060"/>
      <c r="I25" s="254"/>
      <c r="J25" s="254"/>
      <c r="K25" s="254"/>
      <c r="L25" s="254"/>
    </row>
    <row r="26" spans="1:35" ht="36.75" customHeight="1">
      <c r="A26" s="100" t="s">
        <v>269</v>
      </c>
      <c r="B26" s="1066" t="s">
        <v>270</v>
      </c>
      <c r="C26" s="1066"/>
      <c r="D26" s="1066"/>
      <c r="E26" s="1066"/>
      <c r="F26" s="1066"/>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SR-II/C&amp;M/WC-3956/2024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64" t="str">
        <f t="shared" ref="A100:C101" si="0">A3</f>
        <v>Repair &amp; Maintenance of Bituminous Pavement at 400/230 kV Tirunelveli Substation.</v>
      </c>
      <c r="B100" s="1064">
        <f t="shared" si="0"/>
        <v>0</v>
      </c>
      <c r="C100" s="1064">
        <f t="shared" si="0"/>
        <v>0</v>
      </c>
      <c r="D100" s="1064"/>
      <c r="E100" s="1064"/>
      <c r="F100" s="1064"/>
      <c r="G100" s="1064">
        <f>G3</f>
        <v>0</v>
      </c>
      <c r="H100" s="174"/>
    </row>
    <row r="101" spans="1:35" s="254" customFormat="1" hidden="1">
      <c r="A101" s="1065" t="str">
        <f t="shared" si="0"/>
        <v>(SCHEDULE OF RATES AND PRICES )</v>
      </c>
      <c r="B101" s="1065">
        <f t="shared" si="0"/>
        <v>0</v>
      </c>
      <c r="C101" s="1065">
        <f t="shared" si="0"/>
        <v>0</v>
      </c>
      <c r="D101" s="1065"/>
      <c r="E101" s="1065"/>
      <c r="F101" s="1065"/>
      <c r="G101" s="1065">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59" t="str">
        <f>A7</f>
        <v/>
      </c>
      <c r="B104" s="1059">
        <f t="shared" ref="B104:C108" si="2">B7</f>
        <v>0</v>
      </c>
      <c r="C104" s="1059">
        <f t="shared" si="2"/>
        <v>0</v>
      </c>
      <c r="D104" s="406"/>
      <c r="E104" s="406"/>
      <c r="F104" s="406"/>
      <c r="G104" s="59">
        <f t="shared" si="1"/>
        <v>0</v>
      </c>
      <c r="H104" s="174"/>
    </row>
    <row r="105" spans="1:35" s="254" customFormat="1" hidden="1">
      <c r="A105" s="40" t="str">
        <f>A8</f>
        <v>Name     :</v>
      </c>
      <c r="B105" s="1026" t="str">
        <f t="shared" si="2"/>
        <v/>
      </c>
      <c r="C105" s="1026">
        <f t="shared" si="2"/>
        <v>0</v>
      </c>
      <c r="D105" s="405"/>
      <c r="E105" s="405"/>
      <c r="F105" s="405"/>
      <c r="G105" s="59">
        <f t="shared" si="1"/>
        <v>0</v>
      </c>
      <c r="H105" s="174"/>
    </row>
    <row r="106" spans="1:35" s="254" customFormat="1" hidden="1">
      <c r="A106" s="40" t="str">
        <f>A9</f>
        <v>Address :</v>
      </c>
      <c r="B106" s="1026" t="str">
        <f t="shared" si="2"/>
        <v/>
      </c>
      <c r="C106" s="1026">
        <f t="shared" si="2"/>
        <v>0</v>
      </c>
      <c r="D106" s="405"/>
      <c r="E106" s="405"/>
      <c r="F106" s="405"/>
      <c r="G106" s="59">
        <f t="shared" si="1"/>
        <v>0</v>
      </c>
      <c r="H106" s="174"/>
    </row>
    <row r="107" spans="1:35" s="254" customFormat="1" hidden="1">
      <c r="A107" s="41"/>
      <c r="B107" s="1026" t="str">
        <f t="shared" si="2"/>
        <v/>
      </c>
      <c r="C107" s="1026">
        <f t="shared" si="2"/>
        <v>0</v>
      </c>
      <c r="D107" s="405"/>
      <c r="E107" s="405"/>
      <c r="F107" s="405"/>
      <c r="G107" s="59">
        <f t="shared" si="1"/>
        <v>0</v>
      </c>
      <c r="H107" s="174"/>
    </row>
    <row r="108" spans="1:35" s="254" customFormat="1" hidden="1">
      <c r="A108" s="41"/>
      <c r="B108" s="1026" t="str">
        <f t="shared" si="2"/>
        <v/>
      </c>
      <c r="C108" s="1026">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56">
        <f>G14</f>
        <v>0</v>
      </c>
      <c r="D110" s="1056"/>
      <c r="E110" s="1056"/>
      <c r="F110" s="1056"/>
      <c r="G110" s="1056"/>
      <c r="H110" s="174"/>
      <c r="AE110" s="1056"/>
      <c r="AF110" s="1056"/>
      <c r="AH110" s="1056"/>
      <c r="AI110" s="1056"/>
    </row>
    <row r="111" spans="1:35" s="254" customFormat="1" hidden="1">
      <c r="A111" s="96" t="e">
        <f>#REF!</f>
        <v>#REF!</v>
      </c>
      <c r="B111" s="96" t="e">
        <f>#REF!</f>
        <v>#REF!</v>
      </c>
      <c r="C111" s="1057" t="e">
        <f>#REF!</f>
        <v>#REF!</v>
      </c>
      <c r="D111" s="1057"/>
      <c r="E111" s="1057"/>
      <c r="F111" s="1057"/>
      <c r="G111" s="1057"/>
      <c r="H111" s="174"/>
      <c r="AE111" s="1057"/>
      <c r="AF111" s="1057"/>
      <c r="AH111" s="1057"/>
      <c r="AI111" s="1057"/>
    </row>
    <row r="112" spans="1:35" s="254" customFormat="1" hidden="1">
      <c r="A112" s="291" t="e">
        <f>#REF!</f>
        <v>#REF!</v>
      </c>
      <c r="B112" s="292" t="e">
        <f>#REF!</f>
        <v>#REF!</v>
      </c>
      <c r="C112" s="1057"/>
      <c r="D112" s="1057"/>
      <c r="E112" s="1057"/>
      <c r="F112" s="1057"/>
      <c r="G112" s="1057"/>
      <c r="H112" s="174"/>
      <c r="AE112" s="1057"/>
      <c r="AF112" s="1057"/>
      <c r="AH112" s="1057"/>
      <c r="AI112" s="1057"/>
    </row>
    <row r="113" spans="1:35" s="254" customFormat="1" hidden="1">
      <c r="A113" s="293" t="e">
        <f>#REF!</f>
        <v>#REF!</v>
      </c>
      <c r="B113" s="294" t="e">
        <f>#REF!</f>
        <v>#REF!</v>
      </c>
      <c r="C113" s="1055" t="e">
        <f>#REF!</f>
        <v>#REF!</v>
      </c>
      <c r="D113" s="1055"/>
      <c r="E113" s="1055"/>
      <c r="F113" s="1055"/>
      <c r="G113" s="1055"/>
      <c r="H113" s="173"/>
      <c r="AE113" s="295"/>
      <c r="AF113" s="295"/>
      <c r="AH113" s="295"/>
      <c r="AI113" s="295"/>
    </row>
    <row r="114" spans="1:35" s="254" customFormat="1" hidden="1">
      <c r="A114" s="293" t="e">
        <f>#REF!</f>
        <v>#REF!</v>
      </c>
      <c r="B114" s="294" t="e">
        <f>#REF!</f>
        <v>#REF!</v>
      </c>
      <c r="C114" s="1055" t="e">
        <f>#REF!</f>
        <v>#REF!</v>
      </c>
      <c r="D114" s="1055"/>
      <c r="E114" s="1055"/>
      <c r="F114" s="1055"/>
      <c r="G114" s="1055"/>
      <c r="H114" s="173"/>
      <c r="AE114" s="296"/>
      <c r="AF114" s="296"/>
      <c r="AH114" s="295"/>
      <c r="AI114" s="296"/>
    </row>
    <row r="115" spans="1:35" s="254" customFormat="1" ht="20.100000000000001" hidden="1" customHeight="1">
      <c r="A115" s="297"/>
      <c r="B115" s="292" t="e">
        <f>#REF!</f>
        <v>#REF!</v>
      </c>
      <c r="C115" s="1055" t="e">
        <f>#REF!</f>
        <v>#REF!</v>
      </c>
      <c r="D115" s="1055"/>
      <c r="E115" s="1055"/>
      <c r="F115" s="1055"/>
      <c r="G115" s="1055"/>
      <c r="H115" s="174"/>
      <c r="AE115" s="296"/>
      <c r="AF115" s="296"/>
      <c r="AH115" s="296"/>
      <c r="AI115" s="296"/>
    </row>
    <row r="116" spans="1:35" s="254" customFormat="1" hidden="1">
      <c r="A116" s="291" t="e">
        <f>#REF!</f>
        <v>#REF!</v>
      </c>
      <c r="B116" s="292" t="e">
        <f>#REF!</f>
        <v>#REF!</v>
      </c>
      <c r="C116" s="1055"/>
      <c r="D116" s="1055"/>
      <c r="E116" s="1055"/>
      <c r="F116" s="1055"/>
      <c r="G116" s="1055"/>
      <c r="H116" s="174"/>
      <c r="AE116" s="1055"/>
      <c r="AF116" s="1055"/>
      <c r="AH116" s="1055"/>
      <c r="AI116" s="1055"/>
    </row>
    <row r="117" spans="1:35" s="254" customFormat="1" hidden="1">
      <c r="A117" s="298" t="e">
        <f>#REF!</f>
        <v>#REF!</v>
      </c>
      <c r="B117" s="292" t="e">
        <f>#REF!</f>
        <v>#REF!</v>
      </c>
      <c r="C117" s="1055"/>
      <c r="D117" s="1055"/>
      <c r="E117" s="1055"/>
      <c r="F117" s="1055"/>
      <c r="G117" s="1055"/>
      <c r="H117" s="174"/>
      <c r="AE117" s="1055"/>
      <c r="AF117" s="1055"/>
      <c r="AH117" s="1055"/>
      <c r="AI117" s="1055"/>
    </row>
    <row r="118" spans="1:35" s="254" customFormat="1" hidden="1">
      <c r="A118" s="299" t="e">
        <f>#REF!</f>
        <v>#REF!</v>
      </c>
      <c r="B118" s="292" t="e">
        <f>#REF!</f>
        <v>#REF!</v>
      </c>
      <c r="C118" s="1055"/>
      <c r="D118" s="1055"/>
      <c r="E118" s="1055"/>
      <c r="F118" s="1055"/>
      <c r="G118" s="1055"/>
      <c r="H118" s="174"/>
      <c r="AE118" s="1055"/>
      <c r="AF118" s="1055"/>
      <c r="AH118" s="1055"/>
      <c r="AI118" s="1055"/>
    </row>
    <row r="119" spans="1:35" s="254" customFormat="1" hidden="1">
      <c r="A119" s="293" t="e">
        <f>#REF!</f>
        <v>#REF!</v>
      </c>
      <c r="B119" s="294" t="e">
        <f>#REF!</f>
        <v>#REF!</v>
      </c>
      <c r="C119" s="1055" t="e">
        <f>#REF!</f>
        <v>#REF!</v>
      </c>
      <c r="D119" s="1055"/>
      <c r="E119" s="1055"/>
      <c r="F119" s="1055"/>
      <c r="G119" s="1055"/>
      <c r="H119" s="173"/>
      <c r="AE119" s="296"/>
      <c r="AF119" s="296"/>
      <c r="AH119" s="295"/>
      <c r="AI119" s="296"/>
    </row>
    <row r="120" spans="1:35" s="254" customFormat="1" hidden="1">
      <c r="A120" s="293" t="e">
        <f>#REF!</f>
        <v>#REF!</v>
      </c>
      <c r="B120" s="294" t="e">
        <f>#REF!</f>
        <v>#REF!</v>
      </c>
      <c r="C120" s="1055" t="e">
        <f>#REF!</f>
        <v>#REF!</v>
      </c>
      <c r="D120" s="1055"/>
      <c r="E120" s="1055"/>
      <c r="F120" s="1055"/>
      <c r="G120" s="1055"/>
      <c r="H120" s="173"/>
      <c r="AE120" s="296"/>
      <c r="AF120" s="296"/>
      <c r="AH120" s="295"/>
      <c r="AI120" s="296"/>
    </row>
    <row r="121" spans="1:35" s="254" customFormat="1" hidden="1">
      <c r="A121" s="293" t="e">
        <f>#REF!</f>
        <v>#REF!</v>
      </c>
      <c r="B121" s="294" t="e">
        <f>#REF!</f>
        <v>#REF!</v>
      </c>
      <c r="C121" s="1055" t="e">
        <f>#REF!</f>
        <v>#REF!</v>
      </c>
      <c r="D121" s="1055"/>
      <c r="E121" s="1055"/>
      <c r="F121" s="1055"/>
      <c r="G121" s="1055"/>
      <c r="H121" s="173"/>
      <c r="AE121" s="296"/>
      <c r="AF121" s="296"/>
      <c r="AH121" s="295"/>
      <c r="AI121" s="296"/>
    </row>
    <row r="122" spans="1:35" s="254" customFormat="1" hidden="1">
      <c r="A122" s="293" t="e">
        <f>#REF!</f>
        <v>#REF!</v>
      </c>
      <c r="B122" s="294" t="e">
        <f>#REF!</f>
        <v>#REF!</v>
      </c>
      <c r="C122" s="1055" t="e">
        <f>#REF!</f>
        <v>#REF!</v>
      </c>
      <c r="D122" s="1055"/>
      <c r="E122" s="1055"/>
      <c r="F122" s="1055"/>
      <c r="G122" s="1055"/>
      <c r="H122" s="173"/>
      <c r="AE122" s="296"/>
      <c r="AF122" s="296"/>
      <c r="AH122" s="295"/>
      <c r="AI122" s="296"/>
    </row>
    <row r="123" spans="1:35" s="254" customFormat="1" hidden="1">
      <c r="A123" s="293"/>
      <c r="B123" s="292" t="e">
        <f>#REF!</f>
        <v>#REF!</v>
      </c>
      <c r="C123" s="1055" t="e">
        <f>#REF!</f>
        <v>#REF!</v>
      </c>
      <c r="D123" s="1055"/>
      <c r="E123" s="1055"/>
      <c r="F123" s="1055"/>
      <c r="G123" s="1055"/>
      <c r="H123" s="173"/>
      <c r="AE123" s="296"/>
      <c r="AF123" s="296"/>
      <c r="AH123" s="296"/>
      <c r="AI123" s="296"/>
    </row>
    <row r="124" spans="1:35" s="254" customFormat="1" ht="20.100000000000001" hidden="1" customHeight="1">
      <c r="A124" s="299" t="e">
        <f>#REF!</f>
        <v>#REF!</v>
      </c>
      <c r="B124" s="292" t="e">
        <f>#REF!</f>
        <v>#REF!</v>
      </c>
      <c r="C124" s="1055"/>
      <c r="D124" s="1055"/>
      <c r="E124" s="1055"/>
      <c r="F124" s="1055"/>
      <c r="G124" s="1055"/>
      <c r="H124" s="173"/>
      <c r="AE124" s="296"/>
      <c r="AF124" s="296"/>
      <c r="AH124" s="296"/>
      <c r="AI124" s="296"/>
    </row>
    <row r="125" spans="1:35" s="254" customFormat="1" hidden="1">
      <c r="A125" s="293" t="e">
        <f>#REF!</f>
        <v>#REF!</v>
      </c>
      <c r="B125" s="294" t="e">
        <f>#REF!</f>
        <v>#REF!</v>
      </c>
      <c r="C125" s="1055" t="e">
        <f>#REF!</f>
        <v>#REF!</v>
      </c>
      <c r="D125" s="1055"/>
      <c r="E125" s="1055"/>
      <c r="F125" s="1055"/>
      <c r="G125" s="1055"/>
      <c r="H125" s="173"/>
      <c r="AE125" s="296"/>
      <c r="AF125" s="296"/>
      <c r="AH125" s="295"/>
      <c r="AI125" s="296"/>
    </row>
    <row r="126" spans="1:35" s="254" customFormat="1" hidden="1">
      <c r="A126" s="293" t="e">
        <f>#REF!</f>
        <v>#REF!</v>
      </c>
      <c r="B126" s="294" t="e">
        <f>#REF!</f>
        <v>#REF!</v>
      </c>
      <c r="C126" s="1055" t="e">
        <f>#REF!</f>
        <v>#REF!</v>
      </c>
      <c r="D126" s="1055"/>
      <c r="E126" s="1055"/>
      <c r="F126" s="1055"/>
      <c r="G126" s="1055"/>
      <c r="H126" s="173"/>
      <c r="AE126" s="296"/>
      <c r="AF126" s="296"/>
      <c r="AH126" s="295"/>
      <c r="AI126" s="296"/>
    </row>
    <row r="127" spans="1:35" s="254" customFormat="1" ht="20.100000000000001" hidden="1" customHeight="1">
      <c r="A127" s="293" t="e">
        <f>#REF!</f>
        <v>#REF!</v>
      </c>
      <c r="B127" s="294" t="e">
        <f>#REF!</f>
        <v>#REF!</v>
      </c>
      <c r="C127" s="1055" t="e">
        <f>#REF!</f>
        <v>#REF!</v>
      </c>
      <c r="D127" s="1055"/>
      <c r="E127" s="1055"/>
      <c r="F127" s="1055"/>
      <c r="G127" s="1055"/>
      <c r="H127" s="173"/>
      <c r="AE127" s="296"/>
      <c r="AF127" s="296"/>
      <c r="AH127" s="295"/>
      <c r="AI127" s="296"/>
    </row>
    <row r="128" spans="1:35" s="254" customFormat="1" hidden="1">
      <c r="A128" s="293" t="e">
        <f>#REF!</f>
        <v>#REF!</v>
      </c>
      <c r="B128" s="294" t="e">
        <f>#REF!</f>
        <v>#REF!</v>
      </c>
      <c r="C128" s="1055" t="e">
        <f>#REF!</f>
        <v>#REF!</v>
      </c>
      <c r="D128" s="1055"/>
      <c r="E128" s="1055"/>
      <c r="F128" s="1055"/>
      <c r="G128" s="1055"/>
      <c r="H128" s="173"/>
      <c r="AE128" s="296"/>
      <c r="AF128" s="296"/>
      <c r="AH128" s="295"/>
      <c r="AI128" s="296"/>
    </row>
    <row r="129" spans="1:35" s="255" customFormat="1" ht="20.100000000000001" hidden="1" customHeight="1">
      <c r="A129" s="300"/>
      <c r="B129" s="292" t="e">
        <f>#REF!</f>
        <v>#REF!</v>
      </c>
      <c r="C129" s="1055" t="e">
        <f>#REF!</f>
        <v>#REF!</v>
      </c>
      <c r="D129" s="1055"/>
      <c r="E129" s="1055"/>
      <c r="F129" s="1055"/>
      <c r="G129" s="1055"/>
      <c r="H129" s="173"/>
      <c r="AE129" s="296"/>
      <c r="AF129" s="296"/>
      <c r="AH129" s="296"/>
      <c r="AI129" s="296"/>
    </row>
    <row r="130" spans="1:35" s="254" customFormat="1" ht="24" hidden="1" customHeight="1">
      <c r="A130" s="299" t="e">
        <f>#REF!</f>
        <v>#REF!</v>
      </c>
      <c r="B130" s="292" t="e">
        <f>#REF!</f>
        <v>#REF!</v>
      </c>
      <c r="C130" s="1055"/>
      <c r="D130" s="1055"/>
      <c r="E130" s="1055"/>
      <c r="F130" s="1055"/>
      <c r="G130" s="1055"/>
      <c r="H130" s="173"/>
      <c r="AE130" s="296"/>
      <c r="AF130" s="296"/>
      <c r="AH130" s="296"/>
      <c r="AI130" s="296"/>
    </row>
    <row r="131" spans="1:35" s="254" customFormat="1" hidden="1">
      <c r="A131" s="293" t="e">
        <f>#REF!</f>
        <v>#REF!</v>
      </c>
      <c r="B131" s="294" t="e">
        <f>#REF!</f>
        <v>#REF!</v>
      </c>
      <c r="C131" s="1055" t="e">
        <f>#REF!</f>
        <v>#REF!</v>
      </c>
      <c r="D131" s="1055"/>
      <c r="E131" s="1055"/>
      <c r="F131" s="1055"/>
      <c r="G131" s="1055"/>
      <c r="H131" s="173"/>
      <c r="AE131" s="296"/>
      <c r="AF131" s="296"/>
      <c r="AH131" s="295"/>
      <c r="AI131" s="296"/>
    </row>
    <row r="132" spans="1:35" s="254" customFormat="1" hidden="1">
      <c r="A132" s="293" t="e">
        <f>#REF!</f>
        <v>#REF!</v>
      </c>
      <c r="B132" s="294" t="e">
        <f>#REF!</f>
        <v>#REF!</v>
      </c>
      <c r="C132" s="1055" t="e">
        <f>#REF!</f>
        <v>#REF!</v>
      </c>
      <c r="D132" s="1055"/>
      <c r="E132" s="1055"/>
      <c r="F132" s="1055"/>
      <c r="G132" s="1055"/>
      <c r="H132" s="173"/>
      <c r="AE132" s="296"/>
      <c r="AF132" s="296"/>
      <c r="AH132" s="295"/>
      <c r="AI132" s="296"/>
    </row>
    <row r="133" spans="1:35" s="254" customFormat="1" ht="33" hidden="1" customHeight="1">
      <c r="A133" s="293" t="e">
        <f>#REF!</f>
        <v>#REF!</v>
      </c>
      <c r="B133" s="294" t="e">
        <f>#REF!</f>
        <v>#REF!</v>
      </c>
      <c r="C133" s="1055" t="e">
        <f>#REF!</f>
        <v>#REF!</v>
      </c>
      <c r="D133" s="1055"/>
      <c r="E133" s="1055"/>
      <c r="F133" s="1055"/>
      <c r="G133" s="1055"/>
      <c r="H133" s="173"/>
      <c r="AE133" s="296"/>
      <c r="AF133" s="296"/>
      <c r="AH133" s="295"/>
      <c r="AI133" s="296"/>
    </row>
    <row r="134" spans="1:35" s="255" customFormat="1" ht="20.100000000000001" hidden="1" customHeight="1">
      <c r="A134" s="293"/>
      <c r="B134" s="292" t="e">
        <f>#REF!</f>
        <v>#REF!</v>
      </c>
      <c r="C134" s="1055" t="e">
        <f>#REF!</f>
        <v>#REF!</v>
      </c>
      <c r="D134" s="1055"/>
      <c r="E134" s="1055"/>
      <c r="F134" s="1055"/>
      <c r="G134" s="1055"/>
      <c r="H134" s="173"/>
      <c r="AE134" s="296"/>
      <c r="AF134" s="296"/>
      <c r="AH134" s="296"/>
      <c r="AI134" s="296"/>
    </row>
    <row r="135" spans="1:35" s="254" customFormat="1" ht="20.100000000000001" hidden="1" customHeight="1">
      <c r="A135" s="299" t="e">
        <f>#REF!</f>
        <v>#REF!</v>
      </c>
      <c r="B135" s="292" t="e">
        <f>#REF!</f>
        <v>#REF!</v>
      </c>
      <c r="C135" s="1055"/>
      <c r="D135" s="1055"/>
      <c r="E135" s="1055"/>
      <c r="F135" s="1055"/>
      <c r="G135" s="1055"/>
      <c r="H135" s="173"/>
      <c r="AE135" s="296"/>
      <c r="AF135" s="296"/>
      <c r="AH135" s="296"/>
      <c r="AI135" s="296"/>
    </row>
    <row r="136" spans="1:35" s="254" customFormat="1" hidden="1">
      <c r="A136" s="293" t="e">
        <f>#REF!</f>
        <v>#REF!</v>
      </c>
      <c r="B136" s="294" t="e">
        <f>#REF!</f>
        <v>#REF!</v>
      </c>
      <c r="C136" s="1055" t="e">
        <f>#REF!</f>
        <v>#REF!</v>
      </c>
      <c r="D136" s="1055"/>
      <c r="E136" s="1055"/>
      <c r="F136" s="1055"/>
      <c r="G136" s="1055"/>
      <c r="H136" s="173"/>
      <c r="AE136" s="296"/>
      <c r="AF136" s="296"/>
      <c r="AH136" s="295"/>
      <c r="AI136" s="296"/>
    </row>
    <row r="137" spans="1:35" s="254" customFormat="1" hidden="1">
      <c r="A137" s="293" t="e">
        <f>#REF!</f>
        <v>#REF!</v>
      </c>
      <c r="B137" s="294" t="e">
        <f>#REF!</f>
        <v>#REF!</v>
      </c>
      <c r="C137" s="1055" t="e">
        <f>#REF!</f>
        <v>#REF!</v>
      </c>
      <c r="D137" s="1055"/>
      <c r="E137" s="1055"/>
      <c r="F137" s="1055"/>
      <c r="G137" s="1055"/>
      <c r="H137" s="173"/>
      <c r="AE137" s="296"/>
      <c r="AF137" s="296"/>
      <c r="AH137" s="295"/>
      <c r="AI137" s="296"/>
    </row>
    <row r="138" spans="1:35" s="254" customFormat="1" hidden="1">
      <c r="A138" s="293" t="e">
        <f>#REF!</f>
        <v>#REF!</v>
      </c>
      <c r="B138" s="294" t="e">
        <f>#REF!</f>
        <v>#REF!</v>
      </c>
      <c r="C138" s="1055" t="e">
        <f>#REF!</f>
        <v>#REF!</v>
      </c>
      <c r="D138" s="1055"/>
      <c r="E138" s="1055"/>
      <c r="F138" s="1055"/>
      <c r="G138" s="1055"/>
      <c r="H138" s="173"/>
      <c r="AE138" s="296"/>
      <c r="AF138" s="296"/>
      <c r="AH138" s="295"/>
      <c r="AI138" s="296"/>
    </row>
    <row r="139" spans="1:35" s="254" customFormat="1" hidden="1">
      <c r="A139" s="293"/>
      <c r="B139" s="292" t="e">
        <f>#REF!</f>
        <v>#REF!</v>
      </c>
      <c r="C139" s="1055" t="e">
        <f>#REF!</f>
        <v>#REF!</v>
      </c>
      <c r="D139" s="1055"/>
      <c r="E139" s="1055"/>
      <c r="F139" s="1055"/>
      <c r="G139" s="1055"/>
      <c r="H139" s="173"/>
      <c r="AE139" s="296"/>
      <c r="AF139" s="296"/>
      <c r="AH139" s="296"/>
      <c r="AI139" s="296"/>
    </row>
    <row r="140" spans="1:35" s="254" customFormat="1" ht="20.100000000000001" hidden="1" customHeight="1">
      <c r="A140" s="299" t="e">
        <f>#REF!</f>
        <v>#REF!</v>
      </c>
      <c r="B140" s="292" t="e">
        <f>#REF!</f>
        <v>#REF!</v>
      </c>
      <c r="C140" s="1055"/>
      <c r="D140" s="1055"/>
      <c r="E140" s="1055"/>
      <c r="F140" s="1055"/>
      <c r="G140" s="1055"/>
      <c r="H140" s="173"/>
      <c r="AE140" s="296"/>
      <c r="AF140" s="296"/>
      <c r="AH140" s="296"/>
      <c r="AI140" s="296"/>
    </row>
    <row r="141" spans="1:35" s="254" customFormat="1" hidden="1">
      <c r="A141" s="293" t="e">
        <f>#REF!</f>
        <v>#REF!</v>
      </c>
      <c r="B141" s="294" t="e">
        <f>#REF!</f>
        <v>#REF!</v>
      </c>
      <c r="C141" s="1055" t="e">
        <f>#REF!</f>
        <v>#REF!</v>
      </c>
      <c r="D141" s="1055"/>
      <c r="E141" s="1055"/>
      <c r="F141" s="1055"/>
      <c r="G141" s="1055"/>
      <c r="H141" s="173"/>
      <c r="AE141" s="296"/>
      <c r="AF141" s="296"/>
      <c r="AH141" s="295"/>
      <c r="AI141" s="296"/>
    </row>
    <row r="142" spans="1:35" s="254" customFormat="1" hidden="1">
      <c r="A142" s="293" t="e">
        <f>#REF!</f>
        <v>#REF!</v>
      </c>
      <c r="B142" s="294" t="e">
        <f>#REF!</f>
        <v>#REF!</v>
      </c>
      <c r="C142" s="1055" t="e">
        <f>#REF!</f>
        <v>#REF!</v>
      </c>
      <c r="D142" s="1055"/>
      <c r="E142" s="1055"/>
      <c r="F142" s="1055"/>
      <c r="G142" s="1055"/>
      <c r="H142" s="173"/>
      <c r="AE142" s="296"/>
      <c r="AF142" s="296"/>
      <c r="AH142" s="295"/>
      <c r="AI142" s="296"/>
    </row>
    <row r="143" spans="1:35" s="254" customFormat="1" hidden="1">
      <c r="A143" s="293" t="e">
        <f>#REF!</f>
        <v>#REF!</v>
      </c>
      <c r="B143" s="294" t="e">
        <f>#REF!</f>
        <v>#REF!</v>
      </c>
      <c r="C143" s="1055" t="e">
        <f>#REF!</f>
        <v>#REF!</v>
      </c>
      <c r="D143" s="1055"/>
      <c r="E143" s="1055"/>
      <c r="F143" s="1055"/>
      <c r="G143" s="1055"/>
      <c r="H143" s="173"/>
      <c r="AE143" s="296"/>
      <c r="AF143" s="296"/>
      <c r="AH143" s="295"/>
      <c r="AI143" s="296"/>
    </row>
    <row r="144" spans="1:35" s="254" customFormat="1" hidden="1">
      <c r="A144" s="293" t="e">
        <f>#REF!</f>
        <v>#REF!</v>
      </c>
      <c r="B144" s="294" t="e">
        <f>#REF!</f>
        <v>#REF!</v>
      </c>
      <c r="C144" s="1055" t="e">
        <f>#REF!</f>
        <v>#REF!</v>
      </c>
      <c r="D144" s="1055"/>
      <c r="E144" s="1055"/>
      <c r="F144" s="1055"/>
      <c r="G144" s="1055"/>
      <c r="H144" s="173"/>
      <c r="AE144" s="296"/>
      <c r="AF144" s="296"/>
      <c r="AH144" s="295"/>
      <c r="AI144" s="296"/>
    </row>
    <row r="145" spans="1:35" s="255" customFormat="1" ht="20.100000000000001" hidden="1" customHeight="1">
      <c r="A145" s="293"/>
      <c r="B145" s="292" t="e">
        <f>#REF!</f>
        <v>#REF!</v>
      </c>
      <c r="C145" s="1055" t="e">
        <f>#REF!</f>
        <v>#REF!</v>
      </c>
      <c r="D145" s="1055"/>
      <c r="E145" s="1055"/>
      <c r="F145" s="1055"/>
      <c r="G145" s="1055"/>
      <c r="H145" s="173"/>
      <c r="AE145" s="296"/>
      <c r="AF145" s="296"/>
      <c r="AH145" s="296"/>
      <c r="AI145" s="296"/>
    </row>
    <row r="146" spans="1:35" s="254" customFormat="1" ht="20.100000000000001" hidden="1" customHeight="1">
      <c r="A146" s="301"/>
      <c r="B146" s="292" t="e">
        <f>#REF!</f>
        <v>#REF!</v>
      </c>
      <c r="C146" s="1055" t="e">
        <f>#REF!</f>
        <v>#REF!</v>
      </c>
      <c r="D146" s="1055"/>
      <c r="E146" s="1055"/>
      <c r="F146" s="1055"/>
      <c r="G146" s="1055"/>
      <c r="H146" s="173"/>
      <c r="AE146" s="296"/>
      <c r="AF146" s="296"/>
      <c r="AH146" s="296"/>
      <c r="AI146" s="296"/>
    </row>
    <row r="147" spans="1:35" s="254" customFormat="1" hidden="1">
      <c r="A147" s="301"/>
      <c r="B147" s="292"/>
      <c r="C147" s="1055"/>
      <c r="D147" s="1055"/>
      <c r="E147" s="1055"/>
      <c r="F147" s="1055"/>
      <c r="G147" s="1055"/>
      <c r="H147" s="173"/>
      <c r="AE147" s="296"/>
      <c r="AF147" s="296"/>
      <c r="AH147" s="296"/>
      <c r="AI147" s="296"/>
    </row>
    <row r="148" spans="1:35" s="254" customFormat="1" ht="20.100000000000001" hidden="1" customHeight="1">
      <c r="A148" s="298" t="e">
        <f>#REF!</f>
        <v>#REF!</v>
      </c>
      <c r="B148" s="292" t="e">
        <f>#REF!</f>
        <v>#REF!</v>
      </c>
      <c r="C148" s="1055"/>
      <c r="D148" s="1055"/>
      <c r="E148" s="1055"/>
      <c r="F148" s="1055"/>
      <c r="G148" s="1055"/>
      <c r="H148" s="173"/>
      <c r="AE148" s="296"/>
      <c r="AF148" s="296"/>
      <c r="AH148" s="296"/>
      <c r="AI148" s="296"/>
    </row>
    <row r="149" spans="1:35" s="254" customFormat="1" ht="30" hidden="1" customHeight="1">
      <c r="A149" s="299" t="e">
        <f>#REF!</f>
        <v>#REF!</v>
      </c>
      <c r="B149" s="292" t="e">
        <f>#REF!</f>
        <v>#REF!</v>
      </c>
      <c r="C149" s="1055"/>
      <c r="D149" s="1055"/>
      <c r="E149" s="1055"/>
      <c r="F149" s="1055"/>
      <c r="G149" s="1055"/>
      <c r="H149" s="173"/>
      <c r="AE149" s="296"/>
      <c r="AF149" s="296"/>
      <c r="AH149" s="296"/>
      <c r="AI149" s="296"/>
    </row>
    <row r="150" spans="1:35" s="254" customFormat="1" hidden="1">
      <c r="A150" s="293" t="e">
        <f>#REF!</f>
        <v>#REF!</v>
      </c>
      <c r="B150" s="294" t="e">
        <f>#REF!</f>
        <v>#REF!</v>
      </c>
      <c r="C150" s="1055" t="e">
        <f>#REF!</f>
        <v>#REF!</v>
      </c>
      <c r="D150" s="1055"/>
      <c r="E150" s="1055"/>
      <c r="F150" s="1055"/>
      <c r="G150" s="1055"/>
      <c r="H150" s="173"/>
      <c r="AE150" s="296"/>
      <c r="AF150" s="296"/>
      <c r="AH150" s="295"/>
      <c r="AI150" s="296"/>
    </row>
    <row r="151" spans="1:35" s="254" customFormat="1" hidden="1">
      <c r="A151" s="293" t="e">
        <f>#REF!</f>
        <v>#REF!</v>
      </c>
      <c r="B151" s="294" t="e">
        <f>#REF!</f>
        <v>#REF!</v>
      </c>
      <c r="C151" s="1055" t="e">
        <f>#REF!</f>
        <v>#REF!</v>
      </c>
      <c r="D151" s="1055"/>
      <c r="E151" s="1055"/>
      <c r="F151" s="1055"/>
      <c r="G151" s="1055"/>
      <c r="H151" s="173"/>
      <c r="AE151" s="296"/>
      <c r="AF151" s="296"/>
      <c r="AH151" s="295"/>
      <c r="AI151" s="296"/>
    </row>
    <row r="152" spans="1:35" s="254" customFormat="1" hidden="1">
      <c r="A152" s="293" t="e">
        <f>#REF!</f>
        <v>#REF!</v>
      </c>
      <c r="B152" s="294" t="e">
        <f>#REF!</f>
        <v>#REF!</v>
      </c>
      <c r="C152" s="1055" t="e">
        <f>#REF!</f>
        <v>#REF!</v>
      </c>
      <c r="D152" s="1055"/>
      <c r="E152" s="1055"/>
      <c r="F152" s="1055"/>
      <c r="G152" s="1055"/>
      <c r="H152" s="173"/>
      <c r="AE152" s="296"/>
      <c r="AF152" s="296"/>
      <c r="AH152" s="295"/>
      <c r="AI152" s="296"/>
    </row>
    <row r="153" spans="1:35" s="254" customFormat="1" ht="20.100000000000001" hidden="1" customHeight="1">
      <c r="A153" s="302"/>
      <c r="B153" s="292" t="e">
        <f>#REF!</f>
        <v>#REF!</v>
      </c>
      <c r="C153" s="1055" t="e">
        <f>#REF!</f>
        <v>#REF!</v>
      </c>
      <c r="D153" s="1055"/>
      <c r="E153" s="1055"/>
      <c r="F153" s="1055"/>
      <c r="G153" s="1055"/>
      <c r="H153" s="173"/>
      <c r="AE153" s="296"/>
      <c r="AF153" s="296"/>
      <c r="AH153" s="296"/>
      <c r="AI153" s="296"/>
    </row>
    <row r="154" spans="1:35" s="254" customFormat="1" ht="20.100000000000001" hidden="1" customHeight="1">
      <c r="A154" s="301"/>
      <c r="B154" s="292" t="e">
        <f>#REF!</f>
        <v>#REF!</v>
      </c>
      <c r="C154" s="1055" t="e">
        <f>#REF!</f>
        <v>#REF!</v>
      </c>
      <c r="D154" s="1055"/>
      <c r="E154" s="1055"/>
      <c r="F154" s="1055"/>
      <c r="G154" s="1055"/>
      <c r="H154" s="173"/>
      <c r="AE154" s="296"/>
      <c r="AF154" s="296"/>
      <c r="AH154" s="296"/>
      <c r="AI154" s="296"/>
    </row>
    <row r="155" spans="1:35" s="254" customFormat="1" ht="20.100000000000001" hidden="1" customHeight="1">
      <c r="A155" s="291" t="e">
        <f>#REF!</f>
        <v>#REF!</v>
      </c>
      <c r="B155" s="292" t="e">
        <f>#REF!</f>
        <v>#REF!</v>
      </c>
      <c r="C155" s="1055"/>
      <c r="D155" s="1055"/>
      <c r="E155" s="1055"/>
      <c r="F155" s="1055"/>
      <c r="G155" s="1055"/>
      <c r="H155" s="173"/>
      <c r="AE155" s="296"/>
      <c r="AF155" s="296"/>
      <c r="AH155" s="296"/>
      <c r="AI155" s="296"/>
    </row>
    <row r="156" spans="1:35" s="254" customFormat="1" ht="30" hidden="1" customHeight="1">
      <c r="A156" s="298" t="e">
        <f>#REF!</f>
        <v>#REF!</v>
      </c>
      <c r="B156" s="292" t="e">
        <f>#REF!</f>
        <v>#REF!</v>
      </c>
      <c r="C156" s="1055"/>
      <c r="D156" s="1055"/>
      <c r="E156" s="1055"/>
      <c r="F156" s="1055"/>
      <c r="G156" s="1055"/>
      <c r="H156" s="173"/>
      <c r="AE156" s="296"/>
      <c r="AF156" s="296"/>
      <c r="AH156" s="296"/>
      <c r="AI156" s="296"/>
    </row>
    <row r="157" spans="1:35" s="254" customFormat="1" ht="20.100000000000001" hidden="1" customHeight="1">
      <c r="A157" s="293" t="e">
        <f>#REF!</f>
        <v>#REF!</v>
      </c>
      <c r="B157" s="294" t="e">
        <f>#REF!</f>
        <v>#REF!</v>
      </c>
      <c r="C157" s="1055" t="e">
        <f>#REF!</f>
        <v>#REF!</v>
      </c>
      <c r="D157" s="1055"/>
      <c r="E157" s="1055"/>
      <c r="F157" s="1055"/>
      <c r="G157" s="1055"/>
      <c r="H157" s="173"/>
      <c r="AE157" s="296"/>
      <c r="AF157" s="296"/>
      <c r="AH157" s="295"/>
      <c r="AI157" s="296"/>
    </row>
    <row r="158" spans="1:35" s="254" customFormat="1" ht="20.100000000000001" hidden="1" customHeight="1">
      <c r="A158" s="293" t="e">
        <f>#REF!</f>
        <v>#REF!</v>
      </c>
      <c r="B158" s="294" t="e">
        <f>#REF!</f>
        <v>#REF!</v>
      </c>
      <c r="C158" s="1055" t="e">
        <f>#REF!</f>
        <v>#REF!</v>
      </c>
      <c r="D158" s="1055"/>
      <c r="E158" s="1055"/>
      <c r="F158" s="1055"/>
      <c r="G158" s="1055"/>
      <c r="H158" s="173"/>
      <c r="AE158" s="296"/>
      <c r="AF158" s="296"/>
      <c r="AH158" s="295"/>
      <c r="AI158" s="296"/>
    </row>
    <row r="159" spans="1:35" s="254" customFormat="1" ht="20.100000000000001" hidden="1" customHeight="1">
      <c r="A159" s="293" t="e">
        <f>#REF!</f>
        <v>#REF!</v>
      </c>
      <c r="B159" s="294" t="e">
        <f>#REF!</f>
        <v>#REF!</v>
      </c>
      <c r="C159" s="1055" t="e">
        <f>#REF!</f>
        <v>#REF!</v>
      </c>
      <c r="D159" s="1055"/>
      <c r="E159" s="1055"/>
      <c r="F159" s="1055"/>
      <c r="G159" s="1055"/>
      <c r="H159" s="173"/>
      <c r="AE159" s="296"/>
      <c r="AF159" s="296"/>
      <c r="AH159" s="295"/>
      <c r="AI159" s="296"/>
    </row>
    <row r="160" spans="1:35" s="254" customFormat="1" ht="20.100000000000001" hidden="1" customHeight="1">
      <c r="A160" s="293" t="e">
        <f>#REF!</f>
        <v>#REF!</v>
      </c>
      <c r="B160" s="294" t="e">
        <f>#REF!</f>
        <v>#REF!</v>
      </c>
      <c r="C160" s="1055" t="e">
        <f>#REF!</f>
        <v>#REF!</v>
      </c>
      <c r="D160" s="1055"/>
      <c r="E160" s="1055"/>
      <c r="F160" s="1055"/>
      <c r="G160" s="1055"/>
      <c r="H160" s="173"/>
      <c r="AE160" s="296"/>
      <c r="AF160" s="296"/>
      <c r="AH160" s="295"/>
      <c r="AI160" s="296"/>
    </row>
    <row r="161" spans="1:35" s="254" customFormat="1" ht="20.100000000000001" hidden="1" customHeight="1">
      <c r="A161" s="293" t="e">
        <f>#REF!</f>
        <v>#REF!</v>
      </c>
      <c r="B161" s="294" t="e">
        <f>#REF!</f>
        <v>#REF!</v>
      </c>
      <c r="C161" s="1055" t="e">
        <f>#REF!</f>
        <v>#REF!</v>
      </c>
      <c r="D161" s="1055"/>
      <c r="E161" s="1055"/>
      <c r="F161" s="1055"/>
      <c r="G161" s="1055"/>
      <c r="H161" s="173"/>
      <c r="AE161" s="296"/>
      <c r="AF161" s="296"/>
      <c r="AH161" s="295"/>
      <c r="AI161" s="296"/>
    </row>
    <row r="162" spans="1:35" s="254" customFormat="1" ht="20.100000000000001" hidden="1" customHeight="1">
      <c r="A162" s="297"/>
      <c r="B162" s="292" t="e">
        <f>#REF!</f>
        <v>#REF!</v>
      </c>
      <c r="C162" s="1055" t="e">
        <f>#REF!</f>
        <v>#REF!</v>
      </c>
      <c r="D162" s="1055"/>
      <c r="E162" s="1055"/>
      <c r="F162" s="1055"/>
      <c r="G162" s="1055"/>
      <c r="H162" s="173"/>
      <c r="AE162" s="296"/>
      <c r="AF162" s="296"/>
      <c r="AH162" s="296"/>
      <c r="AI162" s="296"/>
    </row>
    <row r="163" spans="1:35" s="254" customFormat="1" ht="20.100000000000001" hidden="1" customHeight="1">
      <c r="A163" s="298" t="e">
        <f>#REF!</f>
        <v>#REF!</v>
      </c>
      <c r="B163" s="292" t="e">
        <f>#REF!</f>
        <v>#REF!</v>
      </c>
      <c r="C163" s="1055"/>
      <c r="D163" s="1055"/>
      <c r="E163" s="1055"/>
      <c r="F163" s="1055"/>
      <c r="G163" s="1055"/>
      <c r="H163" s="173"/>
      <c r="AE163" s="296"/>
      <c r="AF163" s="296"/>
      <c r="AH163" s="296"/>
      <c r="AI163" s="296"/>
    </row>
    <row r="164" spans="1:35" s="254" customFormat="1" ht="20.100000000000001" hidden="1" customHeight="1">
      <c r="A164" s="293" t="e">
        <f>#REF!</f>
        <v>#REF!</v>
      </c>
      <c r="B164" s="303" t="e">
        <f>#REF!</f>
        <v>#REF!</v>
      </c>
      <c r="C164" s="1055" t="e">
        <f>#REF!</f>
        <v>#REF!</v>
      </c>
      <c r="D164" s="1055"/>
      <c r="E164" s="1055"/>
      <c r="F164" s="1055"/>
      <c r="G164" s="1055"/>
      <c r="H164" s="173"/>
      <c r="AE164" s="296"/>
      <c r="AF164" s="296"/>
      <c r="AH164" s="295"/>
      <c r="AI164" s="296"/>
    </row>
    <row r="165" spans="1:35" s="254" customFormat="1" ht="20.100000000000001" hidden="1" customHeight="1">
      <c r="A165" s="293" t="e">
        <f>#REF!</f>
        <v>#REF!</v>
      </c>
      <c r="B165" s="303" t="e">
        <f>#REF!</f>
        <v>#REF!</v>
      </c>
      <c r="C165" s="1055" t="e">
        <f>#REF!</f>
        <v>#REF!</v>
      </c>
      <c r="D165" s="1055"/>
      <c r="E165" s="1055"/>
      <c r="F165" s="1055"/>
      <c r="G165" s="1055"/>
      <c r="H165" s="173"/>
      <c r="AE165" s="296"/>
      <c r="AF165" s="296"/>
      <c r="AH165" s="295"/>
      <c r="AI165" s="296"/>
    </row>
    <row r="166" spans="1:35" s="254" customFormat="1" ht="20.100000000000001" hidden="1" customHeight="1">
      <c r="A166" s="293" t="e">
        <f>#REF!</f>
        <v>#REF!</v>
      </c>
      <c r="B166" s="303" t="e">
        <f>#REF!</f>
        <v>#REF!</v>
      </c>
      <c r="C166" s="1055" t="e">
        <f>#REF!</f>
        <v>#REF!</v>
      </c>
      <c r="D166" s="1055"/>
      <c r="E166" s="1055"/>
      <c r="F166" s="1055"/>
      <c r="G166" s="1055"/>
      <c r="H166" s="173"/>
      <c r="AE166" s="296"/>
      <c r="AF166" s="296"/>
      <c r="AH166" s="295"/>
      <c r="AI166" s="296"/>
    </row>
    <row r="167" spans="1:35" s="254" customFormat="1" ht="20.100000000000001" hidden="1" customHeight="1">
      <c r="A167" s="293" t="e">
        <f>#REF!</f>
        <v>#REF!</v>
      </c>
      <c r="B167" s="303" t="e">
        <f>#REF!</f>
        <v>#REF!</v>
      </c>
      <c r="C167" s="1055" t="e">
        <f>#REF!</f>
        <v>#REF!</v>
      </c>
      <c r="D167" s="1055"/>
      <c r="E167" s="1055"/>
      <c r="F167" s="1055"/>
      <c r="G167" s="1055"/>
      <c r="H167" s="173"/>
      <c r="AE167" s="296"/>
      <c r="AF167" s="296"/>
      <c r="AH167" s="295"/>
      <c r="AI167" s="296"/>
    </row>
    <row r="168" spans="1:35" s="254" customFormat="1" ht="20.100000000000001" hidden="1" customHeight="1">
      <c r="A168" s="293" t="e">
        <f>#REF!</f>
        <v>#REF!</v>
      </c>
      <c r="B168" s="303" t="e">
        <f>#REF!</f>
        <v>#REF!</v>
      </c>
      <c r="C168" s="1055" t="e">
        <f>#REF!</f>
        <v>#REF!</v>
      </c>
      <c r="D168" s="1055"/>
      <c r="E168" s="1055"/>
      <c r="F168" s="1055"/>
      <c r="G168" s="1055"/>
      <c r="H168" s="173"/>
      <c r="AE168" s="296"/>
      <c r="AF168" s="296"/>
      <c r="AH168" s="295"/>
      <c r="AI168" s="296"/>
    </row>
    <row r="169" spans="1:35" s="254" customFormat="1" ht="20.100000000000001" hidden="1" customHeight="1">
      <c r="A169" s="293" t="e">
        <f>#REF!</f>
        <v>#REF!</v>
      </c>
      <c r="B169" s="303" t="e">
        <f>#REF!</f>
        <v>#REF!</v>
      </c>
      <c r="C169" s="1055" t="e">
        <f>#REF!</f>
        <v>#REF!</v>
      </c>
      <c r="D169" s="1055"/>
      <c r="E169" s="1055"/>
      <c r="F169" s="1055"/>
      <c r="G169" s="1055"/>
      <c r="H169" s="173"/>
      <c r="AE169" s="296"/>
      <c r="AF169" s="296"/>
      <c r="AH169" s="295"/>
      <c r="AI169" s="296"/>
    </row>
    <row r="170" spans="1:35" s="254" customFormat="1" ht="20.100000000000001" hidden="1" customHeight="1">
      <c r="A170" s="304"/>
      <c r="B170" s="292" t="e">
        <f>#REF!</f>
        <v>#REF!</v>
      </c>
      <c r="C170" s="1055" t="e">
        <f>#REF!</f>
        <v>#REF!</v>
      </c>
      <c r="D170" s="1055"/>
      <c r="E170" s="1055"/>
      <c r="F170" s="1055"/>
      <c r="G170" s="1055"/>
      <c r="H170" s="173"/>
      <c r="AE170" s="296"/>
      <c r="AF170" s="296"/>
      <c r="AH170" s="296"/>
      <c r="AI170" s="296"/>
    </row>
    <row r="171" spans="1:35" s="254" customFormat="1" ht="35.25" hidden="1" customHeight="1">
      <c r="A171" s="298" t="e">
        <f>#REF!</f>
        <v>#REF!</v>
      </c>
      <c r="B171" s="292" t="e">
        <f>#REF!</f>
        <v>#REF!</v>
      </c>
      <c r="C171" s="1055"/>
      <c r="D171" s="1055"/>
      <c r="E171" s="1055"/>
      <c r="F171" s="1055"/>
      <c r="G171" s="1055"/>
      <c r="H171" s="173"/>
      <c r="AE171" s="296"/>
      <c r="AF171" s="296"/>
      <c r="AH171" s="296"/>
      <c r="AI171" s="296"/>
    </row>
    <row r="172" spans="1:35" s="254" customFormat="1" ht="19.5" hidden="1" customHeight="1">
      <c r="A172" s="293" t="e">
        <f>#REF!</f>
        <v>#REF!</v>
      </c>
      <c r="B172" s="303" t="e">
        <f>#REF!</f>
        <v>#REF!</v>
      </c>
      <c r="C172" s="1055" t="e">
        <f>#REF!</f>
        <v>#REF!</v>
      </c>
      <c r="D172" s="1055"/>
      <c r="E172" s="1055"/>
      <c r="F172" s="1055"/>
      <c r="G172" s="1055"/>
      <c r="H172" s="173"/>
      <c r="AE172" s="296"/>
      <c r="AF172" s="296"/>
      <c r="AH172" s="295"/>
      <c r="AI172" s="296"/>
    </row>
    <row r="173" spans="1:35" s="254" customFormat="1" ht="19.5" hidden="1" customHeight="1">
      <c r="A173" s="293" t="e">
        <f>#REF!</f>
        <v>#REF!</v>
      </c>
      <c r="B173" s="303" t="e">
        <f>#REF!</f>
        <v>#REF!</v>
      </c>
      <c r="C173" s="1055" t="e">
        <f>#REF!</f>
        <v>#REF!</v>
      </c>
      <c r="D173" s="1055"/>
      <c r="E173" s="1055"/>
      <c r="F173" s="1055"/>
      <c r="G173" s="1055"/>
      <c r="H173" s="173"/>
      <c r="AE173" s="296"/>
      <c r="AF173" s="296"/>
      <c r="AH173" s="295"/>
      <c r="AI173" s="296"/>
    </row>
    <row r="174" spans="1:35" s="254" customFormat="1" ht="19.5" hidden="1" customHeight="1">
      <c r="A174" s="293" t="e">
        <f>#REF!</f>
        <v>#REF!</v>
      </c>
      <c r="B174" s="303" t="e">
        <f>#REF!</f>
        <v>#REF!</v>
      </c>
      <c r="C174" s="1055" t="e">
        <f>#REF!</f>
        <v>#REF!</v>
      </c>
      <c r="D174" s="1055"/>
      <c r="E174" s="1055"/>
      <c r="F174" s="1055"/>
      <c r="G174" s="1055"/>
      <c r="H174" s="173"/>
      <c r="AE174" s="296"/>
      <c r="AF174" s="296"/>
      <c r="AH174" s="295"/>
      <c r="AI174" s="296"/>
    </row>
    <row r="175" spans="1:35" s="254" customFormat="1" ht="19.5" hidden="1" customHeight="1">
      <c r="A175" s="293" t="e">
        <f>#REF!</f>
        <v>#REF!</v>
      </c>
      <c r="B175" s="303" t="e">
        <f>#REF!</f>
        <v>#REF!</v>
      </c>
      <c r="C175" s="1055" t="e">
        <f>#REF!</f>
        <v>#REF!</v>
      </c>
      <c r="D175" s="1055"/>
      <c r="E175" s="1055"/>
      <c r="F175" s="1055"/>
      <c r="G175" s="1055"/>
      <c r="H175" s="173"/>
      <c r="AE175" s="296"/>
      <c r="AF175" s="296"/>
      <c r="AH175" s="295"/>
      <c r="AI175" s="296"/>
    </row>
    <row r="176" spans="1:35" s="254" customFormat="1" ht="33" hidden="1" customHeight="1">
      <c r="A176" s="293" t="e">
        <f>#REF!</f>
        <v>#REF!</v>
      </c>
      <c r="B176" s="303" t="e">
        <f>#REF!</f>
        <v>#REF!</v>
      </c>
      <c r="C176" s="1055" t="e">
        <f>#REF!</f>
        <v>#REF!</v>
      </c>
      <c r="D176" s="1055"/>
      <c r="E176" s="1055"/>
      <c r="F176" s="1055"/>
      <c r="G176" s="1055"/>
      <c r="H176" s="173"/>
      <c r="AE176" s="296"/>
      <c r="AF176" s="296"/>
      <c r="AH176" s="295"/>
      <c r="AI176" s="296"/>
    </row>
    <row r="177" spans="1:35" s="254" customFormat="1" ht="19.5" hidden="1" customHeight="1">
      <c r="A177" s="293" t="e">
        <f>#REF!</f>
        <v>#REF!</v>
      </c>
      <c r="B177" s="303" t="e">
        <f>#REF!</f>
        <v>#REF!</v>
      </c>
      <c r="C177" s="1055" t="e">
        <f>#REF!</f>
        <v>#REF!</v>
      </c>
      <c r="D177" s="1055"/>
      <c r="E177" s="1055"/>
      <c r="F177" s="1055"/>
      <c r="G177" s="1055"/>
      <c r="H177" s="173"/>
      <c r="AE177" s="296"/>
      <c r="AF177" s="296"/>
      <c r="AH177" s="295"/>
      <c r="AI177" s="296"/>
    </row>
    <row r="178" spans="1:35" s="254" customFormat="1" ht="19.5" hidden="1" customHeight="1">
      <c r="A178" s="293" t="e">
        <f>#REF!</f>
        <v>#REF!</v>
      </c>
      <c r="B178" s="303" t="e">
        <f>#REF!</f>
        <v>#REF!</v>
      </c>
      <c r="C178" s="1055" t="e">
        <f>#REF!</f>
        <v>#REF!</v>
      </c>
      <c r="D178" s="1055"/>
      <c r="E178" s="1055"/>
      <c r="F178" s="1055"/>
      <c r="G178" s="1055"/>
      <c r="H178" s="173"/>
      <c r="AE178" s="296"/>
      <c r="AF178" s="296"/>
      <c r="AH178" s="295"/>
      <c r="AI178" s="296"/>
    </row>
    <row r="179" spans="1:35" s="254" customFormat="1" ht="19.5" hidden="1" customHeight="1">
      <c r="A179" s="293" t="e">
        <f>#REF!</f>
        <v>#REF!</v>
      </c>
      <c r="B179" s="303" t="e">
        <f>#REF!</f>
        <v>#REF!</v>
      </c>
      <c r="C179" s="1055" t="e">
        <f>#REF!</f>
        <v>#REF!</v>
      </c>
      <c r="D179" s="1055"/>
      <c r="E179" s="1055"/>
      <c r="F179" s="1055"/>
      <c r="G179" s="1055"/>
      <c r="H179" s="173"/>
      <c r="AE179" s="296"/>
      <c r="AF179" s="296"/>
      <c r="AH179" s="295"/>
      <c r="AI179" s="296"/>
    </row>
    <row r="180" spans="1:35" s="254" customFormat="1" ht="19.5" hidden="1" customHeight="1">
      <c r="A180" s="293" t="e">
        <f>#REF!</f>
        <v>#REF!</v>
      </c>
      <c r="B180" s="303" t="e">
        <f>#REF!</f>
        <v>#REF!</v>
      </c>
      <c r="C180" s="1055" t="e">
        <f>#REF!</f>
        <v>#REF!</v>
      </c>
      <c r="D180" s="1055"/>
      <c r="E180" s="1055"/>
      <c r="F180" s="1055"/>
      <c r="G180" s="1055"/>
      <c r="H180" s="173"/>
      <c r="AE180" s="296"/>
      <c r="AF180" s="296"/>
      <c r="AH180" s="295"/>
      <c r="AI180" s="296"/>
    </row>
    <row r="181" spans="1:35" s="254" customFormat="1" ht="19.5" hidden="1" customHeight="1">
      <c r="A181" s="304"/>
      <c r="B181" s="292" t="e">
        <f>#REF!</f>
        <v>#REF!</v>
      </c>
      <c r="C181" s="1055" t="e">
        <f>#REF!</f>
        <v>#REF!</v>
      </c>
      <c r="D181" s="1055"/>
      <c r="E181" s="1055"/>
      <c r="F181" s="1055"/>
      <c r="G181" s="1055"/>
      <c r="H181" s="173"/>
      <c r="AE181" s="296"/>
      <c r="AF181" s="296"/>
      <c r="AH181" s="296"/>
      <c r="AI181" s="296"/>
    </row>
    <row r="182" spans="1:35" s="254" customFormat="1" ht="19.5" hidden="1" customHeight="1">
      <c r="A182" s="298" t="e">
        <f>#REF!</f>
        <v>#REF!</v>
      </c>
      <c r="B182" s="292" t="e">
        <f>#REF!</f>
        <v>#REF!</v>
      </c>
      <c r="C182" s="1055"/>
      <c r="D182" s="1055"/>
      <c r="E182" s="1055"/>
      <c r="F182" s="1055"/>
      <c r="G182" s="1055"/>
      <c r="H182" s="173"/>
      <c r="AE182" s="296"/>
      <c r="AF182" s="296"/>
      <c r="AH182" s="296"/>
      <c r="AI182" s="296"/>
    </row>
    <row r="183" spans="1:35" s="254" customFormat="1" ht="19.5" hidden="1" customHeight="1">
      <c r="A183" s="293" t="e">
        <f>#REF!</f>
        <v>#REF!</v>
      </c>
      <c r="B183" s="294" t="e">
        <f>#REF!</f>
        <v>#REF!</v>
      </c>
      <c r="C183" s="1055" t="e">
        <f>#REF!</f>
        <v>#REF!</v>
      </c>
      <c r="D183" s="1055"/>
      <c r="E183" s="1055"/>
      <c r="F183" s="1055"/>
      <c r="G183" s="1055"/>
      <c r="H183" s="173"/>
      <c r="AE183" s="296"/>
      <c r="AF183" s="296"/>
      <c r="AH183" s="295"/>
      <c r="AI183" s="296"/>
    </row>
    <row r="184" spans="1:35" s="254" customFormat="1" ht="19.5" hidden="1" customHeight="1">
      <c r="A184" s="293" t="e">
        <f>#REF!</f>
        <v>#REF!</v>
      </c>
      <c r="B184" s="294" t="e">
        <f>#REF!</f>
        <v>#REF!</v>
      </c>
      <c r="C184" s="1055" t="e">
        <f>#REF!</f>
        <v>#REF!</v>
      </c>
      <c r="D184" s="1055"/>
      <c r="E184" s="1055"/>
      <c r="F184" s="1055"/>
      <c r="G184" s="1055"/>
      <c r="H184" s="173"/>
      <c r="AE184" s="296"/>
      <c r="AF184" s="296"/>
      <c r="AH184" s="295"/>
      <c r="AI184" s="296"/>
    </row>
    <row r="185" spans="1:35" s="254" customFormat="1" ht="19.5" hidden="1" customHeight="1">
      <c r="A185" s="293" t="e">
        <f>#REF!</f>
        <v>#REF!</v>
      </c>
      <c r="B185" s="294" t="e">
        <f>#REF!</f>
        <v>#REF!</v>
      </c>
      <c r="C185" s="1055" t="e">
        <f>#REF!</f>
        <v>#REF!</v>
      </c>
      <c r="D185" s="1055"/>
      <c r="E185" s="1055"/>
      <c r="F185" s="1055"/>
      <c r="G185" s="1055"/>
      <c r="H185" s="173"/>
      <c r="AE185" s="296"/>
      <c r="AF185" s="296"/>
      <c r="AH185" s="295"/>
      <c r="AI185" s="296"/>
    </row>
    <row r="186" spans="1:35" s="254" customFormat="1" ht="19.5" hidden="1" customHeight="1">
      <c r="A186" s="304"/>
      <c r="B186" s="292" t="e">
        <f>#REF!</f>
        <v>#REF!</v>
      </c>
      <c r="C186" s="1055" t="e">
        <f>#REF!</f>
        <v>#REF!</v>
      </c>
      <c r="D186" s="1055"/>
      <c r="E186" s="1055"/>
      <c r="F186" s="1055"/>
      <c r="G186" s="1055"/>
      <c r="H186" s="173"/>
      <c r="AE186" s="296"/>
      <c r="AF186" s="296"/>
      <c r="AH186" s="296"/>
      <c r="AI186" s="296"/>
    </row>
    <row r="187" spans="1:35" s="254" customFormat="1" ht="33" hidden="1" customHeight="1">
      <c r="A187" s="298" t="e">
        <f>#REF!</f>
        <v>#REF!</v>
      </c>
      <c r="B187" s="292" t="e">
        <f>#REF!</f>
        <v>#REF!</v>
      </c>
      <c r="C187" s="1055"/>
      <c r="D187" s="1055"/>
      <c r="E187" s="1055"/>
      <c r="F187" s="1055"/>
      <c r="G187" s="1055"/>
      <c r="H187" s="173"/>
      <c r="AE187" s="296"/>
      <c r="AF187" s="296"/>
      <c r="AH187" s="296"/>
      <c r="AI187" s="296"/>
    </row>
    <row r="188" spans="1:35" s="254" customFormat="1" ht="19.5" hidden="1" customHeight="1">
      <c r="A188" s="304" t="e">
        <f>#REF!</f>
        <v>#REF!</v>
      </c>
      <c r="B188" s="294" t="e">
        <f>#REF!</f>
        <v>#REF!</v>
      </c>
      <c r="C188" s="1055" t="e">
        <f>#REF!</f>
        <v>#REF!</v>
      </c>
      <c r="D188" s="1055"/>
      <c r="E188" s="1055"/>
      <c r="F188" s="1055"/>
      <c r="G188" s="1055"/>
      <c r="H188" s="173"/>
      <c r="AE188" s="296"/>
      <c r="AF188" s="296"/>
      <c r="AH188" s="295"/>
      <c r="AI188" s="296"/>
    </row>
    <row r="189" spans="1:35" s="254" customFormat="1" ht="19.5" hidden="1" customHeight="1">
      <c r="A189" s="304" t="e">
        <f>#REF!</f>
        <v>#REF!</v>
      </c>
      <c r="B189" s="294" t="e">
        <f>#REF!</f>
        <v>#REF!</v>
      </c>
      <c r="C189" s="1055" t="e">
        <f>#REF!</f>
        <v>#REF!</v>
      </c>
      <c r="D189" s="1055"/>
      <c r="E189" s="1055"/>
      <c r="F189" s="1055"/>
      <c r="G189" s="1055"/>
      <c r="H189" s="173"/>
      <c r="AE189" s="296"/>
      <c r="AF189" s="296"/>
      <c r="AH189" s="295"/>
      <c r="AI189" s="296"/>
    </row>
    <row r="190" spans="1:35" s="254" customFormat="1" ht="19.5" hidden="1" customHeight="1">
      <c r="A190" s="304" t="e">
        <f>#REF!</f>
        <v>#REF!</v>
      </c>
      <c r="B190" s="294" t="e">
        <f>#REF!</f>
        <v>#REF!</v>
      </c>
      <c r="C190" s="1055" t="e">
        <f>#REF!</f>
        <v>#REF!</v>
      </c>
      <c r="D190" s="1055"/>
      <c r="E190" s="1055"/>
      <c r="F190" s="1055"/>
      <c r="G190" s="1055"/>
      <c r="H190" s="173"/>
      <c r="AE190" s="296"/>
      <c r="AF190" s="296"/>
      <c r="AH190" s="295"/>
      <c r="AI190" s="296"/>
    </row>
    <row r="191" spans="1:35" s="254" customFormat="1" ht="19.5" hidden="1" customHeight="1">
      <c r="A191" s="304"/>
      <c r="B191" s="292" t="e">
        <f>#REF!</f>
        <v>#REF!</v>
      </c>
      <c r="C191" s="1055" t="e">
        <f>#REF!</f>
        <v>#REF!</v>
      </c>
      <c r="D191" s="1055"/>
      <c r="E191" s="1055"/>
      <c r="F191" s="1055"/>
      <c r="G191" s="1055"/>
      <c r="H191" s="173"/>
      <c r="AE191" s="296"/>
      <c r="AF191" s="296"/>
      <c r="AH191" s="296"/>
      <c r="AI191" s="296"/>
    </row>
    <row r="192" spans="1:35" s="254" customFormat="1" ht="19.5" hidden="1" customHeight="1">
      <c r="A192" s="298" t="e">
        <f>#REF!</f>
        <v>#REF!</v>
      </c>
      <c r="B192" s="292" t="e">
        <f>#REF!</f>
        <v>#REF!</v>
      </c>
      <c r="C192" s="1055"/>
      <c r="D192" s="1055"/>
      <c r="E192" s="1055"/>
      <c r="F192" s="1055"/>
      <c r="G192" s="1055"/>
      <c r="H192" s="173"/>
      <c r="AE192" s="296"/>
      <c r="AF192" s="296"/>
      <c r="AH192" s="296"/>
      <c r="AI192" s="296"/>
    </row>
    <row r="193" spans="1:35" s="254" customFormat="1" ht="19.5" hidden="1" customHeight="1">
      <c r="A193" s="293" t="e">
        <f>#REF!</f>
        <v>#REF!</v>
      </c>
      <c r="B193" s="294" t="e">
        <f>#REF!</f>
        <v>#REF!</v>
      </c>
      <c r="C193" s="1055" t="e">
        <f>#REF!</f>
        <v>#REF!</v>
      </c>
      <c r="D193" s="1055"/>
      <c r="E193" s="1055"/>
      <c r="F193" s="1055"/>
      <c r="G193" s="1055"/>
      <c r="H193" s="173"/>
      <c r="AE193" s="296"/>
      <c r="AF193" s="296"/>
      <c r="AH193" s="295"/>
      <c r="AI193" s="296"/>
    </row>
    <row r="194" spans="1:35" s="254" customFormat="1" ht="19.5" hidden="1" customHeight="1">
      <c r="A194" s="293" t="e">
        <f>#REF!</f>
        <v>#REF!</v>
      </c>
      <c r="B194" s="294" t="e">
        <f>#REF!</f>
        <v>#REF!</v>
      </c>
      <c r="C194" s="1055" t="e">
        <f>#REF!</f>
        <v>#REF!</v>
      </c>
      <c r="D194" s="1055"/>
      <c r="E194" s="1055"/>
      <c r="F194" s="1055"/>
      <c r="G194" s="1055"/>
      <c r="H194" s="173"/>
      <c r="AE194" s="296"/>
      <c r="AF194" s="296"/>
      <c r="AH194" s="295"/>
      <c r="AI194" s="296"/>
    </row>
    <row r="195" spans="1:35" s="254" customFormat="1" ht="19.5" hidden="1" customHeight="1">
      <c r="A195" s="304"/>
      <c r="B195" s="292" t="e">
        <f>#REF!</f>
        <v>#REF!</v>
      </c>
      <c r="C195" s="1055" t="e">
        <f>#REF!</f>
        <v>#REF!</v>
      </c>
      <c r="D195" s="1055"/>
      <c r="E195" s="1055"/>
      <c r="F195" s="1055"/>
      <c r="G195" s="1055"/>
      <c r="H195" s="173"/>
      <c r="AE195" s="296"/>
      <c r="AF195" s="296"/>
      <c r="AH195" s="296"/>
      <c r="AI195" s="296"/>
    </row>
    <row r="196" spans="1:35" s="254" customFormat="1" ht="33" hidden="1" customHeight="1">
      <c r="A196" s="298" t="e">
        <f>#REF!</f>
        <v>#REF!</v>
      </c>
      <c r="B196" s="292" t="e">
        <f>#REF!</f>
        <v>#REF!</v>
      </c>
      <c r="C196" s="1055"/>
      <c r="D196" s="1055"/>
      <c r="E196" s="1055"/>
      <c r="F196" s="1055"/>
      <c r="G196" s="1055"/>
      <c r="H196" s="173"/>
      <c r="AE196" s="296"/>
      <c r="AF196" s="296"/>
      <c r="AH196" s="296"/>
      <c r="AI196" s="296"/>
    </row>
    <row r="197" spans="1:35" s="254" customFormat="1" ht="19.5" hidden="1" customHeight="1">
      <c r="A197" s="293" t="e">
        <f>#REF!</f>
        <v>#REF!</v>
      </c>
      <c r="B197" s="294" t="e">
        <f>#REF!</f>
        <v>#REF!</v>
      </c>
      <c r="C197" s="1055" t="e">
        <f>#REF!</f>
        <v>#REF!</v>
      </c>
      <c r="D197" s="1055"/>
      <c r="E197" s="1055"/>
      <c r="F197" s="1055"/>
      <c r="G197" s="1055"/>
      <c r="H197" s="173"/>
      <c r="AE197" s="296"/>
      <c r="AF197" s="296"/>
      <c r="AH197" s="295"/>
      <c r="AI197" s="296"/>
    </row>
    <row r="198" spans="1:35" s="254" customFormat="1" ht="19.5" hidden="1" customHeight="1">
      <c r="A198" s="293" t="e">
        <f>#REF!</f>
        <v>#REF!</v>
      </c>
      <c r="B198" s="294" t="e">
        <f>#REF!</f>
        <v>#REF!</v>
      </c>
      <c r="C198" s="1055" t="e">
        <f>#REF!</f>
        <v>#REF!</v>
      </c>
      <c r="D198" s="1055"/>
      <c r="E198" s="1055"/>
      <c r="F198" s="1055"/>
      <c r="G198" s="1055"/>
      <c r="H198" s="173"/>
      <c r="AE198" s="296"/>
      <c r="AF198" s="296"/>
      <c r="AH198" s="295"/>
      <c r="AI198" s="296"/>
    </row>
    <row r="199" spans="1:35" s="254" customFormat="1" ht="19.5" hidden="1" customHeight="1">
      <c r="A199" s="293" t="e">
        <f>#REF!</f>
        <v>#REF!</v>
      </c>
      <c r="B199" s="294" t="e">
        <f>#REF!</f>
        <v>#REF!</v>
      </c>
      <c r="C199" s="1055" t="e">
        <f>#REF!</f>
        <v>#REF!</v>
      </c>
      <c r="D199" s="1055"/>
      <c r="E199" s="1055"/>
      <c r="F199" s="1055"/>
      <c r="G199" s="1055"/>
      <c r="H199" s="173"/>
      <c r="AE199" s="296"/>
      <c r="AF199" s="296"/>
      <c r="AH199" s="295"/>
      <c r="AI199" s="296"/>
    </row>
    <row r="200" spans="1:35" s="254" customFormat="1" ht="19.5" hidden="1" customHeight="1">
      <c r="A200" s="293" t="e">
        <f>#REF!</f>
        <v>#REF!</v>
      </c>
      <c r="B200" s="294" t="e">
        <f>#REF!</f>
        <v>#REF!</v>
      </c>
      <c r="C200" s="1055" t="e">
        <f>#REF!</f>
        <v>#REF!</v>
      </c>
      <c r="D200" s="1055"/>
      <c r="E200" s="1055"/>
      <c r="F200" s="1055"/>
      <c r="G200" s="1055"/>
      <c r="H200" s="173"/>
      <c r="AE200" s="296"/>
      <c r="AF200" s="296"/>
      <c r="AH200" s="295"/>
      <c r="AI200" s="296"/>
    </row>
    <row r="201" spans="1:35" s="254" customFormat="1" ht="19.5" hidden="1" customHeight="1">
      <c r="A201" s="293" t="e">
        <f>#REF!</f>
        <v>#REF!</v>
      </c>
      <c r="B201" s="294" t="e">
        <f>#REF!</f>
        <v>#REF!</v>
      </c>
      <c r="C201" s="1055" t="e">
        <f>#REF!</f>
        <v>#REF!</v>
      </c>
      <c r="D201" s="1055"/>
      <c r="E201" s="1055"/>
      <c r="F201" s="1055"/>
      <c r="G201" s="1055"/>
      <c r="H201" s="173"/>
      <c r="AE201" s="296"/>
      <c r="AF201" s="296"/>
      <c r="AH201" s="295"/>
      <c r="AI201" s="296"/>
    </row>
    <row r="202" spans="1:35" s="254" customFormat="1" ht="19.5" hidden="1" customHeight="1">
      <c r="A202" s="293" t="e">
        <f>#REF!</f>
        <v>#REF!</v>
      </c>
      <c r="B202" s="294" t="e">
        <f>#REF!</f>
        <v>#REF!</v>
      </c>
      <c r="C202" s="1055" t="e">
        <f>#REF!</f>
        <v>#REF!</v>
      </c>
      <c r="D202" s="1055"/>
      <c r="E202" s="1055"/>
      <c r="F202" s="1055"/>
      <c r="G202" s="1055"/>
      <c r="H202" s="173"/>
      <c r="AE202" s="296"/>
      <c r="AF202" s="296"/>
      <c r="AH202" s="295"/>
      <c r="AI202" s="296"/>
    </row>
    <row r="203" spans="1:35" s="254" customFormat="1" ht="19.5" hidden="1" customHeight="1">
      <c r="A203" s="304"/>
      <c r="B203" s="292" t="e">
        <f>#REF!</f>
        <v>#REF!</v>
      </c>
      <c r="C203" s="1055" t="e">
        <f>#REF!</f>
        <v>#REF!</v>
      </c>
      <c r="D203" s="1055"/>
      <c r="E203" s="1055"/>
      <c r="F203" s="1055"/>
      <c r="G203" s="1055"/>
      <c r="H203" s="173"/>
      <c r="AE203" s="296"/>
      <c r="AF203" s="296"/>
      <c r="AH203" s="296"/>
      <c r="AI203" s="296"/>
    </row>
    <row r="204" spans="1:35" s="254" customFormat="1" ht="33" hidden="1" customHeight="1">
      <c r="A204" s="298" t="e">
        <f>#REF!</f>
        <v>#REF!</v>
      </c>
      <c r="B204" s="292" t="e">
        <f>#REF!</f>
        <v>#REF!</v>
      </c>
      <c r="C204" s="1055"/>
      <c r="D204" s="1055"/>
      <c r="E204" s="1055"/>
      <c r="F204" s="1055"/>
      <c r="G204" s="1055"/>
      <c r="H204" s="173"/>
      <c r="AE204" s="296"/>
      <c r="AF204" s="296"/>
      <c r="AH204" s="296"/>
      <c r="AI204" s="296"/>
    </row>
    <row r="205" spans="1:35" s="254" customFormat="1" ht="33" hidden="1" customHeight="1">
      <c r="A205" s="293" t="e">
        <f>#REF!</f>
        <v>#REF!</v>
      </c>
      <c r="B205" s="294" t="e">
        <f>#REF!</f>
        <v>#REF!</v>
      </c>
      <c r="C205" s="1055" t="e">
        <f>#REF!</f>
        <v>#REF!</v>
      </c>
      <c r="D205" s="1055"/>
      <c r="E205" s="1055"/>
      <c r="F205" s="1055"/>
      <c r="G205" s="1055"/>
      <c r="H205" s="173"/>
      <c r="AE205" s="296"/>
      <c r="AF205" s="296"/>
      <c r="AH205" s="295"/>
      <c r="AI205" s="296"/>
    </row>
    <row r="206" spans="1:35" s="254" customFormat="1" ht="19.5" hidden="1" customHeight="1">
      <c r="A206" s="293" t="e">
        <f>#REF!</f>
        <v>#REF!</v>
      </c>
      <c r="B206" s="294" t="e">
        <f>#REF!</f>
        <v>#REF!</v>
      </c>
      <c r="C206" s="1055" t="e">
        <f>#REF!</f>
        <v>#REF!</v>
      </c>
      <c r="D206" s="1055"/>
      <c r="E206" s="1055"/>
      <c r="F206" s="1055"/>
      <c r="G206" s="1055"/>
      <c r="H206" s="173"/>
      <c r="AE206" s="296"/>
      <c r="AF206" s="296"/>
      <c r="AH206" s="295"/>
      <c r="AI206" s="296"/>
    </row>
    <row r="207" spans="1:35" s="254" customFormat="1" ht="19.5" hidden="1" customHeight="1">
      <c r="A207" s="293" t="e">
        <f>#REF!</f>
        <v>#REF!</v>
      </c>
      <c r="B207" s="294" t="e">
        <f>#REF!</f>
        <v>#REF!</v>
      </c>
      <c r="C207" s="1055" t="e">
        <f>#REF!</f>
        <v>#REF!</v>
      </c>
      <c r="D207" s="1055"/>
      <c r="E207" s="1055"/>
      <c r="F207" s="1055"/>
      <c r="G207" s="1055"/>
      <c r="H207" s="173"/>
      <c r="AE207" s="296"/>
      <c r="AF207" s="296"/>
      <c r="AH207" s="295"/>
      <c r="AI207" s="296"/>
    </row>
    <row r="208" spans="1:35" s="254" customFormat="1" ht="19.5" hidden="1" customHeight="1">
      <c r="A208" s="304" t="e">
        <f>#REF!</f>
        <v>#REF!</v>
      </c>
      <c r="B208" s="292" t="e">
        <f>#REF!</f>
        <v>#REF!</v>
      </c>
      <c r="C208" s="1055" t="e">
        <f>#REF!</f>
        <v>#REF!</v>
      </c>
      <c r="D208" s="1055"/>
      <c r="E208" s="1055"/>
      <c r="F208" s="1055"/>
      <c r="G208" s="1055"/>
      <c r="H208" s="173"/>
      <c r="AE208" s="296"/>
      <c r="AF208" s="296"/>
      <c r="AH208" s="296"/>
      <c r="AI208" s="296"/>
    </row>
    <row r="209" spans="1:35" s="254" customFormat="1" ht="33" hidden="1" customHeight="1">
      <c r="A209" s="298" t="e">
        <f>#REF!</f>
        <v>#REF!</v>
      </c>
      <c r="B209" s="292" t="e">
        <f>#REF!</f>
        <v>#REF!</v>
      </c>
      <c r="C209" s="1055"/>
      <c r="D209" s="1055"/>
      <c r="E209" s="1055"/>
      <c r="F209" s="1055"/>
      <c r="G209" s="1055"/>
      <c r="H209" s="173"/>
      <c r="AE209" s="296"/>
      <c r="AF209" s="296"/>
      <c r="AH209" s="296"/>
      <c r="AI209" s="296"/>
    </row>
    <row r="210" spans="1:35" s="254" customFormat="1" ht="19.5" hidden="1" customHeight="1">
      <c r="A210" s="293" t="e">
        <f>#REF!</f>
        <v>#REF!</v>
      </c>
      <c r="B210" s="294" t="e">
        <f>#REF!</f>
        <v>#REF!</v>
      </c>
      <c r="C210" s="1055" t="e">
        <f>#REF!</f>
        <v>#REF!</v>
      </c>
      <c r="D210" s="1055"/>
      <c r="E210" s="1055"/>
      <c r="F210" s="1055"/>
      <c r="G210" s="1055"/>
      <c r="H210" s="173"/>
      <c r="AE210" s="296"/>
      <c r="AF210" s="296"/>
      <c r="AH210" s="295"/>
      <c r="AI210" s="296"/>
    </row>
    <row r="211" spans="1:35" s="254" customFormat="1" ht="19.5" hidden="1" customHeight="1">
      <c r="A211" s="293" t="e">
        <f>#REF!</f>
        <v>#REF!</v>
      </c>
      <c r="B211" s="294" t="e">
        <f>#REF!</f>
        <v>#REF!</v>
      </c>
      <c r="C211" s="1055" t="e">
        <f>#REF!</f>
        <v>#REF!</v>
      </c>
      <c r="D211" s="1055"/>
      <c r="E211" s="1055"/>
      <c r="F211" s="1055"/>
      <c r="G211" s="1055"/>
      <c r="H211" s="173"/>
      <c r="AE211" s="296"/>
      <c r="AF211" s="296"/>
      <c r="AH211" s="295"/>
      <c r="AI211" s="296"/>
    </row>
    <row r="212" spans="1:35" s="254" customFormat="1" ht="32.25" hidden="1" customHeight="1">
      <c r="A212" s="293" t="e">
        <f>#REF!</f>
        <v>#REF!</v>
      </c>
      <c r="B212" s="294" t="e">
        <f>#REF!</f>
        <v>#REF!</v>
      </c>
      <c r="C212" s="1055" t="e">
        <f>#REF!</f>
        <v>#REF!</v>
      </c>
      <c r="D212" s="1055"/>
      <c r="E212" s="1055"/>
      <c r="F212" s="1055"/>
      <c r="G212" s="1055"/>
      <c r="H212" s="173"/>
      <c r="AE212" s="296"/>
      <c r="AF212" s="296"/>
      <c r="AH212" s="295"/>
      <c r="AI212" s="296"/>
    </row>
    <row r="213" spans="1:35" s="254" customFormat="1" ht="19.5" hidden="1" customHeight="1">
      <c r="A213" s="293" t="e">
        <f>#REF!</f>
        <v>#REF!</v>
      </c>
      <c r="B213" s="294" t="e">
        <f>#REF!</f>
        <v>#REF!</v>
      </c>
      <c r="C213" s="1055" t="e">
        <f>#REF!</f>
        <v>#REF!</v>
      </c>
      <c r="D213" s="1055"/>
      <c r="E213" s="1055"/>
      <c r="F213" s="1055"/>
      <c r="G213" s="1055"/>
      <c r="H213" s="173"/>
      <c r="AE213" s="296"/>
      <c r="AF213" s="296"/>
      <c r="AH213" s="295"/>
      <c r="AI213" s="296"/>
    </row>
    <row r="214" spans="1:35" s="254" customFormat="1" ht="19.5" hidden="1" customHeight="1">
      <c r="A214" s="297"/>
      <c r="B214" s="292" t="e">
        <f>#REF!</f>
        <v>#REF!</v>
      </c>
      <c r="C214" s="1055" t="e">
        <f>#REF!</f>
        <v>#REF!</v>
      </c>
      <c r="D214" s="1055"/>
      <c r="E214" s="1055"/>
      <c r="F214" s="1055"/>
      <c r="G214" s="1055"/>
      <c r="H214" s="174"/>
      <c r="AE214" s="296"/>
      <c r="AF214" s="296"/>
      <c r="AH214" s="296"/>
      <c r="AI214" s="296"/>
    </row>
    <row r="215" spans="1:35" s="254" customFormat="1" hidden="1">
      <c r="A215" s="300"/>
      <c r="B215" s="292" t="e">
        <f>#REF!</f>
        <v>#REF!</v>
      </c>
      <c r="C215" s="1055" t="e">
        <f>#REF!</f>
        <v>#REF!</v>
      </c>
      <c r="D215" s="1055"/>
      <c r="E215" s="1055"/>
      <c r="F215" s="1055"/>
      <c r="G215" s="1055"/>
      <c r="H215" s="174"/>
      <c r="AE215" s="296"/>
      <c r="AF215" s="296"/>
      <c r="AH215" s="296"/>
      <c r="AI215" s="296"/>
    </row>
    <row r="216" spans="1:35" s="254" customFormat="1" ht="19.5" hidden="1" customHeight="1">
      <c r="A216" s="301"/>
      <c r="B216" s="292" t="e">
        <f>#REF!</f>
        <v>#REF!</v>
      </c>
      <c r="C216" s="1055" t="e">
        <f>#REF!</f>
        <v>#REF!</v>
      </c>
      <c r="D216" s="1055"/>
      <c r="E216" s="1055"/>
      <c r="F216" s="1055"/>
      <c r="G216" s="1055"/>
      <c r="H216" s="174"/>
      <c r="AE216" s="296"/>
      <c r="AF216" s="296"/>
      <c r="AH216" s="296"/>
      <c r="AI216" s="296"/>
    </row>
    <row r="217" spans="1:35" s="171" customFormat="1">
      <c r="A217" s="216"/>
      <c r="B217" s="209"/>
      <c r="C217" s="1058"/>
      <c r="D217" s="1058"/>
      <c r="E217" s="1058"/>
      <c r="F217" s="1058"/>
      <c r="G217" s="1058"/>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SR-II/C&amp;M/WC-3956/2024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64" t="str">
        <f>Cover!$B$2</f>
        <v>Repair &amp; Maintenance of Bituminous Pavement at 400/230 kV Tirunelveli Substation.</v>
      </c>
      <c r="B3" s="1064"/>
      <c r="C3" s="1064"/>
      <c r="D3" s="1064"/>
      <c r="E3" s="1064"/>
      <c r="F3" s="1064"/>
      <c r="G3" s="1064"/>
      <c r="I3" s="254"/>
      <c r="J3" s="254"/>
      <c r="K3" s="254"/>
      <c r="L3" s="254"/>
      <c r="AD3" s="185" t="s">
        <v>159</v>
      </c>
      <c r="AF3" s="206">
        <f>IF(ISERROR(#REF!/('Sch-6'!D14+'Sch-6'!D16+'Sch-6'!#REF!)),0,#REF!/( 'Sch-6'!D14+'Sch-6'!D16+'Sch-6'!#REF!))</f>
        <v>0</v>
      </c>
    </row>
    <row r="4" spans="1:35" ht="21.95" customHeight="1">
      <c r="A4" s="1011" t="s">
        <v>271</v>
      </c>
      <c r="B4" s="1011"/>
      <c r="C4" s="1011"/>
      <c r="D4" s="1011"/>
      <c r="E4" s="1011"/>
      <c r="F4" s="1011"/>
      <c r="G4" s="1011"/>
      <c r="I4" s="254"/>
      <c r="J4" s="254"/>
      <c r="K4" s="254"/>
      <c r="L4" s="254"/>
      <c r="AD4" s="185" t="s">
        <v>161</v>
      </c>
      <c r="AF4" s="206" t="e">
        <f>#REF!</f>
        <v>#REF!</v>
      </c>
    </row>
    <row r="5" spans="1:35" ht="18.600000000000001" customHeight="1">
      <c r="A5" s="65"/>
      <c r="B5" s="96"/>
      <c r="C5" s="96"/>
      <c r="D5" s="96"/>
      <c r="E5" s="96"/>
      <c r="F5" s="96"/>
      <c r="G5" s="96"/>
      <c r="I5" s="254"/>
      <c r="J5" s="254"/>
      <c r="K5" s="254"/>
      <c r="L5" s="254"/>
      <c r="AD5" s="185" t="s">
        <v>258</v>
      </c>
      <c r="AF5" s="206">
        <f>IF(ISERROR(#REF!/#REF!),0,#REF! /#REF!)</f>
        <v>0</v>
      </c>
    </row>
    <row r="6" spans="1:35" ht="27.95" customHeight="1">
      <c r="A6" s="29" t="str">
        <f>'Sch-1'!A7</f>
        <v>Bidder’s Name and Address (Bidder) :</v>
      </c>
      <c r="B6" s="39"/>
      <c r="C6" s="39"/>
      <c r="D6" s="39"/>
      <c r="E6" s="448" t="s">
        <v>83</v>
      </c>
      <c r="F6" s="39"/>
      <c r="G6" s="60"/>
      <c r="I6" s="254"/>
      <c r="J6" s="254"/>
      <c r="K6" s="254"/>
      <c r="L6" s="254"/>
      <c r="AD6" s="185" t="s">
        <v>259</v>
      </c>
      <c r="AF6" s="206" t="e">
        <f>#REF!</f>
        <v>#REF!</v>
      </c>
    </row>
    <row r="7" spans="1:35" ht="36" customHeight="1">
      <c r="A7" s="1059" t="str">
        <f>'Sch-1'!A8</f>
        <v/>
      </c>
      <c r="B7" s="1059"/>
      <c r="C7" s="1059"/>
      <c r="D7" s="406"/>
      <c r="E7" s="449" t="str">
        <f>'Sch-1'!M8</f>
        <v>Sr.GM , Contracts &amp; Materials Department,</v>
      </c>
      <c r="F7" s="406"/>
      <c r="G7" s="59"/>
      <c r="I7" s="254"/>
      <c r="J7" s="254"/>
      <c r="K7" s="254"/>
      <c r="L7" s="254"/>
      <c r="AD7" s="185" t="s">
        <v>165</v>
      </c>
      <c r="AF7" s="206" t="e">
        <f>SUM(AF3:AF6)</f>
        <v>#REF!</v>
      </c>
    </row>
    <row r="8" spans="1:35" ht="27.95" customHeight="1">
      <c r="A8" s="40" t="s">
        <v>223</v>
      </c>
      <c r="B8" s="1026" t="str">
        <f>IF('Sch-1'!G9=0, "", 'Sch-1'!G9)</f>
        <v/>
      </c>
      <c r="C8" s="1026"/>
      <c r="D8" s="405"/>
      <c r="E8" s="449" t="str">
        <f>'Sch-1'!M9</f>
        <v>Power Grid Corporation of India Ltd.,</v>
      </c>
      <c r="F8" s="405"/>
      <c r="G8" s="59"/>
      <c r="I8" s="254"/>
      <c r="J8" s="254"/>
      <c r="K8" s="254"/>
      <c r="L8" s="254"/>
    </row>
    <row r="9" spans="1:35" ht="27.95" customHeight="1">
      <c r="A9" s="40" t="s">
        <v>224</v>
      </c>
      <c r="B9" s="1026" t="str">
        <f>IF('Sch-1'!G10=0, "", 'Sch-1'!G10)</f>
        <v/>
      </c>
      <c r="C9" s="1026"/>
      <c r="D9" s="405"/>
      <c r="E9" s="449" t="str">
        <f>'Sch-1'!M10</f>
        <v>SRTS-II, RHQ</v>
      </c>
      <c r="F9" s="405"/>
      <c r="G9" s="59"/>
      <c r="I9" s="254"/>
      <c r="J9" s="254"/>
      <c r="K9" s="254"/>
      <c r="L9" s="254"/>
    </row>
    <row r="10" spans="1:35" ht="27.95" customHeight="1">
      <c r="A10" s="41"/>
      <c r="B10" s="1026" t="str">
        <f>IF('Sch-1'!G11=0, "", 'Sch-1'!G11)</f>
        <v/>
      </c>
      <c r="C10" s="1026"/>
      <c r="D10" s="405"/>
      <c r="E10" s="449" t="str">
        <f>'Sch-1'!M11</f>
        <v>Singanayakanahalli</v>
      </c>
      <c r="F10" s="405"/>
      <c r="G10" s="59"/>
      <c r="I10" s="254"/>
      <c r="J10" s="254"/>
      <c r="K10" s="254"/>
      <c r="L10" s="254"/>
      <c r="AD10" s="185" t="s">
        <v>205</v>
      </c>
      <c r="AF10" s="213" t="e">
        <f>'Sch-1'!#REF!</f>
        <v>#REF!</v>
      </c>
    </row>
    <row r="11" spans="1:35" ht="27.95" customHeight="1">
      <c r="A11" s="41"/>
      <c r="B11" s="1026" t="str">
        <f>IF('Sch-1'!G12=0, "", 'Sch-1'!G12)</f>
        <v/>
      </c>
      <c r="C11" s="1026"/>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67" t="s">
        <v>272</v>
      </c>
      <c r="B13" s="1067"/>
      <c r="C13" s="1067"/>
      <c r="D13" s="1067"/>
      <c r="E13" s="1067"/>
      <c r="F13" s="1067"/>
      <c r="G13" s="1068"/>
      <c r="I13" s="254"/>
      <c r="J13" s="254"/>
      <c r="K13" s="254"/>
      <c r="L13" s="254"/>
    </row>
    <row r="14" spans="1:35" ht="33.75" customHeight="1">
      <c r="A14" s="97" t="s">
        <v>261</v>
      </c>
      <c r="B14" s="434" t="s">
        <v>262</v>
      </c>
      <c r="C14" s="434" t="s">
        <v>103</v>
      </c>
      <c r="D14" s="434" t="s">
        <v>152</v>
      </c>
      <c r="E14" s="434" t="s">
        <v>263</v>
      </c>
      <c r="F14" s="98" t="s">
        <v>264</v>
      </c>
      <c r="G14" s="290"/>
      <c r="I14" s="254"/>
      <c r="J14" s="254"/>
      <c r="K14" s="254"/>
      <c r="L14" s="254"/>
      <c r="AE14" s="1058" t="s">
        <v>265</v>
      </c>
      <c r="AF14" s="1058"/>
      <c r="AG14" s="187" t="s">
        <v>146</v>
      </c>
      <c r="AH14" s="1058" t="s">
        <v>266</v>
      </c>
      <c r="AI14" s="1058"/>
    </row>
    <row r="15" spans="1:35" s="409" customFormat="1">
      <c r="A15" s="456" t="s">
        <v>14</v>
      </c>
      <c r="B15" s="450">
        <f>'Sch-7'!B16</f>
        <v>0</v>
      </c>
      <c r="C15" s="450"/>
      <c r="D15" s="450"/>
      <c r="E15" s="451"/>
      <c r="F15" s="452"/>
    </row>
    <row r="16" spans="1:35" s="409" customFormat="1">
      <c r="A16" s="457" t="s">
        <v>209</v>
      </c>
      <c r="B16" s="450" t="e">
        <f>'Sch-7'!#REF!</f>
        <v>#REF!</v>
      </c>
      <c r="C16" s="450" t="e">
        <f>'Sch-7'!#REF!</f>
        <v>#REF!</v>
      </c>
      <c r="D16" s="450" t="e">
        <f>'Sch-7'!#REF!</f>
        <v>#REF!</v>
      </c>
      <c r="E16" s="451" t="e">
        <f>'Sch-7'!#REF!</f>
        <v>#REF!</v>
      </c>
      <c r="F16" s="452" t="e">
        <f>IF(E16=0, "Included", IF(ISERROR(D16*E16), E16, D16*E16))</f>
        <v>#REF!</v>
      </c>
    </row>
    <row r="17" spans="1:35" s="409" customFormat="1">
      <c r="A17" s="457" t="s">
        <v>211</v>
      </c>
      <c r="B17" s="450" t="e">
        <f>'Sch-7'!#REF!</f>
        <v>#REF!</v>
      </c>
      <c r="C17" s="450" t="e">
        <f>'Sch-7'!#REF!</f>
        <v>#REF!</v>
      </c>
      <c r="D17" s="450" t="e">
        <f>'Sch-7'!#REF!</f>
        <v>#REF!</v>
      </c>
      <c r="E17" s="451" t="e">
        <f>'Sch-7'!#REF!</f>
        <v>#REF!</v>
      </c>
      <c r="F17" s="452" t="e">
        <f>IF(E17=0, "Included", IF(ISERROR(D17*E17), E17, D17*E17))</f>
        <v>#REF!</v>
      </c>
    </row>
    <row r="18" spans="1:35" s="409" customFormat="1" ht="15.75">
      <c r="A18" s="460"/>
      <c r="B18" s="462" t="s">
        <v>273</v>
      </c>
      <c r="C18" s="462"/>
      <c r="D18" s="462"/>
      <c r="E18" s="462"/>
      <c r="F18" s="463" t="e">
        <f>SUM(F16:F17)</f>
        <v>#REF!</v>
      </c>
    </row>
    <row r="19" spans="1:35" s="409" customFormat="1" ht="15.75">
      <c r="A19" s="461"/>
      <c r="B19" s="462" t="s">
        <v>274</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275</v>
      </c>
      <c r="AE21" s="215" t="e">
        <f>#REF!-#REF!</f>
        <v>#REF!</v>
      </c>
      <c r="AG21" s="242" t="s">
        <v>276</v>
      </c>
      <c r="AH21" s="215" t="e">
        <f>#REF!-#REF!</f>
        <v>#REF!</v>
      </c>
    </row>
    <row r="22" spans="1:35" ht="18.600000000000001" customHeight="1">
      <c r="A22" s="1061"/>
      <c r="B22" s="1061"/>
      <c r="C22" s="1061"/>
      <c r="D22" s="1061"/>
      <c r="E22" s="1061"/>
      <c r="F22" s="1061"/>
      <c r="G22" s="1061"/>
      <c r="I22" s="254"/>
      <c r="J22" s="254"/>
      <c r="K22" s="254"/>
      <c r="L22" s="254"/>
      <c r="AD22" s="171" t="s">
        <v>146</v>
      </c>
      <c r="AE22" s="242" t="e">
        <f>IF(#REF!&gt;0,#REF!&amp; " Item(s) in Sch-3", "")</f>
        <v>#REF!</v>
      </c>
      <c r="AF22" s="215"/>
    </row>
    <row r="23" spans="1:35" ht="27.95" customHeight="1">
      <c r="A23" s="355"/>
      <c r="B23" s="355"/>
      <c r="C23" s="1060" t="s">
        <v>277</v>
      </c>
      <c r="D23" s="1060"/>
      <c r="E23" s="1060"/>
      <c r="F23" s="1060"/>
      <c r="G23" s="1060"/>
      <c r="I23" s="254"/>
      <c r="J23" s="254"/>
      <c r="K23" s="254"/>
      <c r="L23" s="254"/>
      <c r="AE23" s="242"/>
      <c r="AF23" s="215"/>
    </row>
    <row r="24" spans="1:35" ht="27.95" customHeight="1">
      <c r="A24" s="89" t="s">
        <v>122</v>
      </c>
      <c r="B24" s="103" t="str">
        <f>'Sch-1'!F28</f>
        <v>--2024</v>
      </c>
      <c r="C24" s="1060" t="str">
        <f>"Printed Name   : " &amp; 'Sch-1'!M29</f>
        <v xml:space="preserve">Printed Name   : </v>
      </c>
      <c r="D24" s="1060"/>
      <c r="E24" s="1060"/>
      <c r="F24" s="1060"/>
      <c r="G24" s="1060"/>
      <c r="I24" s="254"/>
      <c r="J24" s="254"/>
      <c r="K24" s="254"/>
      <c r="L24" s="254"/>
    </row>
    <row r="25" spans="1:35" ht="27.95" customHeight="1">
      <c r="A25" s="89" t="s">
        <v>123</v>
      </c>
      <c r="B25" s="99" t="str">
        <f>'Sch-1'!F29</f>
        <v/>
      </c>
      <c r="C25" s="1060" t="str">
        <f>"Designation      : " &amp; 'Sch-1'!M30</f>
        <v xml:space="preserve">Designation      : </v>
      </c>
      <c r="D25" s="1060"/>
      <c r="E25" s="1060"/>
      <c r="F25" s="1060"/>
      <c r="G25" s="1060"/>
      <c r="I25" s="254"/>
      <c r="J25" s="254"/>
      <c r="K25" s="254"/>
      <c r="L25" s="254"/>
    </row>
    <row r="26" spans="1:35" ht="27.95" customHeight="1">
      <c r="A26" s="83"/>
      <c r="B26" s="82"/>
      <c r="C26" s="1060" t="s">
        <v>278</v>
      </c>
      <c r="D26" s="1060"/>
      <c r="E26" s="1060"/>
      <c r="F26" s="1060"/>
      <c r="G26" s="1060"/>
      <c r="I26" s="254"/>
      <c r="J26" s="254"/>
      <c r="K26" s="254"/>
      <c r="L26" s="254"/>
    </row>
    <row r="27" spans="1:35" ht="27.95" customHeight="1">
      <c r="A27" s="83"/>
      <c r="B27" s="82"/>
      <c r="C27" s="284"/>
      <c r="D27" s="284"/>
      <c r="E27" s="284"/>
      <c r="F27" s="284"/>
      <c r="G27" s="284"/>
      <c r="I27" s="254"/>
      <c r="J27" s="254"/>
      <c r="K27" s="254"/>
      <c r="L27" s="254"/>
    </row>
    <row r="28" spans="1:35" ht="36.75" customHeight="1">
      <c r="A28" s="100" t="s">
        <v>269</v>
      </c>
      <c r="B28" s="1069" t="s">
        <v>270</v>
      </c>
      <c r="C28" s="1069"/>
      <c r="D28" s="1069"/>
      <c r="E28" s="1069"/>
      <c r="F28" s="1069"/>
      <c r="G28" s="1069"/>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SR-II/C&amp;M/WC-3956/2024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64" t="str">
        <f t="shared" ref="A106:C107" si="0">A3</f>
        <v>Repair &amp; Maintenance of Bituminous Pavement at 400/230 kV Tirunelveli Substation.</v>
      </c>
      <c r="B106" s="1064">
        <f t="shared" si="0"/>
        <v>0</v>
      </c>
      <c r="C106" s="1064">
        <f t="shared" si="0"/>
        <v>0</v>
      </c>
      <c r="D106" s="1064"/>
      <c r="E106" s="1064"/>
      <c r="F106" s="1064"/>
      <c r="G106" s="1064">
        <f>G3</f>
        <v>0</v>
      </c>
      <c r="H106" s="174"/>
    </row>
    <row r="107" spans="1:12" s="254" customFormat="1" hidden="1">
      <c r="A107" s="1065" t="str">
        <f t="shared" si="0"/>
        <v>(SCHEDULE OF RATES AND PRICES : TYPE TEST CHARGES)</v>
      </c>
      <c r="B107" s="1065">
        <f t="shared" si="0"/>
        <v>0</v>
      </c>
      <c r="C107" s="1065">
        <f t="shared" si="0"/>
        <v>0</v>
      </c>
      <c r="D107" s="1065"/>
      <c r="E107" s="1065"/>
      <c r="F107" s="1065"/>
      <c r="G107" s="1065">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59" t="str">
        <f>A7</f>
        <v/>
      </c>
      <c r="B110" s="1059">
        <f t="shared" ref="B110:C114" si="2">B7</f>
        <v>0</v>
      </c>
      <c r="C110" s="1059">
        <f t="shared" si="2"/>
        <v>0</v>
      </c>
      <c r="D110" s="406"/>
      <c r="E110" s="406"/>
      <c r="F110" s="406"/>
      <c r="G110" s="59">
        <f t="shared" si="1"/>
        <v>0</v>
      </c>
      <c r="H110" s="174"/>
    </row>
    <row r="111" spans="1:12" s="254" customFormat="1" hidden="1">
      <c r="A111" s="40" t="str">
        <f>A8</f>
        <v>Name     :</v>
      </c>
      <c r="B111" s="1026" t="str">
        <f t="shared" si="2"/>
        <v/>
      </c>
      <c r="C111" s="1026">
        <f t="shared" si="2"/>
        <v>0</v>
      </c>
      <c r="D111" s="405"/>
      <c r="E111" s="405"/>
      <c r="F111" s="405"/>
      <c r="G111" s="59">
        <f t="shared" si="1"/>
        <v>0</v>
      </c>
      <c r="H111" s="174"/>
    </row>
    <row r="112" spans="1:12" s="254" customFormat="1" hidden="1">
      <c r="A112" s="40" t="str">
        <f>A9</f>
        <v>Address :</v>
      </c>
      <c r="B112" s="1026" t="str">
        <f t="shared" si="2"/>
        <v/>
      </c>
      <c r="C112" s="1026">
        <f t="shared" si="2"/>
        <v>0</v>
      </c>
      <c r="D112" s="405"/>
      <c r="E112" s="405"/>
      <c r="F112" s="405"/>
      <c r="G112" s="59">
        <f t="shared" si="1"/>
        <v>0</v>
      </c>
      <c r="H112" s="174"/>
    </row>
    <row r="113" spans="1:35" s="254" customFormat="1" hidden="1">
      <c r="A113" s="41"/>
      <c r="B113" s="1026" t="str">
        <f t="shared" si="2"/>
        <v/>
      </c>
      <c r="C113" s="1026">
        <f t="shared" si="2"/>
        <v>0</v>
      </c>
      <c r="D113" s="405"/>
      <c r="E113" s="405"/>
      <c r="F113" s="405"/>
      <c r="G113" s="59">
        <f t="shared" si="1"/>
        <v>0</v>
      </c>
      <c r="H113" s="174"/>
    </row>
    <row r="114" spans="1:35" s="254" customFormat="1" hidden="1">
      <c r="A114" s="41"/>
      <c r="B114" s="1026" t="str">
        <f t="shared" si="2"/>
        <v/>
      </c>
      <c r="C114" s="1026">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56">
        <f>G14</f>
        <v>0</v>
      </c>
      <c r="D116" s="1056"/>
      <c r="E116" s="1056"/>
      <c r="F116" s="1056"/>
      <c r="G116" s="1056"/>
      <c r="H116" s="174"/>
      <c r="AE116" s="1056"/>
      <c r="AF116" s="1056"/>
      <c r="AH116" s="1056"/>
      <c r="AI116" s="1056"/>
    </row>
    <row r="117" spans="1:35" s="254" customFormat="1" hidden="1">
      <c r="A117" s="96" t="e">
        <f>#REF!</f>
        <v>#REF!</v>
      </c>
      <c r="B117" s="96" t="e">
        <f>#REF!</f>
        <v>#REF!</v>
      </c>
      <c r="C117" s="1057" t="e">
        <f>#REF!</f>
        <v>#REF!</v>
      </c>
      <c r="D117" s="1057"/>
      <c r="E117" s="1057"/>
      <c r="F117" s="1057"/>
      <c r="G117" s="1057"/>
      <c r="H117" s="174"/>
      <c r="AE117" s="1057"/>
      <c r="AF117" s="1057"/>
      <c r="AH117" s="1057"/>
      <c r="AI117" s="1057"/>
    </row>
    <row r="118" spans="1:35" s="254" customFormat="1" hidden="1">
      <c r="A118" s="291" t="e">
        <f>#REF!</f>
        <v>#REF!</v>
      </c>
      <c r="B118" s="292" t="e">
        <f>#REF!</f>
        <v>#REF!</v>
      </c>
      <c r="C118" s="1057"/>
      <c r="D118" s="1057"/>
      <c r="E118" s="1057"/>
      <c r="F118" s="1057"/>
      <c r="G118" s="1057"/>
      <c r="H118" s="174"/>
      <c r="AE118" s="1057"/>
      <c r="AF118" s="1057"/>
      <c r="AH118" s="1057"/>
      <c r="AI118" s="1057"/>
    </row>
    <row r="119" spans="1:35" s="254" customFormat="1" hidden="1">
      <c r="A119" s="293" t="e">
        <f>#REF!</f>
        <v>#REF!</v>
      </c>
      <c r="B119" s="294" t="e">
        <f>#REF!</f>
        <v>#REF!</v>
      </c>
      <c r="C119" s="1055" t="e">
        <f>#REF!</f>
        <v>#REF!</v>
      </c>
      <c r="D119" s="1055"/>
      <c r="E119" s="1055"/>
      <c r="F119" s="1055"/>
      <c r="G119" s="1055"/>
      <c r="H119" s="173"/>
      <c r="AE119" s="295"/>
      <c r="AF119" s="295"/>
      <c r="AH119" s="295"/>
      <c r="AI119" s="295"/>
    </row>
    <row r="120" spans="1:35" s="254" customFormat="1" hidden="1">
      <c r="A120" s="293" t="e">
        <f>#REF!</f>
        <v>#REF!</v>
      </c>
      <c r="B120" s="294" t="e">
        <f>#REF!</f>
        <v>#REF!</v>
      </c>
      <c r="C120" s="1055" t="e">
        <f>#REF!</f>
        <v>#REF!</v>
      </c>
      <c r="D120" s="1055"/>
      <c r="E120" s="1055"/>
      <c r="F120" s="1055"/>
      <c r="G120" s="1055"/>
      <c r="H120" s="173"/>
      <c r="AE120" s="296"/>
      <c r="AF120" s="296"/>
      <c r="AH120" s="295"/>
      <c r="AI120" s="296"/>
    </row>
    <row r="121" spans="1:35" s="254" customFormat="1" ht="20.100000000000001" hidden="1" customHeight="1">
      <c r="A121" s="297"/>
      <c r="B121" s="292" t="e">
        <f>#REF!</f>
        <v>#REF!</v>
      </c>
      <c r="C121" s="1055" t="e">
        <f>#REF!</f>
        <v>#REF!</v>
      </c>
      <c r="D121" s="1055"/>
      <c r="E121" s="1055"/>
      <c r="F121" s="1055"/>
      <c r="G121" s="1055"/>
      <c r="H121" s="174"/>
      <c r="AE121" s="296"/>
      <c r="AF121" s="296"/>
      <c r="AH121" s="296"/>
      <c r="AI121" s="296"/>
    </row>
    <row r="122" spans="1:35" s="254" customFormat="1" hidden="1">
      <c r="A122" s="291" t="e">
        <f>#REF!</f>
        <v>#REF!</v>
      </c>
      <c r="B122" s="292" t="e">
        <f>#REF!</f>
        <v>#REF!</v>
      </c>
      <c r="C122" s="1055"/>
      <c r="D122" s="1055"/>
      <c r="E122" s="1055"/>
      <c r="F122" s="1055"/>
      <c r="G122" s="1055"/>
      <c r="H122" s="174"/>
      <c r="AE122" s="1055"/>
      <c r="AF122" s="1055"/>
      <c r="AH122" s="1055"/>
      <c r="AI122" s="1055"/>
    </row>
    <row r="123" spans="1:35" s="254" customFormat="1" hidden="1">
      <c r="A123" s="298" t="e">
        <f>#REF!</f>
        <v>#REF!</v>
      </c>
      <c r="B123" s="292" t="e">
        <f>#REF!</f>
        <v>#REF!</v>
      </c>
      <c r="C123" s="1055"/>
      <c r="D123" s="1055"/>
      <c r="E123" s="1055"/>
      <c r="F123" s="1055"/>
      <c r="G123" s="1055"/>
      <c r="H123" s="174"/>
      <c r="AE123" s="1055"/>
      <c r="AF123" s="1055"/>
      <c r="AH123" s="1055"/>
      <c r="AI123" s="1055"/>
    </row>
    <row r="124" spans="1:35" s="254" customFormat="1" hidden="1">
      <c r="A124" s="299" t="e">
        <f>#REF!</f>
        <v>#REF!</v>
      </c>
      <c r="B124" s="292" t="e">
        <f>#REF!</f>
        <v>#REF!</v>
      </c>
      <c r="C124" s="1055"/>
      <c r="D124" s="1055"/>
      <c r="E124" s="1055"/>
      <c r="F124" s="1055"/>
      <c r="G124" s="1055"/>
      <c r="H124" s="174"/>
      <c r="AE124" s="1055"/>
      <c r="AF124" s="1055"/>
      <c r="AH124" s="1055"/>
      <c r="AI124" s="1055"/>
    </row>
    <row r="125" spans="1:35" s="254" customFormat="1" hidden="1">
      <c r="A125" s="293" t="e">
        <f>#REF!</f>
        <v>#REF!</v>
      </c>
      <c r="B125" s="294" t="e">
        <f>#REF!</f>
        <v>#REF!</v>
      </c>
      <c r="C125" s="1055" t="e">
        <f>#REF!</f>
        <v>#REF!</v>
      </c>
      <c r="D125" s="1055"/>
      <c r="E125" s="1055"/>
      <c r="F125" s="1055"/>
      <c r="G125" s="1055"/>
      <c r="H125" s="173"/>
      <c r="AE125" s="296"/>
      <c r="AF125" s="296"/>
      <c r="AH125" s="295"/>
      <c r="AI125" s="296"/>
    </row>
    <row r="126" spans="1:35" s="254" customFormat="1" hidden="1">
      <c r="A126" s="293" t="e">
        <f>#REF!</f>
        <v>#REF!</v>
      </c>
      <c r="B126" s="294" t="e">
        <f>#REF!</f>
        <v>#REF!</v>
      </c>
      <c r="C126" s="1055" t="e">
        <f>#REF!</f>
        <v>#REF!</v>
      </c>
      <c r="D126" s="1055"/>
      <c r="E126" s="1055"/>
      <c r="F126" s="1055"/>
      <c r="G126" s="1055"/>
      <c r="H126" s="173"/>
      <c r="AE126" s="296"/>
      <c r="AF126" s="296"/>
      <c r="AH126" s="295"/>
      <c r="AI126" s="296"/>
    </row>
    <row r="127" spans="1:35" s="254" customFormat="1" hidden="1">
      <c r="A127" s="293" t="e">
        <f>#REF!</f>
        <v>#REF!</v>
      </c>
      <c r="B127" s="294" t="e">
        <f>#REF!</f>
        <v>#REF!</v>
      </c>
      <c r="C127" s="1055" t="e">
        <f>#REF!</f>
        <v>#REF!</v>
      </c>
      <c r="D127" s="1055"/>
      <c r="E127" s="1055"/>
      <c r="F127" s="1055"/>
      <c r="G127" s="1055"/>
      <c r="H127" s="173"/>
      <c r="AE127" s="296"/>
      <c r="AF127" s="296"/>
      <c r="AH127" s="295"/>
      <c r="AI127" s="296"/>
    </row>
    <row r="128" spans="1:35" s="254" customFormat="1" hidden="1">
      <c r="A128" s="293" t="e">
        <f>#REF!</f>
        <v>#REF!</v>
      </c>
      <c r="B128" s="294" t="e">
        <f>#REF!</f>
        <v>#REF!</v>
      </c>
      <c r="C128" s="1055" t="e">
        <f>#REF!</f>
        <v>#REF!</v>
      </c>
      <c r="D128" s="1055"/>
      <c r="E128" s="1055"/>
      <c r="F128" s="1055"/>
      <c r="G128" s="1055"/>
      <c r="H128" s="173"/>
      <c r="AE128" s="296"/>
      <c r="AF128" s="296"/>
      <c r="AH128" s="295"/>
      <c r="AI128" s="296"/>
    </row>
    <row r="129" spans="1:35" s="254" customFormat="1" hidden="1">
      <c r="A129" s="293"/>
      <c r="B129" s="292" t="e">
        <f>#REF!</f>
        <v>#REF!</v>
      </c>
      <c r="C129" s="1055" t="e">
        <f>#REF!</f>
        <v>#REF!</v>
      </c>
      <c r="D129" s="1055"/>
      <c r="E129" s="1055"/>
      <c r="F129" s="1055"/>
      <c r="G129" s="1055"/>
      <c r="H129" s="173"/>
      <c r="AE129" s="296"/>
      <c r="AF129" s="296"/>
      <c r="AH129" s="296"/>
      <c r="AI129" s="296"/>
    </row>
    <row r="130" spans="1:35" s="254" customFormat="1" ht="20.100000000000001" hidden="1" customHeight="1">
      <c r="A130" s="299" t="e">
        <f>#REF!</f>
        <v>#REF!</v>
      </c>
      <c r="B130" s="292" t="e">
        <f>#REF!</f>
        <v>#REF!</v>
      </c>
      <c r="C130" s="1055"/>
      <c r="D130" s="1055"/>
      <c r="E130" s="1055"/>
      <c r="F130" s="1055"/>
      <c r="G130" s="1055"/>
      <c r="H130" s="173"/>
      <c r="AE130" s="296"/>
      <c r="AF130" s="296"/>
      <c r="AH130" s="296"/>
      <c r="AI130" s="296"/>
    </row>
    <row r="131" spans="1:35" s="254" customFormat="1" hidden="1">
      <c r="A131" s="293" t="e">
        <f>#REF!</f>
        <v>#REF!</v>
      </c>
      <c r="B131" s="294" t="e">
        <f>#REF!</f>
        <v>#REF!</v>
      </c>
      <c r="C131" s="1055" t="e">
        <f>#REF!</f>
        <v>#REF!</v>
      </c>
      <c r="D131" s="1055"/>
      <c r="E131" s="1055"/>
      <c r="F131" s="1055"/>
      <c r="G131" s="1055"/>
      <c r="H131" s="173"/>
      <c r="AE131" s="296"/>
      <c r="AF131" s="296"/>
      <c r="AH131" s="295"/>
      <c r="AI131" s="296"/>
    </row>
    <row r="132" spans="1:35" s="254" customFormat="1" hidden="1">
      <c r="A132" s="293" t="e">
        <f>#REF!</f>
        <v>#REF!</v>
      </c>
      <c r="B132" s="294" t="e">
        <f>#REF!</f>
        <v>#REF!</v>
      </c>
      <c r="C132" s="1055" t="e">
        <f>#REF!</f>
        <v>#REF!</v>
      </c>
      <c r="D132" s="1055"/>
      <c r="E132" s="1055"/>
      <c r="F132" s="1055"/>
      <c r="G132" s="1055"/>
      <c r="H132" s="173"/>
      <c r="AE132" s="296"/>
      <c r="AF132" s="296"/>
      <c r="AH132" s="295"/>
      <c r="AI132" s="296"/>
    </row>
    <row r="133" spans="1:35" s="254" customFormat="1" ht="20.100000000000001" hidden="1" customHeight="1">
      <c r="A133" s="293" t="e">
        <f>#REF!</f>
        <v>#REF!</v>
      </c>
      <c r="B133" s="294" t="e">
        <f>#REF!</f>
        <v>#REF!</v>
      </c>
      <c r="C133" s="1055" t="e">
        <f>#REF!</f>
        <v>#REF!</v>
      </c>
      <c r="D133" s="1055"/>
      <c r="E133" s="1055"/>
      <c r="F133" s="1055"/>
      <c r="G133" s="1055"/>
      <c r="H133" s="173"/>
      <c r="AE133" s="296"/>
      <c r="AF133" s="296"/>
      <c r="AH133" s="295"/>
      <c r="AI133" s="296"/>
    </row>
    <row r="134" spans="1:35" s="254" customFormat="1" hidden="1">
      <c r="A134" s="293" t="e">
        <f>#REF!</f>
        <v>#REF!</v>
      </c>
      <c r="B134" s="294" t="e">
        <f>#REF!</f>
        <v>#REF!</v>
      </c>
      <c r="C134" s="1055" t="e">
        <f>#REF!</f>
        <v>#REF!</v>
      </c>
      <c r="D134" s="1055"/>
      <c r="E134" s="1055"/>
      <c r="F134" s="1055"/>
      <c r="G134" s="1055"/>
      <c r="H134" s="173"/>
      <c r="AE134" s="296"/>
      <c r="AF134" s="296"/>
      <c r="AH134" s="295"/>
      <c r="AI134" s="296"/>
    </row>
    <row r="135" spans="1:35" s="255" customFormat="1" ht="20.100000000000001" hidden="1" customHeight="1">
      <c r="A135" s="300"/>
      <c r="B135" s="292" t="e">
        <f>#REF!</f>
        <v>#REF!</v>
      </c>
      <c r="C135" s="1055" t="e">
        <f>#REF!</f>
        <v>#REF!</v>
      </c>
      <c r="D135" s="1055"/>
      <c r="E135" s="1055"/>
      <c r="F135" s="1055"/>
      <c r="G135" s="1055"/>
      <c r="H135" s="173"/>
      <c r="AE135" s="296"/>
      <c r="AF135" s="296"/>
      <c r="AH135" s="296"/>
      <c r="AI135" s="296"/>
    </row>
    <row r="136" spans="1:35" s="254" customFormat="1" ht="24" hidden="1" customHeight="1">
      <c r="A136" s="299" t="e">
        <f>#REF!</f>
        <v>#REF!</v>
      </c>
      <c r="B136" s="292" t="e">
        <f>#REF!</f>
        <v>#REF!</v>
      </c>
      <c r="C136" s="1055"/>
      <c r="D136" s="1055"/>
      <c r="E136" s="1055"/>
      <c r="F136" s="1055"/>
      <c r="G136" s="1055"/>
      <c r="H136" s="173"/>
      <c r="AE136" s="296"/>
      <c r="AF136" s="296"/>
      <c r="AH136" s="296"/>
      <c r="AI136" s="296"/>
    </row>
    <row r="137" spans="1:35" s="254" customFormat="1" hidden="1">
      <c r="A137" s="293" t="e">
        <f>#REF!</f>
        <v>#REF!</v>
      </c>
      <c r="B137" s="294" t="e">
        <f>#REF!</f>
        <v>#REF!</v>
      </c>
      <c r="C137" s="1055" t="e">
        <f>#REF!</f>
        <v>#REF!</v>
      </c>
      <c r="D137" s="1055"/>
      <c r="E137" s="1055"/>
      <c r="F137" s="1055"/>
      <c r="G137" s="1055"/>
      <c r="H137" s="173"/>
      <c r="AE137" s="296"/>
      <c r="AF137" s="296"/>
      <c r="AH137" s="295"/>
      <c r="AI137" s="296"/>
    </row>
    <row r="138" spans="1:35" s="254" customFormat="1" hidden="1">
      <c r="A138" s="293" t="e">
        <f>#REF!</f>
        <v>#REF!</v>
      </c>
      <c r="B138" s="294" t="e">
        <f>#REF!</f>
        <v>#REF!</v>
      </c>
      <c r="C138" s="1055" t="e">
        <f>#REF!</f>
        <v>#REF!</v>
      </c>
      <c r="D138" s="1055"/>
      <c r="E138" s="1055"/>
      <c r="F138" s="1055"/>
      <c r="G138" s="1055"/>
      <c r="H138" s="173"/>
      <c r="AE138" s="296"/>
      <c r="AF138" s="296"/>
      <c r="AH138" s="295"/>
      <c r="AI138" s="296"/>
    </row>
    <row r="139" spans="1:35" s="254" customFormat="1" ht="33" hidden="1" customHeight="1">
      <c r="A139" s="293" t="e">
        <f>#REF!</f>
        <v>#REF!</v>
      </c>
      <c r="B139" s="294" t="e">
        <f>#REF!</f>
        <v>#REF!</v>
      </c>
      <c r="C139" s="1055" t="e">
        <f>#REF!</f>
        <v>#REF!</v>
      </c>
      <c r="D139" s="1055"/>
      <c r="E139" s="1055"/>
      <c r="F139" s="1055"/>
      <c r="G139" s="1055"/>
      <c r="H139" s="173"/>
      <c r="AE139" s="296"/>
      <c r="AF139" s="296"/>
      <c r="AH139" s="295"/>
      <c r="AI139" s="296"/>
    </row>
    <row r="140" spans="1:35" s="255" customFormat="1" ht="20.100000000000001" hidden="1" customHeight="1">
      <c r="A140" s="293"/>
      <c r="B140" s="292" t="e">
        <f>#REF!</f>
        <v>#REF!</v>
      </c>
      <c r="C140" s="1055" t="e">
        <f>#REF!</f>
        <v>#REF!</v>
      </c>
      <c r="D140" s="1055"/>
      <c r="E140" s="1055"/>
      <c r="F140" s="1055"/>
      <c r="G140" s="1055"/>
      <c r="H140" s="173"/>
      <c r="AE140" s="296"/>
      <c r="AF140" s="296"/>
      <c r="AH140" s="296"/>
      <c r="AI140" s="296"/>
    </row>
    <row r="141" spans="1:35" s="254" customFormat="1" ht="20.100000000000001" hidden="1" customHeight="1">
      <c r="A141" s="299" t="e">
        <f>#REF!</f>
        <v>#REF!</v>
      </c>
      <c r="B141" s="292" t="e">
        <f>#REF!</f>
        <v>#REF!</v>
      </c>
      <c r="C141" s="1055"/>
      <c r="D141" s="1055"/>
      <c r="E141" s="1055"/>
      <c r="F141" s="1055"/>
      <c r="G141" s="1055"/>
      <c r="H141" s="173"/>
      <c r="AE141" s="296"/>
      <c r="AF141" s="296"/>
      <c r="AH141" s="296"/>
      <c r="AI141" s="296"/>
    </row>
    <row r="142" spans="1:35" s="254" customFormat="1" hidden="1">
      <c r="A142" s="293" t="e">
        <f>#REF!</f>
        <v>#REF!</v>
      </c>
      <c r="B142" s="294" t="e">
        <f>#REF!</f>
        <v>#REF!</v>
      </c>
      <c r="C142" s="1055" t="e">
        <f>#REF!</f>
        <v>#REF!</v>
      </c>
      <c r="D142" s="1055"/>
      <c r="E142" s="1055"/>
      <c r="F142" s="1055"/>
      <c r="G142" s="1055"/>
      <c r="H142" s="173"/>
      <c r="AE142" s="296"/>
      <c r="AF142" s="296"/>
      <c r="AH142" s="295"/>
      <c r="AI142" s="296"/>
    </row>
    <row r="143" spans="1:35" s="254" customFormat="1" hidden="1">
      <c r="A143" s="293" t="e">
        <f>#REF!</f>
        <v>#REF!</v>
      </c>
      <c r="B143" s="294" t="e">
        <f>#REF!</f>
        <v>#REF!</v>
      </c>
      <c r="C143" s="1055" t="e">
        <f>#REF!</f>
        <v>#REF!</v>
      </c>
      <c r="D143" s="1055"/>
      <c r="E143" s="1055"/>
      <c r="F143" s="1055"/>
      <c r="G143" s="1055"/>
      <c r="H143" s="173"/>
      <c r="AE143" s="296"/>
      <c r="AF143" s="296"/>
      <c r="AH143" s="295"/>
      <c r="AI143" s="296"/>
    </row>
    <row r="144" spans="1:35" s="254" customFormat="1" hidden="1">
      <c r="A144" s="293" t="e">
        <f>#REF!</f>
        <v>#REF!</v>
      </c>
      <c r="B144" s="294" t="e">
        <f>#REF!</f>
        <v>#REF!</v>
      </c>
      <c r="C144" s="1055" t="e">
        <f>#REF!</f>
        <v>#REF!</v>
      </c>
      <c r="D144" s="1055"/>
      <c r="E144" s="1055"/>
      <c r="F144" s="1055"/>
      <c r="G144" s="1055"/>
      <c r="H144" s="173"/>
      <c r="AE144" s="296"/>
      <c r="AF144" s="296"/>
      <c r="AH144" s="295"/>
      <c r="AI144" s="296"/>
    </row>
    <row r="145" spans="1:35" s="254" customFormat="1" hidden="1">
      <c r="A145" s="293"/>
      <c r="B145" s="292" t="e">
        <f>#REF!</f>
        <v>#REF!</v>
      </c>
      <c r="C145" s="1055" t="e">
        <f>#REF!</f>
        <v>#REF!</v>
      </c>
      <c r="D145" s="1055"/>
      <c r="E145" s="1055"/>
      <c r="F145" s="1055"/>
      <c r="G145" s="1055"/>
      <c r="H145" s="173"/>
      <c r="AE145" s="296"/>
      <c r="AF145" s="296"/>
      <c r="AH145" s="296"/>
      <c r="AI145" s="296"/>
    </row>
    <row r="146" spans="1:35" s="254" customFormat="1" ht="20.100000000000001" hidden="1" customHeight="1">
      <c r="A146" s="299" t="e">
        <f>#REF!</f>
        <v>#REF!</v>
      </c>
      <c r="B146" s="292" t="e">
        <f>#REF!</f>
        <v>#REF!</v>
      </c>
      <c r="C146" s="1055"/>
      <c r="D146" s="1055"/>
      <c r="E146" s="1055"/>
      <c r="F146" s="1055"/>
      <c r="G146" s="1055"/>
      <c r="H146" s="173"/>
      <c r="AE146" s="296"/>
      <c r="AF146" s="296"/>
      <c r="AH146" s="296"/>
      <c r="AI146" s="296"/>
    </row>
    <row r="147" spans="1:35" s="254" customFormat="1" hidden="1">
      <c r="A147" s="293" t="e">
        <f>#REF!</f>
        <v>#REF!</v>
      </c>
      <c r="B147" s="294" t="e">
        <f>#REF!</f>
        <v>#REF!</v>
      </c>
      <c r="C147" s="1055" t="e">
        <f>#REF!</f>
        <v>#REF!</v>
      </c>
      <c r="D147" s="1055"/>
      <c r="E147" s="1055"/>
      <c r="F147" s="1055"/>
      <c r="G147" s="1055"/>
      <c r="H147" s="173"/>
      <c r="AE147" s="296"/>
      <c r="AF147" s="296"/>
      <c r="AH147" s="295"/>
      <c r="AI147" s="296"/>
    </row>
    <row r="148" spans="1:35" s="254" customFormat="1" hidden="1">
      <c r="A148" s="293" t="e">
        <f>#REF!</f>
        <v>#REF!</v>
      </c>
      <c r="B148" s="294" t="e">
        <f>#REF!</f>
        <v>#REF!</v>
      </c>
      <c r="C148" s="1055" t="e">
        <f>#REF!</f>
        <v>#REF!</v>
      </c>
      <c r="D148" s="1055"/>
      <c r="E148" s="1055"/>
      <c r="F148" s="1055"/>
      <c r="G148" s="1055"/>
      <c r="H148" s="173"/>
      <c r="AE148" s="296"/>
      <c r="AF148" s="296"/>
      <c r="AH148" s="295"/>
      <c r="AI148" s="296"/>
    </row>
    <row r="149" spans="1:35" s="254" customFormat="1" hidden="1">
      <c r="A149" s="293" t="e">
        <f>#REF!</f>
        <v>#REF!</v>
      </c>
      <c r="B149" s="294" t="e">
        <f>#REF!</f>
        <v>#REF!</v>
      </c>
      <c r="C149" s="1055" t="e">
        <f>#REF!</f>
        <v>#REF!</v>
      </c>
      <c r="D149" s="1055"/>
      <c r="E149" s="1055"/>
      <c r="F149" s="1055"/>
      <c r="G149" s="1055"/>
      <c r="H149" s="173"/>
      <c r="AE149" s="296"/>
      <c r="AF149" s="296"/>
      <c r="AH149" s="295"/>
      <c r="AI149" s="296"/>
    </row>
    <row r="150" spans="1:35" s="254" customFormat="1" hidden="1">
      <c r="A150" s="293" t="e">
        <f>#REF!</f>
        <v>#REF!</v>
      </c>
      <c r="B150" s="294" t="e">
        <f>#REF!</f>
        <v>#REF!</v>
      </c>
      <c r="C150" s="1055" t="e">
        <f>#REF!</f>
        <v>#REF!</v>
      </c>
      <c r="D150" s="1055"/>
      <c r="E150" s="1055"/>
      <c r="F150" s="1055"/>
      <c r="G150" s="1055"/>
      <c r="H150" s="173"/>
      <c r="AE150" s="296"/>
      <c r="AF150" s="296"/>
      <c r="AH150" s="295"/>
      <c r="AI150" s="296"/>
    </row>
    <row r="151" spans="1:35" s="255" customFormat="1" ht="20.100000000000001" hidden="1" customHeight="1">
      <c r="A151" s="293"/>
      <c r="B151" s="292" t="e">
        <f>#REF!</f>
        <v>#REF!</v>
      </c>
      <c r="C151" s="1055" t="e">
        <f>#REF!</f>
        <v>#REF!</v>
      </c>
      <c r="D151" s="1055"/>
      <c r="E151" s="1055"/>
      <c r="F151" s="1055"/>
      <c r="G151" s="1055"/>
      <c r="H151" s="173"/>
      <c r="AE151" s="296"/>
      <c r="AF151" s="296"/>
      <c r="AH151" s="296"/>
      <c r="AI151" s="296"/>
    </row>
    <row r="152" spans="1:35" s="254" customFormat="1" ht="20.100000000000001" hidden="1" customHeight="1">
      <c r="A152" s="301"/>
      <c r="B152" s="292" t="e">
        <f>#REF!</f>
        <v>#REF!</v>
      </c>
      <c r="C152" s="1055" t="e">
        <f>#REF!</f>
        <v>#REF!</v>
      </c>
      <c r="D152" s="1055"/>
      <c r="E152" s="1055"/>
      <c r="F152" s="1055"/>
      <c r="G152" s="1055"/>
      <c r="H152" s="173"/>
      <c r="AE152" s="296"/>
      <c r="AF152" s="296"/>
      <c r="AH152" s="296"/>
      <c r="AI152" s="296"/>
    </row>
    <row r="153" spans="1:35" s="254" customFormat="1" hidden="1">
      <c r="A153" s="301"/>
      <c r="B153" s="292"/>
      <c r="C153" s="1055"/>
      <c r="D153" s="1055"/>
      <c r="E153" s="1055"/>
      <c r="F153" s="1055"/>
      <c r="G153" s="1055"/>
      <c r="H153" s="173"/>
      <c r="AE153" s="296"/>
      <c r="AF153" s="296"/>
      <c r="AH153" s="296"/>
      <c r="AI153" s="296"/>
    </row>
    <row r="154" spans="1:35" s="254" customFormat="1" ht="20.100000000000001" hidden="1" customHeight="1">
      <c r="A154" s="298" t="e">
        <f>#REF!</f>
        <v>#REF!</v>
      </c>
      <c r="B154" s="292" t="e">
        <f>#REF!</f>
        <v>#REF!</v>
      </c>
      <c r="C154" s="1055"/>
      <c r="D154" s="1055"/>
      <c r="E154" s="1055"/>
      <c r="F154" s="1055"/>
      <c r="G154" s="1055"/>
      <c r="H154" s="173"/>
      <c r="AE154" s="296"/>
      <c r="AF154" s="296"/>
      <c r="AH154" s="296"/>
      <c r="AI154" s="296"/>
    </row>
    <row r="155" spans="1:35" s="254" customFormat="1" ht="30" hidden="1" customHeight="1">
      <c r="A155" s="299" t="e">
        <f>#REF!</f>
        <v>#REF!</v>
      </c>
      <c r="B155" s="292" t="e">
        <f>#REF!</f>
        <v>#REF!</v>
      </c>
      <c r="C155" s="1055"/>
      <c r="D155" s="1055"/>
      <c r="E155" s="1055"/>
      <c r="F155" s="1055"/>
      <c r="G155" s="1055"/>
      <c r="H155" s="173"/>
      <c r="AE155" s="296"/>
      <c r="AF155" s="296"/>
      <c r="AH155" s="296"/>
      <c r="AI155" s="296"/>
    </row>
    <row r="156" spans="1:35" s="254" customFormat="1" hidden="1">
      <c r="A156" s="293" t="e">
        <f>#REF!</f>
        <v>#REF!</v>
      </c>
      <c r="B156" s="294" t="e">
        <f>#REF!</f>
        <v>#REF!</v>
      </c>
      <c r="C156" s="1055" t="e">
        <f>#REF!</f>
        <v>#REF!</v>
      </c>
      <c r="D156" s="1055"/>
      <c r="E156" s="1055"/>
      <c r="F156" s="1055"/>
      <c r="G156" s="1055"/>
      <c r="H156" s="173"/>
      <c r="AE156" s="296"/>
      <c r="AF156" s="296"/>
      <c r="AH156" s="295"/>
      <c r="AI156" s="296"/>
    </row>
    <row r="157" spans="1:35" s="254" customFormat="1" hidden="1">
      <c r="A157" s="293" t="e">
        <f>#REF!</f>
        <v>#REF!</v>
      </c>
      <c r="B157" s="294" t="e">
        <f>#REF!</f>
        <v>#REF!</v>
      </c>
      <c r="C157" s="1055" t="e">
        <f>#REF!</f>
        <v>#REF!</v>
      </c>
      <c r="D157" s="1055"/>
      <c r="E157" s="1055"/>
      <c r="F157" s="1055"/>
      <c r="G157" s="1055"/>
      <c r="H157" s="173"/>
      <c r="AE157" s="296"/>
      <c r="AF157" s="296"/>
      <c r="AH157" s="295"/>
      <c r="AI157" s="296"/>
    </row>
    <row r="158" spans="1:35" s="254" customFormat="1" hidden="1">
      <c r="A158" s="293" t="e">
        <f>#REF!</f>
        <v>#REF!</v>
      </c>
      <c r="B158" s="294" t="e">
        <f>#REF!</f>
        <v>#REF!</v>
      </c>
      <c r="C158" s="1055" t="e">
        <f>#REF!</f>
        <v>#REF!</v>
      </c>
      <c r="D158" s="1055"/>
      <c r="E158" s="1055"/>
      <c r="F158" s="1055"/>
      <c r="G158" s="1055"/>
      <c r="H158" s="173"/>
      <c r="AE158" s="296"/>
      <c r="AF158" s="296"/>
      <c r="AH158" s="295"/>
      <c r="AI158" s="296"/>
    </row>
    <row r="159" spans="1:35" s="254" customFormat="1" ht="20.100000000000001" hidden="1" customHeight="1">
      <c r="A159" s="302"/>
      <c r="B159" s="292" t="e">
        <f>#REF!</f>
        <v>#REF!</v>
      </c>
      <c r="C159" s="1055" t="e">
        <f>#REF!</f>
        <v>#REF!</v>
      </c>
      <c r="D159" s="1055"/>
      <c r="E159" s="1055"/>
      <c r="F159" s="1055"/>
      <c r="G159" s="1055"/>
      <c r="H159" s="173"/>
      <c r="AE159" s="296"/>
      <c r="AF159" s="296"/>
      <c r="AH159" s="296"/>
      <c r="AI159" s="296"/>
    </row>
    <row r="160" spans="1:35" s="254" customFormat="1" ht="20.100000000000001" hidden="1" customHeight="1">
      <c r="A160" s="301"/>
      <c r="B160" s="292" t="e">
        <f>#REF!</f>
        <v>#REF!</v>
      </c>
      <c r="C160" s="1055" t="e">
        <f>#REF!</f>
        <v>#REF!</v>
      </c>
      <c r="D160" s="1055"/>
      <c r="E160" s="1055"/>
      <c r="F160" s="1055"/>
      <c r="G160" s="1055"/>
      <c r="H160" s="173"/>
      <c r="AE160" s="296"/>
      <c r="AF160" s="296"/>
      <c r="AH160" s="296"/>
      <c r="AI160" s="296"/>
    </row>
    <row r="161" spans="1:35" s="254" customFormat="1" ht="20.100000000000001" hidden="1" customHeight="1">
      <c r="A161" s="291" t="e">
        <f>#REF!</f>
        <v>#REF!</v>
      </c>
      <c r="B161" s="292" t="e">
        <f>#REF!</f>
        <v>#REF!</v>
      </c>
      <c r="C161" s="1055"/>
      <c r="D161" s="1055"/>
      <c r="E161" s="1055"/>
      <c r="F161" s="1055"/>
      <c r="G161" s="1055"/>
      <c r="H161" s="173"/>
      <c r="AE161" s="296"/>
      <c r="AF161" s="296"/>
      <c r="AH161" s="296"/>
      <c r="AI161" s="296"/>
    </row>
    <row r="162" spans="1:35" s="254" customFormat="1" ht="30" hidden="1" customHeight="1">
      <c r="A162" s="298" t="e">
        <f>#REF!</f>
        <v>#REF!</v>
      </c>
      <c r="B162" s="292" t="e">
        <f>#REF!</f>
        <v>#REF!</v>
      </c>
      <c r="C162" s="1055"/>
      <c r="D162" s="1055"/>
      <c r="E162" s="1055"/>
      <c r="F162" s="1055"/>
      <c r="G162" s="1055"/>
      <c r="H162" s="173"/>
      <c r="AE162" s="296"/>
      <c r="AF162" s="296"/>
      <c r="AH162" s="296"/>
      <c r="AI162" s="296"/>
    </row>
    <row r="163" spans="1:35" s="254" customFormat="1" ht="20.100000000000001" hidden="1" customHeight="1">
      <c r="A163" s="293" t="e">
        <f>#REF!</f>
        <v>#REF!</v>
      </c>
      <c r="B163" s="294" t="e">
        <f>#REF!</f>
        <v>#REF!</v>
      </c>
      <c r="C163" s="1055" t="e">
        <f>#REF!</f>
        <v>#REF!</v>
      </c>
      <c r="D163" s="1055"/>
      <c r="E163" s="1055"/>
      <c r="F163" s="1055"/>
      <c r="G163" s="1055"/>
      <c r="H163" s="173"/>
      <c r="AE163" s="296"/>
      <c r="AF163" s="296"/>
      <c r="AH163" s="295"/>
      <c r="AI163" s="296"/>
    </row>
    <row r="164" spans="1:35" s="254" customFormat="1" ht="20.100000000000001" hidden="1" customHeight="1">
      <c r="A164" s="293" t="e">
        <f>#REF!</f>
        <v>#REF!</v>
      </c>
      <c r="B164" s="294" t="e">
        <f>#REF!</f>
        <v>#REF!</v>
      </c>
      <c r="C164" s="1055" t="e">
        <f>#REF!</f>
        <v>#REF!</v>
      </c>
      <c r="D164" s="1055"/>
      <c r="E164" s="1055"/>
      <c r="F164" s="1055"/>
      <c r="G164" s="1055"/>
      <c r="H164" s="173"/>
      <c r="AE164" s="296"/>
      <c r="AF164" s="296"/>
      <c r="AH164" s="295"/>
      <c r="AI164" s="296"/>
    </row>
    <row r="165" spans="1:35" s="254" customFormat="1" ht="20.100000000000001" hidden="1" customHeight="1">
      <c r="A165" s="293" t="e">
        <f>#REF!</f>
        <v>#REF!</v>
      </c>
      <c r="B165" s="294" t="e">
        <f>#REF!</f>
        <v>#REF!</v>
      </c>
      <c r="C165" s="1055" t="e">
        <f>#REF!</f>
        <v>#REF!</v>
      </c>
      <c r="D165" s="1055"/>
      <c r="E165" s="1055"/>
      <c r="F165" s="1055"/>
      <c r="G165" s="1055"/>
      <c r="H165" s="173"/>
      <c r="AE165" s="296"/>
      <c r="AF165" s="296"/>
      <c r="AH165" s="295"/>
      <c r="AI165" s="296"/>
    </row>
    <row r="166" spans="1:35" s="254" customFormat="1" ht="20.100000000000001" hidden="1" customHeight="1">
      <c r="A166" s="293" t="e">
        <f>#REF!</f>
        <v>#REF!</v>
      </c>
      <c r="B166" s="294" t="e">
        <f>#REF!</f>
        <v>#REF!</v>
      </c>
      <c r="C166" s="1055" t="e">
        <f>#REF!</f>
        <v>#REF!</v>
      </c>
      <c r="D166" s="1055"/>
      <c r="E166" s="1055"/>
      <c r="F166" s="1055"/>
      <c r="G166" s="1055"/>
      <c r="H166" s="173"/>
      <c r="AE166" s="296"/>
      <c r="AF166" s="296"/>
      <c r="AH166" s="295"/>
      <c r="AI166" s="296"/>
    </row>
    <row r="167" spans="1:35" s="254" customFormat="1" ht="20.100000000000001" hidden="1" customHeight="1">
      <c r="A167" s="293" t="e">
        <f>#REF!</f>
        <v>#REF!</v>
      </c>
      <c r="B167" s="294" t="e">
        <f>#REF!</f>
        <v>#REF!</v>
      </c>
      <c r="C167" s="1055" t="e">
        <f>#REF!</f>
        <v>#REF!</v>
      </c>
      <c r="D167" s="1055"/>
      <c r="E167" s="1055"/>
      <c r="F167" s="1055"/>
      <c r="G167" s="1055"/>
      <c r="H167" s="173"/>
      <c r="AE167" s="296"/>
      <c r="AF167" s="296"/>
      <c r="AH167" s="295"/>
      <c r="AI167" s="296"/>
    </row>
    <row r="168" spans="1:35" s="254" customFormat="1" ht="20.100000000000001" hidden="1" customHeight="1">
      <c r="A168" s="297"/>
      <c r="B168" s="292" t="e">
        <f>#REF!</f>
        <v>#REF!</v>
      </c>
      <c r="C168" s="1055" t="e">
        <f>#REF!</f>
        <v>#REF!</v>
      </c>
      <c r="D168" s="1055"/>
      <c r="E168" s="1055"/>
      <c r="F168" s="1055"/>
      <c r="G168" s="1055"/>
      <c r="H168" s="173"/>
      <c r="AE168" s="296"/>
      <c r="AF168" s="296"/>
      <c r="AH168" s="296"/>
      <c r="AI168" s="296"/>
    </row>
    <row r="169" spans="1:35" s="254" customFormat="1" ht="20.100000000000001" hidden="1" customHeight="1">
      <c r="A169" s="298" t="e">
        <f>#REF!</f>
        <v>#REF!</v>
      </c>
      <c r="B169" s="292" t="e">
        <f>#REF!</f>
        <v>#REF!</v>
      </c>
      <c r="C169" s="1055"/>
      <c r="D169" s="1055"/>
      <c r="E169" s="1055"/>
      <c r="F169" s="1055"/>
      <c r="G169" s="1055"/>
      <c r="H169" s="173"/>
      <c r="AE169" s="296"/>
      <c r="AF169" s="296"/>
      <c r="AH169" s="296"/>
      <c r="AI169" s="296"/>
    </row>
    <row r="170" spans="1:35" s="254" customFormat="1" ht="20.100000000000001" hidden="1" customHeight="1">
      <c r="A170" s="293" t="e">
        <f>#REF!</f>
        <v>#REF!</v>
      </c>
      <c r="B170" s="303" t="e">
        <f>#REF!</f>
        <v>#REF!</v>
      </c>
      <c r="C170" s="1055" t="e">
        <f>#REF!</f>
        <v>#REF!</v>
      </c>
      <c r="D170" s="1055"/>
      <c r="E170" s="1055"/>
      <c r="F170" s="1055"/>
      <c r="G170" s="1055"/>
      <c r="H170" s="173"/>
      <c r="AE170" s="296"/>
      <c r="AF170" s="296"/>
      <c r="AH170" s="295"/>
      <c r="AI170" s="296"/>
    </row>
    <row r="171" spans="1:35" s="254" customFormat="1" ht="20.100000000000001" hidden="1" customHeight="1">
      <c r="A171" s="293" t="e">
        <f>#REF!</f>
        <v>#REF!</v>
      </c>
      <c r="B171" s="303" t="e">
        <f>#REF!</f>
        <v>#REF!</v>
      </c>
      <c r="C171" s="1055" t="e">
        <f>#REF!</f>
        <v>#REF!</v>
      </c>
      <c r="D171" s="1055"/>
      <c r="E171" s="1055"/>
      <c r="F171" s="1055"/>
      <c r="G171" s="1055"/>
      <c r="H171" s="173"/>
      <c r="AE171" s="296"/>
      <c r="AF171" s="296"/>
      <c r="AH171" s="295"/>
      <c r="AI171" s="296"/>
    </row>
    <row r="172" spans="1:35" s="254" customFormat="1" ht="20.100000000000001" hidden="1" customHeight="1">
      <c r="A172" s="293" t="e">
        <f>#REF!</f>
        <v>#REF!</v>
      </c>
      <c r="B172" s="303" t="e">
        <f>#REF!</f>
        <v>#REF!</v>
      </c>
      <c r="C172" s="1055" t="e">
        <f>#REF!</f>
        <v>#REF!</v>
      </c>
      <c r="D172" s="1055"/>
      <c r="E172" s="1055"/>
      <c r="F172" s="1055"/>
      <c r="G172" s="1055"/>
      <c r="H172" s="173"/>
      <c r="AE172" s="296"/>
      <c r="AF172" s="296"/>
      <c r="AH172" s="295"/>
      <c r="AI172" s="296"/>
    </row>
    <row r="173" spans="1:35" s="254" customFormat="1" ht="20.100000000000001" hidden="1" customHeight="1">
      <c r="A173" s="293" t="e">
        <f>#REF!</f>
        <v>#REF!</v>
      </c>
      <c r="B173" s="303" t="e">
        <f>#REF!</f>
        <v>#REF!</v>
      </c>
      <c r="C173" s="1055" t="e">
        <f>#REF!</f>
        <v>#REF!</v>
      </c>
      <c r="D173" s="1055"/>
      <c r="E173" s="1055"/>
      <c r="F173" s="1055"/>
      <c r="G173" s="1055"/>
      <c r="H173" s="173"/>
      <c r="AE173" s="296"/>
      <c r="AF173" s="296"/>
      <c r="AH173" s="295"/>
      <c r="AI173" s="296"/>
    </row>
    <row r="174" spans="1:35" s="254" customFormat="1" ht="20.100000000000001" hidden="1" customHeight="1">
      <c r="A174" s="293" t="e">
        <f>#REF!</f>
        <v>#REF!</v>
      </c>
      <c r="B174" s="303" t="e">
        <f>#REF!</f>
        <v>#REF!</v>
      </c>
      <c r="C174" s="1055" t="e">
        <f>#REF!</f>
        <v>#REF!</v>
      </c>
      <c r="D174" s="1055"/>
      <c r="E174" s="1055"/>
      <c r="F174" s="1055"/>
      <c r="G174" s="1055"/>
      <c r="H174" s="173"/>
      <c r="AE174" s="296"/>
      <c r="AF174" s="296"/>
      <c r="AH174" s="295"/>
      <c r="AI174" s="296"/>
    </row>
    <row r="175" spans="1:35" s="254" customFormat="1" ht="20.100000000000001" hidden="1" customHeight="1">
      <c r="A175" s="293" t="e">
        <f>#REF!</f>
        <v>#REF!</v>
      </c>
      <c r="B175" s="303" t="e">
        <f>#REF!</f>
        <v>#REF!</v>
      </c>
      <c r="C175" s="1055" t="e">
        <f>#REF!</f>
        <v>#REF!</v>
      </c>
      <c r="D175" s="1055"/>
      <c r="E175" s="1055"/>
      <c r="F175" s="1055"/>
      <c r="G175" s="1055"/>
      <c r="H175" s="173"/>
      <c r="AE175" s="296"/>
      <c r="AF175" s="296"/>
      <c r="AH175" s="295"/>
      <c r="AI175" s="296"/>
    </row>
    <row r="176" spans="1:35" s="254" customFormat="1" ht="20.100000000000001" hidden="1" customHeight="1">
      <c r="A176" s="304"/>
      <c r="B176" s="292" t="e">
        <f>#REF!</f>
        <v>#REF!</v>
      </c>
      <c r="C176" s="1055" t="e">
        <f>#REF!</f>
        <v>#REF!</v>
      </c>
      <c r="D176" s="1055"/>
      <c r="E176" s="1055"/>
      <c r="F176" s="1055"/>
      <c r="G176" s="1055"/>
      <c r="H176" s="173"/>
      <c r="AE176" s="296"/>
      <c r="AF176" s="296"/>
      <c r="AH176" s="296"/>
      <c r="AI176" s="296"/>
    </row>
    <row r="177" spans="1:35" s="254" customFormat="1" ht="35.25" hidden="1" customHeight="1">
      <c r="A177" s="298" t="e">
        <f>#REF!</f>
        <v>#REF!</v>
      </c>
      <c r="B177" s="292" t="e">
        <f>#REF!</f>
        <v>#REF!</v>
      </c>
      <c r="C177" s="1055"/>
      <c r="D177" s="1055"/>
      <c r="E177" s="1055"/>
      <c r="F177" s="1055"/>
      <c r="G177" s="1055"/>
      <c r="H177" s="173"/>
      <c r="AE177" s="296"/>
      <c r="AF177" s="296"/>
      <c r="AH177" s="296"/>
      <c r="AI177" s="296"/>
    </row>
    <row r="178" spans="1:35" s="254" customFormat="1" ht="19.5" hidden="1" customHeight="1">
      <c r="A178" s="293" t="e">
        <f>#REF!</f>
        <v>#REF!</v>
      </c>
      <c r="B178" s="303" t="e">
        <f>#REF!</f>
        <v>#REF!</v>
      </c>
      <c r="C178" s="1055" t="e">
        <f>#REF!</f>
        <v>#REF!</v>
      </c>
      <c r="D178" s="1055"/>
      <c r="E178" s="1055"/>
      <c r="F178" s="1055"/>
      <c r="G178" s="1055"/>
      <c r="H178" s="173"/>
      <c r="AE178" s="296"/>
      <c r="AF178" s="296"/>
      <c r="AH178" s="295"/>
      <c r="AI178" s="296"/>
    </row>
    <row r="179" spans="1:35" s="254" customFormat="1" ht="19.5" hidden="1" customHeight="1">
      <c r="A179" s="293" t="e">
        <f>#REF!</f>
        <v>#REF!</v>
      </c>
      <c r="B179" s="303" t="e">
        <f>#REF!</f>
        <v>#REF!</v>
      </c>
      <c r="C179" s="1055" t="e">
        <f>#REF!</f>
        <v>#REF!</v>
      </c>
      <c r="D179" s="1055"/>
      <c r="E179" s="1055"/>
      <c r="F179" s="1055"/>
      <c r="G179" s="1055"/>
      <c r="H179" s="173"/>
      <c r="AE179" s="296"/>
      <c r="AF179" s="296"/>
      <c r="AH179" s="295"/>
      <c r="AI179" s="296"/>
    </row>
    <row r="180" spans="1:35" s="254" customFormat="1" ht="19.5" hidden="1" customHeight="1">
      <c r="A180" s="293" t="e">
        <f>#REF!</f>
        <v>#REF!</v>
      </c>
      <c r="B180" s="303" t="e">
        <f>#REF!</f>
        <v>#REF!</v>
      </c>
      <c r="C180" s="1055" t="e">
        <f>#REF!</f>
        <v>#REF!</v>
      </c>
      <c r="D180" s="1055"/>
      <c r="E180" s="1055"/>
      <c r="F180" s="1055"/>
      <c r="G180" s="1055"/>
      <c r="H180" s="173"/>
      <c r="AE180" s="296"/>
      <c r="AF180" s="296"/>
      <c r="AH180" s="295"/>
      <c r="AI180" s="296"/>
    </row>
    <row r="181" spans="1:35" s="254" customFormat="1" ht="19.5" hidden="1" customHeight="1">
      <c r="A181" s="293" t="e">
        <f>#REF!</f>
        <v>#REF!</v>
      </c>
      <c r="B181" s="303" t="e">
        <f>#REF!</f>
        <v>#REF!</v>
      </c>
      <c r="C181" s="1055" t="e">
        <f>#REF!</f>
        <v>#REF!</v>
      </c>
      <c r="D181" s="1055"/>
      <c r="E181" s="1055"/>
      <c r="F181" s="1055"/>
      <c r="G181" s="1055"/>
      <c r="H181" s="173"/>
      <c r="AE181" s="296"/>
      <c r="AF181" s="296"/>
      <c r="AH181" s="295"/>
      <c r="AI181" s="296"/>
    </row>
    <row r="182" spans="1:35" s="254" customFormat="1" ht="33" hidden="1" customHeight="1">
      <c r="A182" s="293" t="e">
        <f>#REF!</f>
        <v>#REF!</v>
      </c>
      <c r="B182" s="303" t="e">
        <f>#REF!</f>
        <v>#REF!</v>
      </c>
      <c r="C182" s="1055" t="e">
        <f>#REF!</f>
        <v>#REF!</v>
      </c>
      <c r="D182" s="1055"/>
      <c r="E182" s="1055"/>
      <c r="F182" s="1055"/>
      <c r="G182" s="1055"/>
      <c r="H182" s="173"/>
      <c r="AE182" s="296"/>
      <c r="AF182" s="296"/>
      <c r="AH182" s="295"/>
      <c r="AI182" s="296"/>
    </row>
    <row r="183" spans="1:35" s="254" customFormat="1" ht="19.5" hidden="1" customHeight="1">
      <c r="A183" s="293" t="e">
        <f>#REF!</f>
        <v>#REF!</v>
      </c>
      <c r="B183" s="303" t="e">
        <f>#REF!</f>
        <v>#REF!</v>
      </c>
      <c r="C183" s="1055" t="e">
        <f>#REF!</f>
        <v>#REF!</v>
      </c>
      <c r="D183" s="1055"/>
      <c r="E183" s="1055"/>
      <c r="F183" s="1055"/>
      <c r="G183" s="1055"/>
      <c r="H183" s="173"/>
      <c r="AE183" s="296"/>
      <c r="AF183" s="296"/>
      <c r="AH183" s="295"/>
      <c r="AI183" s="296"/>
    </row>
    <row r="184" spans="1:35" s="254" customFormat="1" ht="19.5" hidden="1" customHeight="1">
      <c r="A184" s="293" t="e">
        <f>#REF!</f>
        <v>#REF!</v>
      </c>
      <c r="B184" s="303" t="e">
        <f>#REF!</f>
        <v>#REF!</v>
      </c>
      <c r="C184" s="1055" t="e">
        <f>#REF!</f>
        <v>#REF!</v>
      </c>
      <c r="D184" s="1055"/>
      <c r="E184" s="1055"/>
      <c r="F184" s="1055"/>
      <c r="G184" s="1055"/>
      <c r="H184" s="173"/>
      <c r="AE184" s="296"/>
      <c r="AF184" s="296"/>
      <c r="AH184" s="295"/>
      <c r="AI184" s="296"/>
    </row>
    <row r="185" spans="1:35" s="254" customFormat="1" ht="19.5" hidden="1" customHeight="1">
      <c r="A185" s="293" t="e">
        <f>#REF!</f>
        <v>#REF!</v>
      </c>
      <c r="B185" s="303" t="e">
        <f>#REF!</f>
        <v>#REF!</v>
      </c>
      <c r="C185" s="1055" t="e">
        <f>#REF!</f>
        <v>#REF!</v>
      </c>
      <c r="D185" s="1055"/>
      <c r="E185" s="1055"/>
      <c r="F185" s="1055"/>
      <c r="G185" s="1055"/>
      <c r="H185" s="173"/>
      <c r="AE185" s="296"/>
      <c r="AF185" s="296"/>
      <c r="AH185" s="295"/>
      <c r="AI185" s="296"/>
    </row>
    <row r="186" spans="1:35" s="254" customFormat="1" ht="19.5" hidden="1" customHeight="1">
      <c r="A186" s="293" t="e">
        <f>#REF!</f>
        <v>#REF!</v>
      </c>
      <c r="B186" s="303" t="e">
        <f>#REF!</f>
        <v>#REF!</v>
      </c>
      <c r="C186" s="1055" t="e">
        <f>#REF!</f>
        <v>#REF!</v>
      </c>
      <c r="D186" s="1055"/>
      <c r="E186" s="1055"/>
      <c r="F186" s="1055"/>
      <c r="G186" s="1055"/>
      <c r="H186" s="173"/>
      <c r="AE186" s="296"/>
      <c r="AF186" s="296"/>
      <c r="AH186" s="295"/>
      <c r="AI186" s="296"/>
    </row>
    <row r="187" spans="1:35" s="254" customFormat="1" ht="19.5" hidden="1" customHeight="1">
      <c r="A187" s="304"/>
      <c r="B187" s="292" t="e">
        <f>#REF!</f>
        <v>#REF!</v>
      </c>
      <c r="C187" s="1055" t="e">
        <f>#REF!</f>
        <v>#REF!</v>
      </c>
      <c r="D187" s="1055"/>
      <c r="E187" s="1055"/>
      <c r="F187" s="1055"/>
      <c r="G187" s="1055"/>
      <c r="H187" s="173"/>
      <c r="AE187" s="296"/>
      <c r="AF187" s="296"/>
      <c r="AH187" s="296"/>
      <c r="AI187" s="296"/>
    </row>
    <row r="188" spans="1:35" s="254" customFormat="1" ht="19.5" hidden="1" customHeight="1">
      <c r="A188" s="298" t="e">
        <f>#REF!</f>
        <v>#REF!</v>
      </c>
      <c r="B188" s="292" t="e">
        <f>#REF!</f>
        <v>#REF!</v>
      </c>
      <c r="C188" s="1055"/>
      <c r="D188" s="1055"/>
      <c r="E188" s="1055"/>
      <c r="F188" s="1055"/>
      <c r="G188" s="1055"/>
      <c r="H188" s="173"/>
      <c r="AE188" s="296"/>
      <c r="AF188" s="296"/>
      <c r="AH188" s="296"/>
      <c r="AI188" s="296"/>
    </row>
    <row r="189" spans="1:35" s="254" customFormat="1" ht="19.5" hidden="1" customHeight="1">
      <c r="A189" s="293" t="e">
        <f>#REF!</f>
        <v>#REF!</v>
      </c>
      <c r="B189" s="294" t="e">
        <f>#REF!</f>
        <v>#REF!</v>
      </c>
      <c r="C189" s="1055" t="e">
        <f>#REF!</f>
        <v>#REF!</v>
      </c>
      <c r="D189" s="1055"/>
      <c r="E189" s="1055"/>
      <c r="F189" s="1055"/>
      <c r="G189" s="1055"/>
      <c r="H189" s="173"/>
      <c r="AE189" s="296"/>
      <c r="AF189" s="296"/>
      <c r="AH189" s="295"/>
      <c r="AI189" s="296"/>
    </row>
    <row r="190" spans="1:35" s="254" customFormat="1" ht="19.5" hidden="1" customHeight="1">
      <c r="A190" s="293" t="e">
        <f>#REF!</f>
        <v>#REF!</v>
      </c>
      <c r="B190" s="294" t="e">
        <f>#REF!</f>
        <v>#REF!</v>
      </c>
      <c r="C190" s="1055" t="e">
        <f>#REF!</f>
        <v>#REF!</v>
      </c>
      <c r="D190" s="1055"/>
      <c r="E190" s="1055"/>
      <c r="F190" s="1055"/>
      <c r="G190" s="1055"/>
      <c r="H190" s="173"/>
      <c r="AE190" s="296"/>
      <c r="AF190" s="296"/>
      <c r="AH190" s="295"/>
      <c r="AI190" s="296"/>
    </row>
    <row r="191" spans="1:35" s="254" customFormat="1" ht="19.5" hidden="1" customHeight="1">
      <c r="A191" s="293" t="e">
        <f>#REF!</f>
        <v>#REF!</v>
      </c>
      <c r="B191" s="294" t="e">
        <f>#REF!</f>
        <v>#REF!</v>
      </c>
      <c r="C191" s="1055" t="e">
        <f>#REF!</f>
        <v>#REF!</v>
      </c>
      <c r="D191" s="1055"/>
      <c r="E191" s="1055"/>
      <c r="F191" s="1055"/>
      <c r="G191" s="1055"/>
      <c r="H191" s="173"/>
      <c r="AE191" s="296"/>
      <c r="AF191" s="296"/>
      <c r="AH191" s="295"/>
      <c r="AI191" s="296"/>
    </row>
    <row r="192" spans="1:35" s="254" customFormat="1" ht="19.5" hidden="1" customHeight="1">
      <c r="A192" s="304"/>
      <c r="B192" s="292" t="e">
        <f>#REF!</f>
        <v>#REF!</v>
      </c>
      <c r="C192" s="1055" t="e">
        <f>#REF!</f>
        <v>#REF!</v>
      </c>
      <c r="D192" s="1055"/>
      <c r="E192" s="1055"/>
      <c r="F192" s="1055"/>
      <c r="G192" s="1055"/>
      <c r="H192" s="173"/>
      <c r="AE192" s="296"/>
      <c r="AF192" s="296"/>
      <c r="AH192" s="296"/>
      <c r="AI192" s="296"/>
    </row>
    <row r="193" spans="1:35" s="254" customFormat="1" ht="33" hidden="1" customHeight="1">
      <c r="A193" s="298" t="e">
        <f>#REF!</f>
        <v>#REF!</v>
      </c>
      <c r="B193" s="292" t="e">
        <f>#REF!</f>
        <v>#REF!</v>
      </c>
      <c r="C193" s="1055"/>
      <c r="D193" s="1055"/>
      <c r="E193" s="1055"/>
      <c r="F193" s="1055"/>
      <c r="G193" s="1055"/>
      <c r="H193" s="173"/>
      <c r="AE193" s="296"/>
      <c r="AF193" s="296"/>
      <c r="AH193" s="296"/>
      <c r="AI193" s="296"/>
    </row>
    <row r="194" spans="1:35" s="254" customFormat="1" ht="19.5" hidden="1" customHeight="1">
      <c r="A194" s="304" t="e">
        <f>#REF!</f>
        <v>#REF!</v>
      </c>
      <c r="B194" s="294" t="e">
        <f>#REF!</f>
        <v>#REF!</v>
      </c>
      <c r="C194" s="1055" t="e">
        <f>#REF!</f>
        <v>#REF!</v>
      </c>
      <c r="D194" s="1055"/>
      <c r="E194" s="1055"/>
      <c r="F194" s="1055"/>
      <c r="G194" s="1055"/>
      <c r="H194" s="173"/>
      <c r="AE194" s="296"/>
      <c r="AF194" s="296"/>
      <c r="AH194" s="295"/>
      <c r="AI194" s="296"/>
    </row>
    <row r="195" spans="1:35" s="254" customFormat="1" ht="19.5" hidden="1" customHeight="1">
      <c r="A195" s="304" t="e">
        <f>#REF!</f>
        <v>#REF!</v>
      </c>
      <c r="B195" s="294" t="e">
        <f>#REF!</f>
        <v>#REF!</v>
      </c>
      <c r="C195" s="1055" t="e">
        <f>#REF!</f>
        <v>#REF!</v>
      </c>
      <c r="D195" s="1055"/>
      <c r="E195" s="1055"/>
      <c r="F195" s="1055"/>
      <c r="G195" s="1055"/>
      <c r="H195" s="173"/>
      <c r="AE195" s="296"/>
      <c r="AF195" s="296"/>
      <c r="AH195" s="295"/>
      <c r="AI195" s="296"/>
    </row>
    <row r="196" spans="1:35" s="254" customFormat="1" ht="19.5" hidden="1" customHeight="1">
      <c r="A196" s="304" t="e">
        <f>#REF!</f>
        <v>#REF!</v>
      </c>
      <c r="B196" s="294" t="e">
        <f>#REF!</f>
        <v>#REF!</v>
      </c>
      <c r="C196" s="1055" t="e">
        <f>#REF!</f>
        <v>#REF!</v>
      </c>
      <c r="D196" s="1055"/>
      <c r="E196" s="1055"/>
      <c r="F196" s="1055"/>
      <c r="G196" s="1055"/>
      <c r="H196" s="173"/>
      <c r="AE196" s="296"/>
      <c r="AF196" s="296"/>
      <c r="AH196" s="295"/>
      <c r="AI196" s="296"/>
    </row>
    <row r="197" spans="1:35" s="254" customFormat="1" ht="19.5" hidden="1" customHeight="1">
      <c r="A197" s="304"/>
      <c r="B197" s="292" t="e">
        <f>#REF!</f>
        <v>#REF!</v>
      </c>
      <c r="C197" s="1055" t="e">
        <f>#REF!</f>
        <v>#REF!</v>
      </c>
      <c r="D197" s="1055"/>
      <c r="E197" s="1055"/>
      <c r="F197" s="1055"/>
      <c r="G197" s="1055"/>
      <c r="H197" s="173"/>
      <c r="AE197" s="296"/>
      <c r="AF197" s="296"/>
      <c r="AH197" s="296"/>
      <c r="AI197" s="296"/>
    </row>
    <row r="198" spans="1:35" s="254" customFormat="1" ht="19.5" hidden="1" customHeight="1">
      <c r="A198" s="298" t="e">
        <f>#REF!</f>
        <v>#REF!</v>
      </c>
      <c r="B198" s="292" t="e">
        <f>#REF!</f>
        <v>#REF!</v>
      </c>
      <c r="C198" s="1055"/>
      <c r="D198" s="1055"/>
      <c r="E198" s="1055"/>
      <c r="F198" s="1055"/>
      <c r="G198" s="1055"/>
      <c r="H198" s="173"/>
      <c r="AE198" s="296"/>
      <c r="AF198" s="296"/>
      <c r="AH198" s="296"/>
      <c r="AI198" s="296"/>
    </row>
    <row r="199" spans="1:35" s="254" customFormat="1" ht="19.5" hidden="1" customHeight="1">
      <c r="A199" s="293" t="e">
        <f>#REF!</f>
        <v>#REF!</v>
      </c>
      <c r="B199" s="294" t="e">
        <f>#REF!</f>
        <v>#REF!</v>
      </c>
      <c r="C199" s="1055" t="e">
        <f>#REF!</f>
        <v>#REF!</v>
      </c>
      <c r="D199" s="1055"/>
      <c r="E199" s="1055"/>
      <c r="F199" s="1055"/>
      <c r="G199" s="1055"/>
      <c r="H199" s="173"/>
      <c r="AE199" s="296"/>
      <c r="AF199" s="296"/>
      <c r="AH199" s="295"/>
      <c r="AI199" s="296"/>
    </row>
    <row r="200" spans="1:35" s="254" customFormat="1" ht="19.5" hidden="1" customHeight="1">
      <c r="A200" s="293" t="e">
        <f>#REF!</f>
        <v>#REF!</v>
      </c>
      <c r="B200" s="294" t="e">
        <f>#REF!</f>
        <v>#REF!</v>
      </c>
      <c r="C200" s="1055" t="e">
        <f>#REF!</f>
        <v>#REF!</v>
      </c>
      <c r="D200" s="1055"/>
      <c r="E200" s="1055"/>
      <c r="F200" s="1055"/>
      <c r="G200" s="1055"/>
      <c r="H200" s="173"/>
      <c r="AE200" s="296"/>
      <c r="AF200" s="296"/>
      <c r="AH200" s="295"/>
      <c r="AI200" s="296"/>
    </row>
    <row r="201" spans="1:35" s="254" customFormat="1" ht="19.5" hidden="1" customHeight="1">
      <c r="A201" s="304"/>
      <c r="B201" s="292" t="e">
        <f>#REF!</f>
        <v>#REF!</v>
      </c>
      <c r="C201" s="1055" t="e">
        <f>#REF!</f>
        <v>#REF!</v>
      </c>
      <c r="D201" s="1055"/>
      <c r="E201" s="1055"/>
      <c r="F201" s="1055"/>
      <c r="G201" s="1055"/>
      <c r="H201" s="173"/>
      <c r="AE201" s="296"/>
      <c r="AF201" s="296"/>
      <c r="AH201" s="296"/>
      <c r="AI201" s="296"/>
    </row>
    <row r="202" spans="1:35" s="254" customFormat="1" ht="33" hidden="1" customHeight="1">
      <c r="A202" s="298" t="e">
        <f>#REF!</f>
        <v>#REF!</v>
      </c>
      <c r="B202" s="292" t="e">
        <f>#REF!</f>
        <v>#REF!</v>
      </c>
      <c r="C202" s="1055"/>
      <c r="D202" s="1055"/>
      <c r="E202" s="1055"/>
      <c r="F202" s="1055"/>
      <c r="G202" s="1055"/>
      <c r="H202" s="173"/>
      <c r="AE202" s="296"/>
      <c r="AF202" s="296"/>
      <c r="AH202" s="296"/>
      <c r="AI202" s="296"/>
    </row>
    <row r="203" spans="1:35" s="254" customFormat="1" ht="19.5" hidden="1" customHeight="1">
      <c r="A203" s="293" t="e">
        <f>#REF!</f>
        <v>#REF!</v>
      </c>
      <c r="B203" s="294" t="e">
        <f>#REF!</f>
        <v>#REF!</v>
      </c>
      <c r="C203" s="1055" t="e">
        <f>#REF!</f>
        <v>#REF!</v>
      </c>
      <c r="D203" s="1055"/>
      <c r="E203" s="1055"/>
      <c r="F203" s="1055"/>
      <c r="G203" s="1055"/>
      <c r="H203" s="173"/>
      <c r="AE203" s="296"/>
      <c r="AF203" s="296"/>
      <c r="AH203" s="295"/>
      <c r="AI203" s="296"/>
    </row>
    <row r="204" spans="1:35" s="254" customFormat="1" ht="19.5" hidden="1" customHeight="1">
      <c r="A204" s="293" t="e">
        <f>#REF!</f>
        <v>#REF!</v>
      </c>
      <c r="B204" s="294" t="e">
        <f>#REF!</f>
        <v>#REF!</v>
      </c>
      <c r="C204" s="1055" t="e">
        <f>#REF!</f>
        <v>#REF!</v>
      </c>
      <c r="D204" s="1055"/>
      <c r="E204" s="1055"/>
      <c r="F204" s="1055"/>
      <c r="G204" s="1055"/>
      <c r="H204" s="173"/>
      <c r="AE204" s="296"/>
      <c r="AF204" s="296"/>
      <c r="AH204" s="295"/>
      <c r="AI204" s="296"/>
    </row>
    <row r="205" spans="1:35" s="254" customFormat="1" ht="19.5" hidden="1" customHeight="1">
      <c r="A205" s="293" t="e">
        <f>#REF!</f>
        <v>#REF!</v>
      </c>
      <c r="B205" s="294" t="e">
        <f>#REF!</f>
        <v>#REF!</v>
      </c>
      <c r="C205" s="1055" t="e">
        <f>#REF!</f>
        <v>#REF!</v>
      </c>
      <c r="D205" s="1055"/>
      <c r="E205" s="1055"/>
      <c r="F205" s="1055"/>
      <c r="G205" s="1055"/>
      <c r="H205" s="173"/>
      <c r="AE205" s="296"/>
      <c r="AF205" s="296"/>
      <c r="AH205" s="295"/>
      <c r="AI205" s="296"/>
    </row>
    <row r="206" spans="1:35" s="254" customFormat="1" ht="19.5" hidden="1" customHeight="1">
      <c r="A206" s="293" t="e">
        <f>#REF!</f>
        <v>#REF!</v>
      </c>
      <c r="B206" s="294" t="e">
        <f>#REF!</f>
        <v>#REF!</v>
      </c>
      <c r="C206" s="1055" t="e">
        <f>#REF!</f>
        <v>#REF!</v>
      </c>
      <c r="D206" s="1055"/>
      <c r="E206" s="1055"/>
      <c r="F206" s="1055"/>
      <c r="G206" s="1055"/>
      <c r="H206" s="173"/>
      <c r="AE206" s="296"/>
      <c r="AF206" s="296"/>
      <c r="AH206" s="295"/>
      <c r="AI206" s="296"/>
    </row>
    <row r="207" spans="1:35" s="254" customFormat="1" ht="19.5" hidden="1" customHeight="1">
      <c r="A207" s="293" t="e">
        <f>#REF!</f>
        <v>#REF!</v>
      </c>
      <c r="B207" s="294" t="e">
        <f>#REF!</f>
        <v>#REF!</v>
      </c>
      <c r="C207" s="1055" t="e">
        <f>#REF!</f>
        <v>#REF!</v>
      </c>
      <c r="D207" s="1055"/>
      <c r="E207" s="1055"/>
      <c r="F207" s="1055"/>
      <c r="G207" s="1055"/>
      <c r="H207" s="173"/>
      <c r="AE207" s="296"/>
      <c r="AF207" s="296"/>
      <c r="AH207" s="295"/>
      <c r="AI207" s="296"/>
    </row>
    <row r="208" spans="1:35" s="254" customFormat="1" ht="19.5" hidden="1" customHeight="1">
      <c r="A208" s="293" t="e">
        <f>#REF!</f>
        <v>#REF!</v>
      </c>
      <c r="B208" s="294" t="e">
        <f>#REF!</f>
        <v>#REF!</v>
      </c>
      <c r="C208" s="1055" t="e">
        <f>#REF!</f>
        <v>#REF!</v>
      </c>
      <c r="D208" s="1055"/>
      <c r="E208" s="1055"/>
      <c r="F208" s="1055"/>
      <c r="G208" s="1055"/>
      <c r="H208" s="173"/>
      <c r="AE208" s="296"/>
      <c r="AF208" s="296"/>
      <c r="AH208" s="295"/>
      <c r="AI208" s="296"/>
    </row>
    <row r="209" spans="1:35" s="254" customFormat="1" ht="19.5" hidden="1" customHeight="1">
      <c r="A209" s="304"/>
      <c r="B209" s="292" t="e">
        <f>#REF!</f>
        <v>#REF!</v>
      </c>
      <c r="C209" s="1055" t="e">
        <f>#REF!</f>
        <v>#REF!</v>
      </c>
      <c r="D209" s="1055"/>
      <c r="E209" s="1055"/>
      <c r="F209" s="1055"/>
      <c r="G209" s="1055"/>
      <c r="H209" s="173"/>
      <c r="AE209" s="296"/>
      <c r="AF209" s="296"/>
      <c r="AH209" s="296"/>
      <c r="AI209" s="296"/>
    </row>
    <row r="210" spans="1:35" s="254" customFormat="1" ht="33" hidden="1" customHeight="1">
      <c r="A210" s="298" t="e">
        <f>#REF!</f>
        <v>#REF!</v>
      </c>
      <c r="B210" s="292" t="e">
        <f>#REF!</f>
        <v>#REF!</v>
      </c>
      <c r="C210" s="1055"/>
      <c r="D210" s="1055"/>
      <c r="E210" s="1055"/>
      <c r="F210" s="1055"/>
      <c r="G210" s="1055"/>
      <c r="H210" s="173"/>
      <c r="AE210" s="296"/>
      <c r="AF210" s="296"/>
      <c r="AH210" s="296"/>
      <c r="AI210" s="296"/>
    </row>
    <row r="211" spans="1:35" s="254" customFormat="1" ht="33" hidden="1" customHeight="1">
      <c r="A211" s="293" t="e">
        <f>#REF!</f>
        <v>#REF!</v>
      </c>
      <c r="B211" s="294" t="e">
        <f>#REF!</f>
        <v>#REF!</v>
      </c>
      <c r="C211" s="1055" t="e">
        <f>#REF!</f>
        <v>#REF!</v>
      </c>
      <c r="D211" s="1055"/>
      <c r="E211" s="1055"/>
      <c r="F211" s="1055"/>
      <c r="G211" s="1055"/>
      <c r="H211" s="173"/>
      <c r="AE211" s="296"/>
      <c r="AF211" s="296"/>
      <c r="AH211" s="295"/>
      <c r="AI211" s="296"/>
    </row>
    <row r="212" spans="1:35" s="254" customFormat="1" ht="19.5" hidden="1" customHeight="1">
      <c r="A212" s="293" t="e">
        <f>#REF!</f>
        <v>#REF!</v>
      </c>
      <c r="B212" s="294" t="e">
        <f>#REF!</f>
        <v>#REF!</v>
      </c>
      <c r="C212" s="1055" t="e">
        <f>#REF!</f>
        <v>#REF!</v>
      </c>
      <c r="D212" s="1055"/>
      <c r="E212" s="1055"/>
      <c r="F212" s="1055"/>
      <c r="G212" s="1055"/>
      <c r="H212" s="173"/>
      <c r="AE212" s="296"/>
      <c r="AF212" s="296"/>
      <c r="AH212" s="295"/>
      <c r="AI212" s="296"/>
    </row>
    <row r="213" spans="1:35" s="254" customFormat="1" ht="19.5" hidden="1" customHeight="1">
      <c r="A213" s="293" t="e">
        <f>#REF!</f>
        <v>#REF!</v>
      </c>
      <c r="B213" s="294" t="e">
        <f>#REF!</f>
        <v>#REF!</v>
      </c>
      <c r="C213" s="1055" t="e">
        <f>#REF!</f>
        <v>#REF!</v>
      </c>
      <c r="D213" s="1055"/>
      <c r="E213" s="1055"/>
      <c r="F213" s="1055"/>
      <c r="G213" s="1055"/>
      <c r="H213" s="173"/>
      <c r="AE213" s="296"/>
      <c r="AF213" s="296"/>
      <c r="AH213" s="295"/>
      <c r="AI213" s="296"/>
    </row>
    <row r="214" spans="1:35" s="254" customFormat="1" ht="19.5" hidden="1" customHeight="1">
      <c r="A214" s="304" t="e">
        <f>#REF!</f>
        <v>#REF!</v>
      </c>
      <c r="B214" s="292" t="e">
        <f>#REF!</f>
        <v>#REF!</v>
      </c>
      <c r="C214" s="1055" t="e">
        <f>#REF!</f>
        <v>#REF!</v>
      </c>
      <c r="D214" s="1055"/>
      <c r="E214" s="1055"/>
      <c r="F214" s="1055"/>
      <c r="G214" s="1055"/>
      <c r="H214" s="173"/>
      <c r="AE214" s="296"/>
      <c r="AF214" s="296"/>
      <c r="AH214" s="296"/>
      <c r="AI214" s="296"/>
    </row>
    <row r="215" spans="1:35" s="254" customFormat="1" ht="33" hidden="1" customHeight="1">
      <c r="A215" s="298" t="e">
        <f>#REF!</f>
        <v>#REF!</v>
      </c>
      <c r="B215" s="292" t="e">
        <f>#REF!</f>
        <v>#REF!</v>
      </c>
      <c r="C215" s="1055"/>
      <c r="D215" s="1055"/>
      <c r="E215" s="1055"/>
      <c r="F215" s="1055"/>
      <c r="G215" s="1055"/>
      <c r="H215" s="173"/>
      <c r="AE215" s="296"/>
      <c r="AF215" s="296"/>
      <c r="AH215" s="296"/>
      <c r="AI215" s="296"/>
    </row>
    <row r="216" spans="1:35" s="254" customFormat="1" ht="19.5" hidden="1" customHeight="1">
      <c r="A216" s="293" t="e">
        <f>#REF!</f>
        <v>#REF!</v>
      </c>
      <c r="B216" s="294" t="e">
        <f>#REF!</f>
        <v>#REF!</v>
      </c>
      <c r="C216" s="1055" t="e">
        <f>#REF!</f>
        <v>#REF!</v>
      </c>
      <c r="D216" s="1055"/>
      <c r="E216" s="1055"/>
      <c r="F216" s="1055"/>
      <c r="G216" s="1055"/>
      <c r="H216" s="173"/>
      <c r="AE216" s="296"/>
      <c r="AF216" s="296"/>
      <c r="AH216" s="295"/>
      <c r="AI216" s="296"/>
    </row>
    <row r="217" spans="1:35" s="254" customFormat="1" ht="19.5" hidden="1" customHeight="1">
      <c r="A217" s="293" t="e">
        <f>#REF!</f>
        <v>#REF!</v>
      </c>
      <c r="B217" s="294" t="e">
        <f>#REF!</f>
        <v>#REF!</v>
      </c>
      <c r="C217" s="1055" t="e">
        <f>#REF!</f>
        <v>#REF!</v>
      </c>
      <c r="D217" s="1055"/>
      <c r="E217" s="1055"/>
      <c r="F217" s="1055"/>
      <c r="G217" s="1055"/>
      <c r="H217" s="173"/>
      <c r="AE217" s="296"/>
      <c r="AF217" s="296"/>
      <c r="AH217" s="295"/>
      <c r="AI217" s="296"/>
    </row>
    <row r="218" spans="1:35" s="254" customFormat="1" ht="32.25" hidden="1" customHeight="1">
      <c r="A218" s="293" t="e">
        <f>#REF!</f>
        <v>#REF!</v>
      </c>
      <c r="B218" s="294" t="e">
        <f>#REF!</f>
        <v>#REF!</v>
      </c>
      <c r="C218" s="1055" t="e">
        <f>#REF!</f>
        <v>#REF!</v>
      </c>
      <c r="D218" s="1055"/>
      <c r="E218" s="1055"/>
      <c r="F218" s="1055"/>
      <c r="G218" s="1055"/>
      <c r="H218" s="173"/>
      <c r="AE218" s="296"/>
      <c r="AF218" s="296"/>
      <c r="AH218" s="295"/>
      <c r="AI218" s="296"/>
    </row>
    <row r="219" spans="1:35" s="254" customFormat="1" ht="19.5" hidden="1" customHeight="1">
      <c r="A219" s="293" t="e">
        <f>#REF!</f>
        <v>#REF!</v>
      </c>
      <c r="B219" s="294" t="e">
        <f>#REF!</f>
        <v>#REF!</v>
      </c>
      <c r="C219" s="1055" t="e">
        <f>#REF!</f>
        <v>#REF!</v>
      </c>
      <c r="D219" s="1055"/>
      <c r="E219" s="1055"/>
      <c r="F219" s="1055"/>
      <c r="G219" s="1055"/>
      <c r="H219" s="173"/>
      <c r="AE219" s="296"/>
      <c r="AF219" s="296"/>
      <c r="AH219" s="295"/>
      <c r="AI219" s="296"/>
    </row>
    <row r="220" spans="1:35" s="254" customFormat="1" ht="19.5" hidden="1" customHeight="1">
      <c r="A220" s="297"/>
      <c r="B220" s="292" t="e">
        <f>#REF!</f>
        <v>#REF!</v>
      </c>
      <c r="C220" s="1055" t="e">
        <f>#REF!</f>
        <v>#REF!</v>
      </c>
      <c r="D220" s="1055"/>
      <c r="E220" s="1055"/>
      <c r="F220" s="1055"/>
      <c r="G220" s="1055"/>
      <c r="H220" s="174"/>
      <c r="AE220" s="296"/>
      <c r="AF220" s="296"/>
      <c r="AH220" s="296"/>
      <c r="AI220" s="296"/>
    </row>
    <row r="221" spans="1:35" s="254" customFormat="1" hidden="1">
      <c r="A221" s="300"/>
      <c r="B221" s="292" t="e">
        <f>#REF!</f>
        <v>#REF!</v>
      </c>
      <c r="C221" s="1055" t="e">
        <f>#REF!</f>
        <v>#REF!</v>
      </c>
      <c r="D221" s="1055"/>
      <c r="E221" s="1055"/>
      <c r="F221" s="1055"/>
      <c r="G221" s="1055"/>
      <c r="H221" s="174"/>
      <c r="AE221" s="296"/>
      <c r="AF221" s="296"/>
      <c r="AH221" s="296"/>
      <c r="AI221" s="296"/>
    </row>
    <row r="222" spans="1:35" s="254" customFormat="1" ht="19.5" hidden="1" customHeight="1">
      <c r="A222" s="301"/>
      <c r="B222" s="292" t="e">
        <f>#REF!</f>
        <v>#REF!</v>
      </c>
      <c r="C222" s="1055" t="e">
        <f>#REF!</f>
        <v>#REF!</v>
      </c>
      <c r="D222" s="1055"/>
      <c r="E222" s="1055"/>
      <c r="F222" s="1055"/>
      <c r="G222" s="1055"/>
      <c r="H222" s="174"/>
      <c r="AE222" s="296"/>
      <c r="AF222" s="296"/>
      <c r="AH222" s="296"/>
      <c r="AI222" s="296"/>
    </row>
    <row r="223" spans="1:35" s="171" customFormat="1">
      <c r="A223" s="216"/>
      <c r="B223" s="209"/>
      <c r="C223" s="1058"/>
      <c r="D223" s="1058"/>
      <c r="E223" s="1058"/>
      <c r="F223" s="1058"/>
      <c r="G223" s="1058"/>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0" t="s">
        <v>279</v>
      </c>
      <c r="B2" s="1070"/>
      <c r="C2" s="1070"/>
      <c r="D2" s="1070"/>
      <c r="E2" s="266"/>
    </row>
    <row r="3" spans="1:6">
      <c r="A3" s="432"/>
      <c r="B3" s="433"/>
      <c r="C3" s="433"/>
      <c r="D3" s="433"/>
      <c r="E3" s="433"/>
    </row>
    <row r="4" spans="1:6" ht="30">
      <c r="A4" s="434" t="s">
        <v>280</v>
      </c>
      <c r="B4" s="435" t="s">
        <v>281</v>
      </c>
      <c r="C4" s="434" t="s">
        <v>282</v>
      </c>
      <c r="D4" s="434" t="s">
        <v>283</v>
      </c>
      <c r="E4" s="434" t="s">
        <v>284</v>
      </c>
    </row>
    <row r="5" spans="1:6" ht="18" customHeight="1">
      <c r="A5" s="436" t="s">
        <v>285</v>
      </c>
      <c r="B5" s="436" t="s">
        <v>286</v>
      </c>
      <c r="C5" s="436" t="s">
        <v>287</v>
      </c>
      <c r="D5" s="436" t="s">
        <v>288</v>
      </c>
      <c r="E5" s="436" t="s">
        <v>289</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290</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70" t="s">
        <v>291</v>
      </c>
      <c r="B2" s="1070"/>
      <c r="C2" s="1070"/>
      <c r="D2" s="1071"/>
      <c r="E2"/>
    </row>
    <row r="3" spans="1:6">
      <c r="A3" s="432"/>
      <c r="B3" s="433"/>
      <c r="C3" s="433"/>
      <c r="D3" s="433"/>
      <c r="E3" s="433"/>
    </row>
    <row r="4" spans="1:6" ht="36" customHeight="1">
      <c r="A4" s="434" t="s">
        <v>280</v>
      </c>
      <c r="B4" s="435" t="s">
        <v>281</v>
      </c>
      <c r="C4" s="434" t="s">
        <v>292</v>
      </c>
      <c r="D4" s="434" t="s">
        <v>293</v>
      </c>
      <c r="E4" s="434" t="s">
        <v>294</v>
      </c>
    </row>
    <row r="5" spans="1:6" ht="18" customHeight="1">
      <c r="A5" s="436" t="s">
        <v>285</v>
      </c>
      <c r="B5" s="436" t="s">
        <v>286</v>
      </c>
      <c r="C5" s="436" t="s">
        <v>287</v>
      </c>
      <c r="D5" s="436" t="s">
        <v>288</v>
      </c>
      <c r="E5" s="436" t="s">
        <v>289</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290</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70" t="s">
        <v>295</v>
      </c>
      <c r="B2" s="1070"/>
      <c r="C2" s="1070"/>
      <c r="D2" s="1070"/>
      <c r="E2" s="1071"/>
      <c r="F2" s="266"/>
    </row>
    <row r="3" spans="1:7">
      <c r="A3" s="432"/>
      <c r="B3" s="433"/>
      <c r="C3" s="433"/>
      <c r="D3" s="433"/>
      <c r="E3" s="433"/>
      <c r="F3" s="433"/>
    </row>
    <row r="4" spans="1:7" ht="53.25" customHeight="1">
      <c r="A4" s="434" t="s">
        <v>280</v>
      </c>
      <c r="B4" s="435" t="s">
        <v>281</v>
      </c>
      <c r="C4" s="434" t="s">
        <v>296</v>
      </c>
      <c r="D4" s="434" t="s">
        <v>297</v>
      </c>
      <c r="E4" s="434" t="s">
        <v>298</v>
      </c>
      <c r="F4" s="434" t="s">
        <v>299</v>
      </c>
    </row>
    <row r="5" spans="1:7" ht="18" customHeight="1">
      <c r="A5" s="436" t="s">
        <v>285</v>
      </c>
      <c r="B5" s="436" t="s">
        <v>286</v>
      </c>
      <c r="C5" s="436" t="s">
        <v>287</v>
      </c>
      <c r="D5" s="436" t="s">
        <v>288</v>
      </c>
      <c r="E5" s="446" t="s">
        <v>300</v>
      </c>
      <c r="F5" s="436" t="s">
        <v>301</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290</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C4" sqref="C4:E4"/>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895"/>
      <c r="C1" s="896"/>
      <c r="D1" s="896"/>
      <c r="E1" s="897"/>
      <c r="F1" s="264"/>
      <c r="G1" s="15" t="s">
        <v>6</v>
      </c>
      <c r="H1" s="15"/>
      <c r="I1" s="15"/>
      <c r="J1" s="15"/>
    </row>
    <row r="2" spans="1:10" ht="58.5" customHeight="1">
      <c r="A2" s="912" t="s">
        <v>7</v>
      </c>
      <c r="B2" s="900" t="str">
        <f>Basic!B1</f>
        <v>Repair &amp; Maintenance of Bituminous Pavement at 400/230 kV Tirunelveli Substation.</v>
      </c>
      <c r="C2" s="901"/>
      <c r="D2" s="901"/>
      <c r="E2" s="902"/>
      <c r="F2" s="915" t="str">
        <f>Basic!B3</f>
        <v>Civil Works</v>
      </c>
      <c r="G2" s="15"/>
      <c r="H2" s="15"/>
      <c r="I2" s="15"/>
      <c r="J2" s="15"/>
    </row>
    <row r="3" spans="1:10" ht="23.25" customHeight="1">
      <c r="A3" s="913"/>
      <c r="B3" s="903" t="str">
        <f>Basic!B5</f>
        <v>SR-II/C&amp;M/WC-3956/2024</v>
      </c>
      <c r="C3" s="904"/>
      <c r="D3" s="904"/>
      <c r="E3" s="905"/>
      <c r="F3" s="916"/>
      <c r="G3" s="15"/>
      <c r="H3" s="15"/>
      <c r="I3" s="15"/>
      <c r="J3" s="15"/>
    </row>
    <row r="4" spans="1:10" ht="39.950000000000003" customHeight="1">
      <c r="A4" s="913"/>
      <c r="B4" s="262">
        <v>1</v>
      </c>
      <c r="C4" s="898" t="s">
        <v>8</v>
      </c>
      <c r="D4" s="898"/>
      <c r="E4" s="899"/>
      <c r="F4" s="916"/>
      <c r="G4" s="789"/>
      <c r="H4" s="790" t="s">
        <v>9</v>
      </c>
      <c r="I4" s="15"/>
      <c r="J4" s="15"/>
    </row>
    <row r="5" spans="1:10" ht="30" customHeight="1">
      <c r="A5" s="913"/>
      <c r="B5" s="262">
        <v>2</v>
      </c>
      <c r="C5" s="898" t="s">
        <v>10</v>
      </c>
      <c r="D5" s="898"/>
      <c r="E5" s="899"/>
      <c r="F5" s="916"/>
      <c r="G5" s="15"/>
      <c r="H5" s="15"/>
      <c r="I5" s="15"/>
      <c r="J5" s="15"/>
    </row>
    <row r="6" spans="1:10" ht="30" customHeight="1">
      <c r="A6" s="913"/>
      <c r="B6" s="262">
        <v>3</v>
      </c>
      <c r="C6" s="898" t="s">
        <v>11</v>
      </c>
      <c r="D6" s="898"/>
      <c r="E6" s="899"/>
      <c r="F6" s="916"/>
      <c r="G6" s="15"/>
      <c r="H6" s="15"/>
      <c r="I6" s="15"/>
      <c r="J6" s="15"/>
    </row>
    <row r="7" spans="1:10" ht="52.5" hidden="1" customHeight="1">
      <c r="A7" s="913"/>
      <c r="B7" s="262">
        <v>4</v>
      </c>
      <c r="C7" s="898" t="s">
        <v>12</v>
      </c>
      <c r="D7" s="898"/>
      <c r="E7" s="899"/>
      <c r="F7" s="916"/>
      <c r="G7" s="15"/>
      <c r="H7" s="15"/>
      <c r="I7" s="15"/>
      <c r="J7" s="15"/>
    </row>
    <row r="8" spans="1:10" ht="9.75" customHeight="1">
      <c r="A8" s="913"/>
      <c r="B8" s="17"/>
      <c r="C8" s="16"/>
      <c r="D8" s="16"/>
      <c r="E8" s="18"/>
      <c r="F8" s="916"/>
      <c r="G8" s="15"/>
      <c r="H8" s="15"/>
      <c r="I8" s="15"/>
      <c r="J8" s="15"/>
    </row>
    <row r="9" spans="1:10" ht="23.25" customHeight="1">
      <c r="A9" s="913"/>
      <c r="B9" s="922"/>
      <c r="C9" s="923"/>
      <c r="D9" s="923"/>
      <c r="E9" s="924"/>
      <c r="F9" s="916"/>
      <c r="G9" s="15"/>
      <c r="H9" s="15"/>
      <c r="I9" s="15"/>
      <c r="J9" s="15"/>
    </row>
    <row r="10" spans="1:10" ht="10.5" customHeight="1">
      <c r="A10" s="913"/>
      <c r="B10" s="19"/>
      <c r="C10" s="20"/>
      <c r="D10" s="20"/>
      <c r="E10" s="21"/>
      <c r="F10" s="916"/>
      <c r="G10" s="15"/>
      <c r="H10" s="15"/>
      <c r="I10" s="15"/>
      <c r="J10" s="15"/>
    </row>
    <row r="11" spans="1:10" ht="24" customHeight="1">
      <c r="A11" s="913"/>
      <c r="B11" s="920"/>
      <c r="C11" s="921"/>
      <c r="D11" s="921"/>
      <c r="E11" s="22"/>
      <c r="F11" s="916"/>
    </row>
    <row r="12" spans="1:10" ht="15.95" customHeight="1">
      <c r="A12" s="914"/>
      <c r="B12" s="906"/>
      <c r="C12" s="907"/>
      <c r="D12" s="907"/>
      <c r="E12" s="24"/>
      <c r="F12" s="917"/>
      <c r="G12" s="15"/>
      <c r="H12" s="15"/>
      <c r="I12" s="15"/>
      <c r="J12" s="15"/>
    </row>
    <row r="13" spans="1:10" ht="24" customHeight="1">
      <c r="A13" s="911"/>
      <c r="B13" s="908"/>
      <c r="C13" s="909"/>
      <c r="D13" s="909"/>
      <c r="E13" s="22"/>
      <c r="F13" s="910"/>
      <c r="G13" s="25"/>
      <c r="H13" s="25"/>
      <c r="I13" s="25"/>
      <c r="J13" s="25"/>
    </row>
    <row r="14" spans="1:10" ht="15.95" customHeight="1">
      <c r="A14" s="911"/>
      <c r="B14" s="918"/>
      <c r="C14" s="919"/>
      <c r="D14" s="919"/>
      <c r="E14" s="26"/>
      <c r="F14" s="910"/>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topLeftCell="A38" zoomScaleNormal="100" zoomScaleSheetLayoutView="100" workbookViewId="0">
      <selection activeCell="C5" sqref="C5:F5"/>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SR-II/C&amp;M/WC-3956/2024</v>
      </c>
      <c r="B1" s="382"/>
      <c r="C1" s="383"/>
      <c r="D1" s="383"/>
      <c r="E1" s="383"/>
      <c r="F1" s="384" t="s">
        <v>302</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303</v>
      </c>
      <c r="AI1" s="388">
        <v>1</v>
      </c>
      <c r="AJ1" s="387" t="s">
        <v>304</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305</v>
      </c>
      <c r="AI2" s="388">
        <v>2</v>
      </c>
      <c r="AJ2" s="387" t="s">
        <v>306</v>
      </c>
    </row>
    <row r="3" spans="1:36">
      <c r="A3" s="1089" t="s">
        <v>307</v>
      </c>
      <c r="B3" s="1089"/>
      <c r="C3" s="1089"/>
      <c r="D3" s="1089"/>
      <c r="E3" s="1089"/>
      <c r="F3" s="1089"/>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308</v>
      </c>
      <c r="AI3" s="388">
        <v>3</v>
      </c>
      <c r="AJ3" s="387" t="s">
        <v>309</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310</v>
      </c>
      <c r="AI4" s="388">
        <v>4</v>
      </c>
      <c r="AJ4" s="387" t="s">
        <v>311</v>
      </c>
    </row>
    <row r="5" spans="1:36">
      <c r="A5" s="401" t="s">
        <v>312</v>
      </c>
      <c r="B5" s="401"/>
      <c r="C5" s="1090"/>
      <c r="D5" s="1090"/>
      <c r="E5" s="1090"/>
      <c r="F5" s="1090"/>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310</v>
      </c>
      <c r="AI5" s="388">
        <v>5</v>
      </c>
      <c r="AJ5" s="387" t="s">
        <v>313</v>
      </c>
    </row>
    <row r="6" spans="1:36">
      <c r="A6" s="401" t="s">
        <v>314</v>
      </c>
      <c r="B6" s="1091" t="str">
        <f>'Sch-1'!F28</f>
        <v>--2024</v>
      </c>
      <c r="C6" s="1091"/>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310</v>
      </c>
      <c r="AG6" s="393" t="e">
        <f>DAY(B6)</f>
        <v>#VALUE!</v>
      </c>
      <c r="AI6" s="388">
        <v>6</v>
      </c>
      <c r="AJ6" s="387" t="s">
        <v>315</v>
      </c>
    </row>
    <row r="7" spans="1:36">
      <c r="A7" s="401"/>
      <c r="B7" s="869"/>
      <c r="C7" s="869"/>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310</v>
      </c>
      <c r="AG7" s="393" t="e">
        <f>MONTH(B6)</f>
        <v>#VALUE!</v>
      </c>
      <c r="AI7" s="388">
        <v>7</v>
      </c>
      <c r="AJ7" s="387" t="s">
        <v>316</v>
      </c>
    </row>
    <row r="8" spans="1:36">
      <c r="A8" s="870" t="s">
        <v>83</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310</v>
      </c>
      <c r="AG8" s="393" t="e">
        <f>LOOKUP(AG7,AI1:AI12,AJ1:AJ12)</f>
        <v>#VALUE!</v>
      </c>
      <c r="AI8" s="388">
        <v>8</v>
      </c>
      <c r="AJ8" s="387" t="s">
        <v>317</v>
      </c>
    </row>
    <row r="9" spans="1:36">
      <c r="A9" s="871" t="str">
        <f>'Sch-1'!M8</f>
        <v>Sr.GM , Contracts &amp; Materials Department,</v>
      </c>
      <c r="B9" s="871"/>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310</v>
      </c>
      <c r="AG9" s="393" t="e">
        <f>YEAR(B6)</f>
        <v>#VALUE!</v>
      </c>
      <c r="AI9" s="388">
        <v>9</v>
      </c>
      <c r="AJ9" s="387" t="s">
        <v>318</v>
      </c>
    </row>
    <row r="10" spans="1:36">
      <c r="A10" s="871" t="str">
        <f>'Sch-1'!M9</f>
        <v>Power Grid Corporation of India Ltd.,</v>
      </c>
      <c r="B10" s="871"/>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310</v>
      </c>
      <c r="AI10" s="388">
        <v>10</v>
      </c>
      <c r="AJ10" s="387" t="s">
        <v>319</v>
      </c>
    </row>
    <row r="11" spans="1:36">
      <c r="A11" s="871" t="str">
        <f>'Sch-1'!M10</f>
        <v>SRTS-II, RHQ</v>
      </c>
      <c r="B11" s="871"/>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310</v>
      </c>
      <c r="AI11" s="388">
        <v>11</v>
      </c>
      <c r="AJ11" s="387" t="s">
        <v>320</v>
      </c>
    </row>
    <row r="12" spans="1:36">
      <c r="A12" s="871" t="str">
        <f>'Sch-1'!M11</f>
        <v>Singanayakanahalli</v>
      </c>
      <c r="B12" s="871"/>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310</v>
      </c>
      <c r="AI12" s="388">
        <v>12</v>
      </c>
      <c r="AJ12" s="387" t="s">
        <v>321</v>
      </c>
    </row>
    <row r="13" spans="1:36">
      <c r="A13" s="871" t="str">
        <f>'Sch-1'!M12</f>
        <v>Bengaluru-560064</v>
      </c>
      <c r="B13" s="871"/>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310</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310</v>
      </c>
    </row>
    <row r="15" spans="1:36" ht="84" customHeight="1">
      <c r="A15" s="872" t="s">
        <v>322</v>
      </c>
      <c r="B15" s="873"/>
      <c r="C15" s="1092" t="str">
        <f>Cover!B2</f>
        <v>Repair &amp; Maintenance of Bituminous Pavement at 400/230 kV Tirunelveli Substation.</v>
      </c>
      <c r="D15" s="1092"/>
      <c r="E15" s="1092"/>
      <c r="F15" s="1092"/>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310</v>
      </c>
    </row>
    <row r="16" spans="1:36" ht="27.75" customHeight="1">
      <c r="A16" s="385" t="s">
        <v>323</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310</v>
      </c>
    </row>
    <row r="17" spans="1:41" ht="100.5" customHeight="1">
      <c r="A17" s="873">
        <v>1</v>
      </c>
      <c r="B17" s="1075"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75"/>
      <c r="D17" s="1075"/>
      <c r="E17" s="1075"/>
      <c r="F17" s="1075"/>
      <c r="G17" s="385"/>
      <c r="H17" s="385"/>
      <c r="I17" s="386"/>
      <c r="J17" s="386"/>
      <c r="K17" s="386"/>
      <c r="L17" s="386"/>
      <c r="M17" s="386"/>
      <c r="N17" s="386"/>
      <c r="O17" s="386"/>
      <c r="P17" s="386"/>
      <c r="Q17" s="386"/>
      <c r="R17" s="386"/>
      <c r="S17" s="386"/>
      <c r="T17" s="386"/>
      <c r="U17" s="386"/>
      <c r="V17" s="386"/>
      <c r="W17" s="386"/>
      <c r="X17" s="386"/>
      <c r="Y17" s="386"/>
      <c r="Z17" s="746" t="s">
        <v>324</v>
      </c>
      <c r="AA17" s="677" t="s">
        <v>325</v>
      </c>
      <c r="AB17" s="396"/>
      <c r="AC17" s="397"/>
      <c r="AE17" s="388">
        <v>17</v>
      </c>
      <c r="AF17" s="388" t="s">
        <v>310</v>
      </c>
    </row>
    <row r="18" spans="1:41" ht="39" customHeight="1">
      <c r="A18" s="385"/>
      <c r="B18" s="1093" t="s">
        <v>326</v>
      </c>
      <c r="C18" s="1093"/>
      <c r="D18" s="1093"/>
      <c r="E18" s="1093"/>
      <c r="F18" s="1093"/>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310</v>
      </c>
    </row>
    <row r="19" spans="1:41" s="390" customFormat="1" ht="27.75" customHeight="1">
      <c r="A19" s="874">
        <v>2</v>
      </c>
      <c r="B19" s="1088" t="s">
        <v>327</v>
      </c>
      <c r="C19" s="1088"/>
      <c r="D19" s="1088"/>
      <c r="E19" s="1088"/>
      <c r="F19" s="1088"/>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310</v>
      </c>
      <c r="AG19" s="398"/>
      <c r="AH19" s="398"/>
      <c r="AI19" s="398"/>
      <c r="AJ19" s="398"/>
      <c r="AK19" s="398"/>
      <c r="AL19" s="398"/>
      <c r="AM19" s="398"/>
      <c r="AN19" s="398"/>
      <c r="AO19" s="398"/>
    </row>
    <row r="20" spans="1:41" ht="39.75" customHeight="1">
      <c r="A20" s="873">
        <v>2.1</v>
      </c>
      <c r="B20" s="1075" t="s">
        <v>328</v>
      </c>
      <c r="C20" s="1075"/>
      <c r="D20" s="1075"/>
      <c r="E20" s="1075"/>
      <c r="F20" s="1075"/>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310</v>
      </c>
    </row>
    <row r="21" spans="1:41" ht="36.75" customHeight="1">
      <c r="A21" s="385"/>
      <c r="B21" s="1072" t="s">
        <v>329</v>
      </c>
      <c r="C21" s="1072"/>
      <c r="D21" s="1074" t="s">
        <v>330</v>
      </c>
      <c r="E21" s="1075"/>
      <c r="F21" s="1075"/>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303</v>
      </c>
    </row>
    <row r="22" spans="1:41" ht="33" hidden="1" customHeight="1">
      <c r="A22" s="385"/>
      <c r="B22" s="1072" t="s">
        <v>331</v>
      </c>
      <c r="C22" s="1072"/>
      <c r="D22" s="678" t="s">
        <v>332</v>
      </c>
      <c r="E22" s="872"/>
      <c r="F22" s="872"/>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310</v>
      </c>
    </row>
    <row r="23" spans="1:41" ht="27.95" hidden="1" customHeight="1">
      <c r="A23" s="385"/>
      <c r="B23" s="1073" t="s">
        <v>333</v>
      </c>
      <c r="C23" s="1072"/>
      <c r="D23" s="872" t="s">
        <v>334</v>
      </c>
      <c r="E23" s="872"/>
      <c r="F23" s="872"/>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310</v>
      </c>
    </row>
    <row r="24" spans="1:41" ht="27.95" customHeight="1">
      <c r="A24" s="385"/>
      <c r="B24" s="1072" t="s">
        <v>335</v>
      </c>
      <c r="C24" s="1072"/>
      <c r="D24" s="872" t="s">
        <v>336</v>
      </c>
      <c r="E24" s="872"/>
      <c r="F24" s="872"/>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310</v>
      </c>
    </row>
    <row r="25" spans="1:41" ht="27.95" customHeight="1">
      <c r="A25" s="385"/>
      <c r="B25" s="1072" t="s">
        <v>337</v>
      </c>
      <c r="C25" s="1072"/>
      <c r="D25" s="872" t="s">
        <v>338</v>
      </c>
      <c r="E25" s="872"/>
      <c r="F25" s="872"/>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310</v>
      </c>
    </row>
    <row r="26" spans="1:41" ht="27.95" hidden="1" customHeight="1">
      <c r="A26" s="385"/>
      <c r="B26" s="1072" t="s">
        <v>257</v>
      </c>
      <c r="C26" s="1072"/>
      <c r="D26" s="872" t="s">
        <v>339</v>
      </c>
      <c r="E26" s="872"/>
      <c r="F26" s="872"/>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310</v>
      </c>
    </row>
    <row r="27" spans="1:41" ht="87" customHeight="1">
      <c r="A27" s="875">
        <v>2.2000000000000002</v>
      </c>
      <c r="B27" s="1075" t="s">
        <v>340</v>
      </c>
      <c r="C27" s="1075"/>
      <c r="D27" s="1075"/>
      <c r="E27" s="1075"/>
      <c r="F27" s="1075"/>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310</v>
      </c>
    </row>
    <row r="28" spans="1:41" ht="52.5" customHeight="1">
      <c r="A28" s="875">
        <v>2.2999999999999998</v>
      </c>
      <c r="B28" s="1074" t="s">
        <v>341</v>
      </c>
      <c r="C28" s="1075"/>
      <c r="D28" s="1075"/>
      <c r="E28" s="1075"/>
      <c r="F28" s="1075"/>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310</v>
      </c>
    </row>
    <row r="29" spans="1:41" ht="146.25" customHeight="1">
      <c r="A29" s="875">
        <v>2.4</v>
      </c>
      <c r="B29" s="1075" t="s">
        <v>342</v>
      </c>
      <c r="C29" s="1075"/>
      <c r="D29" s="1075"/>
      <c r="E29" s="1075"/>
      <c r="F29" s="1075"/>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310</v>
      </c>
    </row>
    <row r="30" spans="1:41" ht="72.75" customHeight="1">
      <c r="A30" s="875">
        <v>2.5</v>
      </c>
      <c r="B30" s="1075" t="s">
        <v>343</v>
      </c>
      <c r="C30" s="1075"/>
      <c r="D30" s="1075"/>
      <c r="E30" s="1075"/>
      <c r="F30" s="1075"/>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303</v>
      </c>
    </row>
    <row r="31" spans="1:41" ht="69.75" customHeight="1">
      <c r="A31" s="873">
        <v>3</v>
      </c>
      <c r="B31" s="1075" t="s">
        <v>344</v>
      </c>
      <c r="C31" s="1075"/>
      <c r="D31" s="1075"/>
      <c r="E31" s="1075"/>
      <c r="F31" s="1075"/>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73">
        <v>3.1</v>
      </c>
      <c r="B32" s="1076" t="s">
        <v>345</v>
      </c>
      <c r="C32" s="1076"/>
      <c r="D32" s="1076"/>
      <c r="E32" s="1076"/>
      <c r="F32" s="1076"/>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75">
        <v>3.2</v>
      </c>
      <c r="B33" s="1074" t="s">
        <v>346</v>
      </c>
      <c r="C33" s="1075"/>
      <c r="D33" s="1075"/>
      <c r="E33" s="1075"/>
      <c r="F33" s="1075"/>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75"/>
      <c r="B34" s="1075"/>
      <c r="C34" s="1075"/>
      <c r="D34" s="1075"/>
      <c r="E34" s="1075"/>
      <c r="F34" s="1075"/>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75">
        <v>3.3</v>
      </c>
      <c r="B35" s="1074" t="s">
        <v>347</v>
      </c>
      <c r="C35" s="1075"/>
      <c r="D35" s="1075"/>
      <c r="E35" s="1075"/>
      <c r="F35" s="1075"/>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75"/>
      <c r="B36" s="1075"/>
      <c r="C36" s="1075"/>
      <c r="D36" s="1075"/>
      <c r="E36" s="1075"/>
      <c r="F36" s="1075"/>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73">
        <v>4</v>
      </c>
      <c r="B37" s="1081" t="s">
        <v>348</v>
      </c>
      <c r="C37" s="1081"/>
      <c r="D37" s="1081"/>
      <c r="E37" s="1081"/>
      <c r="F37" s="1081"/>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73">
        <v>5</v>
      </c>
      <c r="B38" s="1075" t="s">
        <v>349</v>
      </c>
      <c r="C38" s="1075"/>
      <c r="D38" s="1075"/>
      <c r="E38" s="1075"/>
      <c r="F38" s="1075"/>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67"/>
      <c r="F39" s="867"/>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350</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76"/>
      <c r="C41" s="13"/>
      <c r="D41" s="13"/>
      <c r="E41" s="1"/>
      <c r="F41" s="336" t="s">
        <v>351</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76"/>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352</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353</v>
      </c>
      <c r="B44" s="1082" t="str">
        <f>'Sch-1'!F28</f>
        <v>--2024</v>
      </c>
      <c r="C44" s="1082"/>
      <c r="D44" s="386"/>
      <c r="E44" s="400" t="s">
        <v>354</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355</v>
      </c>
      <c r="B45" s="403" t="str">
        <f>'Sch-1'!F29</f>
        <v/>
      </c>
      <c r="C45" s="404"/>
      <c r="D45" s="386"/>
      <c r="E45" s="400" t="s">
        <v>356</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357</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79" t="str">
        <f>IF('Names of Bidder'!D6="Sole Bidder", "", "In case of bid from a Joint Venture, name &amp; designation of representative of JV partner is to be provided and Bid Form is also to be signed by him.")</f>
        <v/>
      </c>
      <c r="B47" s="1079"/>
      <c r="C47" s="1079"/>
      <c r="D47" s="1079"/>
      <c r="E47" s="1079"/>
      <c r="F47" s="1079"/>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77"/>
      <c r="B48" s="877"/>
      <c r="C48" s="1" t="str">
        <f>IF(Z2="2 or More", "Other Partner-2", "")</f>
        <v/>
      </c>
      <c r="D48" s="877"/>
      <c r="E48" s="878"/>
      <c r="F48" s="878"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79"/>
      <c r="D49" s="1"/>
      <c r="E49" s="336" t="str">
        <f>IF(Z1="Sole Bidder", "", "Printed Name :")</f>
        <v/>
      </c>
      <c r="F49" s="880"/>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79"/>
      <c r="D50" s="1"/>
      <c r="E50" s="336" t="str">
        <f>IF(Z1="Sole Bidder", "", "Designation :")</f>
        <v/>
      </c>
      <c r="F50" s="880"/>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81" t="s">
        <v>358</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80" t="s">
        <v>359</v>
      </c>
      <c r="B53" s="1080"/>
      <c r="C53" s="1080"/>
      <c r="D53" s="1077"/>
      <c r="E53" s="1078"/>
      <c r="F53" s="1078"/>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087"/>
      <c r="B54" s="1087"/>
      <c r="C54" s="1087"/>
      <c r="D54" s="882"/>
      <c r="E54" s="882"/>
      <c r="F54" s="882"/>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086"/>
      <c r="B55" s="1086"/>
      <c r="C55" s="1086"/>
      <c r="D55" s="882"/>
      <c r="E55" s="882"/>
      <c r="F55" s="882"/>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085" t="s">
        <v>360</v>
      </c>
      <c r="B56" s="1085"/>
      <c r="C56" s="1085"/>
      <c r="D56" s="1077"/>
      <c r="E56" s="1078"/>
      <c r="F56" s="1078"/>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085" t="s">
        <v>361</v>
      </c>
      <c r="B57" s="1085"/>
      <c r="C57" s="1085"/>
      <c r="D57" s="1077"/>
      <c r="E57" s="1078"/>
      <c r="F57" s="1078"/>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085" t="s">
        <v>362</v>
      </c>
      <c r="B58" s="1085"/>
      <c r="C58" s="1085"/>
      <c r="D58" s="1077"/>
      <c r="E58" s="1078"/>
      <c r="F58" s="1078"/>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80" t="s">
        <v>363</v>
      </c>
      <c r="B59" s="1080"/>
      <c r="C59" s="1080"/>
      <c r="D59" s="1077"/>
      <c r="E59" s="1078"/>
      <c r="F59" s="1078"/>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087"/>
      <c r="B60" s="1087"/>
      <c r="C60" s="1087"/>
      <c r="D60" s="882"/>
      <c r="E60" s="882"/>
      <c r="F60" s="882"/>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086"/>
      <c r="B61" s="1086"/>
      <c r="C61" s="1086"/>
      <c r="D61" s="882"/>
      <c r="E61" s="882"/>
      <c r="F61" s="882"/>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08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84"/>
      <c r="C62" s="1084"/>
      <c r="D62" s="1084"/>
      <c r="E62" s="1084"/>
      <c r="F62" s="1084"/>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083" t="s">
        <v>61</v>
      </c>
      <c r="B63" s="1083"/>
      <c r="C63" s="1083"/>
      <c r="D63" s="1083"/>
      <c r="E63" s="1083"/>
      <c r="F63" s="1083"/>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112" t="s">
        <v>364</v>
      </c>
      <c r="C1" s="1113"/>
      <c r="D1" s="1113"/>
      <c r="E1" s="1113"/>
      <c r="F1" s="1113"/>
    </row>
    <row r="2" spans="1:8" ht="15.95" customHeight="1">
      <c r="B2" s="473"/>
      <c r="C2" s="474"/>
      <c r="D2" s="476"/>
      <c r="E2" s="476"/>
      <c r="F2" s="476"/>
    </row>
    <row r="3" spans="1:8" s="477" customFormat="1" ht="15.95" customHeight="1">
      <c r="A3" s="472"/>
      <c r="B3" s="472"/>
      <c r="C3" s="472"/>
      <c r="D3" s="1114" t="s">
        <v>365</v>
      </c>
      <c r="E3" s="1114"/>
      <c r="F3" s="1114"/>
    </row>
    <row r="4" spans="1:8" s="477" customFormat="1" ht="20.25" customHeight="1">
      <c r="A4" s="1115" t="s">
        <v>366</v>
      </c>
      <c r="B4" s="1115"/>
      <c r="C4" s="1115"/>
      <c r="D4" s="1116" t="e">
        <f>'Sch-1'!G9:I9</f>
        <v>#VALUE!</v>
      </c>
      <c r="E4" s="1116"/>
      <c r="F4" s="1116"/>
    </row>
    <row r="5" spans="1:8" s="482" customFormat="1" ht="21" customHeight="1">
      <c r="A5" s="478" t="s">
        <v>225</v>
      </c>
      <c r="B5" s="1108" t="s">
        <v>367</v>
      </c>
      <c r="C5" s="1109"/>
      <c r="D5" s="479" t="s">
        <v>368</v>
      </c>
      <c r="E5" s="1110" t="s">
        <v>369</v>
      </c>
      <c r="F5" s="1111"/>
    </row>
    <row r="6" spans="1:8" s="477" customFormat="1" ht="36" customHeight="1">
      <c r="A6" s="483">
        <v>1</v>
      </c>
      <c r="B6" s="484" t="s">
        <v>370</v>
      </c>
      <c r="C6" s="485"/>
      <c r="D6" s="486">
        <f>'Sch-6'!D14</f>
        <v>0</v>
      </c>
      <c r="E6" s="487" t="s">
        <v>150</v>
      </c>
      <c r="F6" s="488">
        <f>D6</f>
        <v>0</v>
      </c>
      <c r="G6" s="489"/>
    </row>
    <row r="7" spans="1:8" s="477" customFormat="1" ht="34.5" customHeight="1">
      <c r="A7" s="483">
        <v>2</v>
      </c>
      <c r="B7" s="484" t="s">
        <v>371</v>
      </c>
      <c r="C7" s="485"/>
      <c r="D7" s="486">
        <f>'Sch-6'!D16</f>
        <v>0</v>
      </c>
      <c r="E7" s="487"/>
      <c r="F7" s="488">
        <f>D7</f>
        <v>0</v>
      </c>
      <c r="G7" s="489"/>
    </row>
    <row r="8" spans="1:8" s="477" customFormat="1" ht="21" customHeight="1">
      <c r="A8" s="483">
        <v>3</v>
      </c>
      <c r="B8" s="484" t="s">
        <v>372</v>
      </c>
      <c r="C8" s="485"/>
      <c r="D8" s="490" t="e">
        <f>'Sch-6'!#REF!</f>
        <v>#REF!</v>
      </c>
      <c r="E8" s="480"/>
      <c r="F8" s="481" t="e">
        <f>D8</f>
        <v>#REF!</v>
      </c>
      <c r="G8" s="489"/>
    </row>
    <row r="9" spans="1:8" s="477" customFormat="1" ht="21" customHeight="1">
      <c r="A9" s="483">
        <v>4</v>
      </c>
      <c r="B9" s="484" t="s">
        <v>373</v>
      </c>
      <c r="C9" s="485"/>
      <c r="D9" s="490" t="s">
        <v>374</v>
      </c>
      <c r="E9" s="487"/>
      <c r="F9" s="481" t="str">
        <f>D9</f>
        <v>Not Applicable</v>
      </c>
    </row>
    <row r="10" spans="1:8" s="477" customFormat="1" ht="21" customHeight="1">
      <c r="A10" s="483">
        <v>5</v>
      </c>
      <c r="B10" s="484" t="s">
        <v>375</v>
      </c>
      <c r="C10" s="485"/>
      <c r="D10" s="491" t="e">
        <f>SUM(D6,D7,D8)</f>
        <v>#REF!</v>
      </c>
      <c r="E10" s="487"/>
      <c r="F10" s="492" t="e">
        <f>SUM(F6,F7,F8)</f>
        <v>#REF!</v>
      </c>
    </row>
    <row r="11" spans="1:8" s="477" customFormat="1" ht="21" customHeight="1">
      <c r="A11" s="483">
        <v>6</v>
      </c>
      <c r="B11" s="493" t="s">
        <v>376</v>
      </c>
      <c r="C11" s="494" t="s">
        <v>150</v>
      </c>
      <c r="D11" s="486" t="e">
        <f>H11</f>
        <v>#REF!</v>
      </c>
      <c r="E11" s="495" t="s">
        <v>150</v>
      </c>
      <c r="F11" s="488" t="e">
        <f>D11</f>
        <v>#REF!</v>
      </c>
      <c r="H11" s="496" t="e">
        <f>ROUND(('Sch-1'!N23-'Sch-1 dis'!F75)+('Sch-2'!J20-'Sch-2 Dis'!F56)+ (#REF!-'Sch-3 Dis'!F81),0)</f>
        <v>#REF!</v>
      </c>
    </row>
    <row r="12" spans="1:8" s="477" customFormat="1" ht="21.95" customHeight="1">
      <c r="A12" s="483">
        <v>7</v>
      </c>
      <c r="B12" s="493" t="s">
        <v>377</v>
      </c>
      <c r="C12" s="485"/>
      <c r="D12" s="479" t="e">
        <f>D10-D11</f>
        <v>#REF!</v>
      </c>
      <c r="E12" s="487"/>
      <c r="F12" s="492" t="e">
        <f>F10-F11</f>
        <v>#REF!</v>
      </c>
      <c r="G12" s="497"/>
      <c r="H12" s="496"/>
    </row>
    <row r="13" spans="1:8" s="477" customFormat="1" ht="21.95" customHeight="1">
      <c r="A13" s="483">
        <v>8</v>
      </c>
      <c r="B13" s="484" t="s">
        <v>378</v>
      </c>
      <c r="C13" s="485"/>
      <c r="D13" s="486"/>
      <c r="E13" s="487"/>
      <c r="F13" s="488"/>
    </row>
    <row r="14" spans="1:8" s="477" customFormat="1" ht="21.95" customHeight="1">
      <c r="A14" s="483" t="s">
        <v>150</v>
      </c>
      <c r="B14" s="484" t="s">
        <v>379</v>
      </c>
      <c r="C14" s="498"/>
      <c r="D14" s="499" t="e">
        <f>'Sch-5 Dis'!D14:E14</f>
        <v>#REF!</v>
      </c>
      <c r="E14" s="500"/>
      <c r="F14" s="481">
        <f>F32</f>
        <v>0</v>
      </c>
      <c r="G14" s="489"/>
    </row>
    <row r="15" spans="1:8" s="477" customFormat="1" ht="21.95" customHeight="1">
      <c r="A15" s="483"/>
      <c r="B15" s="484" t="s">
        <v>380</v>
      </c>
      <c r="C15" s="485"/>
      <c r="D15" s="499" t="e">
        <f>'Sch-5 Dis'!D16:E16</f>
        <v>#REF!</v>
      </c>
      <c r="E15" s="501"/>
      <c r="F15" s="481">
        <f>F34</f>
        <v>0</v>
      </c>
      <c r="G15" s="489"/>
    </row>
    <row r="16" spans="1:8" s="477" customFormat="1" ht="21.95" customHeight="1">
      <c r="A16" s="483"/>
      <c r="B16" s="484" t="s">
        <v>381</v>
      </c>
      <c r="C16" s="485"/>
      <c r="D16" s="499" t="e">
        <f>'Sch-5 Dis'!#REF!</f>
        <v>#REF!</v>
      </c>
      <c r="E16" s="501"/>
      <c r="F16" s="481">
        <f>F35</f>
        <v>0</v>
      </c>
      <c r="G16" s="489"/>
    </row>
    <row r="17" spans="1:12" s="477" customFormat="1" ht="21.95" customHeight="1">
      <c r="A17" s="483"/>
      <c r="B17" s="484" t="s">
        <v>382</v>
      </c>
      <c r="C17" s="485"/>
      <c r="D17" s="499" t="e">
        <f>SUM('Sch-5 Dis'!#REF!,'Sch-5 Dis'!#REF!)</f>
        <v>#REF!</v>
      </c>
      <c r="E17" s="501"/>
      <c r="F17" s="481">
        <f>F38</f>
        <v>0</v>
      </c>
      <c r="G17" s="489"/>
    </row>
    <row r="18" spans="1:12" s="477" customFormat="1" ht="21.95" customHeight="1">
      <c r="A18" s="483"/>
      <c r="B18" s="484" t="s">
        <v>383</v>
      </c>
      <c r="C18" s="485"/>
      <c r="D18" s="490" t="s">
        <v>9</v>
      </c>
      <c r="E18" s="480"/>
      <c r="F18" s="481" t="str">
        <f>F36</f>
        <v/>
      </c>
    </row>
    <row r="19" spans="1:12" s="477" customFormat="1" ht="27" customHeight="1">
      <c r="A19" s="483"/>
      <c r="B19" s="484" t="s">
        <v>384</v>
      </c>
      <c r="C19" s="502"/>
      <c r="D19" s="503" t="e">
        <f>SUM(D14,D15,D16,D17,D18)</f>
        <v>#REF!</v>
      </c>
      <c r="E19" s="504"/>
      <c r="F19" s="502">
        <f>SUM(F14:F18)</f>
        <v>0</v>
      </c>
      <c r="G19" s="489"/>
    </row>
    <row r="20" spans="1:12" s="477" customFormat="1" ht="33.75" customHeight="1">
      <c r="A20" s="483">
        <v>8</v>
      </c>
      <c r="B20" s="484" t="s">
        <v>385</v>
      </c>
      <c r="C20" s="485"/>
      <c r="D20" s="479" t="e">
        <f>D10+D19</f>
        <v>#REF!</v>
      </c>
      <c r="E20" s="505" t="s">
        <v>150</v>
      </c>
      <c r="F20" s="506" t="e">
        <f>F10+F19</f>
        <v>#REF!</v>
      </c>
      <c r="G20" s="489"/>
    </row>
    <row r="21" spans="1:12" s="477" customFormat="1" ht="51" customHeight="1">
      <c r="A21" s="483">
        <v>9</v>
      </c>
      <c r="B21" s="484" t="s">
        <v>386</v>
      </c>
      <c r="C21" s="485"/>
      <c r="D21" s="486">
        <v>0</v>
      </c>
      <c r="E21" s="487"/>
      <c r="F21" s="488">
        <f>D21</f>
        <v>0</v>
      </c>
    </row>
    <row r="22" spans="1:12" s="477" customFormat="1" ht="23.25" customHeight="1">
      <c r="A22" s="507" t="s">
        <v>150</v>
      </c>
      <c r="B22" s="508" t="s">
        <v>150</v>
      </c>
      <c r="C22" s="508"/>
      <c r="D22" s="509"/>
      <c r="E22" s="510"/>
      <c r="F22" s="511"/>
    </row>
    <row r="23" spans="1:12" s="477" customFormat="1" ht="18.75" customHeight="1">
      <c r="A23" s="512" t="s">
        <v>387</v>
      </c>
      <c r="B23" s="1094" t="s">
        <v>388</v>
      </c>
      <c r="C23" s="1094"/>
      <c r="D23" s="1094"/>
      <c r="E23" s="1094"/>
      <c r="F23" s="1117"/>
    </row>
    <row r="24" spans="1:12" s="477" customFormat="1" ht="18.75" customHeight="1">
      <c r="A24" s="512"/>
      <c r="B24" s="1100" t="e">
        <f>H24&amp;" "&amp;G24&amp;" "&amp;I24&amp;" "&amp;J24&amp;"%"&amp; " as"&amp;" "&amp;K24&amp; " "&amp;L24</f>
        <v>#REF!</v>
      </c>
      <c r="C24" s="1101"/>
      <c r="D24" s="1101"/>
      <c r="E24" s="1101"/>
      <c r="F24" s="1102"/>
      <c r="G24" s="514" t="s">
        <v>9</v>
      </c>
      <c r="H24" s="515" t="s">
        <v>389</v>
      </c>
      <c r="I24" s="515" t="str">
        <f>IF(J24="","","@")</f>
        <v/>
      </c>
      <c r="J24" s="516" t="s">
        <v>9</v>
      </c>
      <c r="K24" s="517" t="e">
        <f>IF(OR(L24=0,L24=""),"","Rs.")</f>
        <v>#REF!</v>
      </c>
      <c r="L24" s="518" t="e">
        <f>IF(D14=0,"",D14)</f>
        <v>#REF!</v>
      </c>
    </row>
    <row r="25" spans="1:12" s="477" customFormat="1" ht="19.5" customHeight="1">
      <c r="B25" s="1100" t="e">
        <f>H25&amp;" "&amp;G25&amp;" "&amp;I25&amp;" "&amp;J25&amp;"%"&amp; " as"&amp;" "&amp;K25&amp; " "&amp;L25</f>
        <v>#REF!</v>
      </c>
      <c r="C25" s="1101"/>
      <c r="D25" s="1101"/>
      <c r="E25" s="1101"/>
      <c r="F25" s="1102"/>
      <c r="G25" s="514" t="s">
        <v>9</v>
      </c>
      <c r="H25" s="515" t="s">
        <v>390</v>
      </c>
      <c r="I25" s="515" t="str">
        <f>IF(J25="","","@")</f>
        <v/>
      </c>
      <c r="J25" s="516" t="s">
        <v>9</v>
      </c>
      <c r="K25" s="517" t="e">
        <f>IF(OR(L25=0,L25=""),"","Rs.")</f>
        <v>#REF!</v>
      </c>
      <c r="L25" s="518" t="e">
        <f>IF(D15=0,"",D15)</f>
        <v>#REF!</v>
      </c>
    </row>
    <row r="26" spans="1:12" s="477" customFormat="1" ht="19.5" customHeight="1">
      <c r="B26" s="1100" t="e">
        <f>H26&amp;" "&amp;G26&amp;" "&amp;I26&amp;" "&amp;J26&amp;"%"&amp; " as"&amp;" "&amp;K26&amp; " "&amp;L26</f>
        <v>#REF!</v>
      </c>
      <c r="C26" s="1101"/>
      <c r="D26" s="1101"/>
      <c r="E26" s="1101"/>
      <c r="F26" s="1102"/>
      <c r="G26" s="514" t="s">
        <v>9</v>
      </c>
      <c r="H26" s="515" t="s">
        <v>391</v>
      </c>
      <c r="I26" s="515" t="str">
        <f>IF(J26="","","@")</f>
        <v/>
      </c>
      <c r="J26" s="516" t="s">
        <v>9</v>
      </c>
      <c r="K26" s="517" t="e">
        <f>IF(OR(L26=0,L26=""),"","Rs.")</f>
        <v>#REF!</v>
      </c>
      <c r="L26" s="518" t="e">
        <f>IF(D16=0,"",D16)</f>
        <v>#REF!</v>
      </c>
    </row>
    <row r="27" spans="1:12" s="477" customFormat="1" ht="19.5" customHeight="1">
      <c r="B27" s="1100" t="e">
        <f>H27&amp;" "&amp;G27&amp;" "&amp;I27&amp;" "&amp;J27&amp; " as"&amp;" "&amp;K27&amp; " "&amp;L27</f>
        <v>#REF!</v>
      </c>
      <c r="C27" s="1101"/>
      <c r="D27" s="1101"/>
      <c r="E27" s="1101"/>
      <c r="F27" s="1102"/>
      <c r="G27" s="514" t="s">
        <v>9</v>
      </c>
      <c r="H27" s="515" t="s">
        <v>392</v>
      </c>
      <c r="I27" s="515"/>
      <c r="J27" s="519"/>
      <c r="K27" s="517" t="e">
        <f>IF(OR(L27=0,L27=""),"","Rs.")</f>
        <v>#REF!</v>
      </c>
      <c r="L27" s="518" t="e">
        <f>IF(D17=0,"",D17)</f>
        <v>#REF!</v>
      </c>
    </row>
    <row r="28" spans="1:12" s="477" customFormat="1" ht="19.5" customHeight="1">
      <c r="B28" s="1100" t="str">
        <f>H28&amp;" "&amp;G28&amp;" "&amp;I28&amp;" "&amp;J28&amp; " as"&amp;" "&amp;K28&amp; " "&amp;L28</f>
        <v xml:space="preserve">Others     as  </v>
      </c>
      <c r="C28" s="1101"/>
      <c r="D28" s="1101"/>
      <c r="E28" s="1101"/>
      <c r="F28" s="1102"/>
      <c r="G28" s="514" t="s">
        <v>9</v>
      </c>
      <c r="H28" s="513" t="s">
        <v>393</v>
      </c>
      <c r="I28" s="513"/>
      <c r="J28" s="513"/>
      <c r="K28" s="513" t="str">
        <f>IF(OR(L28=0,L28=""),"","Rs.")</f>
        <v/>
      </c>
      <c r="L28" s="520" t="str">
        <f>IF(D18=0,"",D18)</f>
        <v/>
      </c>
    </row>
    <row r="29" spans="1:12" s="477" customFormat="1" ht="19.5" customHeight="1">
      <c r="B29" s="1106"/>
      <c r="C29" s="1106"/>
      <c r="D29" s="1106"/>
      <c r="E29" s="1106"/>
      <c r="F29" s="1107"/>
    </row>
    <row r="30" spans="1:12" ht="59.25" customHeight="1">
      <c r="A30" s="521" t="s">
        <v>394</v>
      </c>
      <c r="B30" s="1103" t="s">
        <v>395</v>
      </c>
      <c r="C30" s="1104"/>
      <c r="D30" s="1104"/>
      <c r="E30" s="1104"/>
      <c r="F30" s="1105"/>
    </row>
    <row r="31" spans="1:12" s="477" customFormat="1" ht="19.5" customHeight="1">
      <c r="A31" s="522" t="s">
        <v>396</v>
      </c>
      <c r="B31" s="1094" t="s">
        <v>397</v>
      </c>
      <c r="C31" s="1094"/>
      <c r="D31" s="1094"/>
      <c r="E31" s="513" t="s">
        <v>398</v>
      </c>
      <c r="F31" s="518">
        <v>0</v>
      </c>
    </row>
    <row r="32" spans="1:12" s="477" customFormat="1" ht="19.5" customHeight="1">
      <c r="A32" s="522" t="s">
        <v>399</v>
      </c>
      <c r="B32" s="515" t="s">
        <v>400</v>
      </c>
      <c r="C32" s="523"/>
      <c r="D32" s="524">
        <v>0.1</v>
      </c>
      <c r="E32" s="513" t="s">
        <v>398</v>
      </c>
      <c r="F32" s="518">
        <f>ROUND(D32*F31,0)</f>
        <v>0</v>
      </c>
      <c r="H32" s="1094"/>
      <c r="I32" s="1094"/>
      <c r="J32" s="1094"/>
    </row>
    <row r="33" spans="1:10" s="477" customFormat="1" ht="19.5" customHeight="1">
      <c r="A33" s="525" t="s">
        <v>401</v>
      </c>
      <c r="B33" s="515" t="s">
        <v>402</v>
      </c>
      <c r="C33" s="523"/>
      <c r="D33" s="526">
        <v>0</v>
      </c>
      <c r="E33" s="513"/>
      <c r="F33" s="518">
        <f>D33</f>
        <v>0</v>
      </c>
      <c r="H33" s="513"/>
      <c r="I33" s="513"/>
      <c r="J33" s="513"/>
    </row>
    <row r="34" spans="1:10" s="477" customFormat="1" ht="19.5" customHeight="1">
      <c r="A34" s="525" t="s">
        <v>403</v>
      </c>
      <c r="B34" s="515" t="s">
        <v>404</v>
      </c>
      <c r="D34" s="524">
        <v>0.02</v>
      </c>
      <c r="E34" s="513" t="s">
        <v>398</v>
      </c>
      <c r="F34" s="518">
        <f>ROUND((F33+(F33*D32))*D34,0)</f>
        <v>0</v>
      </c>
    </row>
    <row r="35" spans="1:10" s="477" customFormat="1" ht="19.5" customHeight="1">
      <c r="A35" s="525" t="s">
        <v>405</v>
      </c>
      <c r="B35" s="515" t="s">
        <v>406</v>
      </c>
      <c r="C35" s="513"/>
      <c r="D35" s="524">
        <v>0.01</v>
      </c>
      <c r="E35" s="513"/>
      <c r="F35" s="518">
        <f>ROUND(((F31-F33)+((F31-F33)*D32))*D35,0)</f>
        <v>0</v>
      </c>
    </row>
    <row r="36" spans="1:10" s="477" customFormat="1" ht="19.5" customHeight="1">
      <c r="A36" s="525" t="s">
        <v>407</v>
      </c>
      <c r="B36" s="517" t="s">
        <v>408</v>
      </c>
      <c r="C36" s="513"/>
      <c r="D36" s="513"/>
      <c r="E36" s="513" t="s">
        <v>398</v>
      </c>
      <c r="F36" s="527" t="str">
        <f>L28</f>
        <v/>
      </c>
    </row>
    <row r="37" spans="1:10" s="477" customFormat="1" ht="19.5" customHeight="1">
      <c r="A37" s="525" t="s">
        <v>409</v>
      </c>
      <c r="B37" s="1094" t="s">
        <v>410</v>
      </c>
      <c r="C37" s="1094"/>
      <c r="D37" s="1094"/>
      <c r="E37" s="513" t="s">
        <v>398</v>
      </c>
      <c r="F37" s="528">
        <f>SUM(F31,F32,F34,F35,F36)</f>
        <v>0</v>
      </c>
    </row>
    <row r="38" spans="1:10" s="477" customFormat="1" ht="19.5" customHeight="1">
      <c r="A38" s="525" t="s">
        <v>411</v>
      </c>
      <c r="B38" s="517" t="s">
        <v>412</v>
      </c>
      <c r="C38" s="513"/>
      <c r="D38" s="524"/>
      <c r="E38" s="513" t="s">
        <v>398</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095" t="str">
        <f>Basic!B1</f>
        <v>Repair &amp; Maintenance of Bituminous Pavement at 400/230 kV Tirunelveli Substation.</v>
      </c>
      <c r="B43" s="1096"/>
      <c r="C43" s="1097"/>
      <c r="D43" s="1098" t="s">
        <v>413</v>
      </c>
      <c r="E43" s="1099"/>
      <c r="F43" s="537" t="s">
        <v>414</v>
      </c>
    </row>
    <row r="44" spans="1:10">
      <c r="A44" s="532" t="s">
        <v>415</v>
      </c>
      <c r="B44" s="533" t="str">
        <f>Basic!B5</f>
        <v>SR-II/C&amp;M/WC-3956/2024</v>
      </c>
      <c r="C44" s="534"/>
      <c r="D44" s="535"/>
      <c r="E44" s="536"/>
      <c r="F44" s="538"/>
    </row>
    <row r="46" spans="1:10">
      <c r="A46" s="530"/>
    </row>
  </sheetData>
  <sheetProtection selectLockedCells="1" selectUnlockedCells="1"/>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24" t="s">
        <v>364</v>
      </c>
      <c r="C1" s="1125"/>
      <c r="D1" s="1125"/>
      <c r="E1" s="1125"/>
      <c r="F1" s="1125"/>
    </row>
    <row r="2" spans="1:16" ht="15.95" customHeight="1">
      <c r="B2" s="107"/>
      <c r="C2" s="108"/>
      <c r="D2" s="110"/>
      <c r="E2" s="110"/>
      <c r="F2" s="110"/>
    </row>
    <row r="3" spans="1:16" s="111" customFormat="1" ht="15.95" customHeight="1">
      <c r="A3" s="106"/>
      <c r="B3" s="106"/>
      <c r="C3" s="106"/>
      <c r="D3" s="1126" t="s">
        <v>365</v>
      </c>
      <c r="E3" s="1126"/>
      <c r="F3" s="1126"/>
      <c r="H3" s="883"/>
      <c r="I3" s="883"/>
      <c r="J3" s="883"/>
      <c r="K3" s="883"/>
      <c r="L3" s="883"/>
      <c r="M3" s="883"/>
      <c r="N3" s="883"/>
      <c r="O3" s="883"/>
      <c r="P3" s="883"/>
    </row>
    <row r="4" spans="1:16" s="111" customFormat="1" ht="20.25" customHeight="1">
      <c r="A4" s="1132" t="s">
        <v>366</v>
      </c>
      <c r="B4" s="1132"/>
      <c r="C4" s="1132"/>
      <c r="D4" s="1127" t="str">
        <f>'Sch-1'!G9</f>
        <v/>
      </c>
      <c r="E4" s="1127"/>
      <c r="F4" s="1127"/>
      <c r="H4" s="883"/>
      <c r="I4" s="883"/>
      <c r="J4" s="883"/>
      <c r="K4" s="883"/>
      <c r="L4" s="883"/>
      <c r="M4" s="883"/>
      <c r="N4" s="883"/>
      <c r="O4" s="883"/>
      <c r="P4" s="883"/>
    </row>
    <row r="5" spans="1:16" s="117" customFormat="1" ht="21" customHeight="1">
      <c r="A5" s="113" t="s">
        <v>225</v>
      </c>
      <c r="B5" s="1130" t="s">
        <v>367</v>
      </c>
      <c r="C5" s="1131"/>
      <c r="D5" s="114" t="s">
        <v>368</v>
      </c>
      <c r="E5" s="1128" t="s">
        <v>369</v>
      </c>
      <c r="F5" s="1129"/>
      <c r="H5" s="884"/>
      <c r="I5" s="884"/>
      <c r="J5" s="884"/>
      <c r="K5" s="884"/>
      <c r="L5" s="884"/>
      <c r="M5" s="884"/>
      <c r="N5" s="884"/>
      <c r="O5" s="884"/>
      <c r="P5" s="884"/>
    </row>
    <row r="6" spans="1:16" s="111" customFormat="1" ht="36" customHeight="1">
      <c r="A6" s="118">
        <v>1</v>
      </c>
      <c r="B6" s="119" t="s">
        <v>370</v>
      </c>
      <c r="C6" s="120"/>
      <c r="D6" s="121">
        <f>'Sch-6'!D14</f>
        <v>0</v>
      </c>
      <c r="E6" s="122" t="s">
        <v>150</v>
      </c>
      <c r="F6" s="123">
        <f>D6</f>
        <v>0</v>
      </c>
      <c r="G6" s="124"/>
      <c r="H6" s="883"/>
      <c r="I6" s="883"/>
      <c r="J6" s="883"/>
      <c r="K6" s="883"/>
      <c r="L6" s="883"/>
      <c r="M6" s="883"/>
      <c r="N6" s="883"/>
      <c r="O6" s="883"/>
      <c r="P6" s="883"/>
    </row>
    <row r="7" spans="1:16" s="111" customFormat="1" ht="34.5" customHeight="1">
      <c r="A7" s="118">
        <v>2</v>
      </c>
      <c r="B7" s="119" t="s">
        <v>371</v>
      </c>
      <c r="C7" s="120"/>
      <c r="D7" s="121">
        <f>'Sch-6'!D16</f>
        <v>0</v>
      </c>
      <c r="E7" s="122"/>
      <c r="F7" s="123">
        <f>D7</f>
        <v>0</v>
      </c>
      <c r="G7" s="124"/>
      <c r="H7" s="883"/>
      <c r="I7" s="883"/>
      <c r="J7" s="883"/>
      <c r="K7" s="883"/>
      <c r="L7" s="883"/>
      <c r="M7" s="883"/>
      <c r="N7" s="883"/>
      <c r="O7" s="883"/>
      <c r="P7" s="883"/>
    </row>
    <row r="8" spans="1:16" s="111" customFormat="1" ht="21" customHeight="1">
      <c r="A8" s="118">
        <v>3</v>
      </c>
      <c r="B8" s="119" t="s">
        <v>372</v>
      </c>
      <c r="C8" s="120"/>
      <c r="D8" s="121" t="e">
        <f>'Sch-6'!#REF!</f>
        <v>#REF!</v>
      </c>
      <c r="E8" s="122"/>
      <c r="F8" s="123" t="e">
        <f>D8</f>
        <v>#REF!</v>
      </c>
      <c r="G8" s="124"/>
      <c r="H8" s="883"/>
      <c r="I8" s="883"/>
      <c r="J8" s="883"/>
      <c r="K8" s="883"/>
      <c r="L8" s="883"/>
      <c r="M8" s="883"/>
      <c r="N8" s="883"/>
      <c r="O8" s="883"/>
      <c r="P8" s="883"/>
    </row>
    <row r="9" spans="1:16" s="111" customFormat="1" ht="21" customHeight="1">
      <c r="A9" s="118">
        <v>4</v>
      </c>
      <c r="B9" s="119" t="s">
        <v>373</v>
      </c>
      <c r="C9" s="120"/>
      <c r="D9" s="125" t="s">
        <v>374</v>
      </c>
      <c r="E9" s="122"/>
      <c r="F9" s="116" t="str">
        <f>D9</f>
        <v>Not Applicable</v>
      </c>
      <c r="H9" s="883"/>
      <c r="I9" s="883"/>
      <c r="J9" s="883"/>
      <c r="K9" s="883"/>
      <c r="L9" s="883"/>
      <c r="M9" s="883"/>
      <c r="N9" s="883"/>
      <c r="O9" s="883"/>
      <c r="P9" s="883"/>
    </row>
    <row r="10" spans="1:16" s="111" customFormat="1" ht="21" customHeight="1">
      <c r="A10" s="118">
        <v>5</v>
      </c>
      <c r="B10" s="119" t="s">
        <v>375</v>
      </c>
      <c r="C10" s="120"/>
      <c r="D10" s="126" t="e">
        <f>SUM(D6,D7,D8)</f>
        <v>#REF!</v>
      </c>
      <c r="E10" s="122"/>
      <c r="F10" s="127" t="e">
        <f>F6+F7+F8</f>
        <v>#REF!</v>
      </c>
      <c r="H10" s="883"/>
      <c r="I10" s="883"/>
      <c r="J10" s="883"/>
      <c r="K10" s="883"/>
      <c r="L10" s="883"/>
      <c r="M10" s="883"/>
      <c r="N10" s="883"/>
      <c r="O10" s="883"/>
      <c r="P10" s="883"/>
    </row>
    <row r="11" spans="1:16" s="111" customFormat="1" ht="21" customHeight="1">
      <c r="A11" s="118">
        <v>6</v>
      </c>
      <c r="B11" s="128" t="s">
        <v>376</v>
      </c>
      <c r="C11" s="129" t="s">
        <v>150</v>
      </c>
      <c r="D11" s="121" t="e">
        <f>'Sch-1'!#REF!+'Sch-2'!#REF!+#REF!+'Sch-7'!#REF!</f>
        <v>#REF!</v>
      </c>
      <c r="E11" s="130" t="s">
        <v>150</v>
      </c>
      <c r="F11" s="123" t="e">
        <f>D11</f>
        <v>#REF!</v>
      </c>
      <c r="H11" s="883"/>
      <c r="I11" s="883"/>
      <c r="J11" s="883"/>
      <c r="K11" s="883"/>
      <c r="L11" s="883"/>
      <c r="M11" s="883"/>
      <c r="N11" s="883"/>
      <c r="O11" s="883"/>
      <c r="P11" s="883"/>
    </row>
    <row r="12" spans="1:16" s="111" customFormat="1" ht="21.95" customHeight="1">
      <c r="A12" s="118">
        <v>7</v>
      </c>
      <c r="B12" s="128" t="s">
        <v>377</v>
      </c>
      <c r="C12" s="120"/>
      <c r="D12" s="114" t="e">
        <f>D10-D11</f>
        <v>#REF!</v>
      </c>
      <c r="E12" s="122"/>
      <c r="F12" s="127" t="e">
        <f>F10-F11</f>
        <v>#REF!</v>
      </c>
      <c r="G12" s="131"/>
      <c r="H12" s="883"/>
      <c r="I12" s="883"/>
      <c r="J12" s="883"/>
      <c r="K12" s="883"/>
      <c r="L12" s="883"/>
      <c r="M12" s="883"/>
      <c r="N12" s="883"/>
      <c r="O12" s="883"/>
      <c r="P12" s="883"/>
    </row>
    <row r="13" spans="1:16" s="111" customFormat="1" ht="21.95" customHeight="1">
      <c r="A13" s="118">
        <v>8</v>
      </c>
      <c r="B13" s="119" t="s">
        <v>378</v>
      </c>
      <c r="C13" s="120"/>
      <c r="D13" s="121"/>
      <c r="E13" s="122"/>
      <c r="F13" s="123"/>
      <c r="H13" s="883"/>
      <c r="I13" s="883"/>
      <c r="J13" s="883"/>
      <c r="K13" s="883"/>
      <c r="L13" s="883"/>
      <c r="M13" s="883"/>
      <c r="N13" s="883"/>
      <c r="O13" s="883"/>
      <c r="P13" s="883"/>
    </row>
    <row r="14" spans="1:16" s="111" customFormat="1" ht="21.95" customHeight="1">
      <c r="A14" s="118" t="s">
        <v>150</v>
      </c>
      <c r="B14" s="119" t="s">
        <v>379</v>
      </c>
      <c r="C14" s="132"/>
      <c r="D14" s="125" t="e">
        <f>'Sch-5'!K14</f>
        <v>#REF!</v>
      </c>
      <c r="E14" s="133"/>
      <c r="F14" s="116" t="e">
        <f>F32</f>
        <v>#REF!</v>
      </c>
      <c r="G14" s="124"/>
      <c r="H14" s="883"/>
      <c r="I14" s="883"/>
      <c r="J14" s="883"/>
      <c r="K14" s="883"/>
      <c r="L14" s="883"/>
      <c r="M14" s="883"/>
      <c r="N14" s="883"/>
      <c r="O14" s="883"/>
      <c r="P14" s="883"/>
    </row>
    <row r="15" spans="1:16" s="111" customFormat="1" ht="21.95" customHeight="1">
      <c r="A15" s="118"/>
      <c r="B15" s="119" t="s">
        <v>416</v>
      </c>
      <c r="C15" s="120"/>
      <c r="D15" s="125" t="e">
        <f>'Sch-5'!#REF!+'Sch-5'!#REF!</f>
        <v>#REF!</v>
      </c>
      <c r="E15" s="134"/>
      <c r="F15" s="116" t="e">
        <f>F33</f>
        <v>#REF!</v>
      </c>
      <c r="G15" s="124"/>
      <c r="H15" s="883"/>
      <c r="I15" s="883"/>
      <c r="J15" s="883"/>
      <c r="K15" s="883"/>
      <c r="L15" s="883"/>
      <c r="M15" s="883"/>
      <c r="N15" s="883"/>
      <c r="O15" s="883"/>
      <c r="P15" s="883"/>
    </row>
    <row r="16" spans="1:16" s="111" customFormat="1" ht="21.95" customHeight="1">
      <c r="A16" s="118"/>
      <c r="B16" s="119" t="s">
        <v>417</v>
      </c>
      <c r="C16" s="120"/>
      <c r="D16" s="125" t="e">
        <f>#REF!+#REF!</f>
        <v>#REF!</v>
      </c>
      <c r="E16" s="134"/>
      <c r="F16" s="116" t="e">
        <f>F36</f>
        <v>#REF!</v>
      </c>
      <c r="G16" s="124"/>
      <c r="H16" s="883"/>
      <c r="I16" s="883"/>
      <c r="J16" s="883"/>
      <c r="K16" s="883"/>
      <c r="L16" s="883"/>
      <c r="M16" s="883"/>
      <c r="N16" s="883"/>
      <c r="O16" s="883"/>
      <c r="P16" s="883"/>
    </row>
    <row r="17" spans="1:16" s="111" customFormat="1" ht="21.95" customHeight="1">
      <c r="A17" s="118"/>
      <c r="B17" s="119" t="s">
        <v>418</v>
      </c>
      <c r="C17" s="120"/>
      <c r="D17" s="125" t="e">
        <f>#REF!</f>
        <v>#REF!</v>
      </c>
      <c r="E17" s="115"/>
      <c r="F17" s="116">
        <f>F34</f>
        <v>0</v>
      </c>
      <c r="H17" s="883"/>
      <c r="I17" s="883"/>
      <c r="J17" s="883"/>
      <c r="K17" s="883"/>
      <c r="L17" s="883"/>
      <c r="M17" s="883"/>
      <c r="N17" s="883"/>
      <c r="O17" s="883"/>
      <c r="P17" s="883"/>
    </row>
    <row r="18" spans="1:16" s="111" customFormat="1" ht="27" customHeight="1">
      <c r="A18" s="118"/>
      <c r="B18" s="119" t="s">
        <v>419</v>
      </c>
      <c r="C18" s="135"/>
      <c r="D18" s="246" t="e">
        <f>D14+D15+D16+D17</f>
        <v>#REF!</v>
      </c>
      <c r="E18" s="136"/>
      <c r="F18" s="135" t="e">
        <f>SUM(F14:F17)</f>
        <v>#REF!</v>
      </c>
      <c r="G18" s="124"/>
      <c r="H18" s="883"/>
      <c r="I18" s="883"/>
      <c r="J18" s="883"/>
      <c r="K18" s="883"/>
      <c r="L18" s="883"/>
      <c r="M18" s="883"/>
      <c r="N18" s="883"/>
      <c r="O18" s="883"/>
      <c r="P18" s="883"/>
    </row>
    <row r="19" spans="1:16" s="111" customFormat="1" ht="33.75" customHeight="1">
      <c r="A19" s="118">
        <v>8</v>
      </c>
      <c r="B19" s="119" t="s">
        <v>385</v>
      </c>
      <c r="C19" s="120"/>
      <c r="D19" s="114" t="e">
        <f>D10+D18</f>
        <v>#REF!</v>
      </c>
      <c r="E19" s="137" t="s">
        <v>150</v>
      </c>
      <c r="F19" s="138" t="e">
        <f>F10+F18</f>
        <v>#REF!</v>
      </c>
      <c r="G19" s="124"/>
      <c r="H19" s="883"/>
      <c r="I19" s="883"/>
      <c r="J19" s="883"/>
      <c r="K19" s="883"/>
      <c r="L19" s="883"/>
      <c r="M19" s="883"/>
      <c r="N19" s="883"/>
      <c r="O19" s="883"/>
      <c r="P19" s="883"/>
    </row>
    <row r="20" spans="1:16" s="111" customFormat="1" ht="51" customHeight="1">
      <c r="A20" s="118">
        <v>9</v>
      </c>
      <c r="B20" s="119" t="s">
        <v>386</v>
      </c>
      <c r="C20" s="120"/>
      <c r="D20" s="121">
        <f>'Sch-1'!N22</f>
        <v>0</v>
      </c>
      <c r="E20" s="122"/>
      <c r="F20" s="123">
        <f>D20</f>
        <v>0</v>
      </c>
      <c r="H20" s="883"/>
      <c r="I20" s="883"/>
      <c r="J20" s="883"/>
      <c r="K20" s="883"/>
      <c r="L20" s="883"/>
      <c r="M20" s="883"/>
      <c r="N20" s="883"/>
      <c r="O20" s="883"/>
      <c r="P20" s="883"/>
    </row>
    <row r="21" spans="1:16" s="111" customFormat="1" ht="23.25" customHeight="1">
      <c r="A21" s="139" t="s">
        <v>387</v>
      </c>
      <c r="B21" s="1118" t="s">
        <v>388</v>
      </c>
      <c r="C21" s="1118"/>
      <c r="D21" s="1118"/>
      <c r="E21" s="1118"/>
      <c r="F21" s="1119"/>
      <c r="H21" s="883"/>
      <c r="I21" s="883"/>
      <c r="J21" s="883"/>
      <c r="K21" s="883"/>
      <c r="L21" s="883"/>
      <c r="M21" s="883"/>
      <c r="N21" s="883"/>
      <c r="O21" s="883"/>
      <c r="P21" s="883"/>
    </row>
    <row r="22" spans="1:16" s="111" customFormat="1" ht="18.75" customHeight="1">
      <c r="A22" s="141" t="s">
        <v>396</v>
      </c>
      <c r="B22" s="1123" t="s">
        <v>232</v>
      </c>
      <c r="C22" s="1123"/>
      <c r="D22" s="1123"/>
      <c r="E22" s="140" t="s">
        <v>398</v>
      </c>
      <c r="F22" s="143" t="e">
        <f>D14</f>
        <v>#REF!</v>
      </c>
      <c r="H22" s="883"/>
      <c r="I22" s="883"/>
      <c r="J22" s="883"/>
      <c r="K22" s="883"/>
      <c r="L22" s="883"/>
      <c r="M22" s="883"/>
      <c r="N22" s="883"/>
      <c r="O22" s="883"/>
      <c r="P22" s="883"/>
    </row>
    <row r="23" spans="1:16" s="111" customFormat="1" ht="19.5" customHeight="1">
      <c r="A23" s="141" t="s">
        <v>399</v>
      </c>
      <c r="B23" s="1123" t="s">
        <v>420</v>
      </c>
      <c r="C23" s="1123"/>
      <c r="D23" s="1123"/>
      <c r="E23" s="140" t="s">
        <v>398</v>
      </c>
      <c r="F23" s="143" t="e">
        <f>D15</f>
        <v>#REF!</v>
      </c>
      <c r="H23" s="883"/>
      <c r="I23" s="883"/>
      <c r="J23" s="883"/>
      <c r="K23" s="883"/>
      <c r="L23" s="883"/>
      <c r="M23" s="883"/>
      <c r="N23" s="883"/>
      <c r="O23" s="883"/>
      <c r="P23" s="883"/>
    </row>
    <row r="24" spans="1:16" s="111" customFormat="1" ht="19.5" customHeight="1">
      <c r="A24" s="141" t="s">
        <v>401</v>
      </c>
      <c r="B24" s="1123" t="s">
        <v>421</v>
      </c>
      <c r="C24" s="1123"/>
      <c r="D24" s="1123"/>
      <c r="E24" s="140" t="s">
        <v>398</v>
      </c>
      <c r="F24" s="143" t="e">
        <f>D16</f>
        <v>#REF!</v>
      </c>
      <c r="H24" s="883"/>
      <c r="I24" s="883"/>
      <c r="J24" s="883"/>
      <c r="K24" s="883"/>
      <c r="L24" s="883"/>
      <c r="M24" s="883"/>
      <c r="N24" s="883"/>
      <c r="O24" s="883"/>
      <c r="P24" s="883"/>
    </row>
    <row r="25" spans="1:16" s="111" customFormat="1" ht="19.5" customHeight="1">
      <c r="A25" s="141" t="s">
        <v>403</v>
      </c>
      <c r="B25" s="1123" t="s">
        <v>393</v>
      </c>
      <c r="C25" s="1123"/>
      <c r="D25" s="1123"/>
      <c r="E25" s="140" t="s">
        <v>398</v>
      </c>
      <c r="F25" s="143" t="e">
        <f>D17</f>
        <v>#REF!</v>
      </c>
      <c r="H25" s="883"/>
      <c r="I25" s="883"/>
      <c r="J25" s="883"/>
      <c r="K25" s="883"/>
      <c r="L25" s="883"/>
      <c r="M25" s="883"/>
      <c r="N25" s="883"/>
      <c r="O25" s="883"/>
      <c r="P25" s="883"/>
    </row>
    <row r="26" spans="1:16" s="111" customFormat="1" ht="19.5" customHeight="1">
      <c r="A26" s="145" t="s">
        <v>394</v>
      </c>
      <c r="B26" s="1118" t="s">
        <v>422</v>
      </c>
      <c r="C26" s="1118"/>
      <c r="D26" s="1118"/>
      <c r="E26" s="1118"/>
      <c r="F26" s="1119"/>
      <c r="H26" s="883"/>
      <c r="I26" s="883"/>
      <c r="J26" s="883"/>
      <c r="K26" s="883"/>
      <c r="L26" s="883"/>
      <c r="M26" s="883"/>
      <c r="N26" s="883"/>
      <c r="O26" s="883"/>
      <c r="P26" s="883"/>
    </row>
    <row r="27" spans="1:16" ht="19.5" customHeight="1">
      <c r="A27" s="247"/>
      <c r="B27" s="109"/>
      <c r="C27" s="109"/>
      <c r="D27" s="109"/>
      <c r="E27" s="109"/>
      <c r="F27" s="248"/>
    </row>
    <row r="28" spans="1:16" s="111" customFormat="1" ht="19.5" customHeight="1">
      <c r="A28" s="249"/>
      <c r="F28" s="250"/>
      <c r="H28" s="883"/>
      <c r="I28" s="883"/>
      <c r="J28" s="883"/>
      <c r="K28" s="883"/>
      <c r="L28" s="883"/>
      <c r="M28" s="883"/>
      <c r="N28" s="883"/>
      <c r="O28" s="883"/>
      <c r="P28" s="883"/>
    </row>
    <row r="29" spans="1:16" s="111" customFormat="1" ht="19.5" customHeight="1">
      <c r="A29" s="249"/>
      <c r="F29" s="250"/>
      <c r="H29" s="883"/>
      <c r="I29" s="883"/>
      <c r="J29" s="883"/>
      <c r="K29" s="883"/>
      <c r="L29" s="883"/>
      <c r="M29" s="883"/>
      <c r="N29" s="883"/>
      <c r="O29" s="883"/>
      <c r="P29" s="883"/>
    </row>
    <row r="30" spans="1:16" s="111" customFormat="1" ht="60" customHeight="1">
      <c r="A30" s="145" t="s">
        <v>423</v>
      </c>
      <c r="B30" s="1120" t="s">
        <v>424</v>
      </c>
      <c r="C30" s="1121"/>
      <c r="D30" s="1121"/>
      <c r="E30" s="1121"/>
      <c r="F30" s="1122"/>
      <c r="H30" s="883" t="s">
        <v>425</v>
      </c>
      <c r="I30" s="883"/>
      <c r="J30" s="883"/>
      <c r="K30" s="883"/>
      <c r="L30" s="883"/>
      <c r="M30" s="883"/>
      <c r="N30" s="883"/>
      <c r="O30" s="883"/>
      <c r="P30" s="883"/>
    </row>
    <row r="31" spans="1:16" s="111" customFormat="1" ht="19.5" customHeight="1">
      <c r="A31" s="141" t="s">
        <v>396</v>
      </c>
      <c r="B31" s="1123" t="s">
        <v>397</v>
      </c>
      <c r="C31" s="1123"/>
      <c r="D31" s="1123"/>
      <c r="E31" s="140" t="s">
        <v>398</v>
      </c>
      <c r="F31" s="142" t="e">
        <f>'Sch-1'!#REF!</f>
        <v>#REF!</v>
      </c>
      <c r="H31" s="884" t="s">
        <v>426</v>
      </c>
      <c r="I31" s="884" t="e">
        <f>#REF!</f>
        <v>#REF!</v>
      </c>
      <c r="J31" s="884" t="e">
        <f>IF(I31=0, "", I31)</f>
        <v>#REF!</v>
      </c>
      <c r="K31" s="885" t="e">
        <f>IF(I31=0, "", "Discount on lum-sum basis on total price quoted by us without Taxes &amp; Duties. In Rs. ")</f>
        <v>#REF!</v>
      </c>
      <c r="L31" s="884" t="s">
        <v>427</v>
      </c>
      <c r="M31" s="886" t="e">
        <f>#REF!</f>
        <v>#REF!</v>
      </c>
      <c r="N31" s="886" t="e">
        <f t="shared" ref="N31:N37" si="0">IF(M31=0, "", M31)</f>
        <v>#REF!</v>
      </c>
      <c r="O31" s="885" t="e">
        <f>IF(M31=0, "", " Discount on lum-sum basis on total price quoted by us without Taxes &amp; Duties. In Percent (%) .")</f>
        <v>#REF!</v>
      </c>
      <c r="P31" s="883"/>
    </row>
    <row r="32" spans="1:16" s="111" customFormat="1" ht="19.5" customHeight="1">
      <c r="A32" s="141" t="s">
        <v>399</v>
      </c>
      <c r="B32" s="1123" t="s">
        <v>428</v>
      </c>
      <c r="C32" s="1123"/>
      <c r="D32" s="1123"/>
      <c r="E32" s="140" t="s">
        <v>398</v>
      </c>
      <c r="F32" s="142" t="e">
        <f>ROUND(0.103*F31,0)</f>
        <v>#REF!</v>
      </c>
      <c r="H32" s="883"/>
      <c r="I32" s="883"/>
      <c r="J32" s="884"/>
      <c r="K32" s="885" t="e">
        <f>IF(SUM(I33:I37)=0, "", "Discount on lum-sum basis on the Schedules as given below , In Rs. :")</f>
        <v>#REF!</v>
      </c>
      <c r="L32" s="883"/>
      <c r="M32" s="883"/>
      <c r="N32" s="886"/>
      <c r="O32" s="885" t="e">
        <f>IF(SUM(M33:M37)=0, "", "Discount on lum-sum basis on the Schedules as given below , In Percent (%) :")</f>
        <v>#REF!</v>
      </c>
      <c r="P32" s="883"/>
    </row>
    <row r="33" spans="1:16" s="111" customFormat="1" ht="19.5" customHeight="1">
      <c r="A33" s="141" t="s">
        <v>401</v>
      </c>
      <c r="B33" s="1123" t="s">
        <v>429</v>
      </c>
      <c r="C33" s="1123"/>
      <c r="D33" s="1123"/>
      <c r="E33" s="140" t="s">
        <v>398</v>
      </c>
      <c r="F33" s="142" t="e">
        <f>'Sch-5'!#REF!+'Sch-5'!#REF!</f>
        <v>#REF!</v>
      </c>
      <c r="H33" s="884" t="s">
        <v>430</v>
      </c>
      <c r="I33" s="884" t="e">
        <f>#REF!</f>
        <v>#REF!</v>
      </c>
      <c r="J33" s="884" t="e">
        <f>IF(I33=0, "", I33)</f>
        <v>#REF!</v>
      </c>
      <c r="K33" s="259" t="e">
        <f>IF(I33=0, "", "Schedule-1 : Ex works prices (Direct Only)")</f>
        <v>#REF!</v>
      </c>
      <c r="L33" s="884" t="s">
        <v>431</v>
      </c>
      <c r="M33" s="886" t="e">
        <f>#REF!</f>
        <v>#REF!</v>
      </c>
      <c r="N33" s="886" t="e">
        <f t="shared" si="0"/>
        <v>#REF!</v>
      </c>
      <c r="O33" s="259" t="e">
        <f>IF(M33=0, "", "Schedule-1 : Ex works prices (Direct Only)")</f>
        <v>#REF!</v>
      </c>
      <c r="P33" s="883"/>
    </row>
    <row r="34" spans="1:16" s="111" customFormat="1" ht="19.5" customHeight="1">
      <c r="A34" s="141" t="s">
        <v>403</v>
      </c>
      <c r="B34" s="1123" t="s">
        <v>393</v>
      </c>
      <c r="C34" s="1123"/>
      <c r="D34" s="1123"/>
      <c r="E34" s="140" t="s">
        <v>398</v>
      </c>
      <c r="F34" s="261"/>
      <c r="H34" s="884" t="s">
        <v>432</v>
      </c>
      <c r="I34" s="884" t="e">
        <f>#REF!</f>
        <v>#REF!</v>
      </c>
      <c r="J34" s="884" t="e">
        <f>IF(I34=0, "", I34)</f>
        <v>#REF!</v>
      </c>
      <c r="K34" s="259" t="e">
        <f>IF(I34=0, "", "Schedule-1 : Ex works prices (Bought Out Only)")</f>
        <v>#REF!</v>
      </c>
      <c r="L34" s="884" t="s">
        <v>433</v>
      </c>
      <c r="M34" s="886" t="e">
        <f>#REF!</f>
        <v>#REF!</v>
      </c>
      <c r="N34" s="886" t="e">
        <f t="shared" si="0"/>
        <v>#REF!</v>
      </c>
      <c r="O34" s="259" t="e">
        <f>IF(M34=0, "", "Schedule-1 : Ex works prices (Bought Out Only)")</f>
        <v>#REF!</v>
      </c>
      <c r="P34" s="883"/>
    </row>
    <row r="35" spans="1:16" s="111" customFormat="1" ht="15" customHeight="1">
      <c r="A35" s="141" t="s">
        <v>405</v>
      </c>
      <c r="B35" s="1123" t="s">
        <v>410</v>
      </c>
      <c r="C35" s="1123"/>
      <c r="D35" s="1123"/>
      <c r="E35" s="140" t="s">
        <v>398</v>
      </c>
      <c r="F35" s="143" t="e">
        <f>D6+D7+F32+F33+F34</f>
        <v>#REF!</v>
      </c>
      <c r="H35" s="884" t="s">
        <v>434</v>
      </c>
      <c r="I35" s="884" t="e">
        <f>#REF!</f>
        <v>#REF!</v>
      </c>
      <c r="J35" s="884" t="e">
        <f>IF(I35=0, "", I35)</f>
        <v>#REF!</v>
      </c>
      <c r="K35" s="259" t="e">
        <f>IF(I35=0, "", "Schedule-2 : Freight &amp; Insurance")</f>
        <v>#REF!</v>
      </c>
      <c r="L35" s="884" t="s">
        <v>435</v>
      </c>
      <c r="M35" s="886" t="e">
        <f>#REF!</f>
        <v>#REF!</v>
      </c>
      <c r="N35" s="886" t="e">
        <f t="shared" si="0"/>
        <v>#REF!</v>
      </c>
      <c r="O35" s="259" t="e">
        <f>IF(M35=0, "", "Schedule-2 : Freight &amp; Insurance")</f>
        <v>#REF!</v>
      </c>
      <c r="P35" s="883"/>
    </row>
    <row r="36" spans="1:16" s="111" customFormat="1" ht="15" customHeight="1">
      <c r="A36" s="141" t="s">
        <v>407</v>
      </c>
      <c r="B36" s="1123" t="s">
        <v>436</v>
      </c>
      <c r="C36" s="1123"/>
      <c r="D36" s="1123"/>
      <c r="E36" s="140" t="s">
        <v>398</v>
      </c>
      <c r="F36" s="143" t="e">
        <f>ROUND(0.01*F35,0)</f>
        <v>#REF!</v>
      </c>
      <c r="H36" s="884" t="s">
        <v>437</v>
      </c>
      <c r="I36" s="884" t="e">
        <f>#REF!</f>
        <v>#REF!</v>
      </c>
      <c r="J36" s="884" t="e">
        <f>IF(I36=0, "", I36)</f>
        <v>#REF!</v>
      </c>
      <c r="K36" s="259" t="e">
        <f>IF(I36=0, "", "Schedule-3 : Erection Charges")</f>
        <v>#REF!</v>
      </c>
      <c r="L36" s="884" t="s">
        <v>438</v>
      </c>
      <c r="M36" s="886" t="e">
        <f>#REF!</f>
        <v>#REF!</v>
      </c>
      <c r="N36" s="886" t="e">
        <f t="shared" si="0"/>
        <v>#REF!</v>
      </c>
      <c r="O36" s="259" t="e">
        <f>IF(M36=0, "", "Schedule-3 : Erection Charges")</f>
        <v>#REF!</v>
      </c>
      <c r="P36" s="883"/>
    </row>
    <row r="37" spans="1:16" s="111" customFormat="1" ht="19.5" customHeight="1">
      <c r="A37" s="251"/>
      <c r="B37" s="252"/>
      <c r="C37" s="252"/>
      <c r="D37" s="252"/>
      <c r="E37" s="252"/>
      <c r="F37" s="253"/>
      <c r="H37" s="884" t="s">
        <v>439</v>
      </c>
      <c r="I37" s="884" t="e">
        <f>#REF!</f>
        <v>#REF!</v>
      </c>
      <c r="J37" s="884" t="e">
        <f>IF(I37=0, "", I37)</f>
        <v>#REF!</v>
      </c>
      <c r="K37" s="259" t="e">
        <f>IF(I37=0, "", "Schedule-7 : Type Test Charges")</f>
        <v>#REF!</v>
      </c>
      <c r="L37" s="884" t="s">
        <v>440</v>
      </c>
      <c r="M37" s="886" t="e">
        <f>#REF!</f>
        <v>#REF!</v>
      </c>
      <c r="N37" s="886" t="e">
        <f t="shared" si="0"/>
        <v>#REF!</v>
      </c>
      <c r="O37" s="259" t="e">
        <f>IF(M37=0, "", "Schedule-7 : Type Test Charges")</f>
        <v>#REF!</v>
      </c>
      <c r="P37" s="883"/>
    </row>
    <row r="38" spans="1:16" ht="49.5" customHeight="1">
      <c r="A38" s="1133" t="str">
        <f>Cover!B2</f>
        <v>Repair &amp; Maintenance of Bituminous Pavement at 400/230 kV Tirunelveli Substation.</v>
      </c>
      <c r="B38" s="1133"/>
      <c r="C38" s="1133"/>
      <c r="D38" s="1134" t="s">
        <v>413</v>
      </c>
      <c r="E38" s="1135"/>
      <c r="F38" s="112" t="s">
        <v>414</v>
      </c>
      <c r="H38" s="884" t="s">
        <v>441</v>
      </c>
      <c r="I38" s="884" t="e">
        <f>#REF!</f>
        <v>#REF!</v>
      </c>
      <c r="J38" s="884"/>
      <c r="K38" s="884"/>
      <c r="L38" s="884"/>
      <c r="M38" s="884"/>
      <c r="N38" s="884"/>
    </row>
    <row r="39" spans="1:16">
      <c r="H39" s="258" t="s">
        <v>442</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36">
        <f>'Bid Form '!AB17</f>
        <v>0</v>
      </c>
      <c r="B1" s="1136"/>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87"/>
    </row>
    <row r="7" spans="1:4">
      <c r="A7" s="314">
        <f>-INT(A1/1000)*10+INT(A1/100)</f>
        <v>0</v>
      </c>
      <c r="B7" s="312" t="str">
        <f t="shared" si="0"/>
        <v/>
      </c>
      <c r="D7" s="887" t="str">
        <f>+IF(B7="",""," Hundred ")</f>
        <v/>
      </c>
    </row>
    <row r="8" spans="1:4">
      <c r="A8" s="314">
        <f>-INT(A1/100000)*100+INT(A1/1000)</f>
        <v>0</v>
      </c>
      <c r="B8" s="312" t="str">
        <f t="shared" si="0"/>
        <v/>
      </c>
      <c r="D8" s="887" t="str">
        <f>IF((B8=""),IF(C8="",""," Thousand ")," Thousand ")</f>
        <v/>
      </c>
    </row>
    <row r="9" spans="1:4">
      <c r="A9" s="314">
        <f>-INT(A1/10000000)*100+INT(A1/100000)</f>
        <v>0</v>
      </c>
      <c r="B9" s="312" t="str">
        <f t="shared" si="0"/>
        <v/>
      </c>
      <c r="D9" s="887" t="str">
        <f>IF((B9=""),IF(C9="",""," Lac ")," Lac ")</f>
        <v/>
      </c>
    </row>
    <row r="10" spans="1:4">
      <c r="A10" s="314">
        <f>-INT(A1/1000000000)*100+INT(A1/10000000)</f>
        <v>0</v>
      </c>
      <c r="B10" s="315" t="str">
        <f t="shared" si="0"/>
        <v/>
      </c>
      <c r="D10" s="887" t="str">
        <f>IF((B10=""),IF(C10="",""," Crore ")," Crore ")</f>
        <v/>
      </c>
    </row>
    <row r="11" spans="1:4">
      <c r="A11" s="316">
        <f>-INT(A1/10000000000)*1000+INT(A1/1000000000)</f>
        <v>0</v>
      </c>
      <c r="B11" s="315" t="str">
        <f t="shared" si="0"/>
        <v/>
      </c>
      <c r="D11" s="887" t="str">
        <f>IF((B11=""),IF(C11="",""," Hundred ")," Hundred ")</f>
        <v/>
      </c>
    </row>
    <row r="12" spans="1:4">
      <c r="A12" s="312"/>
      <c r="B12" s="312"/>
    </row>
    <row r="13" spans="1:4">
      <c r="A13" s="309">
        <v>1</v>
      </c>
      <c r="B13" s="310" t="s">
        <v>443</v>
      </c>
    </row>
    <row r="14" spans="1:4">
      <c r="A14" s="309">
        <v>2</v>
      </c>
      <c r="B14" s="310" t="s">
        <v>444</v>
      </c>
    </row>
    <row r="15" spans="1:4">
      <c r="A15" s="309">
        <v>3</v>
      </c>
      <c r="B15" s="310" t="s">
        <v>445</v>
      </c>
    </row>
    <row r="16" spans="1:4">
      <c r="A16" s="309">
        <v>4</v>
      </c>
      <c r="B16" s="310" t="s">
        <v>446</v>
      </c>
    </row>
    <row r="17" spans="1:2">
      <c r="A17" s="309">
        <v>5</v>
      </c>
      <c r="B17" s="310" t="s">
        <v>447</v>
      </c>
    </row>
    <row r="18" spans="1:2">
      <c r="A18" s="309">
        <v>6</v>
      </c>
      <c r="B18" s="310" t="s">
        <v>448</v>
      </c>
    </row>
    <row r="19" spans="1:2">
      <c r="A19" s="309">
        <v>7</v>
      </c>
      <c r="B19" s="310" t="s">
        <v>449</v>
      </c>
    </row>
    <row r="20" spans="1:2">
      <c r="A20" s="309">
        <v>8</v>
      </c>
      <c r="B20" s="310" t="s">
        <v>450</v>
      </c>
    </row>
    <row r="21" spans="1:2">
      <c r="A21" s="309">
        <v>9</v>
      </c>
      <c r="B21" s="310" t="s">
        <v>451</v>
      </c>
    </row>
    <row r="22" spans="1:2">
      <c r="A22" s="309">
        <v>10</v>
      </c>
      <c r="B22" s="310" t="s">
        <v>452</v>
      </c>
    </row>
    <row r="23" spans="1:2">
      <c r="A23" s="309">
        <v>11</v>
      </c>
      <c r="B23" s="310" t="s">
        <v>453</v>
      </c>
    </row>
    <row r="24" spans="1:2">
      <c r="A24" s="309">
        <v>12</v>
      </c>
      <c r="B24" s="310" t="s">
        <v>454</v>
      </c>
    </row>
    <row r="25" spans="1:2">
      <c r="A25" s="309">
        <v>13</v>
      </c>
      <c r="B25" s="310" t="s">
        <v>455</v>
      </c>
    </row>
    <row r="26" spans="1:2">
      <c r="A26" s="309">
        <v>14</v>
      </c>
      <c r="B26" s="310" t="s">
        <v>456</v>
      </c>
    </row>
    <row r="27" spans="1:2">
      <c r="A27" s="309">
        <v>15</v>
      </c>
      <c r="B27" s="310" t="s">
        <v>457</v>
      </c>
    </row>
    <row r="28" spans="1:2">
      <c r="A28" s="309">
        <v>16</v>
      </c>
      <c r="B28" s="310" t="s">
        <v>458</v>
      </c>
    </row>
    <row r="29" spans="1:2">
      <c r="A29" s="309">
        <v>17</v>
      </c>
      <c r="B29" s="310" t="s">
        <v>459</v>
      </c>
    </row>
    <row r="30" spans="1:2">
      <c r="A30" s="309">
        <v>18</v>
      </c>
      <c r="B30" s="310" t="s">
        <v>460</v>
      </c>
    </row>
    <row r="31" spans="1:2">
      <c r="A31" s="309">
        <v>19</v>
      </c>
      <c r="B31" s="310" t="s">
        <v>461</v>
      </c>
    </row>
    <row r="32" spans="1:2">
      <c r="A32" s="309">
        <v>20</v>
      </c>
      <c r="B32" s="310" t="s">
        <v>462</v>
      </c>
    </row>
    <row r="33" spans="1:2">
      <c r="A33" s="309">
        <v>21</v>
      </c>
      <c r="B33" s="310" t="s">
        <v>463</v>
      </c>
    </row>
    <row r="34" spans="1:2">
      <c r="A34" s="309">
        <v>22</v>
      </c>
      <c r="B34" s="310" t="s">
        <v>464</v>
      </c>
    </row>
    <row r="35" spans="1:2">
      <c r="A35" s="309">
        <v>23</v>
      </c>
      <c r="B35" s="310" t="s">
        <v>465</v>
      </c>
    </row>
    <row r="36" spans="1:2">
      <c r="A36" s="309">
        <v>24</v>
      </c>
      <c r="B36" s="310" t="s">
        <v>466</v>
      </c>
    </row>
    <row r="37" spans="1:2">
      <c r="A37" s="309">
        <v>25</v>
      </c>
      <c r="B37" s="310" t="s">
        <v>467</v>
      </c>
    </row>
    <row r="38" spans="1:2">
      <c r="A38" s="309">
        <v>26</v>
      </c>
      <c r="B38" s="310" t="s">
        <v>468</v>
      </c>
    </row>
    <row r="39" spans="1:2">
      <c r="A39" s="309">
        <v>27</v>
      </c>
      <c r="B39" s="310" t="s">
        <v>469</v>
      </c>
    </row>
    <row r="40" spans="1:2">
      <c r="A40" s="309">
        <v>28</v>
      </c>
      <c r="B40" s="310" t="s">
        <v>470</v>
      </c>
    </row>
    <row r="41" spans="1:2">
      <c r="A41" s="309">
        <v>29</v>
      </c>
      <c r="B41" s="310" t="s">
        <v>471</v>
      </c>
    </row>
    <row r="42" spans="1:2">
      <c r="A42" s="309">
        <v>30</v>
      </c>
      <c r="B42" s="310" t="s">
        <v>472</v>
      </c>
    </row>
    <row r="43" spans="1:2">
      <c r="A43" s="309">
        <v>31</v>
      </c>
      <c r="B43" s="310" t="s">
        <v>473</v>
      </c>
    </row>
    <row r="44" spans="1:2">
      <c r="A44" s="309">
        <v>32</v>
      </c>
      <c r="B44" s="310" t="s">
        <v>474</v>
      </c>
    </row>
    <row r="45" spans="1:2">
      <c r="A45" s="309">
        <v>33</v>
      </c>
      <c r="B45" s="310" t="s">
        <v>475</v>
      </c>
    </row>
    <row r="46" spans="1:2">
      <c r="A46" s="309">
        <v>34</v>
      </c>
      <c r="B46" s="310" t="s">
        <v>476</v>
      </c>
    </row>
    <row r="47" spans="1:2">
      <c r="A47" s="309">
        <v>35</v>
      </c>
      <c r="B47" s="310" t="s">
        <v>477</v>
      </c>
    </row>
    <row r="48" spans="1:2">
      <c r="A48" s="309">
        <v>36</v>
      </c>
      <c r="B48" s="310" t="s">
        <v>478</v>
      </c>
    </row>
    <row r="49" spans="1:2">
      <c r="A49" s="309">
        <v>37</v>
      </c>
      <c r="B49" s="310" t="s">
        <v>479</v>
      </c>
    </row>
    <row r="50" spans="1:2">
      <c r="A50" s="309">
        <v>38</v>
      </c>
      <c r="B50" s="310" t="s">
        <v>480</v>
      </c>
    </row>
    <row r="51" spans="1:2">
      <c r="A51" s="309">
        <v>39</v>
      </c>
      <c r="B51" s="310" t="s">
        <v>481</v>
      </c>
    </row>
    <row r="52" spans="1:2">
      <c r="A52" s="309">
        <v>40</v>
      </c>
      <c r="B52" s="310" t="s">
        <v>482</v>
      </c>
    </row>
    <row r="53" spans="1:2">
      <c r="A53" s="309">
        <v>41</v>
      </c>
      <c r="B53" s="310" t="s">
        <v>483</v>
      </c>
    </row>
    <row r="54" spans="1:2">
      <c r="A54" s="309">
        <v>42</v>
      </c>
      <c r="B54" s="310" t="s">
        <v>484</v>
      </c>
    </row>
    <row r="55" spans="1:2">
      <c r="A55" s="309">
        <v>43</v>
      </c>
      <c r="B55" s="310" t="s">
        <v>485</v>
      </c>
    </row>
    <row r="56" spans="1:2">
      <c r="A56" s="309">
        <v>44</v>
      </c>
      <c r="B56" s="310" t="s">
        <v>486</v>
      </c>
    </row>
    <row r="57" spans="1:2">
      <c r="A57" s="309">
        <v>45</v>
      </c>
      <c r="B57" s="310" t="s">
        <v>487</v>
      </c>
    </row>
    <row r="58" spans="1:2">
      <c r="A58" s="309">
        <v>46</v>
      </c>
      <c r="B58" s="310" t="s">
        <v>488</v>
      </c>
    </row>
    <row r="59" spans="1:2">
      <c r="A59" s="309">
        <v>47</v>
      </c>
      <c r="B59" s="310" t="s">
        <v>489</v>
      </c>
    </row>
    <row r="60" spans="1:2">
      <c r="A60" s="309">
        <v>48</v>
      </c>
      <c r="B60" s="310" t="s">
        <v>490</v>
      </c>
    </row>
    <row r="61" spans="1:2">
      <c r="A61" s="309">
        <v>49</v>
      </c>
      <c r="B61" s="310" t="s">
        <v>491</v>
      </c>
    </row>
    <row r="62" spans="1:2">
      <c r="A62" s="309">
        <v>50</v>
      </c>
      <c r="B62" s="310" t="s">
        <v>492</v>
      </c>
    </row>
    <row r="63" spans="1:2">
      <c r="A63" s="309">
        <v>51</v>
      </c>
      <c r="B63" s="310" t="s">
        <v>493</v>
      </c>
    </row>
    <row r="64" spans="1:2">
      <c r="A64" s="309">
        <v>52</v>
      </c>
      <c r="B64" s="310" t="s">
        <v>494</v>
      </c>
    </row>
    <row r="65" spans="1:2">
      <c r="A65" s="309">
        <v>53</v>
      </c>
      <c r="B65" s="310" t="s">
        <v>495</v>
      </c>
    </row>
    <row r="66" spans="1:2">
      <c r="A66" s="309">
        <v>54</v>
      </c>
      <c r="B66" s="310" t="s">
        <v>496</v>
      </c>
    </row>
    <row r="67" spans="1:2">
      <c r="A67" s="309">
        <v>55</v>
      </c>
      <c r="B67" s="310" t="s">
        <v>497</v>
      </c>
    </row>
    <row r="68" spans="1:2">
      <c r="A68" s="309">
        <v>56</v>
      </c>
      <c r="B68" s="310" t="s">
        <v>498</v>
      </c>
    </row>
    <row r="69" spans="1:2">
      <c r="A69" s="309">
        <v>57</v>
      </c>
      <c r="B69" s="310" t="s">
        <v>499</v>
      </c>
    </row>
    <row r="70" spans="1:2">
      <c r="A70" s="309">
        <v>58</v>
      </c>
      <c r="B70" s="310" t="s">
        <v>500</v>
      </c>
    </row>
    <row r="71" spans="1:2">
      <c r="A71" s="309">
        <v>59</v>
      </c>
      <c r="B71" s="310" t="s">
        <v>501</v>
      </c>
    </row>
    <row r="72" spans="1:2">
      <c r="A72" s="309">
        <v>60</v>
      </c>
      <c r="B72" s="310" t="s">
        <v>502</v>
      </c>
    </row>
    <row r="73" spans="1:2">
      <c r="A73" s="309">
        <v>61</v>
      </c>
      <c r="B73" s="310" t="s">
        <v>503</v>
      </c>
    </row>
    <row r="74" spans="1:2">
      <c r="A74" s="309">
        <v>62</v>
      </c>
      <c r="B74" s="310" t="s">
        <v>504</v>
      </c>
    </row>
    <row r="75" spans="1:2">
      <c r="A75" s="309">
        <v>63</v>
      </c>
      <c r="B75" s="310" t="s">
        <v>505</v>
      </c>
    </row>
    <row r="76" spans="1:2">
      <c r="A76" s="309">
        <v>64</v>
      </c>
      <c r="B76" s="310" t="s">
        <v>506</v>
      </c>
    </row>
    <row r="77" spans="1:2">
      <c r="A77" s="309">
        <v>65</v>
      </c>
      <c r="B77" s="310" t="s">
        <v>507</v>
      </c>
    </row>
    <row r="78" spans="1:2">
      <c r="A78" s="309">
        <v>66</v>
      </c>
      <c r="B78" s="310" t="s">
        <v>508</v>
      </c>
    </row>
    <row r="79" spans="1:2">
      <c r="A79" s="309">
        <v>67</v>
      </c>
      <c r="B79" s="310" t="s">
        <v>509</v>
      </c>
    </row>
    <row r="80" spans="1:2">
      <c r="A80" s="309">
        <v>68</v>
      </c>
      <c r="B80" s="310" t="s">
        <v>510</v>
      </c>
    </row>
    <row r="81" spans="1:2">
      <c r="A81" s="309">
        <v>69</v>
      </c>
      <c r="B81" s="310" t="s">
        <v>511</v>
      </c>
    </row>
    <row r="82" spans="1:2">
      <c r="A82" s="309">
        <v>70</v>
      </c>
      <c r="B82" s="310" t="s">
        <v>512</v>
      </c>
    </row>
    <row r="83" spans="1:2">
      <c r="A83" s="309">
        <v>71</v>
      </c>
      <c r="B83" s="310" t="s">
        <v>513</v>
      </c>
    </row>
    <row r="84" spans="1:2">
      <c r="A84" s="309">
        <v>72</v>
      </c>
      <c r="B84" s="310" t="s">
        <v>514</v>
      </c>
    </row>
    <row r="85" spans="1:2">
      <c r="A85" s="309">
        <v>73</v>
      </c>
      <c r="B85" s="310" t="s">
        <v>515</v>
      </c>
    </row>
    <row r="86" spans="1:2">
      <c r="A86" s="309">
        <v>74</v>
      </c>
      <c r="B86" s="310" t="s">
        <v>516</v>
      </c>
    </row>
    <row r="87" spans="1:2">
      <c r="A87" s="309">
        <v>75</v>
      </c>
      <c r="B87" s="310" t="s">
        <v>517</v>
      </c>
    </row>
    <row r="88" spans="1:2">
      <c r="A88" s="309">
        <v>76</v>
      </c>
      <c r="B88" s="310" t="s">
        <v>518</v>
      </c>
    </row>
    <row r="89" spans="1:2">
      <c r="A89" s="309">
        <v>77</v>
      </c>
      <c r="B89" s="310" t="s">
        <v>519</v>
      </c>
    </row>
    <row r="90" spans="1:2">
      <c r="A90" s="309">
        <v>78</v>
      </c>
      <c r="B90" s="310" t="s">
        <v>520</v>
      </c>
    </row>
    <row r="91" spans="1:2">
      <c r="A91" s="309">
        <v>79</v>
      </c>
      <c r="B91" s="310" t="s">
        <v>521</v>
      </c>
    </row>
    <row r="92" spans="1:2">
      <c r="A92" s="309">
        <v>80</v>
      </c>
      <c r="B92" s="310" t="s">
        <v>522</v>
      </c>
    </row>
    <row r="93" spans="1:2">
      <c r="A93" s="309">
        <v>81</v>
      </c>
      <c r="B93" s="310" t="s">
        <v>523</v>
      </c>
    </row>
    <row r="94" spans="1:2">
      <c r="A94" s="309">
        <v>82</v>
      </c>
      <c r="B94" s="310" t="s">
        <v>524</v>
      </c>
    </row>
    <row r="95" spans="1:2">
      <c r="A95" s="309">
        <v>83</v>
      </c>
      <c r="B95" s="310" t="s">
        <v>525</v>
      </c>
    </row>
    <row r="96" spans="1:2">
      <c r="A96" s="309">
        <v>84</v>
      </c>
      <c r="B96" s="310" t="s">
        <v>526</v>
      </c>
    </row>
    <row r="97" spans="1:2">
      <c r="A97" s="309">
        <v>85</v>
      </c>
      <c r="B97" s="310" t="s">
        <v>527</v>
      </c>
    </row>
    <row r="98" spans="1:2">
      <c r="A98" s="309">
        <v>86</v>
      </c>
      <c r="B98" s="310" t="s">
        <v>528</v>
      </c>
    </row>
    <row r="99" spans="1:2">
      <c r="A99" s="309">
        <v>87</v>
      </c>
      <c r="B99" s="310" t="s">
        <v>529</v>
      </c>
    </row>
    <row r="100" spans="1:2">
      <c r="A100" s="309">
        <v>88</v>
      </c>
      <c r="B100" s="310" t="s">
        <v>530</v>
      </c>
    </row>
    <row r="101" spans="1:2">
      <c r="A101" s="309">
        <v>89</v>
      </c>
      <c r="B101" s="310" t="s">
        <v>531</v>
      </c>
    </row>
    <row r="102" spans="1:2">
      <c r="A102" s="309">
        <v>90</v>
      </c>
      <c r="B102" s="310" t="s">
        <v>532</v>
      </c>
    </row>
    <row r="103" spans="1:2">
      <c r="A103" s="309">
        <v>91</v>
      </c>
      <c r="B103" s="310" t="s">
        <v>533</v>
      </c>
    </row>
    <row r="104" spans="1:2">
      <c r="A104" s="309">
        <v>92</v>
      </c>
      <c r="B104" s="310" t="s">
        <v>534</v>
      </c>
    </row>
    <row r="105" spans="1:2">
      <c r="A105" s="309">
        <v>93</v>
      </c>
      <c r="B105" s="310" t="s">
        <v>535</v>
      </c>
    </row>
    <row r="106" spans="1:2">
      <c r="A106" s="309">
        <v>94</v>
      </c>
      <c r="B106" s="310" t="s">
        <v>536</v>
      </c>
    </row>
    <row r="107" spans="1:2">
      <c r="A107" s="309">
        <v>95</v>
      </c>
      <c r="B107" s="310" t="s">
        <v>537</v>
      </c>
    </row>
    <row r="108" spans="1:2">
      <c r="A108" s="309">
        <v>96</v>
      </c>
      <c r="B108" s="310" t="s">
        <v>538</v>
      </c>
    </row>
    <row r="109" spans="1:2">
      <c r="A109" s="309">
        <v>97</v>
      </c>
      <c r="B109" s="310" t="s">
        <v>539</v>
      </c>
    </row>
    <row r="110" spans="1:2">
      <c r="A110" s="309">
        <v>98</v>
      </c>
      <c r="B110" s="310" t="s">
        <v>540</v>
      </c>
    </row>
    <row r="111" spans="1:2">
      <c r="A111" s="309">
        <v>99</v>
      </c>
      <c r="B111" s="310" t="s">
        <v>541</v>
      </c>
    </row>
    <row r="112" spans="1:2">
      <c r="A112" s="309">
        <v>100</v>
      </c>
      <c r="B112" s="310" t="s">
        <v>542</v>
      </c>
    </row>
  </sheetData>
  <sheetProtection selectLockedCells="1" selectUnlockedCells="1"/>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25" t="s">
        <v>13</v>
      </c>
      <c r="B1" s="925"/>
      <c r="C1" s="925"/>
      <c r="D1" s="265"/>
      <c r="E1" s="861"/>
      <c r="F1" s="861"/>
      <c r="G1" s="861"/>
      <c r="H1" s="861"/>
      <c r="I1" s="861"/>
      <c r="J1" s="861"/>
      <c r="K1" s="861"/>
    </row>
    <row r="2" spans="1:11" ht="18" customHeight="1">
      <c r="D2" s="269"/>
      <c r="E2" s="270"/>
      <c r="F2" s="270"/>
      <c r="G2" s="270"/>
      <c r="H2" s="270"/>
      <c r="I2" s="270"/>
      <c r="J2" s="270"/>
      <c r="K2" s="270"/>
    </row>
    <row r="3" spans="1:11" ht="18" customHeight="1">
      <c r="A3" s="271" t="s">
        <v>14</v>
      </c>
      <c r="B3" s="268" t="s">
        <v>15</v>
      </c>
      <c r="D3" s="272"/>
      <c r="E3" s="273"/>
      <c r="F3" s="273"/>
      <c r="G3" s="273"/>
      <c r="H3" s="273"/>
      <c r="I3" s="273"/>
      <c r="J3" s="273"/>
      <c r="K3" s="273"/>
    </row>
    <row r="4" spans="1:11" ht="18" customHeight="1">
      <c r="B4" s="274" t="s">
        <v>16</v>
      </c>
      <c r="C4" s="275" t="s">
        <v>17</v>
      </c>
      <c r="D4" s="272"/>
      <c r="E4" s="273"/>
      <c r="F4" s="273"/>
      <c r="G4" s="273"/>
      <c r="H4" s="273"/>
      <c r="I4" s="273"/>
      <c r="J4" s="273"/>
      <c r="K4" s="273"/>
    </row>
    <row r="5" spans="1:11" ht="38.1" customHeight="1">
      <c r="B5" s="274" t="s">
        <v>18</v>
      </c>
      <c r="C5" s="275" t="s">
        <v>19</v>
      </c>
      <c r="D5" s="272"/>
      <c r="E5" s="273"/>
      <c r="F5" s="273"/>
      <c r="G5" s="273"/>
      <c r="H5" s="273"/>
      <c r="I5" s="273"/>
      <c r="J5" s="273"/>
      <c r="K5" s="273"/>
    </row>
    <row r="6" spans="1:11" ht="18" customHeight="1">
      <c r="B6" s="274" t="s">
        <v>20</v>
      </c>
      <c r="C6" s="275" t="s">
        <v>21</v>
      </c>
      <c r="D6" s="272"/>
      <c r="E6" s="273"/>
      <c r="F6" s="273"/>
      <c r="G6" s="273"/>
      <c r="H6" s="273"/>
      <c r="I6" s="273"/>
      <c r="J6" s="273"/>
      <c r="K6" s="273"/>
    </row>
    <row r="7" spans="1:11" ht="18" customHeight="1">
      <c r="B7" s="274" t="s">
        <v>22</v>
      </c>
      <c r="C7" s="275" t="s">
        <v>23</v>
      </c>
      <c r="D7" s="272"/>
      <c r="E7" s="273"/>
      <c r="F7" s="273"/>
      <c r="G7" s="273"/>
      <c r="H7" s="273"/>
      <c r="I7" s="273"/>
      <c r="J7" s="273"/>
      <c r="K7" s="273"/>
    </row>
    <row r="8" spans="1:11" ht="18" customHeight="1">
      <c r="B8" s="274" t="s">
        <v>24</v>
      </c>
      <c r="C8" s="275" t="s">
        <v>25</v>
      </c>
      <c r="D8" s="272"/>
      <c r="E8" s="273"/>
      <c r="F8" s="273"/>
      <c r="G8" s="273"/>
      <c r="H8" s="273"/>
      <c r="I8" s="273"/>
      <c r="J8" s="273"/>
      <c r="K8" s="273"/>
    </row>
    <row r="9" spans="1:11" ht="18" customHeight="1">
      <c r="B9" s="274" t="s">
        <v>26</v>
      </c>
      <c r="C9" s="275" t="s">
        <v>27</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28</v>
      </c>
      <c r="B11" s="268" t="s">
        <v>29</v>
      </c>
      <c r="D11" s="272"/>
      <c r="E11" s="273"/>
      <c r="F11" s="273"/>
      <c r="G11" s="273"/>
      <c r="H11" s="273"/>
      <c r="I11" s="273"/>
      <c r="J11" s="273"/>
      <c r="K11" s="273"/>
    </row>
    <row r="12" spans="1:11" ht="18" customHeight="1">
      <c r="B12" s="926" t="s">
        <v>30</v>
      </c>
      <c r="C12" s="926"/>
      <c r="D12" s="277"/>
      <c r="E12" s="273"/>
      <c r="F12" s="273"/>
      <c r="G12" s="273"/>
      <c r="H12" s="273"/>
      <c r="I12" s="273"/>
      <c r="J12" s="273"/>
      <c r="K12" s="273"/>
    </row>
    <row r="13" spans="1:11" ht="18" customHeight="1">
      <c r="B13" s="278"/>
      <c r="C13" s="275" t="s">
        <v>31</v>
      </c>
      <c r="D13" s="272"/>
      <c r="E13" s="273"/>
      <c r="F13" s="273"/>
      <c r="G13" s="273"/>
      <c r="H13" s="273"/>
      <c r="I13" s="273"/>
      <c r="J13" s="273"/>
      <c r="K13" s="273"/>
    </row>
    <row r="14" spans="1:11" ht="18" customHeight="1">
      <c r="B14" s="926" t="s">
        <v>32</v>
      </c>
      <c r="C14" s="926"/>
      <c r="D14" s="277"/>
      <c r="E14" s="273"/>
      <c r="F14" s="273"/>
      <c r="G14" s="273"/>
      <c r="H14" s="273"/>
      <c r="I14" s="273"/>
      <c r="J14" s="273"/>
      <c r="K14" s="273"/>
    </row>
    <row r="15" spans="1:11" ht="38.1" hidden="1" customHeight="1">
      <c r="B15" s="279" t="s">
        <v>33</v>
      </c>
      <c r="C15" s="275" t="s">
        <v>34</v>
      </c>
      <c r="D15" s="272"/>
      <c r="E15" s="273"/>
      <c r="F15" s="273"/>
      <c r="G15" s="273"/>
      <c r="H15" s="273"/>
      <c r="I15" s="273"/>
      <c r="J15" s="273"/>
      <c r="K15" s="273"/>
    </row>
    <row r="16" spans="1:11" ht="24.75" hidden="1" customHeight="1">
      <c r="B16" s="279" t="s">
        <v>33</v>
      </c>
      <c r="C16" s="275" t="s">
        <v>35</v>
      </c>
      <c r="D16" s="272"/>
      <c r="E16" s="273"/>
      <c r="F16" s="273"/>
      <c r="G16" s="273"/>
      <c r="H16" s="273"/>
      <c r="I16" s="273"/>
      <c r="J16" s="273"/>
      <c r="K16" s="273"/>
    </row>
    <row r="17" spans="2:11" ht="37.5" hidden="1">
      <c r="B17" s="279" t="s">
        <v>33</v>
      </c>
      <c r="C17" s="275" t="s">
        <v>36</v>
      </c>
      <c r="D17" s="272"/>
      <c r="E17" s="273"/>
      <c r="F17" s="273"/>
      <c r="G17" s="273"/>
      <c r="H17" s="273"/>
      <c r="I17" s="273"/>
      <c r="J17" s="273"/>
      <c r="K17" s="273"/>
    </row>
    <row r="18" spans="2:11" ht="18" customHeight="1">
      <c r="B18" s="279" t="s">
        <v>33</v>
      </c>
      <c r="C18" s="275" t="s">
        <v>37</v>
      </c>
      <c r="D18" s="272"/>
      <c r="E18" s="273"/>
      <c r="F18" s="273"/>
      <c r="G18" s="273"/>
      <c r="H18" s="273"/>
      <c r="I18" s="273"/>
      <c r="J18" s="273"/>
      <c r="K18" s="273"/>
    </row>
    <row r="19" spans="2:11" ht="18" customHeight="1">
      <c r="B19" s="279" t="s">
        <v>33</v>
      </c>
      <c r="C19" s="275" t="s">
        <v>38</v>
      </c>
      <c r="D19" s="272"/>
      <c r="E19" s="273"/>
      <c r="F19" s="273"/>
      <c r="G19" s="273"/>
      <c r="H19" s="273"/>
      <c r="I19" s="273"/>
      <c r="J19" s="273"/>
      <c r="K19" s="273"/>
    </row>
    <row r="20" spans="2:11" ht="18" customHeight="1">
      <c r="B20" s="279" t="s">
        <v>33</v>
      </c>
      <c r="C20" s="275" t="s">
        <v>39</v>
      </c>
      <c r="D20" s="272"/>
      <c r="E20" s="273"/>
      <c r="F20" s="273"/>
      <c r="G20" s="273"/>
      <c r="H20" s="273"/>
      <c r="I20" s="273"/>
      <c r="J20" s="273"/>
      <c r="K20" s="273"/>
    </row>
    <row r="21" spans="2:11" ht="18" hidden="1" customHeight="1">
      <c r="B21" s="926" t="s">
        <v>40</v>
      </c>
      <c r="C21" s="926"/>
      <c r="D21" s="277"/>
      <c r="E21" s="273"/>
      <c r="F21" s="273"/>
      <c r="G21" s="273"/>
      <c r="H21" s="273"/>
      <c r="I21" s="273"/>
      <c r="J21" s="273"/>
      <c r="K21" s="273"/>
    </row>
    <row r="22" spans="2:11" ht="54" hidden="1" customHeight="1">
      <c r="B22" s="279" t="s">
        <v>33</v>
      </c>
      <c r="C22" s="275" t="s">
        <v>41</v>
      </c>
      <c r="D22" s="272"/>
      <c r="E22" s="273"/>
      <c r="F22" s="273"/>
      <c r="G22" s="273"/>
      <c r="H22" s="273"/>
      <c r="I22" s="273"/>
      <c r="J22" s="273"/>
      <c r="K22" s="273"/>
    </row>
    <row r="23" spans="2:11" ht="54" hidden="1" customHeight="1">
      <c r="B23" s="279" t="s">
        <v>33</v>
      </c>
      <c r="C23" s="275" t="s">
        <v>42</v>
      </c>
      <c r="D23" s="272"/>
      <c r="E23" s="273"/>
      <c r="F23" s="273"/>
      <c r="G23" s="273"/>
      <c r="H23" s="273"/>
      <c r="I23" s="273"/>
      <c r="J23" s="273"/>
      <c r="K23" s="273"/>
    </row>
    <row r="24" spans="2:11" ht="38.1" hidden="1" customHeight="1">
      <c r="B24" s="279" t="s">
        <v>33</v>
      </c>
      <c r="C24" s="275"/>
      <c r="D24" s="272"/>
      <c r="E24" s="273"/>
      <c r="F24" s="273"/>
      <c r="G24" s="273"/>
      <c r="H24" s="273"/>
      <c r="I24" s="273"/>
      <c r="J24" s="273"/>
      <c r="K24" s="273"/>
    </row>
    <row r="25" spans="2:11" ht="18" hidden="1" customHeight="1">
      <c r="B25" s="279" t="s">
        <v>33</v>
      </c>
      <c r="C25" s="275" t="s">
        <v>43</v>
      </c>
      <c r="D25" s="272"/>
      <c r="E25" s="273"/>
      <c r="F25" s="273"/>
      <c r="G25" s="273"/>
      <c r="H25" s="273"/>
      <c r="I25" s="273"/>
      <c r="J25" s="273"/>
      <c r="K25" s="273"/>
    </row>
    <row r="26" spans="2:11" ht="38.1" hidden="1" customHeight="1">
      <c r="B26" s="279" t="s">
        <v>33</v>
      </c>
      <c r="C26" s="275" t="s">
        <v>44</v>
      </c>
      <c r="D26" s="272"/>
      <c r="E26" s="273"/>
      <c r="F26" s="273"/>
      <c r="G26" s="273"/>
      <c r="H26" s="273"/>
      <c r="I26" s="273"/>
      <c r="J26" s="273"/>
      <c r="K26" s="273"/>
    </row>
    <row r="27" spans="2:11" hidden="1">
      <c r="B27" s="926" t="s">
        <v>45</v>
      </c>
      <c r="C27" s="926"/>
      <c r="D27" s="277"/>
      <c r="E27" s="273"/>
      <c r="F27" s="273"/>
      <c r="G27" s="273"/>
      <c r="H27" s="273"/>
      <c r="I27" s="273"/>
      <c r="J27" s="273"/>
      <c r="K27" s="273"/>
    </row>
    <row r="28" spans="2:11" ht="47.25" hidden="1">
      <c r="B28" s="279" t="s">
        <v>33</v>
      </c>
      <c r="C28" s="275" t="s">
        <v>41</v>
      </c>
      <c r="D28" s="272"/>
      <c r="E28" s="273"/>
      <c r="F28" s="273"/>
      <c r="G28" s="273"/>
      <c r="H28" s="273"/>
      <c r="I28" s="273"/>
      <c r="J28" s="273"/>
      <c r="K28" s="273"/>
    </row>
    <row r="29" spans="2:11" hidden="1">
      <c r="B29" s="279" t="s">
        <v>33</v>
      </c>
      <c r="C29" s="275" t="s">
        <v>43</v>
      </c>
      <c r="D29" s="272"/>
      <c r="E29" s="273"/>
      <c r="F29" s="273"/>
      <c r="G29" s="273"/>
      <c r="H29" s="273"/>
      <c r="I29" s="273"/>
      <c r="J29" s="273"/>
      <c r="K29" s="273"/>
    </row>
    <row r="30" spans="2:11">
      <c r="B30" s="926" t="s">
        <v>46</v>
      </c>
      <c r="C30" s="926"/>
      <c r="D30" s="277"/>
    </row>
    <row r="31" spans="2:11" ht="47.25">
      <c r="B31" s="279" t="s">
        <v>33</v>
      </c>
      <c r="C31" s="275" t="s">
        <v>41</v>
      </c>
      <c r="D31" s="272"/>
      <c r="E31" s="273"/>
      <c r="F31" s="273"/>
      <c r="G31" s="273"/>
      <c r="H31" s="273"/>
      <c r="I31" s="273"/>
      <c r="J31" s="273"/>
      <c r="K31" s="273"/>
    </row>
    <row r="32" spans="2:11">
      <c r="B32" s="279" t="s">
        <v>33</v>
      </c>
      <c r="C32" s="275" t="s">
        <v>43</v>
      </c>
      <c r="D32" s="272"/>
    </row>
    <row r="33" spans="1:11" hidden="1">
      <c r="B33" s="926" t="s">
        <v>47</v>
      </c>
      <c r="C33" s="926"/>
      <c r="D33" s="277"/>
    </row>
    <row r="34" spans="1:11" hidden="1">
      <c r="B34" s="279" t="s">
        <v>33</v>
      </c>
      <c r="C34" s="275" t="s">
        <v>48</v>
      </c>
      <c r="D34" s="272"/>
    </row>
    <row r="35" spans="1:11" ht="18" customHeight="1">
      <c r="B35" s="926" t="s">
        <v>49</v>
      </c>
      <c r="C35" s="926"/>
      <c r="D35" s="277"/>
    </row>
    <row r="36" spans="1:11" ht="37.5" customHeight="1">
      <c r="B36" s="279" t="s">
        <v>33</v>
      </c>
      <c r="C36" s="275" t="s">
        <v>50</v>
      </c>
      <c r="D36" s="272"/>
      <c r="E36" s="273"/>
      <c r="F36" s="273"/>
      <c r="G36" s="273"/>
      <c r="H36" s="273"/>
      <c r="I36" s="273"/>
      <c r="J36" s="273"/>
      <c r="K36" s="273"/>
    </row>
    <row r="37" spans="1:11" ht="18" customHeight="1">
      <c r="B37" s="926" t="s">
        <v>51</v>
      </c>
      <c r="C37" s="926"/>
    </row>
    <row r="38" spans="1:11" ht="38.1" customHeight="1">
      <c r="B38" s="279" t="s">
        <v>33</v>
      </c>
      <c r="C38" s="275" t="s">
        <v>52</v>
      </c>
    </row>
    <row r="39" spans="1:11" ht="38.1" customHeight="1">
      <c r="B39" s="279" t="s">
        <v>33</v>
      </c>
      <c r="C39" s="275" t="s">
        <v>50</v>
      </c>
    </row>
    <row r="40" spans="1:11" ht="18" hidden="1" customHeight="1">
      <c r="B40" s="926" t="s">
        <v>53</v>
      </c>
      <c r="C40" s="926"/>
    </row>
    <row r="41" spans="1:11" ht="18" hidden="1" customHeight="1">
      <c r="B41" s="279" t="s">
        <v>33</v>
      </c>
      <c r="C41" s="281" t="s">
        <v>54</v>
      </c>
    </row>
    <row r="42" spans="1:11" ht="18" hidden="1" customHeight="1">
      <c r="B42" s="279" t="s">
        <v>33</v>
      </c>
      <c r="C42" s="281" t="s">
        <v>55</v>
      </c>
    </row>
    <row r="43" spans="1:11" ht="18" customHeight="1">
      <c r="B43" s="926" t="s">
        <v>56</v>
      </c>
      <c r="C43" s="926"/>
    </row>
    <row r="44" spans="1:11" ht="18" customHeight="1">
      <c r="B44" s="279" t="s">
        <v>33</v>
      </c>
      <c r="C44" s="275" t="s">
        <v>57</v>
      </c>
      <c r="D44" s="272"/>
      <c r="E44" s="273"/>
      <c r="F44" s="273"/>
      <c r="G44" s="273"/>
      <c r="H44" s="273"/>
      <c r="I44" s="273"/>
      <c r="J44" s="273"/>
      <c r="K44" s="273"/>
    </row>
    <row r="45" spans="1:11" ht="18" customHeight="1">
      <c r="B45" s="279" t="s">
        <v>33</v>
      </c>
      <c r="C45" s="275" t="s">
        <v>58</v>
      </c>
      <c r="D45" s="272"/>
      <c r="E45" s="273"/>
      <c r="F45" s="273"/>
      <c r="G45" s="273"/>
      <c r="H45" s="273"/>
      <c r="I45" s="273"/>
      <c r="J45" s="273"/>
      <c r="K45" s="273"/>
    </row>
    <row r="46" spans="1:11" ht="36" customHeight="1">
      <c r="B46" s="279" t="s">
        <v>33</v>
      </c>
      <c r="C46" s="275" t="s">
        <v>59</v>
      </c>
      <c r="D46" s="272"/>
      <c r="E46" s="273"/>
      <c r="F46" s="273"/>
      <c r="G46" s="273"/>
      <c r="H46" s="273"/>
      <c r="I46" s="273"/>
      <c r="J46" s="273"/>
      <c r="K46" s="273"/>
    </row>
    <row r="47" spans="1:11" ht="18" customHeight="1">
      <c r="B47" s="279" t="s">
        <v>33</v>
      </c>
      <c r="C47" s="275" t="s">
        <v>60</v>
      </c>
      <c r="D47" s="272"/>
      <c r="E47" s="273"/>
      <c r="F47" s="273"/>
      <c r="G47" s="273"/>
      <c r="H47" s="273"/>
      <c r="I47" s="273"/>
      <c r="J47" s="273"/>
      <c r="K47" s="273"/>
    </row>
    <row r="48" spans="1:11" ht="18" customHeight="1">
      <c r="A48" s="268"/>
      <c r="C48" s="282"/>
    </row>
    <row r="49" spans="1:4" ht="18" customHeight="1">
      <c r="A49" s="929"/>
      <c r="B49" s="929"/>
      <c r="C49" s="929"/>
      <c r="D49" s="276"/>
    </row>
    <row r="50" spans="1:4" ht="18" customHeight="1">
      <c r="A50" s="928" t="s">
        <v>61</v>
      </c>
      <c r="B50" s="928"/>
      <c r="C50" s="928"/>
      <c r="D50" s="276"/>
    </row>
    <row r="51" spans="1:4" ht="36" customHeight="1">
      <c r="A51" s="927" t="s">
        <v>62</v>
      </c>
      <c r="B51" s="927"/>
      <c r="C51" s="927"/>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F33" sqref="F33"/>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69.75" customHeight="1">
      <c r="B1" s="945" t="str">
        <f>Cover!$B$2</f>
        <v>Repair &amp; Maintenance of Bituminous Pavement at 400/230 kV Tirunelveli Substation.</v>
      </c>
      <c r="C1" s="945"/>
      <c r="D1" s="945"/>
      <c r="E1" s="945"/>
      <c r="F1" s="945"/>
      <c r="G1" s="945"/>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46" t="str">
        <f>Cover!B3</f>
        <v>SR-II/C&amp;M/WC-3956/2024</v>
      </c>
      <c r="C2" s="946"/>
      <c r="D2" s="946"/>
      <c r="E2" s="946"/>
      <c r="F2" s="946"/>
      <c r="G2" s="946"/>
      <c r="H2" s="149"/>
      <c r="I2" s="149"/>
      <c r="J2" s="149"/>
      <c r="K2" s="149"/>
      <c r="L2" s="149"/>
      <c r="M2" s="149"/>
      <c r="N2" s="149"/>
      <c r="O2" s="149"/>
      <c r="P2" s="149"/>
      <c r="Q2" s="149"/>
      <c r="R2" s="149"/>
      <c r="S2" s="149"/>
      <c r="T2" s="149"/>
      <c r="U2" s="149"/>
      <c r="V2" s="149"/>
      <c r="W2" s="149"/>
      <c r="X2" s="149"/>
      <c r="Y2" s="149"/>
      <c r="AA2" s="147" t="s">
        <v>63</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64</v>
      </c>
      <c r="AB3" s="320" t="s">
        <v>65</v>
      </c>
      <c r="AC3" s="170"/>
    </row>
    <row r="4" spans="2:29" ht="20.100000000000001" customHeight="1">
      <c r="B4" s="947" t="s">
        <v>66</v>
      </c>
      <c r="C4" s="947"/>
      <c r="D4" s="947"/>
      <c r="E4" s="947"/>
      <c r="F4" s="947"/>
      <c r="G4" s="947"/>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67</v>
      </c>
      <c r="C6" s="580"/>
      <c r="D6" s="948" t="s">
        <v>63</v>
      </c>
      <c r="E6" s="948"/>
      <c r="F6" s="948"/>
      <c r="G6" s="948"/>
      <c r="H6" s="153"/>
      <c r="I6" s="153"/>
      <c r="J6" s="153"/>
      <c r="K6" s="153"/>
      <c r="L6" s="153"/>
      <c r="M6" s="153"/>
      <c r="N6" s="153"/>
      <c r="O6" s="153"/>
      <c r="P6" s="153"/>
      <c r="Q6" s="153"/>
      <c r="R6" s="153"/>
      <c r="S6" s="153"/>
      <c r="U6" s="153"/>
      <c r="V6" s="153"/>
      <c r="W6" s="153"/>
      <c r="X6" s="153"/>
      <c r="Y6" s="153"/>
      <c r="AA6" s="862">
        <f>IF(D6= "Sole Bidder", 0, D7)</f>
        <v>0</v>
      </c>
      <c r="AB6" s="169"/>
      <c r="AC6" s="169"/>
    </row>
    <row r="7" spans="2:29" ht="7.5" customHeight="1">
      <c r="B7" s="577" t="str">
        <f>IF(D6= "JV (Joint Venture)", "Total Nos. of  Partners in the JV [excluding the Lead Partner]", "")</f>
        <v/>
      </c>
      <c r="C7" s="579"/>
      <c r="D7" s="949" t="s">
        <v>65</v>
      </c>
      <c r="E7" s="950"/>
      <c r="F7" s="950"/>
      <c r="G7" s="951"/>
      <c r="AA7" s="170"/>
      <c r="AB7" s="170"/>
      <c r="AC7" s="170"/>
    </row>
    <row r="8" spans="2:29" ht="19.5" customHeight="1">
      <c r="B8" s="155"/>
      <c r="C8" s="155"/>
      <c r="D8" s="153"/>
    </row>
    <row r="9" spans="2:29" ht="20.100000000000001" customHeight="1">
      <c r="B9" s="759" t="s">
        <v>68</v>
      </c>
      <c r="C9" s="157"/>
      <c r="D9" s="934"/>
      <c r="E9" s="935"/>
      <c r="F9" s="935"/>
      <c r="G9" s="936"/>
    </row>
    <row r="10" spans="2:29" ht="20.100000000000001" customHeight="1">
      <c r="B10" s="760" t="s">
        <v>69</v>
      </c>
      <c r="C10" s="159"/>
      <c r="D10" s="934"/>
      <c r="E10" s="935"/>
      <c r="F10" s="935"/>
      <c r="G10" s="936"/>
    </row>
    <row r="11" spans="2:29" ht="20.100000000000001" customHeight="1">
      <c r="B11" s="160"/>
      <c r="C11" s="161"/>
      <c r="D11" s="934"/>
      <c r="E11" s="935"/>
      <c r="F11" s="935"/>
      <c r="G11" s="936"/>
    </row>
    <row r="12" spans="2:29" ht="20.100000000000001" customHeight="1">
      <c r="B12" s="162"/>
      <c r="C12" s="163"/>
      <c r="D12" s="934"/>
      <c r="E12" s="935"/>
      <c r="F12" s="935"/>
      <c r="G12" s="936"/>
    </row>
    <row r="13" spans="2:29" ht="20.100000000000001" customHeight="1"/>
    <row r="14" spans="2:29" ht="20.100000000000001" customHeight="1">
      <c r="B14" s="156" t="str">
        <f>IF(D7=1, "Name of other Partner","Name of other Partner - 1")</f>
        <v>Name of other Partner - 1</v>
      </c>
      <c r="C14" s="157"/>
      <c r="D14" s="934"/>
      <c r="E14" s="935"/>
      <c r="F14" s="935"/>
      <c r="G14" s="936"/>
    </row>
    <row r="15" spans="2:29" ht="20.100000000000001" customHeight="1">
      <c r="B15" s="158" t="str">
        <f>IF(D7=1, "Address of other Partner","Address of other Partner - 1")</f>
        <v>Address of other Partner - 1</v>
      </c>
      <c r="C15" s="159"/>
      <c r="D15" s="937"/>
      <c r="E15" s="938"/>
      <c r="F15" s="938"/>
      <c r="G15" s="939"/>
    </row>
    <row r="16" spans="2:29" ht="9" customHeight="1">
      <c r="B16" s="160"/>
      <c r="C16" s="161"/>
      <c r="D16" s="937" t="s">
        <v>70</v>
      </c>
      <c r="E16" s="938"/>
      <c r="F16" s="938"/>
      <c r="G16" s="939"/>
    </row>
    <row r="17" spans="2:7" ht="19.5" hidden="1" customHeight="1">
      <c r="B17" s="162"/>
      <c r="C17" s="163"/>
      <c r="D17" s="937" t="s">
        <v>70</v>
      </c>
      <c r="E17" s="938"/>
      <c r="F17" s="938"/>
      <c r="G17" s="939"/>
    </row>
    <row r="18" spans="2:7" ht="19.5" hidden="1" customHeight="1"/>
    <row r="19" spans="2:7" ht="19.5" hidden="1" customHeight="1">
      <c r="B19" s="156" t="s">
        <v>71</v>
      </c>
      <c r="C19" s="157"/>
      <c r="D19" s="940" t="s">
        <v>70</v>
      </c>
      <c r="E19" s="941"/>
      <c r="F19" s="941"/>
      <c r="G19" s="942"/>
    </row>
    <row r="20" spans="2:7" ht="19.5" hidden="1" customHeight="1">
      <c r="B20" s="158" t="s">
        <v>72</v>
      </c>
      <c r="C20" s="159"/>
      <c r="D20" s="940" t="s">
        <v>70</v>
      </c>
      <c r="E20" s="941"/>
      <c r="F20" s="941"/>
      <c r="G20" s="942"/>
    </row>
    <row r="21" spans="2:7" ht="19.5" hidden="1" customHeight="1">
      <c r="B21" s="160"/>
      <c r="C21" s="161"/>
      <c r="D21" s="940" t="s">
        <v>70</v>
      </c>
      <c r="E21" s="941"/>
      <c r="F21" s="941"/>
      <c r="G21" s="942"/>
    </row>
    <row r="22" spans="2:7" ht="19.5" hidden="1" customHeight="1">
      <c r="B22" s="162"/>
      <c r="C22" s="163"/>
      <c r="D22" s="934" t="s">
        <v>70</v>
      </c>
      <c r="E22" s="943"/>
      <c r="F22" s="943"/>
      <c r="G22" s="944"/>
    </row>
    <row r="23" spans="2:7" ht="19.5" hidden="1" customHeight="1"/>
    <row r="24" spans="2:7" ht="19.5" hidden="1" customHeight="1"/>
    <row r="25" spans="2:7" ht="19.5" hidden="1" customHeight="1"/>
    <row r="26" spans="2:7" ht="21" customHeight="1">
      <c r="B26" s="164" t="s">
        <v>73</v>
      </c>
      <c r="C26" s="165"/>
      <c r="D26" s="934"/>
      <c r="E26" s="935"/>
      <c r="F26" s="935"/>
      <c r="G26" s="936"/>
    </row>
    <row r="27" spans="2:7" ht="21" customHeight="1">
      <c r="B27" s="164" t="s">
        <v>74</v>
      </c>
      <c r="C27" s="165"/>
      <c r="D27" s="934"/>
      <c r="E27" s="935"/>
      <c r="F27" s="935"/>
      <c r="G27" s="936"/>
    </row>
    <row r="28" spans="2:7" ht="21" customHeight="1">
      <c r="B28" s="164" t="s">
        <v>75</v>
      </c>
      <c r="C28" s="165"/>
      <c r="D28" s="930"/>
      <c r="E28" s="931"/>
      <c r="F28" s="931"/>
      <c r="G28" s="931"/>
    </row>
    <row r="29" spans="2:7" ht="21" customHeight="1">
      <c r="B29" s="164" t="s">
        <v>76</v>
      </c>
      <c r="C29" s="165"/>
      <c r="D29" s="932"/>
      <c r="E29" s="933"/>
      <c r="F29" s="933"/>
      <c r="G29" s="933"/>
    </row>
    <row r="30" spans="2:7" ht="21" customHeight="1">
      <c r="B30" s="164" t="s">
        <v>77</v>
      </c>
      <c r="C30" s="165"/>
      <c r="D30" s="932"/>
      <c r="E30" s="933"/>
      <c r="F30" s="933"/>
      <c r="G30" s="933"/>
    </row>
    <row r="31" spans="2:7" ht="21" customHeight="1">
      <c r="B31" s="164" t="s">
        <v>78</v>
      </c>
      <c r="C31" s="165"/>
      <c r="D31" s="932"/>
      <c r="E31" s="933"/>
      <c r="F31" s="933"/>
      <c r="G31" s="933"/>
    </row>
    <row r="32" spans="2:7">
      <c r="B32" s="166"/>
      <c r="C32" s="166"/>
      <c r="D32" s="166"/>
    </row>
    <row r="33" spans="2:25" s="152" customFormat="1" ht="24.75" customHeight="1">
      <c r="B33" s="164" t="s">
        <v>79</v>
      </c>
      <c r="C33" s="165"/>
      <c r="D33" s="317"/>
      <c r="E33" s="468"/>
      <c r="F33" s="317">
        <v>2024</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80</v>
      </c>
      <c r="C34" s="165"/>
      <c r="D34" s="934"/>
      <c r="E34" s="935"/>
      <c r="F34" s="935"/>
      <c r="G34" s="936"/>
    </row>
    <row r="35" spans="2:25">
      <c r="E35" s="154"/>
    </row>
  </sheetData>
  <sheetProtection algorithmName="SHA-512" hashValue="OuXE8aV1i8vJBMF3Gl+Bou/aeKNHKu2fgES4r1YI1YmuRXJ5Zmr8FDw3c/24lP1r/xbrery1v5M56ECThUG1hA==" saltValue="AehuxLnQhm4GfSLBYNcRIA==" spinCount="100000" sheet="1" objects="1" scenarios="1" formatColumns="0" formatRows="0" selectLockedCell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2" type="noConversion"/>
  <conditionalFormatting sqref="B14:C17">
    <cfRule type="expression" dxfId="27" priority="8" stopIfTrue="1">
      <formula>$AA$6&lt;1</formula>
    </cfRule>
  </conditionalFormatting>
  <conditionalFormatting sqref="B19:C22">
    <cfRule type="expression" dxfId="26" priority="7" stopIfTrue="1">
      <formula>$AA$6&lt;2</formula>
    </cfRule>
  </conditionalFormatting>
  <conditionalFormatting sqref="B7:G7">
    <cfRule type="expression" dxfId="25" priority="10" stopIfTrue="1">
      <formula>$D$6="Sole Bidder"</formula>
    </cfRule>
  </conditionalFormatting>
  <conditionalFormatting sqref="D14:G17">
    <cfRule type="expression" dxfId="24" priority="2" stopIfTrue="1">
      <formula>$AA$6&lt;1</formula>
    </cfRule>
  </conditionalFormatting>
  <conditionalFormatting sqref="D19:G22">
    <cfRule type="expression" dxfId="23"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4" customWidth="1"/>
    <col min="16" max="16" width="19.75" style="597" customWidth="1"/>
    <col min="17" max="17" width="14.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SR-II/C&amp;M/WC-3956/2024</v>
      </c>
      <c r="B1" s="591"/>
      <c r="C1" s="591"/>
      <c r="D1" s="591"/>
      <c r="E1" s="591"/>
      <c r="F1" s="591"/>
      <c r="G1" s="594"/>
      <c r="H1" s="591"/>
      <c r="I1" s="593"/>
      <c r="J1" s="592"/>
      <c r="K1" s="593"/>
      <c r="L1" s="594"/>
      <c r="M1" s="595"/>
      <c r="N1" s="596" t="s">
        <v>81</v>
      </c>
    </row>
    <row r="2" spans="1:19" ht="14.1" customHeight="1">
      <c r="A2" s="601"/>
      <c r="B2" s="601"/>
      <c r="C2" s="601"/>
      <c r="D2" s="601"/>
      <c r="E2" s="601"/>
      <c r="F2" s="601"/>
      <c r="H2" s="601"/>
    </row>
    <row r="3" spans="1:19" ht="37.5" customHeight="1">
      <c r="A3" s="960" t="str">
        <f>Basic!B1</f>
        <v>Repair &amp; Maintenance of Bituminous Pavement at 400/230 kV Tirunelveli Substation.</v>
      </c>
      <c r="B3" s="960"/>
      <c r="C3" s="960"/>
      <c r="D3" s="960"/>
      <c r="E3" s="960"/>
      <c r="F3" s="960"/>
      <c r="G3" s="960"/>
      <c r="H3" s="960"/>
      <c r="I3" s="960"/>
      <c r="J3" s="960"/>
      <c r="K3" s="960"/>
      <c r="L3" s="960"/>
      <c r="M3" s="960"/>
      <c r="N3" s="960"/>
      <c r="O3" s="715"/>
    </row>
    <row r="4" spans="1:19">
      <c r="A4" s="665"/>
      <c r="B4" s="665"/>
      <c r="C4" s="665"/>
      <c r="D4" s="665"/>
      <c r="E4" s="665"/>
      <c r="F4" s="665"/>
      <c r="G4" s="670"/>
      <c r="H4" s="665"/>
      <c r="I4" s="665"/>
      <c r="J4" s="665"/>
      <c r="K4" s="665"/>
      <c r="L4" s="665"/>
      <c r="M4" s="665"/>
      <c r="N4" s="665"/>
      <c r="O4" s="716"/>
    </row>
    <row r="5" spans="1:19" ht="21.95" customHeight="1">
      <c r="A5" s="970" t="s">
        <v>82</v>
      </c>
      <c r="B5" s="970"/>
      <c r="C5" s="970"/>
      <c r="D5" s="970"/>
      <c r="E5" s="970"/>
      <c r="F5" s="970"/>
      <c r="G5" s="970"/>
      <c r="H5" s="970"/>
      <c r="I5" s="970"/>
      <c r="J5" s="970"/>
      <c r="K5" s="970"/>
      <c r="L5" s="970"/>
      <c r="M5" s="970"/>
      <c r="N5" s="970"/>
      <c r="O5" s="970"/>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83</v>
      </c>
      <c r="O7" s="717"/>
    </row>
    <row r="8" spans="1:19">
      <c r="A8" s="971" t="str">
        <f>IF('Names of Bidder'!D9="", "", IF('Names of Bidder'!D6= "JV (Joint Venture)", "JV of " &amp;#REF!, ""))</f>
        <v/>
      </c>
      <c r="B8" s="971"/>
      <c r="C8" s="971"/>
      <c r="D8" s="971"/>
      <c r="E8" s="971"/>
      <c r="F8" s="971"/>
      <c r="G8" s="971"/>
      <c r="H8" s="971"/>
      <c r="I8" s="971"/>
      <c r="J8" s="971"/>
      <c r="K8" s="971"/>
      <c r="L8" s="971"/>
      <c r="M8" s="609" t="s">
        <v>84</v>
      </c>
      <c r="O8" s="717"/>
    </row>
    <row r="9" spans="1:19">
      <c r="A9" s="604" t="s">
        <v>85</v>
      </c>
      <c r="B9" s="604"/>
      <c r="C9" s="604"/>
      <c r="D9" s="604"/>
      <c r="E9" s="604"/>
      <c r="F9" s="604"/>
      <c r="G9" s="956" t="str">
        <f>IF('Names of Bidder'!D9=0, "", 'Names of Bidder'!D9)</f>
        <v/>
      </c>
      <c r="H9" s="956"/>
      <c r="I9" s="956"/>
      <c r="M9" s="961" t="s">
        <v>86</v>
      </c>
      <c r="N9" s="961"/>
      <c r="O9" s="717"/>
    </row>
    <row r="10" spans="1:19" ht="18" customHeight="1">
      <c r="A10" s="604" t="s">
        <v>87</v>
      </c>
      <c r="B10" s="604"/>
      <c r="C10" s="604"/>
      <c r="D10" s="604"/>
      <c r="E10" s="604"/>
      <c r="F10" s="604"/>
      <c r="G10" s="956" t="str">
        <f>IF('Names of Bidder'!D10=0, "", 'Names of Bidder'!D10)</f>
        <v/>
      </c>
      <c r="H10" s="956"/>
      <c r="I10" s="956"/>
      <c r="M10" s="956" t="s">
        <v>88</v>
      </c>
      <c r="N10" s="956"/>
      <c r="O10" s="717"/>
    </row>
    <row r="11" spans="1:19" ht="18" customHeight="1">
      <c r="A11" s="605"/>
      <c r="B11" s="605"/>
      <c r="C11" s="605"/>
      <c r="D11" s="605"/>
      <c r="E11" s="605"/>
      <c r="F11" s="605"/>
      <c r="G11" s="956" t="str">
        <f>IF('Names of Bidder'!D11=0, "", 'Names of Bidder'!D11)</f>
        <v/>
      </c>
      <c r="H11" s="956"/>
      <c r="I11" s="956"/>
      <c r="M11" s="956" t="s">
        <v>89</v>
      </c>
      <c r="N11" s="956"/>
      <c r="O11" s="717"/>
    </row>
    <row r="12" spans="1:19" ht="18" customHeight="1">
      <c r="A12" s="605"/>
      <c r="B12" s="605"/>
      <c r="C12" s="605"/>
      <c r="D12" s="605"/>
      <c r="E12" s="605"/>
      <c r="F12" s="605"/>
      <c r="G12" s="956" t="str">
        <f>IF('Names of Bidder'!D12=0, "", 'Names of Bidder'!D12)</f>
        <v/>
      </c>
      <c r="H12" s="956"/>
      <c r="I12" s="956"/>
      <c r="M12" s="609" t="s">
        <v>90</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69" t="s">
        <v>91</v>
      </c>
      <c r="B14" s="969"/>
      <c r="C14" s="969"/>
      <c r="D14" s="969"/>
      <c r="E14" s="969"/>
      <c r="F14" s="969"/>
      <c r="G14" s="969"/>
      <c r="H14" s="969"/>
      <c r="I14" s="969"/>
      <c r="J14" s="969"/>
      <c r="K14" s="969"/>
      <c r="L14" s="969"/>
      <c r="M14" s="969"/>
      <c r="N14" s="969"/>
      <c r="O14" s="969"/>
      <c r="P14" s="698"/>
      <c r="Q14" s="698"/>
      <c r="R14" s="699"/>
      <c r="S14" s="699"/>
    </row>
    <row r="15" spans="1:19" ht="19.5" customHeight="1" thickBot="1">
      <c r="M15" s="743"/>
      <c r="N15" s="744" t="s">
        <v>92</v>
      </c>
      <c r="S15" s="602"/>
    </row>
    <row r="16" spans="1:19" ht="129.75" customHeight="1">
      <c r="A16" s="782" t="s">
        <v>93</v>
      </c>
      <c r="B16" s="783" t="s">
        <v>94</v>
      </c>
      <c r="C16" s="783" t="s">
        <v>95</v>
      </c>
      <c r="D16" s="783" t="s">
        <v>96</v>
      </c>
      <c r="E16" s="783" t="s">
        <v>97</v>
      </c>
      <c r="F16" s="782" t="s">
        <v>98</v>
      </c>
      <c r="G16" s="784" t="s">
        <v>99</v>
      </c>
      <c r="H16" s="782" t="s">
        <v>100</v>
      </c>
      <c r="I16" s="782" t="s">
        <v>101</v>
      </c>
      <c r="J16" s="785" t="s">
        <v>102</v>
      </c>
      <c r="K16" s="786" t="s">
        <v>103</v>
      </c>
      <c r="L16" s="787" t="s">
        <v>104</v>
      </c>
      <c r="M16" s="782" t="s">
        <v>105</v>
      </c>
      <c r="N16" s="782" t="s">
        <v>106</v>
      </c>
      <c r="O16" s="788" t="s">
        <v>107</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108</v>
      </c>
      <c r="O17" s="719">
        <v>11</v>
      </c>
    </row>
    <row r="18" spans="1:26" s="711" customFormat="1" ht="90" customHeight="1">
      <c r="A18" s="745">
        <v>1</v>
      </c>
      <c r="B18" s="709">
        <v>7000005840</v>
      </c>
      <c r="C18" s="709">
        <v>20</v>
      </c>
      <c r="D18" s="709" t="s">
        <v>109</v>
      </c>
      <c r="E18" s="709"/>
      <c r="F18" s="761">
        <v>76169990</v>
      </c>
      <c r="G18" s="761"/>
      <c r="H18" s="762">
        <v>0.18</v>
      </c>
      <c r="I18" s="763"/>
      <c r="J18" s="764" t="s">
        <v>110</v>
      </c>
      <c r="K18" s="765" t="s">
        <v>111</v>
      </c>
      <c r="L18" s="766">
        <v>1300</v>
      </c>
      <c r="M18" s="767"/>
      <c r="N18" s="768" t="str">
        <f>IF(M18=0, "Included",IF(ISERROR(L18*M18), M18, L18*M18))</f>
        <v>Included</v>
      </c>
      <c r="O18" s="769">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61">
        <v>76169990</v>
      </c>
      <c r="G19" s="761"/>
      <c r="H19" s="762">
        <v>0.18</v>
      </c>
      <c r="I19" s="763"/>
      <c r="J19" s="764" t="s">
        <v>112</v>
      </c>
      <c r="K19" s="765" t="s">
        <v>111</v>
      </c>
      <c r="L19" s="766">
        <v>1300</v>
      </c>
      <c r="M19" s="767"/>
      <c r="N19" s="768" t="str">
        <f t="shared" ref="N19:N20" si="2">IF(M19=0, "Included",IF(ISERROR(L19*M19), M19, L19*M19))</f>
        <v>Included</v>
      </c>
      <c r="O19" s="769">
        <f t="shared" si="0"/>
        <v>0</v>
      </c>
      <c r="P19" s="710"/>
      <c r="Q19" s="711">
        <f t="shared" si="1"/>
        <v>0</v>
      </c>
      <c r="R19" s="712">
        <f t="shared" ref="R19:R20" si="3">IF(I19="", Q19*H19,I19*Q19)</f>
        <v>0</v>
      </c>
      <c r="S19" s="712"/>
    </row>
    <row r="20" spans="1:26" s="711" customFormat="1" ht="114.75" customHeight="1">
      <c r="A20" s="745">
        <v>3</v>
      </c>
      <c r="B20" s="709"/>
      <c r="C20" s="709"/>
      <c r="D20" s="709"/>
      <c r="E20" s="709"/>
      <c r="F20" s="761">
        <v>76169990</v>
      </c>
      <c r="G20" s="761"/>
      <c r="H20" s="762">
        <v>0.18</v>
      </c>
      <c r="I20" s="763"/>
      <c r="J20" s="764" t="s">
        <v>113</v>
      </c>
      <c r="K20" s="765" t="s">
        <v>111</v>
      </c>
      <c r="L20" s="766">
        <v>23400</v>
      </c>
      <c r="M20" s="767"/>
      <c r="N20" s="768" t="str">
        <f t="shared" si="2"/>
        <v>Included</v>
      </c>
      <c r="O20" s="769">
        <f t="shared" si="0"/>
        <v>0</v>
      </c>
      <c r="P20" s="710"/>
      <c r="Q20" s="711">
        <f t="shared" si="1"/>
        <v>0</v>
      </c>
      <c r="R20" s="712">
        <f t="shared" si="3"/>
        <v>0</v>
      </c>
      <c r="S20" s="712"/>
    </row>
    <row r="21" spans="1:26" ht="47.25" customHeight="1">
      <c r="A21" s="690"/>
      <c r="B21" s="691"/>
      <c r="C21" s="691"/>
      <c r="D21" s="691"/>
      <c r="E21" s="691"/>
      <c r="F21" s="691"/>
      <c r="G21" s="692"/>
      <c r="H21" s="691"/>
      <c r="I21" s="691"/>
      <c r="J21" s="701" t="s">
        <v>114</v>
      </c>
      <c r="K21" s="702"/>
      <c r="L21" s="703"/>
      <c r="M21" s="704"/>
      <c r="N21" s="742">
        <f>SUM(N18:N20)</f>
        <v>0</v>
      </c>
      <c r="O21" s="774">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963" t="s">
        <v>115</v>
      </c>
      <c r="K22" s="964"/>
      <c r="L22" s="965"/>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967" t="s">
        <v>116</v>
      </c>
      <c r="K23" s="967"/>
      <c r="L23" s="967"/>
      <c r="M23" s="707"/>
      <c r="N23" s="708">
        <f>N21+N22</f>
        <v>0</v>
      </c>
      <c r="O23" s="721">
        <f>+O21</f>
        <v>0</v>
      </c>
      <c r="T23" s="600"/>
      <c r="U23" s="674" t="s">
        <v>117</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968"/>
      <c r="B25" s="968"/>
      <c r="C25" s="968"/>
      <c r="D25" s="968"/>
      <c r="E25" s="968"/>
      <c r="F25" s="968"/>
      <c r="G25" s="968"/>
      <c r="H25" s="968"/>
      <c r="I25" s="968"/>
      <c r="J25" s="968"/>
      <c r="K25" s="968"/>
      <c r="L25" s="968"/>
      <c r="M25" s="968"/>
      <c r="N25" s="968"/>
      <c r="O25" s="968"/>
      <c r="T25" s="600"/>
      <c r="U25" s="600"/>
      <c r="V25" s="600"/>
      <c r="W25" s="600"/>
      <c r="X25" s="600"/>
      <c r="Y25" s="600"/>
      <c r="Z25" s="600"/>
    </row>
    <row r="26" spans="1:26" ht="27" hidden="1" customHeight="1">
      <c r="A26" s="617" t="s">
        <v>118</v>
      </c>
      <c r="B26" s="617"/>
      <c r="C26" s="617" t="s">
        <v>119</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120</v>
      </c>
      <c r="B27" s="680"/>
      <c r="C27" s="962" t="s">
        <v>121</v>
      </c>
      <c r="D27" s="962"/>
      <c r="E27" s="962"/>
      <c r="F27" s="962"/>
      <c r="G27" s="962"/>
      <c r="H27" s="962"/>
      <c r="I27" s="962"/>
      <c r="J27" s="962"/>
      <c r="K27" s="962"/>
      <c r="L27" s="962"/>
      <c r="M27" s="962"/>
      <c r="N27" s="962"/>
      <c r="O27" s="723"/>
      <c r="P27" s="675"/>
      <c r="Q27" s="669"/>
      <c r="T27" s="600"/>
      <c r="U27" s="600"/>
      <c r="V27" s="600"/>
      <c r="W27" s="600"/>
      <c r="X27" s="600"/>
      <c r="Y27" s="600"/>
      <c r="Z27" s="600"/>
    </row>
    <row r="28" spans="1:26" ht="21.75" customHeight="1">
      <c r="A28" s="618" t="s">
        <v>122</v>
      </c>
      <c r="B28" s="618"/>
      <c r="C28" s="618"/>
      <c r="D28" s="618"/>
      <c r="E28" s="618"/>
      <c r="F28" s="619" t="str">
        <f>'Names of Bidder'!D33&amp;"-"&amp; 'Names of Bidder'!E33&amp;"-" &amp;'Names of Bidder'!F33</f>
        <v>--2024</v>
      </c>
      <c r="H28" s="618"/>
      <c r="I28" s="616"/>
      <c r="K28" s="620"/>
      <c r="L28" s="621"/>
      <c r="O28" s="724"/>
      <c r="T28" s="600"/>
      <c r="U28" s="600"/>
      <c r="V28" s="600"/>
      <c r="W28" s="600"/>
      <c r="X28" s="600"/>
      <c r="Y28" s="600"/>
      <c r="Z28" s="600"/>
    </row>
    <row r="29" spans="1:26" ht="33">
      <c r="A29" s="618" t="s">
        <v>123</v>
      </c>
      <c r="B29" s="618"/>
      <c r="C29" s="618"/>
      <c r="D29" s="618"/>
      <c r="E29" s="618"/>
      <c r="F29" s="619" t="str">
        <f>IF('Names of Bidder'!D34=0, "", 'Names of Bidder'!D34)</f>
        <v/>
      </c>
      <c r="H29" s="618"/>
      <c r="I29" s="616"/>
      <c r="J29" s="713"/>
      <c r="K29" s="972" t="s">
        <v>124</v>
      </c>
      <c r="L29" s="972"/>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972" t="s">
        <v>125</v>
      </c>
      <c r="L30" s="972"/>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966"/>
      <c r="B58" s="966"/>
      <c r="C58" s="966"/>
      <c r="D58" s="966"/>
      <c r="E58" s="966"/>
      <c r="F58" s="966"/>
      <c r="G58" s="966"/>
      <c r="H58" s="966"/>
      <c r="I58" s="966"/>
      <c r="J58" s="966"/>
      <c r="K58" s="966"/>
      <c r="L58" s="966"/>
      <c r="M58" s="966"/>
      <c r="N58" s="966"/>
      <c r="O58" s="966"/>
      <c r="T58" s="600"/>
      <c r="U58" s="600"/>
      <c r="V58" s="600"/>
      <c r="W58" s="600"/>
      <c r="X58" s="600"/>
      <c r="Y58" s="600"/>
      <c r="Z58" s="600"/>
    </row>
    <row r="59" spans="1:26" ht="21.95" customHeight="1">
      <c r="A59" s="957"/>
      <c r="B59" s="957"/>
      <c r="C59" s="957"/>
      <c r="D59" s="957"/>
      <c r="E59" s="957"/>
      <c r="F59" s="957"/>
      <c r="G59" s="957"/>
      <c r="H59" s="957"/>
      <c r="I59" s="957"/>
      <c r="J59" s="957"/>
      <c r="K59" s="957"/>
      <c r="L59" s="957"/>
      <c r="M59" s="957"/>
      <c r="N59" s="957"/>
      <c r="O59" s="957"/>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958"/>
      <c r="B62" s="958"/>
      <c r="C62" s="958"/>
      <c r="D62" s="958"/>
      <c r="E62" s="958"/>
      <c r="F62" s="958"/>
      <c r="G62" s="958"/>
      <c r="H62" s="958"/>
      <c r="I62" s="958"/>
      <c r="J62" s="958"/>
      <c r="K62" s="958"/>
      <c r="L62" s="958"/>
      <c r="M62" s="637"/>
      <c r="N62" s="624"/>
      <c r="O62" s="728"/>
      <c r="T62" s="600"/>
      <c r="U62" s="600"/>
      <c r="V62" s="600"/>
      <c r="W62" s="600"/>
      <c r="X62" s="600"/>
      <c r="Y62" s="600"/>
      <c r="Z62" s="600"/>
    </row>
    <row r="63" spans="1:26" ht="18" customHeight="1">
      <c r="A63" s="633"/>
      <c r="B63" s="633"/>
      <c r="C63" s="633"/>
      <c r="D63" s="633"/>
      <c r="E63" s="633"/>
      <c r="F63" s="633"/>
      <c r="G63" s="636"/>
      <c r="H63" s="633"/>
      <c r="I63" s="635"/>
      <c r="J63" s="953"/>
      <c r="K63" s="953"/>
      <c r="L63" s="953"/>
      <c r="M63" s="637"/>
      <c r="N63" s="624"/>
      <c r="O63" s="728"/>
      <c r="T63" s="600"/>
      <c r="U63" s="600"/>
      <c r="V63" s="600"/>
      <c r="W63" s="600"/>
      <c r="X63" s="600"/>
      <c r="Y63" s="600"/>
      <c r="Z63" s="600"/>
    </row>
    <row r="64" spans="1:26" ht="18" customHeight="1">
      <c r="A64" s="633"/>
      <c r="B64" s="633"/>
      <c r="C64" s="633"/>
      <c r="D64" s="633"/>
      <c r="E64" s="633"/>
      <c r="F64" s="633"/>
      <c r="G64" s="636"/>
      <c r="H64" s="633"/>
      <c r="I64" s="635"/>
      <c r="J64" s="953"/>
      <c r="K64" s="953"/>
      <c r="L64" s="953"/>
      <c r="M64" s="637"/>
      <c r="N64" s="624"/>
      <c r="O64" s="728"/>
      <c r="T64" s="600"/>
      <c r="U64" s="600"/>
      <c r="V64" s="600"/>
      <c r="W64" s="600"/>
      <c r="X64" s="600"/>
      <c r="Y64" s="600"/>
      <c r="Z64" s="600"/>
    </row>
    <row r="65" spans="1:26" ht="18" customHeight="1">
      <c r="A65" s="634"/>
      <c r="B65" s="634"/>
      <c r="C65" s="634"/>
      <c r="D65" s="634"/>
      <c r="E65" s="634"/>
      <c r="F65" s="634"/>
      <c r="G65" s="639"/>
      <c r="H65" s="634"/>
      <c r="I65" s="638"/>
      <c r="J65" s="953"/>
      <c r="K65" s="953"/>
      <c r="L65" s="953"/>
      <c r="M65" s="637"/>
      <c r="N65" s="624"/>
      <c r="O65" s="728"/>
      <c r="T65" s="600"/>
      <c r="U65" s="600"/>
      <c r="V65" s="600"/>
      <c r="W65" s="600"/>
      <c r="X65" s="600"/>
      <c r="Y65" s="600"/>
      <c r="Z65" s="600"/>
    </row>
    <row r="66" spans="1:26" ht="18" customHeight="1">
      <c r="A66" s="634"/>
      <c r="B66" s="634"/>
      <c r="C66" s="634"/>
      <c r="D66" s="634"/>
      <c r="E66" s="634"/>
      <c r="F66" s="634"/>
      <c r="G66" s="639"/>
      <c r="H66" s="634"/>
      <c r="I66" s="638"/>
      <c r="J66" s="953"/>
      <c r="K66" s="953"/>
      <c r="L66" s="953"/>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955"/>
      <c r="B68" s="955"/>
      <c r="C68" s="955"/>
      <c r="D68" s="955"/>
      <c r="E68" s="955"/>
      <c r="F68" s="955"/>
      <c r="G68" s="955"/>
      <c r="H68" s="955"/>
      <c r="I68" s="955"/>
      <c r="J68" s="955"/>
      <c r="K68" s="955"/>
      <c r="L68" s="955"/>
      <c r="M68" s="955"/>
      <c r="N68" s="955"/>
      <c r="O68" s="955"/>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954"/>
      <c r="K120" s="954"/>
      <c r="L120" s="954"/>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959"/>
      <c r="K121" s="959"/>
      <c r="L121" s="959"/>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952"/>
      <c r="K122" s="952"/>
      <c r="L122" s="952"/>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4" type="noConversion"/>
  <conditionalFormatting sqref="F18:G20 I18:I20">
    <cfRule type="expression" dxfId="22" priority="1" stopIfTrue="1">
      <formula>E18&gt;0</formula>
    </cfRule>
  </conditionalFormatting>
  <conditionalFormatting sqref="M18:M20">
    <cfRule type="expression" dxfId="21" priority="59" stopIfTrue="1">
      <formula>L18&gt;0</formula>
    </cfRule>
  </conditionalFormatting>
  <conditionalFormatting sqref="M82 O82 M89 O91 M91:M98 O100 M100:M101">
    <cfRule type="cellIs" dxfId="20" priority="3268" stopIfTrue="1" operator="equal">
      <formula>"a"</formula>
    </cfRule>
  </conditionalFormatting>
  <conditionalFormatting sqref="O75:O76 O79:O80 O83:O85 O88:O89 O92:O98 O101 O103:O108 O110:O113 O115:O119">
    <cfRule type="expression" dxfId="19"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SR-II/C&amp;M/WC-3956/2024</v>
      </c>
      <c r="B1" s="63"/>
      <c r="C1" s="56"/>
      <c r="D1" s="56"/>
      <c r="E1" s="7"/>
      <c r="F1" s="7"/>
      <c r="G1" s="8" t="s">
        <v>81</v>
      </c>
      <c r="T1" s="352" t="s">
        <v>126</v>
      </c>
      <c r="U1" s="341">
        <f>SUMIF(G17:G70, "Direct",F17:F70)</f>
        <v>0</v>
      </c>
      <c r="Z1" s="341" t="str">
        <f>'Names of Bidder'!D6</f>
        <v>Sole Bidder</v>
      </c>
      <c r="AA1" s="35" t="s">
        <v>127</v>
      </c>
    </row>
    <row r="2" spans="1:27" ht="14.1" customHeight="1">
      <c r="A2" s="4"/>
      <c r="B2" s="4"/>
      <c r="C2" s="4"/>
      <c r="D2" s="4"/>
      <c r="E2" s="1"/>
      <c r="F2" s="1"/>
      <c r="G2" s="1"/>
      <c r="Q2" s="6"/>
      <c r="T2" s="352" t="s">
        <v>128</v>
      </c>
      <c r="U2" s="353" t="e">
        <f>#REF!-U1</f>
        <v>#REF!</v>
      </c>
      <c r="V2" s="323"/>
      <c r="Z2" s="341">
        <f>'Names of Bidder'!AA6</f>
        <v>0</v>
      </c>
    </row>
    <row r="3" spans="1:27" ht="49.5" customHeight="1">
      <c r="A3" s="989" t="str">
        <f>Cover!$B$2</f>
        <v>Repair &amp; Maintenance of Bituminous Pavement at 400/230 kV Tirunelveli Substation.</v>
      </c>
      <c r="B3" s="989"/>
      <c r="C3" s="989"/>
      <c r="D3" s="989"/>
      <c r="E3" s="989"/>
      <c r="F3" s="989"/>
      <c r="G3" s="989"/>
      <c r="O3" s="4"/>
      <c r="P3" s="288"/>
      <c r="Q3" s="288"/>
      <c r="R3" s="288"/>
      <c r="T3" s="4"/>
      <c r="U3" s="1"/>
      <c r="W3" s="975"/>
      <c r="X3" s="975"/>
    </row>
    <row r="4" spans="1:27" ht="21.95" customHeight="1">
      <c r="A4" s="990" t="s">
        <v>129</v>
      </c>
      <c r="B4" s="990"/>
      <c r="C4" s="990"/>
      <c r="D4" s="990"/>
      <c r="E4" s="990"/>
      <c r="F4" s="990"/>
      <c r="G4" s="990"/>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83</v>
      </c>
      <c r="F6" s="1"/>
      <c r="G6" s="30"/>
      <c r="O6" s="4"/>
      <c r="P6" s="288"/>
      <c r="Q6" s="288"/>
      <c r="R6" s="288"/>
      <c r="T6" s="4"/>
      <c r="U6" s="322"/>
    </row>
    <row r="7" spans="1:27" ht="35.25" customHeight="1">
      <c r="A7" s="991" t="str">
        <f>IF('Names of Bidder'!D9="", "", IF('Names of Bidder'!D6= "JV (Joint Venture)", "JV of " &amp; Z8, ""))</f>
        <v/>
      </c>
      <c r="B7" s="991"/>
      <c r="C7" s="991"/>
      <c r="D7" s="991"/>
      <c r="E7" s="59" t="s">
        <v>130</v>
      </c>
      <c r="F7" s="1"/>
      <c r="G7" s="30"/>
      <c r="O7" s="338"/>
      <c r="P7" s="325"/>
      <c r="Q7" s="325"/>
      <c r="R7" s="325"/>
      <c r="W7" s="975"/>
      <c r="X7" s="975"/>
    </row>
    <row r="8" spans="1:27" ht="18" customHeight="1">
      <c r="A8" s="29" t="s">
        <v>85</v>
      </c>
      <c r="B8" s="992" t="str">
        <f>IF('Names of Bidder'!D9=0, "", 'Names of Bidder'!D9)</f>
        <v/>
      </c>
      <c r="C8" s="992"/>
      <c r="D8" s="992"/>
      <c r="E8" s="59" t="s">
        <v>86</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87</v>
      </c>
      <c r="B9" s="992" t="str">
        <f>IF('Names of Bidder'!D10=0, "", 'Names of Bidder'!D10)</f>
        <v/>
      </c>
      <c r="C9" s="992"/>
      <c r="D9" s="992"/>
      <c r="E9" s="59" t="s">
        <v>131</v>
      </c>
      <c r="F9" s="1"/>
      <c r="G9" s="30"/>
      <c r="O9" s="4"/>
      <c r="P9" s="326"/>
      <c r="Q9" s="326"/>
      <c r="R9" s="326"/>
    </row>
    <row r="10" spans="1:27" ht="18" customHeight="1">
      <c r="A10" s="30"/>
      <c r="B10" s="992" t="str">
        <f>IF('Names of Bidder'!D11=0, "", 'Names of Bidder'!D11)</f>
        <v/>
      </c>
      <c r="C10" s="992"/>
      <c r="D10" s="992"/>
      <c r="E10" s="59" t="s">
        <v>132</v>
      </c>
      <c r="F10" s="1"/>
      <c r="G10" s="30"/>
      <c r="O10" s="338"/>
      <c r="P10" s="339"/>
      <c r="Q10" s="288"/>
      <c r="R10" s="327"/>
    </row>
    <row r="11" spans="1:27" ht="18" customHeight="1">
      <c r="A11" s="30"/>
      <c r="B11" s="992" t="str">
        <f>IF('Names of Bidder'!D12=0, "", 'Names of Bidder'!D12)</f>
        <v/>
      </c>
      <c r="C11" s="992"/>
      <c r="D11" s="992"/>
      <c r="E11" s="59" t="s">
        <v>133</v>
      </c>
      <c r="F11" s="1"/>
      <c r="G11" s="30"/>
      <c r="W11" s="975"/>
      <c r="X11" s="975"/>
    </row>
    <row r="12" spans="1:27" ht="14.1" customHeight="1">
      <c r="A12" s="30"/>
      <c r="B12" s="30"/>
      <c r="C12" s="30"/>
      <c r="D12" s="30"/>
      <c r="E12" s="29"/>
      <c r="F12" s="32"/>
      <c r="G12" s="32"/>
      <c r="Y12" s="328"/>
    </row>
    <row r="13" spans="1:27" ht="40.5" customHeight="1">
      <c r="A13" s="993" t="s">
        <v>134</v>
      </c>
      <c r="B13" s="993"/>
      <c r="C13" s="993"/>
      <c r="D13" s="993"/>
      <c r="E13" s="993"/>
      <c r="F13" s="993"/>
      <c r="G13" s="993"/>
      <c r="H13" s="356"/>
      <c r="I13" s="239"/>
      <c r="J13" s="240"/>
      <c r="K13" s="240"/>
      <c r="L13" s="240"/>
      <c r="M13" s="240"/>
      <c r="Q13" s="6"/>
      <c r="U13" t="s">
        <v>135</v>
      </c>
      <c r="Y13" s="328"/>
    </row>
    <row r="14" spans="1:27" ht="14.1" customHeight="1">
      <c r="A14" s="6"/>
      <c r="B14" s="6"/>
      <c r="C14" s="6"/>
      <c r="D14" s="6"/>
      <c r="E14" s="7"/>
      <c r="F14" s="7"/>
      <c r="G14" s="8" t="s">
        <v>92</v>
      </c>
      <c r="P14" s="977"/>
      <c r="Q14" s="977"/>
      <c r="S14" s="980"/>
      <c r="T14" s="980"/>
      <c r="U14" t="s">
        <v>136</v>
      </c>
      <c r="W14" s="975"/>
      <c r="X14" s="975"/>
    </row>
    <row r="15" spans="1:27" ht="66" customHeight="1">
      <c r="A15" s="5" t="s">
        <v>93</v>
      </c>
      <c r="B15" s="5" t="s">
        <v>102</v>
      </c>
      <c r="C15" s="9" t="s">
        <v>103</v>
      </c>
      <c r="D15" s="9" t="s">
        <v>104</v>
      </c>
      <c r="E15" s="5" t="s">
        <v>137</v>
      </c>
      <c r="F15" s="5" t="s">
        <v>138</v>
      </c>
      <c r="G15" s="5" t="s">
        <v>139</v>
      </c>
      <c r="P15" s="289"/>
      <c r="Q15" s="289"/>
      <c r="S15" s="289"/>
      <c r="T15" s="289"/>
    </row>
    <row r="16" spans="1:27" ht="18" customHeight="1">
      <c r="A16" s="9">
        <v>1</v>
      </c>
      <c r="B16" s="9">
        <v>2</v>
      </c>
      <c r="C16" s="9">
        <v>3</v>
      </c>
      <c r="D16" s="9">
        <v>4</v>
      </c>
      <c r="E16" s="9">
        <v>5</v>
      </c>
      <c r="F16" s="9" t="s">
        <v>140</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141</v>
      </c>
      <c r="C71" s="415"/>
      <c r="D71" s="416"/>
      <c r="E71" s="410"/>
      <c r="F71" s="93">
        <f>SUMIF(G18:G70,"Direct",F18:F70)</f>
        <v>0</v>
      </c>
      <c r="G71" s="417" t="s">
        <v>135</v>
      </c>
    </row>
    <row r="72" spans="1:22" s="409" customFormat="1" ht="18" customHeight="1">
      <c r="A72" s="414"/>
      <c r="B72" s="364" t="s">
        <v>142</v>
      </c>
      <c r="C72" s="415"/>
      <c r="D72" s="416"/>
      <c r="E72" s="410"/>
      <c r="F72" s="93">
        <f>SUMIF(G18:G70,"Bought-Out",F18:F70)</f>
        <v>0</v>
      </c>
      <c r="G72" s="417"/>
    </row>
    <row r="73" spans="1:22" ht="44.1" customHeight="1">
      <c r="A73" s="363"/>
      <c r="B73" s="364" t="s">
        <v>114</v>
      </c>
      <c r="C73" s="365"/>
      <c r="D73" s="366"/>
      <c r="E73" s="362"/>
      <c r="F73" s="362">
        <f>F71+F72</f>
        <v>0</v>
      </c>
      <c r="G73" s="863"/>
      <c r="I73" s="338"/>
      <c r="P73" s="333"/>
      <c r="Q73" s="332"/>
      <c r="S73" s="333"/>
      <c r="T73" s="332"/>
      <c r="V73" s="321"/>
    </row>
    <row r="74" spans="1:22" ht="26.1" customHeight="1">
      <c r="A74" s="864"/>
      <c r="B74" s="983" t="s">
        <v>143</v>
      </c>
      <c r="C74" s="983"/>
      <c r="D74" s="983"/>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65"/>
      <c r="B75" s="984" t="s">
        <v>116</v>
      </c>
      <c r="C75" s="984"/>
      <c r="D75" s="984"/>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985"/>
      <c r="B76" s="985"/>
      <c r="C76" s="985"/>
      <c r="D76" s="985"/>
      <c r="E76" s="985"/>
      <c r="F76" s="985"/>
      <c r="G76" s="985"/>
      <c r="P76" s="336" t="s">
        <v>144</v>
      </c>
      <c r="Q76" s="333" t="e">
        <f>F75-Q75</f>
        <v>#REF!</v>
      </c>
      <c r="S76" s="336" t="s">
        <v>145</v>
      </c>
      <c r="T76" s="333" t="e">
        <f>Q75-T75</f>
        <v>#REF!</v>
      </c>
    </row>
    <row r="77" spans="1:22" ht="16.5" customHeight="1">
      <c r="A77" s="6"/>
      <c r="B77" s="986" t="str">
        <f>IF((18-COUNTA(G17:G70))&gt;0,"Do not leave Mode of Transaction Blank for any item. "&amp;(18-COUNTA(G17:G70))&amp;" item(s) is(are) left blank, if you leave it blank, the same shall be deemed to be 'Bought-out'", " ")</f>
        <v xml:space="preserve"> </v>
      </c>
      <c r="C77" s="986"/>
      <c r="D77" s="986"/>
      <c r="E77" s="986"/>
      <c r="F77" s="986"/>
      <c r="G77" s="986"/>
      <c r="P77" s="1" t="s">
        <v>146</v>
      </c>
      <c r="Q77" s="1" t="e">
        <f>IF(#REF!&gt;0,#REF! &amp; " item(s) in Sch-1", "")</f>
        <v>#REF!</v>
      </c>
    </row>
    <row r="78" spans="1:22" ht="24" customHeight="1">
      <c r="A78" s="68"/>
      <c r="B78" s="986"/>
      <c r="C78" s="986"/>
      <c r="D78" s="986"/>
      <c r="E78" s="986"/>
      <c r="F78" s="986"/>
      <c r="G78" s="986"/>
    </row>
    <row r="79" spans="1:22" ht="117.75" customHeight="1">
      <c r="A79" s="69" t="s">
        <v>118</v>
      </c>
      <c r="B79" s="987" t="s">
        <v>147</v>
      </c>
      <c r="C79" s="987"/>
      <c r="D79" s="987"/>
      <c r="E79" s="987"/>
      <c r="F79" s="987"/>
      <c r="G79" s="987"/>
    </row>
    <row r="80" spans="1:22" ht="33.6" customHeight="1">
      <c r="A80" s="11"/>
      <c r="B80" s="2"/>
      <c r="C80" s="2"/>
      <c r="D80" s="6"/>
      <c r="E80" s="1"/>
      <c r="F80" s="1"/>
      <c r="G80" s="1"/>
    </row>
    <row r="81" spans="1:7" ht="33.6" customHeight="1">
      <c r="A81" s="33" t="s">
        <v>122</v>
      </c>
      <c r="B81" s="102" t="str">
        <f>'Names of Bidder'!D33&amp;"-"&amp; 'Names of Bidder'!E33&amp;"-" &amp;'Names of Bidder'!F33</f>
        <v>--2024</v>
      </c>
      <c r="C81" s="12"/>
      <c r="D81" s="34"/>
      <c r="E81" s="1"/>
      <c r="F81" s="1"/>
      <c r="G81" s="174"/>
    </row>
    <row r="82" spans="1:7" ht="33.6" customHeight="1">
      <c r="A82" s="33" t="s">
        <v>123</v>
      </c>
      <c r="B82" s="102" t="str">
        <f>IF('Names of Bidder'!D34=0, "", 'Names of Bidder'!D34)</f>
        <v/>
      </c>
      <c r="C82" s="1"/>
      <c r="D82" s="34" t="s">
        <v>124</v>
      </c>
      <c r="E82" s="174" t="str">
        <f>IF('Names of Bidder'!D26=0, "", 'Names of Bidder'!D26)</f>
        <v/>
      </c>
      <c r="F82" s="1"/>
      <c r="G82" s="174"/>
    </row>
    <row r="83" spans="1:7" ht="33.6" customHeight="1">
      <c r="A83" s="187"/>
      <c r="B83" s="186"/>
      <c r="C83" s="180"/>
      <c r="D83" s="34" t="s">
        <v>125</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88"/>
      <c r="B111" s="988"/>
      <c r="C111" s="988"/>
      <c r="D111" s="988"/>
      <c r="E111" s="988"/>
      <c r="F111" s="988"/>
      <c r="G111" s="988"/>
      <c r="O111" s="4"/>
      <c r="P111" s="288"/>
      <c r="Q111" s="288"/>
      <c r="R111" s="288"/>
      <c r="T111" s="4"/>
      <c r="U111" s="1"/>
      <c r="W111" s="975"/>
      <c r="X111" s="975"/>
    </row>
    <row r="112" spans="1:24" ht="21.95" customHeight="1">
      <c r="A112" s="981"/>
      <c r="B112" s="981"/>
      <c r="C112" s="981"/>
      <c r="D112" s="981"/>
      <c r="E112" s="981"/>
      <c r="F112" s="981"/>
      <c r="G112" s="981"/>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982"/>
      <c r="B115" s="982"/>
      <c r="C115" s="982"/>
      <c r="D115" s="982"/>
      <c r="E115" s="190"/>
      <c r="F115" s="180"/>
      <c r="G115" s="179"/>
      <c r="O115" s="338"/>
      <c r="P115" s="325"/>
      <c r="Q115" s="325"/>
      <c r="R115" s="325"/>
      <c r="W115" s="975"/>
      <c r="X115" s="975"/>
    </row>
    <row r="116" spans="1:41" ht="18" customHeight="1">
      <c r="A116" s="192"/>
      <c r="B116" s="974"/>
      <c r="C116" s="974"/>
      <c r="D116" s="974"/>
      <c r="E116" s="190"/>
      <c r="F116" s="180"/>
      <c r="G116" s="179"/>
      <c r="O116" s="4"/>
      <c r="P116" s="326"/>
      <c r="Q116" s="326"/>
      <c r="R116" s="326"/>
    </row>
    <row r="117" spans="1:41" ht="18" customHeight="1">
      <c r="A117" s="192"/>
      <c r="B117" s="974"/>
      <c r="C117" s="974"/>
      <c r="D117" s="974"/>
      <c r="E117" s="190"/>
      <c r="F117" s="180"/>
      <c r="G117" s="179"/>
      <c r="O117" s="4"/>
      <c r="P117" s="326"/>
      <c r="Q117" s="326"/>
      <c r="R117" s="326"/>
    </row>
    <row r="118" spans="1:41" ht="18" customHeight="1">
      <c r="A118" s="179"/>
      <c r="B118" s="974"/>
      <c r="C118" s="974"/>
      <c r="D118" s="974"/>
      <c r="E118" s="190"/>
      <c r="F118" s="180"/>
      <c r="G118" s="179"/>
      <c r="O118" s="338"/>
      <c r="P118" s="340"/>
      <c r="Q118" s="337"/>
      <c r="R118" s="327"/>
    </row>
    <row r="119" spans="1:41" ht="18" customHeight="1">
      <c r="A119" s="179"/>
      <c r="B119" s="974"/>
      <c r="C119" s="974"/>
      <c r="D119" s="974"/>
      <c r="E119" s="190"/>
      <c r="F119" s="180"/>
      <c r="G119" s="179"/>
      <c r="W119" s="975"/>
      <c r="X119" s="975"/>
    </row>
    <row r="120" spans="1:41" ht="18" customHeight="1">
      <c r="A120" s="179"/>
      <c r="B120" s="179"/>
      <c r="C120" s="179"/>
      <c r="D120" s="179"/>
      <c r="E120" s="192"/>
      <c r="F120" s="180"/>
      <c r="G120" s="180"/>
      <c r="Y120" s="328"/>
    </row>
    <row r="121" spans="1:41" ht="40.5" customHeight="1">
      <c r="A121" s="976"/>
      <c r="B121" s="976"/>
      <c r="C121" s="976"/>
      <c r="D121" s="976"/>
      <c r="E121" s="976"/>
      <c r="F121" s="976"/>
      <c r="G121" s="976"/>
      <c r="H121" s="356"/>
      <c r="I121" s="239"/>
      <c r="J121" s="240"/>
      <c r="K121" s="240"/>
      <c r="L121" s="240"/>
      <c r="M121" s="240"/>
      <c r="Q121" s="6"/>
      <c r="Y121" s="328"/>
    </row>
    <row r="122" spans="1:41" ht="18" customHeight="1">
      <c r="A122" s="187"/>
      <c r="B122" s="187"/>
      <c r="C122" s="187"/>
      <c r="D122" s="187"/>
      <c r="E122" s="194"/>
      <c r="F122" s="194"/>
      <c r="G122" s="195"/>
      <c r="P122" s="977"/>
      <c r="Q122" s="977"/>
      <c r="S122" s="980"/>
      <c r="T122" s="980"/>
      <c r="W122" s="975"/>
      <c r="X122" s="975"/>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75"/>
      <c r="X126" s="975"/>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75"/>
      <c r="X130" s="975"/>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78"/>
      <c r="C173" s="978"/>
      <c r="D173" s="978"/>
      <c r="E173" s="220"/>
      <c r="F173" s="220"/>
      <c r="G173" s="180"/>
      <c r="I173" s="238"/>
      <c r="J173" s="172"/>
      <c r="K173" s="172"/>
      <c r="L173" s="172"/>
      <c r="M173" s="172"/>
      <c r="N173" s="1"/>
      <c r="O173" s="1"/>
      <c r="P173" s="83"/>
      <c r="Q173" s="332"/>
      <c r="R173" s="6"/>
      <c r="S173" s="83"/>
      <c r="T173" s="332"/>
      <c r="U173" s="1"/>
      <c r="V173" s="6"/>
    </row>
    <row r="174" spans="1:22" ht="26.1" customHeight="1">
      <c r="A174" s="235"/>
      <c r="B174" s="979"/>
      <c r="C174" s="979"/>
      <c r="D174" s="979"/>
      <c r="E174" s="220"/>
      <c r="F174" s="220"/>
      <c r="G174" s="180"/>
      <c r="I174" s="238"/>
      <c r="J174" s="172"/>
      <c r="K174" s="172"/>
      <c r="L174" s="172"/>
      <c r="M174" s="172"/>
      <c r="N174" s="1"/>
      <c r="O174" s="1"/>
      <c r="P174" s="83"/>
      <c r="Q174" s="332"/>
      <c r="R174" s="6"/>
      <c r="S174" s="83"/>
      <c r="T174" s="332"/>
      <c r="U174" s="1"/>
      <c r="V174" s="1"/>
    </row>
    <row r="175" spans="1:22" ht="26.1" customHeight="1">
      <c r="A175" s="235"/>
      <c r="B175" s="973"/>
      <c r="C175" s="973"/>
      <c r="D175" s="973"/>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18" priority="2" stopIfTrue="1" operator="equal">
      <formula>"a"</formula>
    </cfRule>
  </conditionalFormatting>
  <conditionalFormatting sqref="E30:E72">
    <cfRule type="expression" dxfId="17" priority="1" stopIfTrue="1">
      <formula>D30&gt;0</formula>
    </cfRule>
  </conditionalFormatting>
  <conditionalFormatting sqref="E135 G135 E142 Q143:Q144 T143:T144 G144 E144:E151 Q152:Q153 T152:T153 G153 E153:E154">
    <cfRule type="cellIs" dxfId="16" priority="4" stopIfTrue="1" operator="equal">
      <formula>"a"</formula>
    </cfRule>
  </conditionalFormatting>
  <conditionalFormatting sqref="G17:G72 G128:G129 G132:G133 G136:G138 G141:G142 G145:G151 G154 G156:G161 G163:G166 G168:G172">
    <cfRule type="expression" dxfId="15" priority="5" stopIfTrue="1">
      <formula>E17=""</formula>
    </cfRule>
  </conditionalFormatting>
  <conditionalFormatting sqref="Q17:Q73 T17:T73 Q127:Q138 T127:T138 Q141:Q142 T141:T142 Q145:Q151 T145:T151 Q154 T154 Q156:Q166 T156:T166 Q168:Q172 T168:T172">
    <cfRule type="cellIs" dxfId="14"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SR-II/C&amp;M/WC-3956/2024</v>
      </c>
      <c r="B1" s="540"/>
      <c r="C1" s="540"/>
      <c r="D1" s="540"/>
      <c r="E1" s="540"/>
      <c r="F1" s="558"/>
      <c r="G1" s="559"/>
      <c r="H1" s="559"/>
      <c r="I1" s="541"/>
      <c r="J1" s="542" t="s">
        <v>148</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999" t="str">
        <f>Cover!$B$2</f>
        <v>Repair &amp; Maintenance of Bituminous Pavement at 400/230 kV Tirunelveli Substation.</v>
      </c>
      <c r="B4" s="999"/>
      <c r="C4" s="999"/>
      <c r="D4" s="999"/>
      <c r="E4" s="999"/>
      <c r="F4" s="999"/>
      <c r="G4" s="999"/>
      <c r="H4" s="999"/>
      <c r="I4" s="999"/>
      <c r="J4" s="999"/>
      <c r="K4" s="561"/>
      <c r="L4" s="562"/>
      <c r="M4" s="552"/>
      <c r="N4" s="553"/>
      <c r="O4" s="547"/>
      <c r="P4" s="553"/>
      <c r="Q4" s="553"/>
      <c r="R4" s="994"/>
      <c r="S4" s="994"/>
      <c r="T4" s="553"/>
      <c r="U4" s="553"/>
      <c r="V4" s="553"/>
      <c r="W4" s="553"/>
      <c r="X4" s="553"/>
      <c r="Y4" s="553"/>
      <c r="Z4" s="553"/>
      <c r="AA4" s="553"/>
      <c r="AB4" s="553"/>
      <c r="AC4" s="553"/>
      <c r="AD4" s="553"/>
      <c r="AE4" s="553"/>
      <c r="AF4" s="553"/>
      <c r="AG4" s="553"/>
      <c r="AH4" s="553"/>
      <c r="AI4" s="553"/>
      <c r="AJ4" s="553"/>
    </row>
    <row r="5" spans="1:36" s="546" customFormat="1" ht="16.5">
      <c r="A5" s="995" t="s">
        <v>149</v>
      </c>
      <c r="B5" s="995"/>
      <c r="C5" s="995"/>
      <c r="D5" s="995"/>
      <c r="E5" s="995"/>
      <c r="F5" s="995"/>
      <c r="G5" s="995"/>
      <c r="H5" s="995"/>
      <c r="I5" s="995"/>
      <c r="J5" s="995"/>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150</v>
      </c>
      <c r="H7" s="550"/>
      <c r="I7" s="567" t="s">
        <v>83</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996" t="str">
        <f>'Sch-1'!A8</f>
        <v/>
      </c>
      <c r="B8" s="996"/>
      <c r="C8" s="996"/>
      <c r="D8" s="996"/>
      <c r="E8" s="996"/>
      <c r="F8" s="996"/>
      <c r="G8" s="996"/>
      <c r="H8" s="996"/>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85</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87</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997"/>
      <c r="B13" s="997"/>
      <c r="C13" s="997"/>
      <c r="D13" s="997"/>
      <c r="E13" s="997"/>
      <c r="F13" s="997"/>
      <c r="G13" s="997"/>
      <c r="H13" s="997"/>
      <c r="I13" s="997"/>
      <c r="J13" s="997"/>
      <c r="K13" s="740"/>
    </row>
    <row r="14" spans="1:36" s="546" customFormat="1" ht="17.25" thickBot="1">
      <c r="A14" s="550"/>
      <c r="B14" s="550"/>
      <c r="C14" s="550"/>
      <c r="D14" s="550"/>
      <c r="E14" s="550"/>
      <c r="F14" s="588"/>
      <c r="G14" s="570"/>
      <c r="H14" s="549"/>
      <c r="I14" s="998" t="s">
        <v>92</v>
      </c>
      <c r="J14" s="998"/>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93</v>
      </c>
      <c r="B15" s="681" t="s">
        <v>94</v>
      </c>
      <c r="C15" s="681" t="s">
        <v>95</v>
      </c>
      <c r="D15" s="681" t="s">
        <v>96</v>
      </c>
      <c r="E15" s="681" t="s">
        <v>97</v>
      </c>
      <c r="F15" s="666" t="s">
        <v>151</v>
      </c>
      <c r="G15" s="667" t="s">
        <v>103</v>
      </c>
      <c r="H15" s="667" t="s">
        <v>152</v>
      </c>
      <c r="I15" s="668" t="s">
        <v>153</v>
      </c>
      <c r="J15" s="668" t="s">
        <v>154</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155</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70">
        <v>7000005840</v>
      </c>
      <c r="C17" s="770">
        <v>20</v>
      </c>
      <c r="D17" s="770" t="s">
        <v>109</v>
      </c>
      <c r="E17" s="770">
        <v>1000015274</v>
      </c>
      <c r="F17" s="775" t="s">
        <v>110</v>
      </c>
      <c r="G17" s="765" t="s">
        <v>111</v>
      </c>
      <c r="H17" s="771">
        <v>1300</v>
      </c>
      <c r="I17" s="772"/>
      <c r="J17" s="773"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70"/>
      <c r="C18" s="770"/>
      <c r="D18" s="770"/>
      <c r="E18" s="770"/>
      <c r="F18" s="775" t="s">
        <v>112</v>
      </c>
      <c r="G18" s="765" t="s">
        <v>111</v>
      </c>
      <c r="H18" s="771">
        <v>1300</v>
      </c>
      <c r="I18" s="772"/>
      <c r="J18" s="773"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70"/>
      <c r="C19" s="770"/>
      <c r="D19" s="770"/>
      <c r="E19" s="770"/>
      <c r="F19" s="775" t="s">
        <v>156</v>
      </c>
      <c r="G19" s="765" t="s">
        <v>111</v>
      </c>
      <c r="H19" s="771">
        <v>23400</v>
      </c>
      <c r="I19" s="772"/>
      <c r="J19" s="773"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6"/>
      <c r="B20" s="776"/>
      <c r="C20" s="776"/>
      <c r="D20" s="776"/>
      <c r="E20" s="776"/>
      <c r="F20" s="777" t="s">
        <v>157</v>
      </c>
      <c r="G20" s="778"/>
      <c r="H20" s="779"/>
      <c r="I20" s="780"/>
      <c r="J20" s="781">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122</v>
      </c>
      <c r="B21" s="554"/>
      <c r="C21" s="554"/>
      <c r="D21" s="554"/>
      <c r="E21" s="554"/>
      <c r="F21" s="586" t="str">
        <f>'Sch-1'!F28</f>
        <v>--2024</v>
      </c>
      <c r="G21" s="571"/>
      <c r="H21" s="556"/>
      <c r="I21" s="546"/>
      <c r="J21" s="546"/>
    </row>
    <row r="22" spans="1:32" ht="16.5">
      <c r="A22" s="554" t="s">
        <v>123</v>
      </c>
      <c r="B22" s="554"/>
      <c r="C22" s="554"/>
      <c r="D22" s="554"/>
      <c r="E22" s="554"/>
      <c r="F22" s="586" t="str">
        <f>'Sch-1'!F29</f>
        <v/>
      </c>
      <c r="G22" s="548"/>
      <c r="H22" s="556" t="s">
        <v>124</v>
      </c>
      <c r="I22" s="574" t="str">
        <f>'Sch-1'!M29</f>
        <v/>
      </c>
      <c r="J22" s="546"/>
    </row>
    <row r="23" spans="1:32" ht="16.5">
      <c r="A23" s="552"/>
      <c r="B23" s="552"/>
      <c r="C23" s="552"/>
      <c r="D23" s="552"/>
      <c r="E23" s="552"/>
      <c r="F23" s="575"/>
      <c r="G23" s="552"/>
      <c r="H23" s="556" t="s">
        <v>125</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3"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36"/>
  <sheetViews>
    <sheetView tabSelected="1" view="pageBreakPreview" topLeftCell="A15" zoomScale="77" zoomScaleNormal="100" zoomScaleSheetLayoutView="77" workbookViewId="0">
      <selection activeCell="F19" sqref="F19"/>
    </sheetView>
  </sheetViews>
  <sheetFormatPr defaultRowHeight="15.75"/>
  <cols>
    <col min="1" max="1" width="8.625" style="795" customWidth="1"/>
    <col min="2" max="2" width="10.375" style="795" customWidth="1"/>
    <col min="3" max="3" width="10.5" style="795" customWidth="1"/>
    <col min="4" max="4" width="17" style="834" customWidth="1"/>
    <col min="5" max="5" width="9.875" style="795" customWidth="1"/>
    <col min="6" max="6" width="17.5" style="795"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75" style="826" customWidth="1"/>
    <col min="13" max="13" width="1.125" style="599" customWidth="1"/>
    <col min="14" max="14" width="1.375" style="599"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6" t="str">
        <f>Basic!B5</f>
        <v>SR-II/C&amp;M/WC-3956/2024</v>
      </c>
      <c r="B1" s="806"/>
      <c r="C1" s="806"/>
      <c r="D1" s="832"/>
      <c r="E1" s="793"/>
      <c r="F1" s="793"/>
      <c r="G1" s="558"/>
      <c r="H1" s="559"/>
      <c r="I1" s="559"/>
      <c r="J1" s="559"/>
      <c r="K1" s="542" t="s">
        <v>158</v>
      </c>
    </row>
    <row r="2" spans="1:37">
      <c r="A2" s="794"/>
      <c r="B2" s="794"/>
      <c r="C2" s="794"/>
      <c r="D2" s="833"/>
      <c r="E2" s="794"/>
      <c r="F2" s="794"/>
      <c r="G2" s="560"/>
      <c r="H2" s="548"/>
      <c r="I2" s="548"/>
      <c r="J2" s="548"/>
      <c r="K2" s="546"/>
    </row>
    <row r="3" spans="1:37" ht="33" customHeight="1">
      <c r="A3" s="1004" t="str">
        <f>Basic!B1</f>
        <v>Repair &amp; Maintenance of Bituminous Pavement at 400/230 kV Tirunelveli Substation.</v>
      </c>
      <c r="B3" s="1004"/>
      <c r="C3" s="1004"/>
      <c r="D3" s="1004"/>
      <c r="E3" s="1004"/>
      <c r="F3" s="1004"/>
      <c r="G3" s="1004"/>
      <c r="H3" s="1004"/>
      <c r="I3" s="1004"/>
      <c r="J3" s="1004"/>
      <c r="K3" s="1004"/>
      <c r="AF3" s="748" t="s">
        <v>159</v>
      </c>
      <c r="AH3" s="749">
        <f>IF(ISERROR(#REF!/('[1]Sch-6'!D14+'[1]Sch-6'!D16+'[1]Sch-6'!D18)),0,#REF!/( '[1]Sch-6'!D14+'[1]Sch-6'!D16+'[1]Sch-6'!D18))</f>
        <v>0</v>
      </c>
    </row>
    <row r="4" spans="1:37" ht="16.5">
      <c r="A4" s="970" t="s">
        <v>160</v>
      </c>
      <c r="B4" s="970"/>
      <c r="C4" s="970"/>
      <c r="D4" s="970"/>
      <c r="E4" s="970"/>
      <c r="F4" s="970"/>
      <c r="G4" s="970"/>
      <c r="H4" s="970"/>
      <c r="I4" s="970"/>
      <c r="J4" s="970"/>
      <c r="K4" s="970"/>
      <c r="AF4" s="748" t="s">
        <v>161</v>
      </c>
      <c r="AH4" s="749" t="e">
        <f>#REF!</f>
        <v>#REF!</v>
      </c>
    </row>
    <row r="5" spans="1:37">
      <c r="AF5" s="748" t="s">
        <v>162</v>
      </c>
      <c r="AH5" s="749">
        <f>IF(ISERROR(#REF!/#REF!),0,#REF! /#REF!)</f>
        <v>0</v>
      </c>
    </row>
    <row r="6" spans="1:37" ht="16.5">
      <c r="A6" s="807" t="str">
        <f>'[1]Sch-1'!A7</f>
        <v>Bidder’s Name and Address (Sole Bidder) :</v>
      </c>
      <c r="B6" s="807"/>
      <c r="C6" s="807"/>
      <c r="D6" s="835"/>
      <c r="E6" s="796"/>
      <c r="F6" s="796"/>
      <c r="G6" s="587"/>
      <c r="H6" s="550"/>
      <c r="I6" s="566"/>
      <c r="J6" s="823" t="s">
        <v>83</v>
      </c>
      <c r="K6" s="546"/>
      <c r="AF6" s="748" t="s">
        <v>163</v>
      </c>
      <c r="AH6" s="749" t="e">
        <f>#REF!</f>
        <v>#REF!</v>
      </c>
    </row>
    <row r="7" spans="1:37" ht="16.5">
      <c r="A7" s="1005" t="str">
        <f>'[1]Sch-1'!A8</f>
        <v/>
      </c>
      <c r="B7" s="1005"/>
      <c r="C7" s="1005"/>
      <c r="D7" s="1005"/>
      <c r="E7" s="1005"/>
      <c r="F7" s="1005"/>
      <c r="G7" s="1005"/>
      <c r="H7" s="1005"/>
      <c r="I7" s="1005"/>
      <c r="J7" s="566" t="s">
        <v>164</v>
      </c>
      <c r="K7" s="546"/>
      <c r="AF7" s="748" t="s">
        <v>165</v>
      </c>
      <c r="AH7" s="749" t="e">
        <f>SUM(AH3:AH6)</f>
        <v>#REF!</v>
      </c>
    </row>
    <row r="8" spans="1:37" ht="16.5">
      <c r="A8" s="807" t="s">
        <v>85</v>
      </c>
      <c r="B8" s="807"/>
      <c r="C8" s="807"/>
      <c r="D8" s="1002" t="str">
        <f>IF('[1]Sch-1'!C9=0, "", '[1]Sch-1'!C9)</f>
        <v/>
      </c>
      <c r="E8" s="1002"/>
      <c r="F8" s="1002"/>
      <c r="J8" s="566" t="s">
        <v>166</v>
      </c>
      <c r="K8" s="546"/>
    </row>
    <row r="9" spans="1:37" ht="16.5">
      <c r="A9" s="807" t="s">
        <v>87</v>
      </c>
      <c r="B9" s="807"/>
      <c r="C9" s="807"/>
      <c r="D9" s="1002" t="str">
        <f>IF('[1]Sch-1'!C10=0, "", '[1]Sch-1'!C10)</f>
        <v/>
      </c>
      <c r="E9" s="1002"/>
      <c r="F9" s="1002"/>
      <c r="J9" s="566" t="s">
        <v>167</v>
      </c>
      <c r="K9" s="546"/>
    </row>
    <row r="10" spans="1:37">
      <c r="A10" s="797"/>
      <c r="B10" s="797"/>
      <c r="C10" s="797"/>
      <c r="D10" s="1002" t="str">
        <f>IF('[1]Sch-1'!C11=0, "", '[1]Sch-1'!C11)</f>
        <v/>
      </c>
      <c r="E10" s="1002"/>
      <c r="F10" s="1002"/>
      <c r="J10" s="566" t="s">
        <v>168</v>
      </c>
      <c r="K10" s="546"/>
      <c r="AF10" s="748" t="s">
        <v>169</v>
      </c>
      <c r="AH10" s="749" t="e">
        <f>'[1]Sch-1'!#REF!</f>
        <v>#REF!</v>
      </c>
    </row>
    <row r="11" spans="1:37">
      <c r="A11" s="797"/>
      <c r="B11" s="797"/>
      <c r="C11" s="797"/>
      <c r="D11" s="1002" t="str">
        <f>IF('[1]Sch-1'!C12=0, "", '[1]Sch-1'!C12)</f>
        <v/>
      </c>
      <c r="E11" s="1002"/>
      <c r="F11" s="1002"/>
      <c r="J11" s="566" t="s">
        <v>170</v>
      </c>
      <c r="K11" s="546"/>
      <c r="AF11" s="748"/>
      <c r="AH11" s="749"/>
    </row>
    <row r="12" spans="1:37">
      <c r="A12" s="797"/>
      <c r="B12" s="797"/>
      <c r="C12" s="797"/>
      <c r="D12" s="836"/>
      <c r="E12" s="797"/>
      <c r="F12" s="797"/>
      <c r="G12" s="841"/>
      <c r="H12" s="811"/>
      <c r="I12" s="817"/>
      <c r="J12" s="566"/>
      <c r="K12" s="546"/>
      <c r="AF12" s="748"/>
      <c r="AH12" s="749"/>
    </row>
    <row r="13" spans="1:37" ht="16.5">
      <c r="A13" s="1003"/>
      <c r="B13" s="1003"/>
      <c r="C13" s="1003"/>
      <c r="D13" s="1003"/>
      <c r="E13" s="1003"/>
      <c r="F13" s="1003"/>
      <c r="G13" s="1003"/>
      <c r="H13" s="1003"/>
      <c r="I13" s="1003"/>
      <c r="J13" s="1003"/>
      <c r="K13" s="1003"/>
      <c r="P13" s="750"/>
      <c r="Q13" s="750"/>
      <c r="R13" s="750"/>
      <c r="S13" s="750"/>
      <c r="AG13" s="1000" t="s">
        <v>171</v>
      </c>
      <c r="AH13" s="1000"/>
      <c r="AI13" s="598" t="s">
        <v>146</v>
      </c>
      <c r="AJ13" s="1000" t="s">
        <v>172</v>
      </c>
      <c r="AK13" s="1000"/>
    </row>
    <row r="14" spans="1:37" ht="16.5">
      <c r="A14" s="797"/>
      <c r="B14" s="797"/>
      <c r="C14" s="797"/>
      <c r="D14" s="837"/>
      <c r="E14" s="798"/>
      <c r="F14" s="798"/>
      <c r="G14" s="798"/>
      <c r="H14" s="798"/>
      <c r="I14" s="798"/>
      <c r="J14" s="1001" t="s">
        <v>92</v>
      </c>
      <c r="K14" s="1001"/>
      <c r="P14" s="750"/>
      <c r="Q14" s="750"/>
      <c r="R14" s="750"/>
      <c r="S14" s="750"/>
      <c r="AG14" s="791"/>
      <c r="AH14" s="791"/>
      <c r="AI14" s="598"/>
      <c r="AJ14" s="791"/>
      <c r="AK14" s="791"/>
    </row>
    <row r="15" spans="1:37" ht="99">
      <c r="A15" s="799" t="s">
        <v>93</v>
      </c>
      <c r="B15" s="799" t="s">
        <v>173</v>
      </c>
      <c r="C15" s="808" t="s">
        <v>174</v>
      </c>
      <c r="D15" s="838" t="s">
        <v>175</v>
      </c>
      <c r="E15" s="808" t="s">
        <v>100</v>
      </c>
      <c r="F15" s="808" t="s">
        <v>176</v>
      </c>
      <c r="G15" s="668" t="s">
        <v>151</v>
      </c>
      <c r="H15" s="667" t="s">
        <v>103</v>
      </c>
      <c r="I15" s="667" t="s">
        <v>152</v>
      </c>
      <c r="J15" s="668" t="s">
        <v>177</v>
      </c>
      <c r="K15" s="668" t="s">
        <v>178</v>
      </c>
      <c r="L15" s="860" t="s">
        <v>179</v>
      </c>
      <c r="P15" s="750"/>
      <c r="Q15" s="750"/>
      <c r="R15" s="750"/>
      <c r="S15" s="750"/>
      <c r="AG15" s="751" t="s">
        <v>180</v>
      </c>
      <c r="AH15" s="751" t="s">
        <v>181</v>
      </c>
      <c r="AI15" s="598"/>
      <c r="AJ15" s="751" t="s">
        <v>180</v>
      </c>
      <c r="AK15" s="751" t="s">
        <v>181</v>
      </c>
    </row>
    <row r="16" spans="1:37" ht="16.5">
      <c r="A16" s="800">
        <v>1</v>
      </c>
      <c r="B16" s="800"/>
      <c r="C16" s="808">
        <v>2</v>
      </c>
      <c r="D16" s="838">
        <v>3</v>
      </c>
      <c r="E16" s="808">
        <v>4</v>
      </c>
      <c r="F16" s="808">
        <v>5</v>
      </c>
      <c r="G16" s="812">
        <v>6</v>
      </c>
      <c r="H16" s="812">
        <v>7</v>
      </c>
      <c r="I16" s="812">
        <v>8</v>
      </c>
      <c r="J16" s="812">
        <v>9</v>
      </c>
      <c r="K16" s="855" t="s">
        <v>182</v>
      </c>
      <c r="L16" s="849">
        <v>11</v>
      </c>
      <c r="P16" s="750"/>
      <c r="Q16" s="750"/>
      <c r="R16" s="750"/>
      <c r="S16" s="750"/>
      <c r="AG16" s="628">
        <v>5</v>
      </c>
      <c r="AH16" s="628" t="s">
        <v>140</v>
      </c>
      <c r="AI16" s="598"/>
      <c r="AJ16" s="628">
        <v>5</v>
      </c>
      <c r="AK16" s="628" t="s">
        <v>140</v>
      </c>
    </row>
    <row r="17" spans="1:19" s="752" customFormat="1" ht="33" customHeight="1">
      <c r="A17" s="801" t="s">
        <v>183</v>
      </c>
      <c r="B17" s="801"/>
      <c r="C17" s="801"/>
      <c r="D17" s="839"/>
      <c r="E17" s="801"/>
      <c r="F17" s="801" t="s">
        <v>184</v>
      </c>
      <c r="G17" s="842" t="s">
        <v>185</v>
      </c>
      <c r="H17" s="813"/>
      <c r="I17" s="818"/>
      <c r="J17" s="824"/>
      <c r="K17" s="856"/>
      <c r="L17" s="850"/>
      <c r="M17" s="847" t="s">
        <v>186</v>
      </c>
      <c r="N17" s="847" t="s">
        <v>187</v>
      </c>
      <c r="O17" s="847" t="s">
        <v>187</v>
      </c>
      <c r="P17" s="753"/>
      <c r="Q17" s="753"/>
      <c r="R17" s="753"/>
      <c r="S17" s="753"/>
    </row>
    <row r="18" spans="1:19" s="752" customFormat="1" ht="21.75" customHeight="1">
      <c r="A18" s="801"/>
      <c r="B18" s="801"/>
      <c r="C18" s="801"/>
      <c r="D18" s="839"/>
      <c r="E18" s="801"/>
      <c r="F18" s="801"/>
      <c r="G18" s="843" t="s">
        <v>188</v>
      </c>
      <c r="H18" s="813"/>
      <c r="I18" s="818"/>
      <c r="J18" s="824"/>
      <c r="K18" s="856"/>
      <c r="L18" s="850"/>
      <c r="N18" s="847"/>
      <c r="O18" s="847"/>
      <c r="P18" s="753"/>
      <c r="Q18" s="753"/>
      <c r="R18" s="753"/>
      <c r="S18" s="753"/>
    </row>
    <row r="19" spans="1:19" s="557" customFormat="1" ht="91.5" customHeight="1">
      <c r="A19" s="802">
        <v>1</v>
      </c>
      <c r="B19" s="802" t="s">
        <v>189</v>
      </c>
      <c r="C19" s="803">
        <v>995413</v>
      </c>
      <c r="D19" s="809"/>
      <c r="E19" s="831">
        <v>0.18</v>
      </c>
      <c r="F19" s="828" t="s">
        <v>190</v>
      </c>
      <c r="G19" s="888" t="s">
        <v>191</v>
      </c>
      <c r="H19" s="819" t="s">
        <v>192</v>
      </c>
      <c r="I19" s="819">
        <v>11700</v>
      </c>
      <c r="J19" s="822">
        <v>1</v>
      </c>
      <c r="K19" s="857">
        <f t="shared" ref="K19" si="0">IF(J19=0, "Included", IF(ISERROR(I19*J19), J19, I19*J19))</f>
        <v>11700</v>
      </c>
      <c r="L19" s="851">
        <f>N19</f>
        <v>2106</v>
      </c>
      <c r="M19" s="848">
        <f>IF(K19="Included",0,K19)</f>
        <v>11700</v>
      </c>
      <c r="N19" s="848">
        <f>IF(E19="confirmed",(M19*D19),(M19*E19))</f>
        <v>2106</v>
      </c>
      <c r="P19" s="754"/>
      <c r="Q19" s="754"/>
      <c r="R19" s="754"/>
      <c r="S19" s="754"/>
    </row>
    <row r="20" spans="1:19" s="557" customFormat="1" ht="141.75" customHeight="1">
      <c r="A20" s="802">
        <v>2</v>
      </c>
      <c r="B20" s="802" t="s">
        <v>193</v>
      </c>
      <c r="C20" s="803">
        <v>995413</v>
      </c>
      <c r="D20" s="809"/>
      <c r="E20" s="831">
        <v>0.18</v>
      </c>
      <c r="F20" s="828" t="s">
        <v>190</v>
      </c>
      <c r="G20" s="889" t="s">
        <v>194</v>
      </c>
      <c r="H20" s="819" t="s">
        <v>192</v>
      </c>
      <c r="I20" s="819">
        <v>12940</v>
      </c>
      <c r="J20" s="822">
        <v>1</v>
      </c>
      <c r="K20" s="857">
        <f t="shared" ref="K20" si="1">IF(J20=0, "Included", IF(ISERROR(I20*J20), J20, I20*J20))</f>
        <v>12940</v>
      </c>
      <c r="L20" s="851">
        <f t="shared" ref="L20:L22" si="2">N20</f>
        <v>2329.1999999999998</v>
      </c>
      <c r="M20" s="848">
        <f t="shared" ref="M20:M22" si="3">IF(K20="Included",0,K20)</f>
        <v>12940</v>
      </c>
      <c r="N20" s="848">
        <f t="shared" ref="N20:N22" si="4">IF(E20="confirmed",(M20*D20),(M20*E20))</f>
        <v>2329.1999999999998</v>
      </c>
      <c r="P20" s="754"/>
      <c r="Q20" s="754"/>
      <c r="R20" s="754"/>
      <c r="S20" s="754"/>
    </row>
    <row r="21" spans="1:19" s="557" customFormat="1" ht="57" customHeight="1">
      <c r="A21" s="802">
        <v>3</v>
      </c>
      <c r="B21" s="802">
        <v>16.77</v>
      </c>
      <c r="C21" s="803">
        <v>995413</v>
      </c>
      <c r="D21" s="809"/>
      <c r="E21" s="831">
        <v>0.18</v>
      </c>
      <c r="F21" s="828" t="s">
        <v>190</v>
      </c>
      <c r="G21" s="890" t="s">
        <v>195</v>
      </c>
      <c r="H21" s="819" t="s">
        <v>192</v>
      </c>
      <c r="I21" s="819">
        <v>780</v>
      </c>
      <c r="J21" s="822">
        <v>1</v>
      </c>
      <c r="K21" s="857">
        <f t="shared" ref="K21:K22" si="5">IF(J21=0, "Included", IF(ISERROR(I21*J21), J21, I21*J21))</f>
        <v>780</v>
      </c>
      <c r="L21" s="851">
        <f t="shared" si="2"/>
        <v>140.4</v>
      </c>
      <c r="M21" s="848">
        <f t="shared" si="3"/>
        <v>780</v>
      </c>
      <c r="N21" s="848">
        <f t="shared" si="4"/>
        <v>140.4</v>
      </c>
      <c r="P21" s="754"/>
      <c r="Q21" s="754"/>
      <c r="R21" s="754"/>
      <c r="S21" s="754"/>
    </row>
    <row r="22" spans="1:19" s="557" customFormat="1" ht="157.5" customHeight="1">
      <c r="A22" s="802">
        <v>4</v>
      </c>
      <c r="B22" s="802">
        <v>16.399999999999999</v>
      </c>
      <c r="C22" s="803">
        <v>995413</v>
      </c>
      <c r="D22" s="809"/>
      <c r="E22" s="831">
        <v>0.18</v>
      </c>
      <c r="F22" s="828" t="s">
        <v>190</v>
      </c>
      <c r="G22" s="891" t="s">
        <v>196</v>
      </c>
      <c r="H22" s="819" t="s">
        <v>197</v>
      </c>
      <c r="I22" s="819">
        <v>40</v>
      </c>
      <c r="J22" s="822">
        <v>1</v>
      </c>
      <c r="K22" s="857">
        <f t="shared" si="5"/>
        <v>40</v>
      </c>
      <c r="L22" s="851">
        <f t="shared" si="2"/>
        <v>7.1999999999999993</v>
      </c>
      <c r="M22" s="848">
        <f t="shared" si="3"/>
        <v>40</v>
      </c>
      <c r="N22" s="848">
        <f t="shared" si="4"/>
        <v>7.1999999999999993</v>
      </c>
      <c r="P22" s="754"/>
      <c r="Q22" s="754"/>
      <c r="R22" s="754"/>
      <c r="S22" s="754"/>
    </row>
    <row r="23" spans="1:19" ht="31.5" customHeight="1">
      <c r="A23" s="802"/>
      <c r="B23" s="803"/>
      <c r="C23" s="809"/>
      <c r="D23" s="831"/>
      <c r="E23" s="828"/>
      <c r="F23" s="829"/>
      <c r="G23" s="844" t="s">
        <v>198</v>
      </c>
      <c r="H23" s="814"/>
      <c r="I23" s="820"/>
      <c r="J23" s="809"/>
      <c r="K23" s="858">
        <f>SUM(K19:K22)</f>
        <v>25460</v>
      </c>
      <c r="L23" s="852"/>
      <c r="M23" s="848"/>
      <c r="N23" s="848"/>
    </row>
    <row r="24" spans="1:19" ht="16.5">
      <c r="A24" s="804"/>
      <c r="B24" s="804"/>
      <c r="C24" s="810"/>
      <c r="D24" s="804"/>
      <c r="E24" s="804"/>
      <c r="F24" s="830"/>
      <c r="G24" s="845" t="s">
        <v>199</v>
      </c>
      <c r="H24" s="815"/>
      <c r="I24" s="812"/>
      <c r="J24" s="812"/>
      <c r="K24" s="859"/>
      <c r="L24" s="853">
        <f>SUM(L19:L23)</f>
        <v>4582.7999999999993</v>
      </c>
      <c r="M24" s="848"/>
      <c r="N24" s="848"/>
    </row>
    <row r="25" spans="1:19" ht="16.5">
      <c r="A25" s="805"/>
      <c r="B25" s="805"/>
      <c r="C25" s="805"/>
      <c r="D25" s="840"/>
      <c r="E25" s="805"/>
      <c r="F25" s="805"/>
      <c r="G25" s="846" t="s">
        <v>200</v>
      </c>
      <c r="H25" s="816"/>
      <c r="I25" s="821"/>
      <c r="J25" s="821"/>
      <c r="K25" s="858">
        <f>K23+L24</f>
        <v>30042.799999999999</v>
      </c>
      <c r="L25" s="854"/>
      <c r="M25" s="848"/>
      <c r="N25" s="848"/>
    </row>
    <row r="31" spans="1:19">
      <c r="L31" s="827"/>
    </row>
    <row r="32" spans="1:19">
      <c r="J32" s="825"/>
      <c r="L32" s="827"/>
    </row>
    <row r="33" spans="10:12">
      <c r="J33" s="825"/>
      <c r="L33" s="827"/>
    </row>
    <row r="34" spans="10:12">
      <c r="J34" s="825"/>
      <c r="L34" s="827"/>
    </row>
    <row r="35" spans="10:12">
      <c r="J35" s="825"/>
      <c r="L35" s="827"/>
    </row>
    <row r="36" spans="10:12">
      <c r="L36" s="827"/>
    </row>
  </sheetData>
  <sheetProtection algorithmName="SHA-512" hashValue="74q2lpgoZzxwwLUNq7SL6PXJSbb60Qauw4T3iS0o3DgB7rE0T/MYenej4/qSaWGETrRMbdqAqVdEOIWeaUv8Tw==" saltValue="WNwbW+byql9/P2TnzZjEeg==" spinCount="100000" sheet="1" objects="1" scenarios="1" formatColumns="0" formatRows="0" selectLockedCells="1"/>
  <protectedRanges>
    <protectedRange sqref="G20" name="Range5_1_1_2"/>
  </protectedRanges>
  <autoFilter ref="A15:AW25" xr:uid="{00000000-0009-0000-0000-000007000000}"/>
  <customSheetViews>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C23 E23 J17:J23">
    <cfRule type="expression" dxfId="12" priority="1431" stopIfTrue="1">
      <formula>B17&gt;0</formula>
    </cfRule>
  </conditionalFormatting>
  <conditionalFormatting sqref="I17:I18">
    <cfRule type="expression" dxfId="11" priority="1230" stopIfTrue="1">
      <formula>H17&gt;0</formula>
    </cfRule>
  </conditionalFormatting>
  <conditionalFormatting sqref="D19:D22 F19:F22">
    <cfRule type="expression" dxfId="10" priority="6" stopIfTrue="1">
      <formula>C19&gt;0</formula>
    </cfRule>
  </conditionalFormatting>
  <dataValidations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23 D19:D22" xr:uid="{00000000-0002-0000-0700-000001000000}"/>
    <dataValidation type="list" operator="greaterThan" allowBlank="1" showInputMessage="1" showErrorMessage="1" error="Enter only Numeric Value greater than zero or leave the cell blank !" sqref="E23 F19:F22" xr:uid="{00000000-0002-0000-0700-000002000000}">
      <formula1>"confirmed,0%,5%,12%,18%,28%"</formula1>
    </dataValidation>
    <dataValidation type="decimal" operator="greaterThan" allowBlank="1" showInputMessage="1" showErrorMessage="1" error="Enter only Numeric Value greater than zero or leave the cell blank !" sqref="J17:J18 J23" xr:uid="{00000000-0002-0000-0700-000003000000}">
      <formula1>0</formula1>
    </dataValidation>
  </dataValidations>
  <printOptions horizontalCentered="1"/>
  <pageMargins left="0.24" right="0.23" top="0.49" bottom="0.46" header="0.54" footer="0.28000000000000003"/>
  <pageSetup paperSize="9" scale="67"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SR-II/C&amp;M/WC-3956/2024</v>
      </c>
      <c r="B1" s="57"/>
      <c r="C1" s="58"/>
      <c r="D1" s="58"/>
      <c r="E1" s="7"/>
      <c r="F1" s="8" t="s">
        <v>201</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89" t="str">
        <f>Cover!$B$2</f>
        <v>Repair &amp; Maintenance of Bituminous Pavement at 400/230 kV Tirunelveli Substation.</v>
      </c>
      <c r="B3" s="989"/>
      <c r="C3" s="989"/>
      <c r="D3" s="989"/>
      <c r="E3" s="989"/>
      <c r="F3" s="989"/>
      <c r="G3" s="342"/>
      <c r="H3" s="358"/>
      <c r="I3" s="238"/>
      <c r="J3" s="172"/>
      <c r="K3" s="172" t="s">
        <v>159</v>
      </c>
      <c r="L3" s="172"/>
      <c r="M3" s="172">
        <f>IF(ISERROR(#REF!/('Sch-6'!D14+'Sch-6'!D16+'Sch-6'!#REF!)),0,#REF!/( 'Sch-6'!D14+'Sch-6'!D16+'Sch-6'!#REF!))</f>
        <v>0</v>
      </c>
      <c r="N3" s="172"/>
      <c r="O3" s="176"/>
      <c r="P3" s="177"/>
      <c r="Q3" s="177"/>
      <c r="R3" s="177"/>
      <c r="S3" s="172"/>
      <c r="T3" s="176"/>
      <c r="U3" s="172"/>
      <c r="V3" s="172"/>
      <c r="W3" s="1006"/>
      <c r="X3" s="1006"/>
      <c r="Y3" s="172"/>
      <c r="Z3" s="172"/>
      <c r="AA3" s="172"/>
      <c r="AB3" s="172"/>
      <c r="AC3" s="172"/>
      <c r="AD3" s="172"/>
      <c r="AE3" s="172"/>
      <c r="AF3" s="172"/>
      <c r="AG3" s="172"/>
      <c r="AH3" s="172"/>
      <c r="AI3" s="172"/>
      <c r="AJ3" s="172"/>
      <c r="AK3" s="172"/>
      <c r="AL3" s="172"/>
      <c r="AM3" s="172"/>
      <c r="AN3" s="172"/>
      <c r="AO3" s="172"/>
    </row>
    <row r="4" spans="1:41" s="306" customFormat="1" ht="21.95" customHeight="1">
      <c r="A4" s="990" t="s">
        <v>202</v>
      </c>
      <c r="B4" s="990"/>
      <c r="C4" s="990"/>
      <c r="D4" s="990"/>
      <c r="E4" s="990"/>
      <c r="F4" s="990"/>
      <c r="G4" s="178"/>
      <c r="H4" s="1"/>
      <c r="I4" s="1"/>
      <c r="J4" s="1"/>
      <c r="K4" s="4" t="s">
        <v>161</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66"/>
      <c r="B5" s="430"/>
      <c r="C5" s="3"/>
      <c r="D5" s="3"/>
      <c r="E5" s="3"/>
      <c r="F5" s="1"/>
      <c r="G5" s="172"/>
      <c r="H5" s="1"/>
      <c r="I5" s="1"/>
      <c r="J5" s="1"/>
      <c r="K5" s="4" t="s">
        <v>203</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83</v>
      </c>
      <c r="F6" s="1"/>
      <c r="G6" s="179"/>
      <c r="H6" s="1"/>
      <c r="I6" s="1"/>
      <c r="J6" s="1"/>
      <c r="K6" s="4" t="s">
        <v>204</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07" t="str">
        <f>'Sch-1'!A8</f>
        <v/>
      </c>
      <c r="B7" s="1007"/>
      <c r="C7" s="1007"/>
      <c r="D7" s="1007"/>
      <c r="E7" s="286" t="str">
        <f>'Sch-1'!M8</f>
        <v>Sr.GM , Contracts &amp; Materials Department,</v>
      </c>
      <c r="F7" s="1"/>
      <c r="G7" s="179"/>
      <c r="H7" s="1"/>
      <c r="I7" s="1"/>
      <c r="J7" s="1"/>
      <c r="K7" s="4" t="s">
        <v>165</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85</v>
      </c>
      <c r="B8" s="1008" t="str">
        <f>IF('Sch-1'!G9=0, "", 'Sch-1'!G9)</f>
        <v/>
      </c>
      <c r="C8" s="1008"/>
      <c r="D8" s="1008"/>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87</v>
      </c>
      <c r="B9" s="1008" t="str">
        <f>IF('Sch-1'!G10=0, "", 'Sch-1'!G10)</f>
        <v/>
      </c>
      <c r="C9" s="1008"/>
      <c r="D9" s="1008"/>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08" t="str">
        <f>IF('Sch-1'!G11=0, "", 'Sch-1'!G11)</f>
        <v/>
      </c>
      <c r="C10" s="1008"/>
      <c r="D10" s="1008"/>
      <c r="E10" s="286" t="str">
        <f>'Sch-1'!M11</f>
        <v>Singanayakanahalli</v>
      </c>
      <c r="F10" s="1"/>
      <c r="G10" s="179"/>
      <c r="H10" s="1"/>
      <c r="I10" s="1"/>
      <c r="J10" s="1"/>
      <c r="K10" s="4" t="s">
        <v>205</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08" t="str">
        <f>IF('Sch-1'!G12=0, "", 'Sch-1'!G12)</f>
        <v/>
      </c>
      <c r="C11" s="1008"/>
      <c r="D11" s="1008"/>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2"/>
      <c r="C12" s="792"/>
      <c r="D12" s="792"/>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92</v>
      </c>
      <c r="G13" s="180"/>
      <c r="H13" s="1"/>
      <c r="I13" s="1"/>
      <c r="J13" s="1"/>
      <c r="K13" s="1"/>
      <c r="L13" s="980" t="s">
        <v>171</v>
      </c>
      <c r="M13" s="980"/>
      <c r="N13" s="6" t="s">
        <v>146</v>
      </c>
      <c r="O13" s="980" t="s">
        <v>172</v>
      </c>
      <c r="P13" s="980"/>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93</v>
      </c>
      <c r="B14" s="14" t="s">
        <v>151</v>
      </c>
      <c r="C14" s="66" t="s">
        <v>103</v>
      </c>
      <c r="D14" s="66" t="s">
        <v>152</v>
      </c>
      <c r="E14" s="67" t="s">
        <v>206</v>
      </c>
      <c r="F14" s="67" t="s">
        <v>207</v>
      </c>
      <c r="G14" s="172"/>
      <c r="H14" s="1"/>
      <c r="I14" s="1"/>
      <c r="J14" s="1"/>
      <c r="K14" s="1"/>
      <c r="L14" s="285" t="s">
        <v>206</v>
      </c>
      <c r="M14" s="285" t="s">
        <v>207</v>
      </c>
      <c r="N14" s="6"/>
      <c r="O14" s="285" t="s">
        <v>206</v>
      </c>
      <c r="P14" s="285" t="s">
        <v>207</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140</v>
      </c>
      <c r="G15" s="182"/>
      <c r="H15" s="1"/>
      <c r="I15" s="1"/>
      <c r="J15" s="1"/>
      <c r="K15" s="1"/>
      <c r="L15" s="175">
        <v>5</v>
      </c>
      <c r="M15" s="175" t="s">
        <v>140</v>
      </c>
      <c r="N15" s="6"/>
      <c r="O15" s="175">
        <v>5</v>
      </c>
      <c r="P15" s="175" t="s">
        <v>140</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157</v>
      </c>
      <c r="C56" s="381"/>
      <c r="D56" s="381"/>
      <c r="E56" s="367"/>
      <c r="F56" s="367" t="e">
        <f>SUM(F16:F55)</f>
        <v>#REF!</v>
      </c>
    </row>
    <row r="57" spans="1:7" ht="27.95" customHeight="1">
      <c r="A57" s="867"/>
      <c r="B57" s="360"/>
      <c r="C57" s="360"/>
      <c r="D57" s="360"/>
      <c r="E57" s="361"/>
      <c r="F57" s="361"/>
    </row>
    <row r="58" spans="1:7" ht="27.95" customHeight="1">
      <c r="A58" s="866"/>
      <c r="B58" s="430"/>
      <c r="C58" s="3"/>
      <c r="D58" s="3"/>
      <c r="E58" s="3"/>
      <c r="F58" s="3"/>
    </row>
    <row r="59" spans="1:7" ht="27.95" customHeight="1">
      <c r="A59" s="33" t="s">
        <v>122</v>
      </c>
      <c r="B59" s="102" t="str">
        <f>'Sch-1'!F28</f>
        <v>--2024</v>
      </c>
      <c r="C59" s="12"/>
      <c r="D59" s="34"/>
      <c r="E59" s="1"/>
      <c r="F59" s="1"/>
    </row>
    <row r="60" spans="1:7" ht="27.95" customHeight="1">
      <c r="A60" s="33" t="s">
        <v>123</v>
      </c>
      <c r="B60" s="102" t="str">
        <f>'Sch-1'!F29</f>
        <v/>
      </c>
      <c r="C60" s="1"/>
      <c r="D60" s="34" t="s">
        <v>124</v>
      </c>
      <c r="E60" s="174" t="str">
        <f>'Sch-1'!M29</f>
        <v/>
      </c>
      <c r="F60" s="1"/>
    </row>
    <row r="61" spans="1:7" ht="27.95" customHeight="1">
      <c r="A61" s="187"/>
      <c r="B61" s="186"/>
      <c r="C61" s="180"/>
      <c r="D61" s="34" t="s">
        <v>125</v>
      </c>
      <c r="E61" s="174" t="str">
        <f>'Sch-1'!M30</f>
        <v/>
      </c>
      <c r="F61" s="180"/>
    </row>
    <row r="62" spans="1:7" ht="27.95" customHeight="1">
      <c r="A62" s="33"/>
      <c r="B62" s="102"/>
      <c r="C62" s="12"/>
      <c r="D62" s="34"/>
      <c r="E62" s="1"/>
      <c r="F62" s="1"/>
    </row>
    <row r="100" spans="1:41" s="172" customFormat="1">
      <c r="A100" s="868"/>
      <c r="B100" s="868"/>
      <c r="C100" s="868"/>
      <c r="D100" s="868"/>
      <c r="E100" s="868"/>
      <c r="F100" s="868"/>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8"/>
      <c r="B101" s="868"/>
      <c r="C101" s="868"/>
      <c r="D101" s="868"/>
      <c r="E101" s="868"/>
      <c r="F101" s="868"/>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8"/>
      <c r="B102" s="868"/>
      <c r="C102" s="868"/>
      <c r="D102" s="868"/>
      <c r="E102" s="868"/>
      <c r="F102" s="868"/>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8"/>
      <c r="B103" s="868"/>
      <c r="C103" s="868"/>
      <c r="D103" s="868"/>
      <c r="E103" s="868"/>
      <c r="F103" s="868"/>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8"/>
      <c r="B104" s="868"/>
      <c r="C104" s="868"/>
      <c r="D104" s="868"/>
      <c r="E104" s="868"/>
      <c r="F104" s="868"/>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8"/>
      <c r="B105" s="868"/>
      <c r="C105" s="868"/>
      <c r="D105" s="868"/>
      <c r="E105" s="868"/>
      <c r="F105" s="868"/>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8"/>
      <c r="B106" s="868"/>
      <c r="C106" s="868"/>
      <c r="D106" s="868"/>
      <c r="E106" s="868"/>
      <c r="F106" s="868"/>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8"/>
      <c r="B107" s="868"/>
      <c r="C107" s="868"/>
      <c r="D107" s="868"/>
      <c r="E107" s="868"/>
      <c r="F107" s="868"/>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8"/>
      <c r="B108" s="868"/>
      <c r="C108" s="868"/>
      <c r="D108" s="868"/>
      <c r="E108" s="868"/>
      <c r="F108" s="868"/>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8"/>
      <c r="B109" s="868"/>
      <c r="C109" s="868"/>
      <c r="D109" s="868"/>
      <c r="E109" s="868"/>
      <c r="F109" s="868"/>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8"/>
      <c r="B110" s="868"/>
      <c r="C110" s="868"/>
      <c r="D110" s="868"/>
      <c r="E110" s="868"/>
      <c r="F110" s="868"/>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8"/>
      <c r="B111" s="868"/>
      <c r="C111" s="868"/>
      <c r="D111" s="868"/>
      <c r="E111" s="868"/>
      <c r="F111" s="868"/>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8"/>
      <c r="B112" s="868"/>
      <c r="C112" s="868"/>
      <c r="D112" s="868"/>
      <c r="E112" s="868"/>
      <c r="F112" s="868"/>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8"/>
      <c r="B113" s="868"/>
      <c r="C113" s="868"/>
      <c r="D113" s="868"/>
      <c r="E113" s="868"/>
      <c r="F113" s="868"/>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8"/>
      <c r="B114" s="868"/>
      <c r="C114" s="868"/>
      <c r="D114" s="868"/>
      <c r="E114" s="868"/>
      <c r="F114" s="868"/>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8"/>
      <c r="B115" s="868"/>
      <c r="C115" s="868"/>
      <c r="D115" s="868"/>
      <c r="E115" s="868"/>
      <c r="F115" s="868"/>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8"/>
      <c r="B116" s="868"/>
      <c r="C116" s="868"/>
      <c r="D116" s="868"/>
      <c r="E116" s="868"/>
      <c r="F116" s="868"/>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8"/>
      <c r="B117" s="868"/>
      <c r="C117" s="868"/>
      <c r="D117" s="868"/>
      <c r="E117" s="868"/>
      <c r="F117" s="868"/>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8"/>
      <c r="B118" s="868"/>
      <c r="C118" s="868"/>
      <c r="D118" s="868"/>
      <c r="E118" s="868"/>
      <c r="F118" s="868"/>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8"/>
      <c r="B119" s="868"/>
      <c r="C119" s="868"/>
      <c r="D119" s="868"/>
      <c r="E119" s="868"/>
      <c r="F119" s="868"/>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8"/>
      <c r="B120" s="868"/>
      <c r="C120" s="868"/>
      <c r="D120" s="868"/>
      <c r="E120" s="868"/>
      <c r="F120" s="868"/>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8"/>
      <c r="B121" s="868"/>
      <c r="C121" s="868"/>
      <c r="D121" s="868"/>
      <c r="E121" s="868"/>
      <c r="F121" s="868"/>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8"/>
      <c r="B122" s="868"/>
      <c r="C122" s="868"/>
      <c r="D122" s="868"/>
      <c r="E122" s="868"/>
      <c r="F122" s="868"/>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8"/>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8"/>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8"/>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8"/>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8"/>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8"/>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8"/>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8"/>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8"/>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8"/>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8"/>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8"/>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8"/>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8"/>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8"/>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8"/>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8"/>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8"/>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 Online</Application>
  <Manager/>
  <Company>POWERGRID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Rajeev P K {राजीव पी.के.}</cp:lastModifiedBy>
  <cp:revision/>
  <dcterms:created xsi:type="dcterms:W3CDTF">2001-07-26T10:23:15Z</dcterms:created>
  <dcterms:modified xsi:type="dcterms:W3CDTF">2024-06-20T07:27:00Z</dcterms:modified>
  <cp:category/>
  <cp:contentStatus/>
</cp:coreProperties>
</file>