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hidePivotFieldList="1" defaultThemeVersion="124226"/>
  <mc:AlternateContent xmlns:mc="http://schemas.openxmlformats.org/markup-compatibility/2006">
    <mc:Choice Requires="x15">
      <x15ac:absPath xmlns:x15ac="http://schemas.microsoft.com/office/spreadsheetml/2010/11/ac" url="https://powergrid1989-my.sharepoint.com/personal/ccdrive2_powergrid_in/Documents/MM/Group-1/Rakesh Dadarwal/1_Tenders/3_open/socienty renovation/CDE Towers Renovation/to be uploaded on PRANIT/"/>
    </mc:Choice>
  </mc:AlternateContent>
  <xr:revisionPtr revIDLastSave="130" documentId="8_{99C1BA48-B8B5-4DC2-964C-C4DC25B5BD7A}" xr6:coauthVersionLast="47" xr6:coauthVersionMax="47" xr10:uidLastSave="{C1F44812-BF5D-45BE-8A34-7350E4DB7309}"/>
  <workbookProtection workbookAlgorithmName="SHA-512" workbookHashValue="S069stQmW/lZK08liLDtPpZVyhE6C3tYB3crW29KRgP7r5GBmqzQbUAD5T0VFxjcPrIIrHEb7zJQXj4/32aY6w==" workbookSaltValue="0bjWL+6VFf39Akf6Pw+UcQ==" workbookSpinCount="100000" lockStructure="1"/>
  <bookViews>
    <workbookView xWindow="-120" yWindow="-120" windowWidth="29040" windowHeight="15720" tabRatio="617" firstSheet="1" activeTab="8" xr2:uid="{00000000-000D-0000-FFFF-FFFF00000000}"/>
  </bookViews>
  <sheets>
    <sheet name="Basic" sheetId="1" state="hidden" r:id="rId1"/>
    <sheet name="Cover" sheetId="2" r:id="rId2"/>
    <sheet name="Instructions" sheetId="3" r:id="rId3"/>
    <sheet name="Names of Bidder" sheetId="4" r:id="rId4"/>
    <sheet name="Sch-1" sheetId="5" r:id="rId5"/>
    <sheet name="Sch-1(Disc)" sheetId="6" state="hidden" r:id="rId6"/>
    <sheet name="Sch-2" sheetId="7" r:id="rId7"/>
    <sheet name="Sch-5 Dis" sheetId="8" state="hidden" r:id="rId8"/>
    <sheet name="Sch-3" sheetId="9" r:id="rId9"/>
    <sheet name="Sch-3 After Discount" sheetId="10" r:id="rId10"/>
    <sheet name="Discount" sheetId="11" r:id="rId11"/>
    <sheet name="Octroi" sheetId="12" state="hidden" r:id="rId12"/>
    <sheet name="Entry Tax" sheetId="13" state="hidden" r:id="rId13"/>
    <sheet name="Other Taxes &amp; Duties" sheetId="14" state="hidden" r:id="rId14"/>
    <sheet name="Bid Form 2nd Envelope" sheetId="15" r:id="rId15"/>
    <sheet name="Q &amp; C" sheetId="16" state="hidden" r:id="rId16"/>
    <sheet name="N to W" sheetId="17" state="hidden" r:id="rId17"/>
    <sheet name="Sheet1" sheetId="18" state="hidden" r:id="rId18"/>
    <sheet name="Sheet2" sheetId="19" state="hidden" r:id="rId19"/>
  </sheets>
  <definedNames>
    <definedName name="\A">#REF!</definedName>
    <definedName name="\B">#REF!</definedName>
    <definedName name="\C">#REF!</definedName>
    <definedName name="\M">#REF!</definedName>
    <definedName name="\N">#REF!</definedName>
    <definedName name="\P">#REF!</definedName>
    <definedName name="\R">#REF!</definedName>
    <definedName name="\U">#REF!</definedName>
    <definedName name="\V">#REF!</definedName>
    <definedName name="_xlnm._FilterDatabase" localSheetId="4" hidden="1">'Sch-1'!$A$19:$L$174</definedName>
    <definedName name="_xlnm._FilterDatabase" localSheetId="5" hidden="1">'Sch-1(Disc)'!$A$20:$F$92</definedName>
    <definedName name="ab">#REF!</definedName>
    <definedName name="logo1">"Picture 7"</definedName>
    <definedName name="_xlnm.Print_Area" localSheetId="14">'Bid Form 2nd Envelope'!$A$1:$F$59</definedName>
    <definedName name="_xlnm.Print_Area" localSheetId="10">Discount!$A$2:$G$42</definedName>
    <definedName name="_xlnm.Print_Area" localSheetId="12">'Entry Tax'!$A$1:$E$16</definedName>
    <definedName name="_xlnm.Print_Area" localSheetId="2">Instructions!$A$1:$C$40</definedName>
    <definedName name="_xlnm.Print_Area" localSheetId="3">'Names of Bidder'!$B$1:$G$28</definedName>
    <definedName name="_xlnm.Print_Area" localSheetId="11">Octroi!$A$1:$E$16</definedName>
    <definedName name="_xlnm.Print_Area" localSheetId="13">'Other Taxes &amp; Duties'!$A$1:$F$16</definedName>
    <definedName name="_xlnm.Print_Area" localSheetId="15">'Q &amp; C'!$A$1:$F$38</definedName>
    <definedName name="_xlnm.Print_Area" localSheetId="4">'Sch-1'!$A$1:$L$177</definedName>
    <definedName name="_xlnm.Print_Area" localSheetId="5">'Sch-1(Disc)'!$A$1:$F$98</definedName>
    <definedName name="_xlnm.Print_Area" localSheetId="6">'Sch-2'!$A$1:$E$20</definedName>
    <definedName name="_xlnm.Print_Area" localSheetId="8">'Sch-3'!$A$1:$D$33</definedName>
    <definedName name="_xlnm.Print_Area" localSheetId="9">'Sch-3 After Discount'!$A$1:$D$33</definedName>
    <definedName name="_xlnm.Print_Area" localSheetId="7">'Sch-5 Dis'!$A$1:$E$44</definedName>
    <definedName name="_xlnm.Print_Titles" localSheetId="4">'Sch-1'!$17:$18</definedName>
    <definedName name="_xlnm.Print_Titles" localSheetId="5">'Sch-1(Disc)'!$14:$16</definedName>
    <definedName name="_xlnm.Print_Titles" localSheetId="6">'Sch-2'!$3:$13</definedName>
    <definedName name="_xlnm.Print_Titles" localSheetId="8">'Sch-3'!$3:$13</definedName>
    <definedName name="_xlnm.Print_Titles" localSheetId="9">'Sch-3 After Discount'!$3:$13</definedName>
    <definedName name="_xlnm.Print_Titles" localSheetId="7">'Sch-5 Dis'!$3:$13</definedName>
    <definedName name="_xlnm.Recorder">#REF!</definedName>
    <definedName name="TEST">#REF!</definedName>
    <definedName name="Z_01ACF2E1_8E61_4459_ABC1_B6C183DEED61_.wvu.PrintArea" localSheetId="14" hidden="1">'Bid Form 2nd Envelope'!$A$1:$F$61</definedName>
    <definedName name="Z_01ACF2E1_8E61_4459_ABC1_B6C183DEED61_.wvu.PrintArea" localSheetId="12" hidden="1">'Entry Tax'!$A$1:$E$16</definedName>
    <definedName name="Z_01ACF2E1_8E61_4459_ABC1_B6C183DEED61_.wvu.PrintArea" localSheetId="3" hidden="1">'Names of Bidder'!$B$1:$E$26</definedName>
    <definedName name="Z_01ACF2E1_8E61_4459_ABC1_B6C183DEED61_.wvu.PrintArea" localSheetId="11" hidden="1">Octroi!$A$1:$E$16</definedName>
    <definedName name="Z_01ACF2E1_8E61_4459_ABC1_B6C183DEED61_.wvu.PrintArea" localSheetId="13" hidden="1">'Other Taxes &amp; Duties'!$A$1:$F$16</definedName>
    <definedName name="Z_01ACF2E1_8E61_4459_ABC1_B6C183DEED61_.wvu.PrintArea" localSheetId="15" hidden="1">'Q &amp; C'!$A$1:$F$38</definedName>
    <definedName name="Z_01ACF2E1_8E61_4459_ABC1_B6C183DEED61_.wvu.PrintArea" localSheetId="4" hidden="1">'Sch-1'!$A$1:$L$178</definedName>
    <definedName name="Z_01ACF2E1_8E61_4459_ABC1_B6C183DEED61_.wvu.PrintArea" localSheetId="5" hidden="1">'Sch-1(Disc)'!$A$1:$F$99</definedName>
    <definedName name="Z_01ACF2E1_8E61_4459_ABC1_B6C183DEED61_.wvu.PrintArea" localSheetId="6" hidden="1">'Sch-2'!$A$1:$E$21</definedName>
    <definedName name="Z_01ACF2E1_8E61_4459_ABC1_B6C183DEED61_.wvu.PrintArea" localSheetId="8" hidden="1">'Sch-3'!$A$1:$D$34</definedName>
    <definedName name="Z_01ACF2E1_8E61_4459_ABC1_B6C183DEED61_.wvu.PrintArea" localSheetId="9" hidden="1">'Sch-3 After Discount'!$A$1:$D$34</definedName>
    <definedName name="Z_01ACF2E1_8E61_4459_ABC1_B6C183DEED61_.wvu.PrintArea" localSheetId="7" hidden="1">'Sch-5 Dis'!$A$1:$E$45</definedName>
    <definedName name="Z_01ACF2E1_8E61_4459_ABC1_B6C183DEED61_.wvu.PrintTitles" localSheetId="4" hidden="1">'Sch-1'!$14:$16</definedName>
    <definedName name="Z_01ACF2E1_8E61_4459_ABC1_B6C183DEED61_.wvu.PrintTitles" localSheetId="5" hidden="1">'Sch-1(Disc)'!$14:$16</definedName>
    <definedName name="Z_01ACF2E1_8E61_4459_ABC1_B6C183DEED61_.wvu.PrintTitles" localSheetId="6" hidden="1">'Sch-2'!$3:$13</definedName>
    <definedName name="Z_01ACF2E1_8E61_4459_ABC1_B6C183DEED61_.wvu.PrintTitles" localSheetId="8" hidden="1">'Sch-3'!$3:$13</definedName>
    <definedName name="Z_01ACF2E1_8E61_4459_ABC1_B6C183DEED61_.wvu.PrintTitles" localSheetId="9" hidden="1">'Sch-3 After Discount'!$3:$13</definedName>
    <definedName name="Z_01ACF2E1_8E61_4459_ABC1_B6C183DEED61_.wvu.PrintTitles" localSheetId="7" hidden="1">'Sch-5 Dis'!$3:$13</definedName>
    <definedName name="Z_02C2A9AD_9E17_4CEB_86EA_204D1460A62A_.wvu.Cols" localSheetId="14" hidden="1">'Bid Form 2nd Envelope'!$Y:$AN</definedName>
    <definedName name="Z_02C2A9AD_9E17_4CEB_86EA_204D1460A62A_.wvu.Cols" localSheetId="10" hidden="1">Discount!$I:$N</definedName>
    <definedName name="Z_02C2A9AD_9E17_4CEB_86EA_204D1460A62A_.wvu.Cols" localSheetId="3" hidden="1">'Names of Bidder'!$L:$L</definedName>
    <definedName name="Z_02C2A9AD_9E17_4CEB_86EA_204D1460A62A_.wvu.Cols" localSheetId="4" hidden="1">'Sch-1'!$M:$R,'Sch-1'!$X:$AH</definedName>
    <definedName name="Z_02C2A9AD_9E17_4CEB_86EA_204D1460A62A_.wvu.Cols" localSheetId="5" hidden="1">'Sch-1(Disc)'!$I:$I,'Sch-1(Disc)'!$P:$Z</definedName>
    <definedName name="Z_02C2A9AD_9E17_4CEB_86EA_204D1460A62A_.wvu.Cols" localSheetId="6" hidden="1">'Sch-2'!$I:$P</definedName>
    <definedName name="Z_02C2A9AD_9E17_4CEB_86EA_204D1460A62A_.wvu.Cols" localSheetId="7" hidden="1">'Sch-5 Dis'!$I:$P</definedName>
    <definedName name="Z_02C2A9AD_9E17_4CEB_86EA_204D1460A62A_.wvu.FilterData" localSheetId="4" hidden="1">'Sch-1'!$A$19:$L$174</definedName>
    <definedName name="Z_02C2A9AD_9E17_4CEB_86EA_204D1460A62A_.wvu.FilterData" localSheetId="5" hidden="1">'Sch-1(Disc)'!$A$20:$F$92</definedName>
    <definedName name="Z_02C2A9AD_9E17_4CEB_86EA_204D1460A62A_.wvu.PrintArea" localSheetId="14" hidden="1">'Bid Form 2nd Envelope'!$A$1:$F$59</definedName>
    <definedName name="Z_02C2A9AD_9E17_4CEB_86EA_204D1460A62A_.wvu.PrintArea" localSheetId="10" hidden="1">Discount!$A$2:$G$42</definedName>
    <definedName name="Z_02C2A9AD_9E17_4CEB_86EA_204D1460A62A_.wvu.PrintArea" localSheetId="12" hidden="1">'Entry Tax'!$A$1:$E$16</definedName>
    <definedName name="Z_02C2A9AD_9E17_4CEB_86EA_204D1460A62A_.wvu.PrintArea" localSheetId="2" hidden="1">Instructions!$A$1:$C$40</definedName>
    <definedName name="Z_02C2A9AD_9E17_4CEB_86EA_204D1460A62A_.wvu.PrintArea" localSheetId="3" hidden="1">'Names of Bidder'!$B$1:$G$28</definedName>
    <definedName name="Z_02C2A9AD_9E17_4CEB_86EA_204D1460A62A_.wvu.PrintArea" localSheetId="11" hidden="1">Octroi!$A$1:$E$16</definedName>
    <definedName name="Z_02C2A9AD_9E17_4CEB_86EA_204D1460A62A_.wvu.PrintArea" localSheetId="13" hidden="1">'Other Taxes &amp; Duties'!$A$1:$F$16</definedName>
    <definedName name="Z_02C2A9AD_9E17_4CEB_86EA_204D1460A62A_.wvu.PrintArea" localSheetId="15" hidden="1">'Q &amp; C'!$A$1:$F$38</definedName>
    <definedName name="Z_02C2A9AD_9E17_4CEB_86EA_204D1460A62A_.wvu.PrintArea" localSheetId="4" hidden="1">'Sch-1'!$A$1:$L$177</definedName>
    <definedName name="Z_02C2A9AD_9E17_4CEB_86EA_204D1460A62A_.wvu.PrintArea" localSheetId="5" hidden="1">'Sch-1(Disc)'!$A$1:$F$98</definedName>
    <definedName name="Z_02C2A9AD_9E17_4CEB_86EA_204D1460A62A_.wvu.PrintArea" localSheetId="6" hidden="1">'Sch-2'!$A$1:$E$20</definedName>
    <definedName name="Z_02C2A9AD_9E17_4CEB_86EA_204D1460A62A_.wvu.PrintArea" localSheetId="8" hidden="1">'Sch-3'!$A$1:$D$33</definedName>
    <definedName name="Z_02C2A9AD_9E17_4CEB_86EA_204D1460A62A_.wvu.PrintArea" localSheetId="9" hidden="1">'Sch-3 After Discount'!$A$1:$D$33</definedName>
    <definedName name="Z_02C2A9AD_9E17_4CEB_86EA_204D1460A62A_.wvu.PrintArea" localSheetId="7" hidden="1">'Sch-5 Dis'!$A$1:$E$44</definedName>
    <definedName name="Z_02C2A9AD_9E17_4CEB_86EA_204D1460A62A_.wvu.PrintTitles" localSheetId="4" hidden="1">'Sch-1'!$17:$18</definedName>
    <definedName name="Z_02C2A9AD_9E17_4CEB_86EA_204D1460A62A_.wvu.PrintTitles" localSheetId="5" hidden="1">'Sch-1(Disc)'!$14:$16</definedName>
    <definedName name="Z_02C2A9AD_9E17_4CEB_86EA_204D1460A62A_.wvu.PrintTitles" localSheetId="6" hidden="1">'Sch-2'!$3:$13</definedName>
    <definedName name="Z_02C2A9AD_9E17_4CEB_86EA_204D1460A62A_.wvu.PrintTitles" localSheetId="8" hidden="1">'Sch-3'!$3:$13</definedName>
    <definedName name="Z_02C2A9AD_9E17_4CEB_86EA_204D1460A62A_.wvu.PrintTitles" localSheetId="9" hidden="1">'Sch-3 After Discount'!$3:$13</definedName>
    <definedName name="Z_02C2A9AD_9E17_4CEB_86EA_204D1460A62A_.wvu.PrintTitles" localSheetId="7" hidden="1">'Sch-5 Dis'!$3:$13</definedName>
    <definedName name="Z_02C2A9AD_9E17_4CEB_86EA_204D1460A62A_.wvu.Rows" localSheetId="1" hidden="1">Cover!$7:$7</definedName>
    <definedName name="Z_02C2A9AD_9E17_4CEB_86EA_204D1460A62A_.wvu.Rows" localSheetId="10" hidden="1">Discount!$17:$30,Discount!$32:$32</definedName>
    <definedName name="Z_02C2A9AD_9E17_4CEB_86EA_204D1460A62A_.wvu.Rows" localSheetId="2" hidden="1">Instructions!$36:$37</definedName>
    <definedName name="Z_02C2A9AD_9E17_4CEB_86EA_204D1460A62A_.wvu.Rows" localSheetId="4" hidden="1">'Sch-1'!$2:$2,'Sch-1'!$12:$12,'Sch-1'!$14:$15</definedName>
    <definedName name="Z_02C2A9AD_9E17_4CEB_86EA_204D1460A62A_.wvu.Rows" localSheetId="5" hidden="1">'Sch-1(Disc)'!$68:$91</definedName>
    <definedName name="Z_02C2A9AD_9E17_4CEB_86EA_204D1460A62A_.wvu.Rows" localSheetId="8" hidden="1">'Sch-3'!$17:$28</definedName>
    <definedName name="Z_02C2A9AD_9E17_4CEB_86EA_204D1460A62A_.wvu.Rows" localSheetId="9" hidden="1">'Sch-3 After Discount'!$17:$28</definedName>
    <definedName name="Z_091A6405_72DB_46E0_B81A_EC53A5C58396_.wvu.Cols" localSheetId="10" hidden="1">Discount!$J:$N</definedName>
    <definedName name="Z_091A6405_72DB_46E0_B81A_EC53A5C58396_.wvu.Cols" localSheetId="4" hidden="1">'Sch-1'!$P:$P</definedName>
    <definedName name="Z_091A6405_72DB_46E0_B81A_EC53A5C58396_.wvu.Cols" localSheetId="5" hidden="1">'Sch-1(Disc)'!$I:$I</definedName>
    <definedName name="Z_091A6405_72DB_46E0_B81A_EC53A5C58396_.wvu.Cols" localSheetId="6" hidden="1">'Sch-2'!$I:$P</definedName>
    <definedName name="Z_091A6405_72DB_46E0_B81A_EC53A5C58396_.wvu.Cols" localSheetId="7" hidden="1">'Sch-5 Dis'!$I:$P</definedName>
    <definedName name="Z_091A6405_72DB_46E0_B81A_EC53A5C58396_.wvu.FilterData" localSheetId="4" hidden="1">'Sch-1'!$A$19:$L$175</definedName>
    <definedName name="Z_091A6405_72DB_46E0_B81A_EC53A5C58396_.wvu.FilterData" localSheetId="5" hidden="1">'Sch-1(Disc)'!$A$20:$F$93</definedName>
    <definedName name="Z_091A6405_72DB_46E0_B81A_EC53A5C58396_.wvu.PrintArea" localSheetId="14" hidden="1">'Bid Form 2nd Envelope'!$A$1:$F$61</definedName>
    <definedName name="Z_091A6405_72DB_46E0_B81A_EC53A5C58396_.wvu.PrintArea" localSheetId="10" hidden="1">Discount!$A$2:$G$42</definedName>
    <definedName name="Z_091A6405_72DB_46E0_B81A_EC53A5C58396_.wvu.PrintArea" localSheetId="12" hidden="1">'Entry Tax'!$A$1:$E$16</definedName>
    <definedName name="Z_091A6405_72DB_46E0_B81A_EC53A5C58396_.wvu.PrintArea" localSheetId="2" hidden="1">Instructions!$A$1:$C$40</definedName>
    <definedName name="Z_091A6405_72DB_46E0_B81A_EC53A5C58396_.wvu.PrintArea" localSheetId="3" hidden="1">'Names of Bidder'!$B$1:$E$26</definedName>
    <definedName name="Z_091A6405_72DB_46E0_B81A_EC53A5C58396_.wvu.PrintArea" localSheetId="11" hidden="1">Octroi!$A$1:$E$16</definedName>
    <definedName name="Z_091A6405_72DB_46E0_B81A_EC53A5C58396_.wvu.PrintArea" localSheetId="13" hidden="1">'Other Taxes &amp; Duties'!$A$1:$F$16</definedName>
    <definedName name="Z_091A6405_72DB_46E0_B81A_EC53A5C58396_.wvu.PrintArea" localSheetId="15" hidden="1">'Q &amp; C'!$A$1:$F$38</definedName>
    <definedName name="Z_091A6405_72DB_46E0_B81A_EC53A5C58396_.wvu.PrintArea" localSheetId="4" hidden="1">'Sch-1'!$A$1:$L$177</definedName>
    <definedName name="Z_091A6405_72DB_46E0_B81A_EC53A5C58396_.wvu.PrintArea" localSheetId="5" hidden="1">'Sch-1(Disc)'!$A$1:$F$98</definedName>
    <definedName name="Z_091A6405_72DB_46E0_B81A_EC53A5C58396_.wvu.PrintArea" localSheetId="6" hidden="1">'Sch-2'!$A$1:$E$20</definedName>
    <definedName name="Z_091A6405_72DB_46E0_B81A_EC53A5C58396_.wvu.PrintArea" localSheetId="8" hidden="1">'Sch-3'!$A$1:$D$33</definedName>
    <definedName name="Z_091A6405_72DB_46E0_B81A_EC53A5C58396_.wvu.PrintArea" localSheetId="9" hidden="1">'Sch-3 After Discount'!$A$1:$D$33</definedName>
    <definedName name="Z_091A6405_72DB_46E0_B81A_EC53A5C58396_.wvu.PrintArea" localSheetId="7" hidden="1">'Sch-5 Dis'!$A$1:$E$44</definedName>
    <definedName name="Z_091A6405_72DB_46E0_B81A_EC53A5C58396_.wvu.PrintTitles" localSheetId="4" hidden="1">'Sch-1'!$14:$16</definedName>
    <definedName name="Z_091A6405_72DB_46E0_B81A_EC53A5C58396_.wvu.PrintTitles" localSheetId="5" hidden="1">'Sch-1(Disc)'!$14:$16</definedName>
    <definedName name="Z_091A6405_72DB_46E0_B81A_EC53A5C58396_.wvu.PrintTitles" localSheetId="6" hidden="1">'Sch-2'!$3:$13</definedName>
    <definedName name="Z_091A6405_72DB_46E0_B81A_EC53A5C58396_.wvu.PrintTitles" localSheetId="8" hidden="1">'Sch-3'!$3:$13</definedName>
    <definedName name="Z_091A6405_72DB_46E0_B81A_EC53A5C58396_.wvu.PrintTitles" localSheetId="9" hidden="1">'Sch-3 After Discount'!$3:$13</definedName>
    <definedName name="Z_091A6405_72DB_46E0_B81A_EC53A5C58396_.wvu.PrintTitles" localSheetId="7" hidden="1">'Sch-5 Dis'!$3:$13</definedName>
    <definedName name="Z_091A6405_72DB_46E0_B81A_EC53A5C58396_.wvu.Rows" localSheetId="1" hidden="1">Cover!$7:$7</definedName>
    <definedName name="Z_091A6405_72DB_46E0_B81A_EC53A5C58396_.wvu.Rows" localSheetId="10" hidden="1">Discount!$29:$30</definedName>
    <definedName name="Z_14D7F02E_BCCA_4517_ABC7_537FF4AEB67A_.wvu.Cols" localSheetId="6" hidden="1">'Sch-2'!$I:$P</definedName>
    <definedName name="Z_14D7F02E_BCCA_4517_ABC7_537FF4AEB67A_.wvu.Cols" localSheetId="7" hidden="1">'Sch-5 Dis'!$I:$P</definedName>
    <definedName name="Z_14D7F02E_BCCA_4517_ABC7_537FF4AEB67A_.wvu.FilterData" localSheetId="4" hidden="1">'Sch-1'!$A$19:$L$175</definedName>
    <definedName name="Z_14D7F02E_BCCA_4517_ABC7_537FF4AEB67A_.wvu.FilterData" localSheetId="5" hidden="1">'Sch-1(Disc)'!$A$20:$F$94</definedName>
    <definedName name="Z_14D7F02E_BCCA_4517_ABC7_537FF4AEB67A_.wvu.PrintArea" localSheetId="14" hidden="1">'Bid Form 2nd Envelope'!$A$1:$F$61</definedName>
    <definedName name="Z_14D7F02E_BCCA_4517_ABC7_537FF4AEB67A_.wvu.PrintArea" localSheetId="2" hidden="1">Instructions!$A$1:$C$40</definedName>
    <definedName name="Z_14D7F02E_BCCA_4517_ABC7_537FF4AEB67A_.wvu.PrintArea" localSheetId="3" hidden="1">'Names of Bidder'!$B$1:$E$26</definedName>
    <definedName name="Z_14D7F02E_BCCA_4517_ABC7_537FF4AEB67A_.wvu.PrintArea" localSheetId="15" hidden="1">'Q &amp; C'!$A$1:$F$38</definedName>
    <definedName name="Z_14D7F02E_BCCA_4517_ABC7_537FF4AEB67A_.wvu.PrintArea" localSheetId="4" hidden="1">'Sch-1'!$A$1:$L$178</definedName>
    <definedName name="Z_14D7F02E_BCCA_4517_ABC7_537FF4AEB67A_.wvu.PrintArea" localSheetId="5" hidden="1">'Sch-1(Disc)'!$A$1:$F$99</definedName>
    <definedName name="Z_14D7F02E_BCCA_4517_ABC7_537FF4AEB67A_.wvu.PrintArea" localSheetId="6" hidden="1">'Sch-2'!$A$1:$E$20</definedName>
    <definedName name="Z_14D7F02E_BCCA_4517_ABC7_537FF4AEB67A_.wvu.PrintArea" localSheetId="8" hidden="1">'Sch-3'!$A$1:$D$33</definedName>
    <definedName name="Z_14D7F02E_BCCA_4517_ABC7_537FF4AEB67A_.wvu.PrintArea" localSheetId="9" hidden="1">'Sch-3 After Discount'!$A$1:$D$33</definedName>
    <definedName name="Z_14D7F02E_BCCA_4517_ABC7_537FF4AEB67A_.wvu.PrintArea" localSheetId="7" hidden="1">'Sch-5 Dis'!$A$1:$E$44</definedName>
    <definedName name="Z_14D7F02E_BCCA_4517_ABC7_537FF4AEB67A_.wvu.PrintTitles" localSheetId="4" hidden="1">'Sch-1'!$14:$16</definedName>
    <definedName name="Z_14D7F02E_BCCA_4517_ABC7_537FF4AEB67A_.wvu.PrintTitles" localSheetId="5" hidden="1">'Sch-1(Disc)'!$14:$16</definedName>
    <definedName name="Z_14D7F02E_BCCA_4517_ABC7_537FF4AEB67A_.wvu.PrintTitles" localSheetId="6" hidden="1">'Sch-2'!$3:$13</definedName>
    <definedName name="Z_14D7F02E_BCCA_4517_ABC7_537FF4AEB67A_.wvu.PrintTitles" localSheetId="8" hidden="1">'Sch-3'!$3:$13</definedName>
    <definedName name="Z_14D7F02E_BCCA_4517_ABC7_537FF4AEB67A_.wvu.PrintTitles" localSheetId="9" hidden="1">'Sch-3 After Discount'!$3:$13</definedName>
    <definedName name="Z_14D7F02E_BCCA_4517_ABC7_537FF4AEB67A_.wvu.PrintTitles" localSheetId="7" hidden="1">'Sch-5 Dis'!$3:$13</definedName>
    <definedName name="Z_1F4837C2_36FF_4422_95DC_EAAD1B4FAC2F_.wvu.Cols" localSheetId="14" hidden="1">'Bid Form 2nd Envelope'!$Y:$AM</definedName>
    <definedName name="Z_1F4837C2_36FF_4422_95DC_EAAD1B4FAC2F_.wvu.Cols" localSheetId="10" hidden="1">Discount!$I:$O</definedName>
    <definedName name="Z_1F4837C2_36FF_4422_95DC_EAAD1B4FAC2F_.wvu.Cols" localSheetId="3" hidden="1">'Names of Bidder'!$L:$L</definedName>
    <definedName name="Z_1F4837C2_36FF_4422_95DC_EAAD1B4FAC2F_.wvu.Cols" localSheetId="4" hidden="1">'Sch-1'!$X:$AH</definedName>
    <definedName name="Z_1F4837C2_36FF_4422_95DC_EAAD1B4FAC2F_.wvu.Cols" localSheetId="5" hidden="1">'Sch-1(Disc)'!$I:$I,'Sch-1(Disc)'!$P:$Z</definedName>
    <definedName name="Z_1F4837C2_36FF_4422_95DC_EAAD1B4FAC2F_.wvu.Cols" localSheetId="6" hidden="1">'Sch-2'!$I:$P</definedName>
    <definedName name="Z_1F4837C2_36FF_4422_95DC_EAAD1B4FAC2F_.wvu.Cols" localSheetId="7" hidden="1">'Sch-5 Dis'!$I:$P</definedName>
    <definedName name="Z_1F4837C2_36FF_4422_95DC_EAAD1B4FAC2F_.wvu.FilterData" localSheetId="4" hidden="1">'Sch-1'!$A$19:$L$174</definedName>
    <definedName name="Z_1F4837C2_36FF_4422_95DC_EAAD1B4FAC2F_.wvu.FilterData" localSheetId="5" hidden="1">'Sch-1(Disc)'!$A$20:$F$92</definedName>
    <definedName name="Z_1F4837C2_36FF_4422_95DC_EAAD1B4FAC2F_.wvu.PrintArea" localSheetId="14" hidden="1">'Bid Form 2nd Envelope'!$A$1:$F$59</definedName>
    <definedName name="Z_1F4837C2_36FF_4422_95DC_EAAD1B4FAC2F_.wvu.PrintArea" localSheetId="10" hidden="1">Discount!$A$2:$G$42</definedName>
    <definedName name="Z_1F4837C2_36FF_4422_95DC_EAAD1B4FAC2F_.wvu.PrintArea" localSheetId="12" hidden="1">'Entry Tax'!$A$1:$E$16</definedName>
    <definedName name="Z_1F4837C2_36FF_4422_95DC_EAAD1B4FAC2F_.wvu.PrintArea" localSheetId="2" hidden="1">Instructions!$A$1:$C$40</definedName>
    <definedName name="Z_1F4837C2_36FF_4422_95DC_EAAD1B4FAC2F_.wvu.PrintArea" localSheetId="3" hidden="1">'Names of Bidder'!$B$1:$G$28</definedName>
    <definedName name="Z_1F4837C2_36FF_4422_95DC_EAAD1B4FAC2F_.wvu.PrintArea" localSheetId="11" hidden="1">Octroi!$A$1:$E$16</definedName>
    <definedName name="Z_1F4837C2_36FF_4422_95DC_EAAD1B4FAC2F_.wvu.PrintArea" localSheetId="13" hidden="1">'Other Taxes &amp; Duties'!$A$1:$F$16</definedName>
    <definedName name="Z_1F4837C2_36FF_4422_95DC_EAAD1B4FAC2F_.wvu.PrintArea" localSheetId="15" hidden="1">'Q &amp; C'!$A$1:$F$38</definedName>
    <definedName name="Z_1F4837C2_36FF_4422_95DC_EAAD1B4FAC2F_.wvu.PrintArea" localSheetId="4" hidden="1">'Sch-1'!$A$1:$L$177</definedName>
    <definedName name="Z_1F4837C2_36FF_4422_95DC_EAAD1B4FAC2F_.wvu.PrintArea" localSheetId="5" hidden="1">'Sch-1(Disc)'!$A$1:$F$98</definedName>
    <definedName name="Z_1F4837C2_36FF_4422_95DC_EAAD1B4FAC2F_.wvu.PrintArea" localSheetId="6" hidden="1">'Sch-2'!$A$1:$E$20</definedName>
    <definedName name="Z_1F4837C2_36FF_4422_95DC_EAAD1B4FAC2F_.wvu.PrintArea" localSheetId="8" hidden="1">'Sch-3'!$A$1:$D$33</definedName>
    <definedName name="Z_1F4837C2_36FF_4422_95DC_EAAD1B4FAC2F_.wvu.PrintArea" localSheetId="9" hidden="1">'Sch-3 After Discount'!$A$1:$D$33</definedName>
    <definedName name="Z_1F4837C2_36FF_4422_95DC_EAAD1B4FAC2F_.wvu.PrintArea" localSheetId="7" hidden="1">'Sch-5 Dis'!$A$1:$E$44</definedName>
    <definedName name="Z_1F4837C2_36FF_4422_95DC_EAAD1B4FAC2F_.wvu.PrintTitles" localSheetId="4" hidden="1">'Sch-1'!$14:$16</definedName>
    <definedName name="Z_1F4837C2_36FF_4422_95DC_EAAD1B4FAC2F_.wvu.PrintTitles" localSheetId="5" hidden="1">'Sch-1(Disc)'!$14:$16</definedName>
    <definedName name="Z_1F4837C2_36FF_4422_95DC_EAAD1B4FAC2F_.wvu.PrintTitles" localSheetId="6" hidden="1">'Sch-2'!$3:$13</definedName>
    <definedName name="Z_1F4837C2_36FF_4422_95DC_EAAD1B4FAC2F_.wvu.PrintTitles" localSheetId="8" hidden="1">'Sch-3'!$3:$13</definedName>
    <definedName name="Z_1F4837C2_36FF_4422_95DC_EAAD1B4FAC2F_.wvu.PrintTitles" localSheetId="9" hidden="1">'Sch-3 After Discount'!$3:$13</definedName>
    <definedName name="Z_1F4837C2_36FF_4422_95DC_EAAD1B4FAC2F_.wvu.PrintTitles" localSheetId="7" hidden="1">'Sch-5 Dis'!$3:$13</definedName>
    <definedName name="Z_1F4837C2_36FF_4422_95DC_EAAD1B4FAC2F_.wvu.Rows" localSheetId="1" hidden="1">Cover!$7:$7</definedName>
    <definedName name="Z_1F4837C2_36FF_4422_95DC_EAAD1B4FAC2F_.wvu.Rows" localSheetId="10" hidden="1">Discount!$17:$30</definedName>
    <definedName name="Z_1F4837C2_36FF_4422_95DC_EAAD1B4FAC2F_.wvu.Rows" localSheetId="2" hidden="1">Instructions!$36:$37</definedName>
    <definedName name="Z_1F4837C2_36FF_4422_95DC_EAAD1B4FAC2F_.wvu.Rows" localSheetId="8" hidden="1">'Sch-3'!$17:$28</definedName>
    <definedName name="Z_1F4837C2_36FF_4422_95DC_EAAD1B4FAC2F_.wvu.Rows" localSheetId="9" hidden="1">'Sch-3 After Discount'!$17:$28</definedName>
    <definedName name="Z_25F14B1D_FADD_4C44_AA48_5D402D65337D_.wvu.Cols" localSheetId="14" hidden="1">'Bid Form 2nd Envelope'!$Y:$AN</definedName>
    <definedName name="Z_25F14B1D_FADD_4C44_AA48_5D402D65337D_.wvu.Cols" localSheetId="10" hidden="1">Discount!$I:$N</definedName>
    <definedName name="Z_25F14B1D_FADD_4C44_AA48_5D402D65337D_.wvu.Cols" localSheetId="3" hidden="1">'Names of Bidder'!$L:$L</definedName>
    <definedName name="Z_25F14B1D_FADD_4C44_AA48_5D402D65337D_.wvu.Cols" localSheetId="4" hidden="1">'Sch-1'!$M:$S,'Sch-1'!$X:$AH</definedName>
    <definedName name="Z_25F14B1D_FADD_4C44_AA48_5D402D65337D_.wvu.Cols" localSheetId="5" hidden="1">'Sch-1(Disc)'!$I:$I,'Sch-1(Disc)'!$P:$Z</definedName>
    <definedName name="Z_25F14B1D_FADD_4C44_AA48_5D402D65337D_.wvu.Cols" localSheetId="6" hidden="1">'Sch-2'!$I:$P</definedName>
    <definedName name="Z_25F14B1D_FADD_4C44_AA48_5D402D65337D_.wvu.Cols" localSheetId="7" hidden="1">'Sch-5 Dis'!$I:$P</definedName>
    <definedName name="Z_25F14B1D_FADD_4C44_AA48_5D402D65337D_.wvu.FilterData" localSheetId="4" hidden="1">'Sch-1'!$A$19:$L$174</definedName>
    <definedName name="Z_25F14B1D_FADD_4C44_AA48_5D402D65337D_.wvu.FilterData" localSheetId="5" hidden="1">'Sch-1(Disc)'!$A$20:$F$92</definedName>
    <definedName name="Z_25F14B1D_FADD_4C44_AA48_5D402D65337D_.wvu.PrintArea" localSheetId="14" hidden="1">'Bid Form 2nd Envelope'!$A$1:$F$59</definedName>
    <definedName name="Z_25F14B1D_FADD_4C44_AA48_5D402D65337D_.wvu.PrintArea" localSheetId="10" hidden="1">Discount!$A$2:$G$42</definedName>
    <definedName name="Z_25F14B1D_FADD_4C44_AA48_5D402D65337D_.wvu.PrintArea" localSheetId="12" hidden="1">'Entry Tax'!$A$1:$E$16</definedName>
    <definedName name="Z_25F14B1D_FADD_4C44_AA48_5D402D65337D_.wvu.PrintArea" localSheetId="2" hidden="1">Instructions!$A$1:$C$40</definedName>
    <definedName name="Z_25F14B1D_FADD_4C44_AA48_5D402D65337D_.wvu.PrintArea" localSheetId="3" hidden="1">'Names of Bidder'!$B$1:$G$28</definedName>
    <definedName name="Z_25F14B1D_FADD_4C44_AA48_5D402D65337D_.wvu.PrintArea" localSheetId="11" hidden="1">Octroi!$A$1:$E$16</definedName>
    <definedName name="Z_25F14B1D_FADD_4C44_AA48_5D402D65337D_.wvu.PrintArea" localSheetId="13" hidden="1">'Other Taxes &amp; Duties'!$A$1:$F$16</definedName>
    <definedName name="Z_25F14B1D_FADD_4C44_AA48_5D402D65337D_.wvu.PrintArea" localSheetId="15" hidden="1">'Q &amp; C'!$A$1:$F$38</definedName>
    <definedName name="Z_25F14B1D_FADD_4C44_AA48_5D402D65337D_.wvu.PrintArea" localSheetId="4" hidden="1">'Sch-1'!$A$1:$L$177</definedName>
    <definedName name="Z_25F14B1D_FADD_4C44_AA48_5D402D65337D_.wvu.PrintArea" localSheetId="5" hidden="1">'Sch-1(Disc)'!$A$1:$F$98</definedName>
    <definedName name="Z_25F14B1D_FADD_4C44_AA48_5D402D65337D_.wvu.PrintArea" localSheetId="6" hidden="1">'Sch-2'!$A$1:$E$20</definedName>
    <definedName name="Z_25F14B1D_FADD_4C44_AA48_5D402D65337D_.wvu.PrintArea" localSheetId="8" hidden="1">'Sch-3'!$A$1:$D$33</definedName>
    <definedName name="Z_25F14B1D_FADD_4C44_AA48_5D402D65337D_.wvu.PrintArea" localSheetId="9" hidden="1">'Sch-3 After Discount'!$A$1:$D$33</definedName>
    <definedName name="Z_25F14B1D_FADD_4C44_AA48_5D402D65337D_.wvu.PrintArea" localSheetId="7" hidden="1">'Sch-5 Dis'!$A$1:$E$44</definedName>
    <definedName name="Z_25F14B1D_FADD_4C44_AA48_5D402D65337D_.wvu.PrintTitles" localSheetId="4" hidden="1">'Sch-1'!$17:$18</definedName>
    <definedName name="Z_25F14B1D_FADD_4C44_AA48_5D402D65337D_.wvu.PrintTitles" localSheetId="5" hidden="1">'Sch-1(Disc)'!$14:$16</definedName>
    <definedName name="Z_25F14B1D_FADD_4C44_AA48_5D402D65337D_.wvu.PrintTitles" localSheetId="6" hidden="1">'Sch-2'!$3:$13</definedName>
    <definedName name="Z_25F14B1D_FADD_4C44_AA48_5D402D65337D_.wvu.PrintTitles" localSheetId="8" hidden="1">'Sch-3'!$3:$13</definedName>
    <definedName name="Z_25F14B1D_FADD_4C44_AA48_5D402D65337D_.wvu.PrintTitles" localSheetId="9" hidden="1">'Sch-3 After Discount'!$3:$13</definedName>
    <definedName name="Z_25F14B1D_FADD_4C44_AA48_5D402D65337D_.wvu.PrintTitles" localSheetId="7" hidden="1">'Sch-5 Dis'!$3:$13</definedName>
    <definedName name="Z_25F14B1D_FADD_4C44_AA48_5D402D65337D_.wvu.Rows" localSheetId="1" hidden="1">Cover!$7:$7</definedName>
    <definedName name="Z_25F14B1D_FADD_4C44_AA48_5D402D65337D_.wvu.Rows" localSheetId="10" hidden="1">Discount!$17:$30,Discount!$32:$32</definedName>
    <definedName name="Z_25F14B1D_FADD_4C44_AA48_5D402D65337D_.wvu.Rows" localSheetId="2" hidden="1">Instructions!$36:$37</definedName>
    <definedName name="Z_25F14B1D_FADD_4C44_AA48_5D402D65337D_.wvu.Rows" localSheetId="4" hidden="1">'Sch-1'!$2:$2,'Sch-1'!$12:$12,'Sch-1'!$14:$15,'Sch-1'!#REF!</definedName>
    <definedName name="Z_25F14B1D_FADD_4C44_AA48_5D402D65337D_.wvu.Rows" localSheetId="5" hidden="1">'Sch-1(Disc)'!$68:$91</definedName>
    <definedName name="Z_25F14B1D_FADD_4C44_AA48_5D402D65337D_.wvu.Rows" localSheetId="8" hidden="1">'Sch-3'!$17:$28</definedName>
    <definedName name="Z_25F14B1D_FADD_4C44_AA48_5D402D65337D_.wvu.Rows" localSheetId="9" hidden="1">'Sch-3 After Discount'!$17:$28</definedName>
    <definedName name="Z_27A45B7A_04F2_4516_B80B_5ED0825D4ED3_.wvu.Cols" localSheetId="10" hidden="1">Discount!$I:$O</definedName>
    <definedName name="Z_27A45B7A_04F2_4516_B80B_5ED0825D4ED3_.wvu.Cols" localSheetId="3" hidden="1">'Names of Bidder'!$L:$L</definedName>
    <definedName name="Z_27A45B7A_04F2_4516_B80B_5ED0825D4ED3_.wvu.Cols" localSheetId="4" hidden="1">'Sch-1'!$O:$R</definedName>
    <definedName name="Z_27A45B7A_04F2_4516_B80B_5ED0825D4ED3_.wvu.Cols" localSheetId="5" hidden="1">'Sch-1(Disc)'!$H:$J</definedName>
    <definedName name="Z_27A45B7A_04F2_4516_B80B_5ED0825D4ED3_.wvu.Cols" localSheetId="6" hidden="1">'Sch-2'!$I:$P</definedName>
    <definedName name="Z_27A45B7A_04F2_4516_B80B_5ED0825D4ED3_.wvu.Cols" localSheetId="7" hidden="1">'Sch-5 Dis'!$I:$P</definedName>
    <definedName name="Z_27A45B7A_04F2_4516_B80B_5ED0825D4ED3_.wvu.FilterData" localSheetId="4" hidden="1">'Sch-1'!$A$19:$L$174</definedName>
    <definedName name="Z_27A45B7A_04F2_4516_B80B_5ED0825D4ED3_.wvu.FilterData" localSheetId="5" hidden="1">'Sch-1(Disc)'!$A$20:$F$92</definedName>
    <definedName name="Z_27A45B7A_04F2_4516_B80B_5ED0825D4ED3_.wvu.PrintArea" localSheetId="14" hidden="1">'Bid Form 2nd Envelope'!$A$1:$F$61</definedName>
    <definedName name="Z_27A45B7A_04F2_4516_B80B_5ED0825D4ED3_.wvu.PrintArea" localSheetId="10" hidden="1">Discount!$A$2:$G$42</definedName>
    <definedName name="Z_27A45B7A_04F2_4516_B80B_5ED0825D4ED3_.wvu.PrintArea" localSheetId="12" hidden="1">'Entry Tax'!$A$1:$E$16</definedName>
    <definedName name="Z_27A45B7A_04F2_4516_B80B_5ED0825D4ED3_.wvu.PrintArea" localSheetId="2" hidden="1">Instructions!$A$1:$C$40</definedName>
    <definedName name="Z_27A45B7A_04F2_4516_B80B_5ED0825D4ED3_.wvu.PrintArea" localSheetId="3" hidden="1">'Names of Bidder'!$B$1:$E$26</definedName>
    <definedName name="Z_27A45B7A_04F2_4516_B80B_5ED0825D4ED3_.wvu.PrintArea" localSheetId="11" hidden="1">Octroi!$A$1:$E$16</definedName>
    <definedName name="Z_27A45B7A_04F2_4516_B80B_5ED0825D4ED3_.wvu.PrintArea" localSheetId="13" hidden="1">'Other Taxes &amp; Duties'!$A$1:$F$16</definedName>
    <definedName name="Z_27A45B7A_04F2_4516_B80B_5ED0825D4ED3_.wvu.PrintArea" localSheetId="15" hidden="1">'Q &amp; C'!$A$1:$F$38</definedName>
    <definedName name="Z_27A45B7A_04F2_4516_B80B_5ED0825D4ED3_.wvu.PrintArea" localSheetId="4" hidden="1">'Sch-1'!$A$1:$L$177</definedName>
    <definedName name="Z_27A45B7A_04F2_4516_B80B_5ED0825D4ED3_.wvu.PrintArea" localSheetId="5" hidden="1">'Sch-1(Disc)'!$A$1:$F$98</definedName>
    <definedName name="Z_27A45B7A_04F2_4516_B80B_5ED0825D4ED3_.wvu.PrintArea" localSheetId="6" hidden="1">'Sch-2'!$A$1:$E$20</definedName>
    <definedName name="Z_27A45B7A_04F2_4516_B80B_5ED0825D4ED3_.wvu.PrintArea" localSheetId="8" hidden="1">'Sch-3'!$A$1:$D$33</definedName>
    <definedName name="Z_27A45B7A_04F2_4516_B80B_5ED0825D4ED3_.wvu.PrintArea" localSheetId="9" hidden="1">'Sch-3 After Discount'!$A$1:$D$33</definedName>
    <definedName name="Z_27A45B7A_04F2_4516_B80B_5ED0825D4ED3_.wvu.PrintArea" localSheetId="7" hidden="1">'Sch-5 Dis'!$A$1:$E$44</definedName>
    <definedName name="Z_27A45B7A_04F2_4516_B80B_5ED0825D4ED3_.wvu.PrintTitles" localSheetId="4" hidden="1">'Sch-1'!$14:$16</definedName>
    <definedName name="Z_27A45B7A_04F2_4516_B80B_5ED0825D4ED3_.wvu.PrintTitles" localSheetId="5" hidden="1">'Sch-1(Disc)'!$14:$16</definedName>
    <definedName name="Z_27A45B7A_04F2_4516_B80B_5ED0825D4ED3_.wvu.PrintTitles" localSheetId="6" hidden="1">'Sch-2'!$3:$13</definedName>
    <definedName name="Z_27A45B7A_04F2_4516_B80B_5ED0825D4ED3_.wvu.PrintTitles" localSheetId="8" hidden="1">'Sch-3'!$3:$13</definedName>
    <definedName name="Z_27A45B7A_04F2_4516_B80B_5ED0825D4ED3_.wvu.PrintTitles" localSheetId="9" hidden="1">'Sch-3 After Discount'!$3:$13</definedName>
    <definedName name="Z_27A45B7A_04F2_4516_B80B_5ED0825D4ED3_.wvu.PrintTitles" localSheetId="7" hidden="1">'Sch-5 Dis'!$3:$13</definedName>
    <definedName name="Z_27A45B7A_04F2_4516_B80B_5ED0825D4ED3_.wvu.Rows" localSheetId="1" hidden="1">Cover!$7:$7</definedName>
    <definedName name="Z_27A45B7A_04F2_4516_B80B_5ED0825D4ED3_.wvu.Rows" localSheetId="10" hidden="1">Discount!$29:$30</definedName>
    <definedName name="Z_27A45B7A_04F2_4516_B80B_5ED0825D4ED3_.wvu.Rows" localSheetId="4" hidden="1">'Sch-1'!#REF!</definedName>
    <definedName name="Z_27A45B7A_04F2_4516_B80B_5ED0825D4ED3_.wvu.Rows" localSheetId="5" hidden="1">'Sch-1(Disc)'!#REF!</definedName>
    <definedName name="Z_2D068FA3_47E3_4516_81A6_894AA90F7864_.wvu.Cols" localSheetId="14" hidden="1">'Bid Form 2nd Envelope'!$Y:$AN</definedName>
    <definedName name="Z_2D068FA3_47E3_4516_81A6_894AA90F7864_.wvu.Cols" localSheetId="10" hidden="1">Discount!$I:$N</definedName>
    <definedName name="Z_2D068FA3_47E3_4516_81A6_894AA90F7864_.wvu.Cols" localSheetId="3" hidden="1">'Names of Bidder'!$L:$L</definedName>
    <definedName name="Z_2D068FA3_47E3_4516_81A6_894AA90F7864_.wvu.Cols" localSheetId="4" hidden="1">'Sch-1'!$M:$S,'Sch-1'!$X:$AH</definedName>
    <definedName name="Z_2D068FA3_47E3_4516_81A6_894AA90F7864_.wvu.Cols" localSheetId="5" hidden="1">'Sch-1(Disc)'!$I:$I,'Sch-1(Disc)'!$P:$Z</definedName>
    <definedName name="Z_2D068FA3_47E3_4516_81A6_894AA90F7864_.wvu.Cols" localSheetId="6" hidden="1">'Sch-2'!$I:$P</definedName>
    <definedName name="Z_2D068FA3_47E3_4516_81A6_894AA90F7864_.wvu.Cols" localSheetId="7" hidden="1">'Sch-5 Dis'!$I:$P</definedName>
    <definedName name="Z_2D068FA3_47E3_4516_81A6_894AA90F7864_.wvu.FilterData" localSheetId="4" hidden="1">'Sch-1'!$A$19:$L$174</definedName>
    <definedName name="Z_2D068FA3_47E3_4516_81A6_894AA90F7864_.wvu.FilterData" localSheetId="5" hidden="1">'Sch-1(Disc)'!$A$20:$F$92</definedName>
    <definedName name="Z_2D068FA3_47E3_4516_81A6_894AA90F7864_.wvu.PrintArea" localSheetId="14" hidden="1">'Bid Form 2nd Envelope'!$A$1:$F$59</definedName>
    <definedName name="Z_2D068FA3_47E3_4516_81A6_894AA90F7864_.wvu.PrintArea" localSheetId="10" hidden="1">Discount!$A$2:$G$42</definedName>
    <definedName name="Z_2D068FA3_47E3_4516_81A6_894AA90F7864_.wvu.PrintArea" localSheetId="12" hidden="1">'Entry Tax'!$A$1:$E$16</definedName>
    <definedName name="Z_2D068FA3_47E3_4516_81A6_894AA90F7864_.wvu.PrintArea" localSheetId="2" hidden="1">Instructions!$A$1:$C$40</definedName>
    <definedName name="Z_2D068FA3_47E3_4516_81A6_894AA90F7864_.wvu.PrintArea" localSheetId="3" hidden="1">'Names of Bidder'!$B$1:$G$28</definedName>
    <definedName name="Z_2D068FA3_47E3_4516_81A6_894AA90F7864_.wvu.PrintArea" localSheetId="11" hidden="1">Octroi!$A$1:$E$16</definedName>
    <definedName name="Z_2D068FA3_47E3_4516_81A6_894AA90F7864_.wvu.PrintArea" localSheetId="13" hidden="1">'Other Taxes &amp; Duties'!$A$1:$F$16</definedName>
    <definedName name="Z_2D068FA3_47E3_4516_81A6_894AA90F7864_.wvu.PrintArea" localSheetId="15" hidden="1">'Q &amp; C'!$A$1:$F$38</definedName>
    <definedName name="Z_2D068FA3_47E3_4516_81A6_894AA90F7864_.wvu.PrintArea" localSheetId="4" hidden="1">'Sch-1'!$A$1:$L$177</definedName>
    <definedName name="Z_2D068FA3_47E3_4516_81A6_894AA90F7864_.wvu.PrintArea" localSheetId="5" hidden="1">'Sch-1(Disc)'!$A$1:$F$98</definedName>
    <definedName name="Z_2D068FA3_47E3_4516_81A6_894AA90F7864_.wvu.PrintArea" localSheetId="6" hidden="1">'Sch-2'!$A$1:$E$20</definedName>
    <definedName name="Z_2D068FA3_47E3_4516_81A6_894AA90F7864_.wvu.PrintArea" localSheetId="8" hidden="1">'Sch-3'!$A$1:$D$33</definedName>
    <definedName name="Z_2D068FA3_47E3_4516_81A6_894AA90F7864_.wvu.PrintArea" localSheetId="9" hidden="1">'Sch-3 After Discount'!$A$1:$D$33</definedName>
    <definedName name="Z_2D068FA3_47E3_4516_81A6_894AA90F7864_.wvu.PrintArea" localSheetId="7" hidden="1">'Sch-5 Dis'!$A$1:$E$44</definedName>
    <definedName name="Z_2D068FA3_47E3_4516_81A6_894AA90F7864_.wvu.PrintTitles" localSheetId="4" hidden="1">'Sch-1'!$17:$18</definedName>
    <definedName name="Z_2D068FA3_47E3_4516_81A6_894AA90F7864_.wvu.PrintTitles" localSheetId="5" hidden="1">'Sch-1(Disc)'!$14:$16</definedName>
    <definedName name="Z_2D068FA3_47E3_4516_81A6_894AA90F7864_.wvu.PrintTitles" localSheetId="6" hidden="1">'Sch-2'!$3:$13</definedName>
    <definedName name="Z_2D068FA3_47E3_4516_81A6_894AA90F7864_.wvu.PrintTitles" localSheetId="8" hidden="1">'Sch-3'!$3:$13</definedName>
    <definedName name="Z_2D068FA3_47E3_4516_81A6_894AA90F7864_.wvu.PrintTitles" localSheetId="9" hidden="1">'Sch-3 After Discount'!$3:$13</definedName>
    <definedName name="Z_2D068FA3_47E3_4516_81A6_894AA90F7864_.wvu.PrintTitles" localSheetId="7" hidden="1">'Sch-5 Dis'!$3:$13</definedName>
    <definedName name="Z_2D068FA3_47E3_4516_81A6_894AA90F7864_.wvu.Rows" localSheetId="1" hidden="1">Cover!$7:$7</definedName>
    <definedName name="Z_2D068FA3_47E3_4516_81A6_894AA90F7864_.wvu.Rows" localSheetId="10" hidden="1">Discount!$17:$30,Discount!$32:$32</definedName>
    <definedName name="Z_2D068FA3_47E3_4516_81A6_894AA90F7864_.wvu.Rows" localSheetId="2" hidden="1">Instructions!$36:$37</definedName>
    <definedName name="Z_2D068FA3_47E3_4516_81A6_894AA90F7864_.wvu.Rows" localSheetId="4" hidden="1">'Sch-1'!$2:$2,'Sch-1'!$12:$12,'Sch-1'!$14:$15,'Sch-1'!#REF!</definedName>
    <definedName name="Z_2D068FA3_47E3_4516_81A6_894AA90F7864_.wvu.Rows" localSheetId="5" hidden="1">'Sch-1(Disc)'!$68:$91</definedName>
    <definedName name="Z_2D068FA3_47E3_4516_81A6_894AA90F7864_.wvu.Rows" localSheetId="8" hidden="1">'Sch-3'!$17:$28</definedName>
    <definedName name="Z_2D068FA3_47E3_4516_81A6_894AA90F7864_.wvu.Rows" localSheetId="9" hidden="1">'Sch-3 After Discount'!$17:$28</definedName>
    <definedName name="Z_3D662AA8_535D_445A_A535_5FFD33E1146F_.wvu.PrintArea" localSheetId="15" hidden="1">'Q &amp; C'!$A$1:$F$38</definedName>
    <definedName name="Z_3DA0B320_DAF7_4F4A_921A_9FCFD188E8C7_.wvu.Cols" localSheetId="14" hidden="1">'Bid Form 2nd Envelope'!$Y:$AM</definedName>
    <definedName name="Z_3DA0B320_DAF7_4F4A_921A_9FCFD188E8C7_.wvu.Cols" localSheetId="3" hidden="1">'Names of Bidder'!$L:$L</definedName>
    <definedName name="Z_3DA0B320_DAF7_4F4A_921A_9FCFD188E8C7_.wvu.Cols" localSheetId="4" hidden="1">'Sch-1'!$N:$U,'Sch-1'!$X:$AH</definedName>
    <definedName name="Z_3DA0B320_DAF7_4F4A_921A_9FCFD188E8C7_.wvu.Cols" localSheetId="5" hidden="1">'Sch-1(Disc)'!$I:$I,'Sch-1(Disc)'!$P:$Z</definedName>
    <definedName name="Z_3DA0B320_DAF7_4F4A_921A_9FCFD188E8C7_.wvu.Cols" localSheetId="6" hidden="1">'Sch-2'!$I:$P</definedName>
    <definedName name="Z_3DA0B320_DAF7_4F4A_921A_9FCFD188E8C7_.wvu.Cols" localSheetId="7" hidden="1">'Sch-5 Dis'!$I:$P</definedName>
    <definedName name="Z_3DA0B320_DAF7_4F4A_921A_9FCFD188E8C7_.wvu.FilterData" localSheetId="4" hidden="1">'Sch-1'!$A$19:$L$174</definedName>
    <definedName name="Z_3DA0B320_DAF7_4F4A_921A_9FCFD188E8C7_.wvu.FilterData" localSheetId="5" hidden="1">'Sch-1(Disc)'!$A$20:$F$92</definedName>
    <definedName name="Z_3DA0B320_DAF7_4F4A_921A_9FCFD188E8C7_.wvu.PrintArea" localSheetId="14" hidden="1">'Bid Form 2nd Envelope'!$A$1:$F$59</definedName>
    <definedName name="Z_3DA0B320_DAF7_4F4A_921A_9FCFD188E8C7_.wvu.PrintArea" localSheetId="10" hidden="1">Discount!$A$2:$G$42</definedName>
    <definedName name="Z_3DA0B320_DAF7_4F4A_921A_9FCFD188E8C7_.wvu.PrintArea" localSheetId="12" hidden="1">'Entry Tax'!$A$1:$E$16</definedName>
    <definedName name="Z_3DA0B320_DAF7_4F4A_921A_9FCFD188E8C7_.wvu.PrintArea" localSheetId="2" hidden="1">Instructions!$A$1:$C$40</definedName>
    <definedName name="Z_3DA0B320_DAF7_4F4A_921A_9FCFD188E8C7_.wvu.PrintArea" localSheetId="3" hidden="1">'Names of Bidder'!$B$1:$G$28</definedName>
    <definedName name="Z_3DA0B320_DAF7_4F4A_921A_9FCFD188E8C7_.wvu.PrintArea" localSheetId="11" hidden="1">Octroi!$A$1:$E$16</definedName>
    <definedName name="Z_3DA0B320_DAF7_4F4A_921A_9FCFD188E8C7_.wvu.PrintArea" localSheetId="13" hidden="1">'Other Taxes &amp; Duties'!$A$1:$F$16</definedName>
    <definedName name="Z_3DA0B320_DAF7_4F4A_921A_9FCFD188E8C7_.wvu.PrintArea" localSheetId="15" hidden="1">'Q &amp; C'!$A$1:$F$38</definedName>
    <definedName name="Z_3DA0B320_DAF7_4F4A_921A_9FCFD188E8C7_.wvu.PrintArea" localSheetId="4" hidden="1">'Sch-1'!$A$1:$L$177</definedName>
    <definedName name="Z_3DA0B320_DAF7_4F4A_921A_9FCFD188E8C7_.wvu.PrintArea" localSheetId="5" hidden="1">'Sch-1(Disc)'!$A$1:$F$98</definedName>
    <definedName name="Z_3DA0B320_DAF7_4F4A_921A_9FCFD188E8C7_.wvu.PrintArea" localSheetId="6" hidden="1">'Sch-2'!$A$1:$E$20</definedName>
    <definedName name="Z_3DA0B320_DAF7_4F4A_921A_9FCFD188E8C7_.wvu.PrintArea" localSheetId="8" hidden="1">'Sch-3'!$A$1:$D$33</definedName>
    <definedName name="Z_3DA0B320_DAF7_4F4A_921A_9FCFD188E8C7_.wvu.PrintArea" localSheetId="9" hidden="1">'Sch-3 After Discount'!$A$1:$D$33</definedName>
    <definedName name="Z_3DA0B320_DAF7_4F4A_921A_9FCFD188E8C7_.wvu.PrintArea" localSheetId="7" hidden="1">'Sch-5 Dis'!$A$1:$E$44</definedName>
    <definedName name="Z_3DA0B320_DAF7_4F4A_921A_9FCFD188E8C7_.wvu.PrintTitles" localSheetId="4" hidden="1">'Sch-1'!$14:$16</definedName>
    <definedName name="Z_3DA0B320_DAF7_4F4A_921A_9FCFD188E8C7_.wvu.PrintTitles" localSheetId="5" hidden="1">'Sch-1(Disc)'!$14:$16</definedName>
    <definedName name="Z_3DA0B320_DAF7_4F4A_921A_9FCFD188E8C7_.wvu.PrintTitles" localSheetId="6" hidden="1">'Sch-2'!$3:$13</definedName>
    <definedName name="Z_3DA0B320_DAF7_4F4A_921A_9FCFD188E8C7_.wvu.PrintTitles" localSheetId="8" hidden="1">'Sch-3'!$3:$13</definedName>
    <definedName name="Z_3DA0B320_DAF7_4F4A_921A_9FCFD188E8C7_.wvu.PrintTitles" localSheetId="9" hidden="1">'Sch-3 After Discount'!$3:$13</definedName>
    <definedName name="Z_3DA0B320_DAF7_4F4A_921A_9FCFD188E8C7_.wvu.PrintTitles" localSheetId="7" hidden="1">'Sch-5 Dis'!$3:$13</definedName>
    <definedName name="Z_3DA0B320_DAF7_4F4A_921A_9FCFD188E8C7_.wvu.Rows" localSheetId="1" hidden="1">Cover!$7:$7</definedName>
    <definedName name="Z_3DA0B320_DAF7_4F4A_921A_9FCFD188E8C7_.wvu.Rows" localSheetId="10" hidden="1">Discount!$17:$30</definedName>
    <definedName name="Z_3DA0B320_DAF7_4F4A_921A_9FCFD188E8C7_.wvu.Rows" localSheetId="2" hidden="1">Instructions!$36:$37</definedName>
    <definedName name="Z_3DA0B320_DAF7_4F4A_921A_9FCFD188E8C7_.wvu.Rows" localSheetId="4" hidden="1">'Sch-1'!$17:$18</definedName>
    <definedName name="Z_3DA0B320_DAF7_4F4A_921A_9FCFD188E8C7_.wvu.Rows" localSheetId="5" hidden="1">'Sch-1(Disc)'!$68:$91</definedName>
    <definedName name="Z_3DA0B320_DAF7_4F4A_921A_9FCFD188E8C7_.wvu.Rows" localSheetId="8" hidden="1">'Sch-3'!$17:$28</definedName>
    <definedName name="Z_3DA0B320_DAF7_4F4A_921A_9FCFD188E8C7_.wvu.Rows" localSheetId="9" hidden="1">'Sch-3 After Discount'!$17:$28</definedName>
    <definedName name="Z_427AF4ED_2BDF_478F_9F0A_595838FA0EC8_.wvu.Cols" localSheetId="14" hidden="1">'Bid Form 2nd Envelope'!$Y:$AN</definedName>
    <definedName name="Z_427AF4ED_2BDF_478F_9F0A_595838FA0EC8_.wvu.Cols" localSheetId="10" hidden="1">Discount!$I:$N</definedName>
    <definedName name="Z_427AF4ED_2BDF_478F_9F0A_595838FA0EC8_.wvu.Cols" localSheetId="3" hidden="1">'Names of Bidder'!$L:$L</definedName>
    <definedName name="Z_427AF4ED_2BDF_478F_9F0A_595838FA0EC8_.wvu.Cols" localSheetId="4" hidden="1">'Sch-1'!$M:$S,'Sch-1'!$X:$AH</definedName>
    <definedName name="Z_427AF4ED_2BDF_478F_9F0A_595838FA0EC8_.wvu.Cols" localSheetId="5" hidden="1">'Sch-1(Disc)'!$I:$I,'Sch-1(Disc)'!$P:$Z</definedName>
    <definedName name="Z_427AF4ED_2BDF_478F_9F0A_595838FA0EC8_.wvu.Cols" localSheetId="6" hidden="1">'Sch-2'!$I:$P</definedName>
    <definedName name="Z_427AF4ED_2BDF_478F_9F0A_595838FA0EC8_.wvu.Cols" localSheetId="7" hidden="1">'Sch-5 Dis'!$I:$P</definedName>
    <definedName name="Z_427AF4ED_2BDF_478F_9F0A_595838FA0EC8_.wvu.FilterData" localSheetId="4" hidden="1">'Sch-1'!$A$19:$L$174</definedName>
    <definedName name="Z_427AF4ED_2BDF_478F_9F0A_595838FA0EC8_.wvu.FilterData" localSheetId="5" hidden="1">'Sch-1(Disc)'!$A$20:$F$92</definedName>
    <definedName name="Z_427AF4ED_2BDF_478F_9F0A_595838FA0EC8_.wvu.PrintArea" localSheetId="14" hidden="1">'Bid Form 2nd Envelope'!$A$1:$F$59</definedName>
    <definedName name="Z_427AF4ED_2BDF_478F_9F0A_595838FA0EC8_.wvu.PrintArea" localSheetId="10" hidden="1">Discount!$A$2:$G$42</definedName>
    <definedName name="Z_427AF4ED_2BDF_478F_9F0A_595838FA0EC8_.wvu.PrintArea" localSheetId="12" hidden="1">'Entry Tax'!$A$1:$E$16</definedName>
    <definedName name="Z_427AF4ED_2BDF_478F_9F0A_595838FA0EC8_.wvu.PrintArea" localSheetId="2" hidden="1">Instructions!$A$1:$C$40</definedName>
    <definedName name="Z_427AF4ED_2BDF_478F_9F0A_595838FA0EC8_.wvu.PrintArea" localSheetId="3" hidden="1">'Names of Bidder'!$B$1:$G$28</definedName>
    <definedName name="Z_427AF4ED_2BDF_478F_9F0A_595838FA0EC8_.wvu.PrintArea" localSheetId="11" hidden="1">Octroi!$A$1:$E$16</definedName>
    <definedName name="Z_427AF4ED_2BDF_478F_9F0A_595838FA0EC8_.wvu.PrintArea" localSheetId="13" hidden="1">'Other Taxes &amp; Duties'!$A$1:$F$16</definedName>
    <definedName name="Z_427AF4ED_2BDF_478F_9F0A_595838FA0EC8_.wvu.PrintArea" localSheetId="15" hidden="1">'Q &amp; C'!$A$1:$F$38</definedName>
    <definedName name="Z_427AF4ED_2BDF_478F_9F0A_595838FA0EC8_.wvu.PrintArea" localSheetId="4" hidden="1">'Sch-1'!$A$1:$L$177</definedName>
    <definedName name="Z_427AF4ED_2BDF_478F_9F0A_595838FA0EC8_.wvu.PrintArea" localSheetId="5" hidden="1">'Sch-1(Disc)'!$A$1:$F$98</definedName>
    <definedName name="Z_427AF4ED_2BDF_478F_9F0A_595838FA0EC8_.wvu.PrintArea" localSheetId="6" hidden="1">'Sch-2'!$A$1:$E$20</definedName>
    <definedName name="Z_427AF4ED_2BDF_478F_9F0A_595838FA0EC8_.wvu.PrintArea" localSheetId="8" hidden="1">'Sch-3'!$A$1:$D$33</definedName>
    <definedName name="Z_427AF4ED_2BDF_478F_9F0A_595838FA0EC8_.wvu.PrintArea" localSheetId="9" hidden="1">'Sch-3 After Discount'!$A$1:$D$33</definedName>
    <definedName name="Z_427AF4ED_2BDF_478F_9F0A_595838FA0EC8_.wvu.PrintArea" localSheetId="7" hidden="1">'Sch-5 Dis'!$A$1:$E$44</definedName>
    <definedName name="Z_427AF4ED_2BDF_478F_9F0A_595838FA0EC8_.wvu.PrintTitles" localSheetId="4" hidden="1">'Sch-1'!$17:$18</definedName>
    <definedName name="Z_427AF4ED_2BDF_478F_9F0A_595838FA0EC8_.wvu.PrintTitles" localSheetId="5" hidden="1">'Sch-1(Disc)'!$14:$16</definedName>
    <definedName name="Z_427AF4ED_2BDF_478F_9F0A_595838FA0EC8_.wvu.PrintTitles" localSheetId="6" hidden="1">'Sch-2'!$3:$13</definedName>
    <definedName name="Z_427AF4ED_2BDF_478F_9F0A_595838FA0EC8_.wvu.PrintTitles" localSheetId="8" hidden="1">'Sch-3'!$3:$13</definedName>
    <definedName name="Z_427AF4ED_2BDF_478F_9F0A_595838FA0EC8_.wvu.PrintTitles" localSheetId="9" hidden="1">'Sch-3 After Discount'!$3:$13</definedName>
    <definedName name="Z_427AF4ED_2BDF_478F_9F0A_595838FA0EC8_.wvu.PrintTitles" localSheetId="7" hidden="1">'Sch-5 Dis'!$3:$13</definedName>
    <definedName name="Z_427AF4ED_2BDF_478F_9F0A_595838FA0EC8_.wvu.Rows" localSheetId="1" hidden="1">Cover!$7:$7</definedName>
    <definedName name="Z_427AF4ED_2BDF_478F_9F0A_595838FA0EC8_.wvu.Rows" localSheetId="10" hidden="1">Discount!$17:$30,Discount!$32:$32</definedName>
    <definedName name="Z_427AF4ED_2BDF_478F_9F0A_595838FA0EC8_.wvu.Rows" localSheetId="2" hidden="1">Instructions!$36:$37</definedName>
    <definedName name="Z_427AF4ED_2BDF_478F_9F0A_595838FA0EC8_.wvu.Rows" localSheetId="4" hidden="1">'Sch-1'!$2:$2,'Sch-1'!$12:$12,'Sch-1'!$14:$15,'Sch-1'!#REF!</definedName>
    <definedName name="Z_427AF4ED_2BDF_478F_9F0A_595838FA0EC8_.wvu.Rows" localSheetId="5" hidden="1">'Sch-1(Disc)'!$68:$91</definedName>
    <definedName name="Z_427AF4ED_2BDF_478F_9F0A_595838FA0EC8_.wvu.Rows" localSheetId="8" hidden="1">'Sch-3'!$17:$28</definedName>
    <definedName name="Z_427AF4ED_2BDF_478F_9F0A_595838FA0EC8_.wvu.Rows" localSheetId="9" hidden="1">'Sch-3 After Discount'!$17:$28</definedName>
    <definedName name="Z_4F65FF32_EC61_4022_A399_2986D7B6B8B3_.wvu.Cols" localSheetId="14" hidden="1">'Bid Form 2nd Envelope'!$Z:$AJ</definedName>
    <definedName name="Z_4F65FF32_EC61_4022_A399_2986D7B6B8B3_.wvu.Cols" localSheetId="4" hidden="1">'Sch-1'!$T:$AG</definedName>
    <definedName name="Z_4F65FF32_EC61_4022_A399_2986D7B6B8B3_.wvu.Cols" localSheetId="5" hidden="1">'Sch-1(Disc)'!$L:$Y</definedName>
    <definedName name="Z_4F65FF32_EC61_4022_A399_2986D7B6B8B3_.wvu.Cols" localSheetId="6" hidden="1">'Sch-2'!$I:$P</definedName>
    <definedName name="Z_4F65FF32_EC61_4022_A399_2986D7B6B8B3_.wvu.Cols" localSheetId="7" hidden="1">'Sch-5 Dis'!$I:$P</definedName>
    <definedName name="Z_4F65FF32_EC61_4022_A399_2986D7B6B8B3_.wvu.PrintArea" localSheetId="14" hidden="1">'Bid Form 2nd Envelope'!$A$1:$F$61</definedName>
    <definedName name="Z_4F65FF32_EC61_4022_A399_2986D7B6B8B3_.wvu.PrintArea" localSheetId="10" hidden="1">Discount!$A$2:$G$40</definedName>
    <definedName name="Z_4F65FF32_EC61_4022_A399_2986D7B6B8B3_.wvu.PrintArea" localSheetId="12" hidden="1">'Entry Tax'!$A$1:$E$16</definedName>
    <definedName name="Z_4F65FF32_EC61_4022_A399_2986D7B6B8B3_.wvu.PrintArea" localSheetId="2" hidden="1">Instructions!$A$1:$C$40</definedName>
    <definedName name="Z_4F65FF32_EC61_4022_A399_2986D7B6B8B3_.wvu.PrintArea" localSheetId="3" hidden="1">'Names of Bidder'!$B$1:$E$26</definedName>
    <definedName name="Z_4F65FF32_EC61_4022_A399_2986D7B6B8B3_.wvu.PrintArea" localSheetId="11" hidden="1">Octroi!$A$1:$E$16</definedName>
    <definedName name="Z_4F65FF32_EC61_4022_A399_2986D7B6B8B3_.wvu.PrintArea" localSheetId="13" hidden="1">'Other Taxes &amp; Duties'!$A$1:$F$16</definedName>
    <definedName name="Z_4F65FF32_EC61_4022_A399_2986D7B6B8B3_.wvu.PrintArea" localSheetId="15" hidden="1">'Q &amp; C'!$A$1:$F$38</definedName>
    <definedName name="Z_4F65FF32_EC61_4022_A399_2986D7B6B8B3_.wvu.PrintArea" localSheetId="4" hidden="1">'Sch-1'!$A$1:$L$178</definedName>
    <definedName name="Z_4F65FF32_EC61_4022_A399_2986D7B6B8B3_.wvu.PrintArea" localSheetId="5" hidden="1">'Sch-1(Disc)'!$A$1:$F$99</definedName>
    <definedName name="Z_4F65FF32_EC61_4022_A399_2986D7B6B8B3_.wvu.PrintArea" localSheetId="6" hidden="1">'Sch-2'!$A$1:$E$20</definedName>
    <definedName name="Z_4F65FF32_EC61_4022_A399_2986D7B6B8B3_.wvu.PrintArea" localSheetId="8" hidden="1">'Sch-3'!$A$1:$D$33</definedName>
    <definedName name="Z_4F65FF32_EC61_4022_A399_2986D7B6B8B3_.wvu.PrintArea" localSheetId="9" hidden="1">'Sch-3 After Discount'!$A$1:$D$33</definedName>
    <definedName name="Z_4F65FF32_EC61_4022_A399_2986D7B6B8B3_.wvu.PrintArea" localSheetId="7" hidden="1">'Sch-5 Dis'!$A$1:$E$44</definedName>
    <definedName name="Z_4F65FF32_EC61_4022_A399_2986D7B6B8B3_.wvu.PrintTitles" localSheetId="4" hidden="1">'Sch-1'!$14:$16</definedName>
    <definedName name="Z_4F65FF32_EC61_4022_A399_2986D7B6B8B3_.wvu.PrintTitles" localSheetId="5" hidden="1">'Sch-1(Disc)'!$14:$16</definedName>
    <definedName name="Z_4F65FF32_EC61_4022_A399_2986D7B6B8B3_.wvu.PrintTitles" localSheetId="6" hidden="1">'Sch-2'!$3:$13</definedName>
    <definedName name="Z_4F65FF32_EC61_4022_A399_2986D7B6B8B3_.wvu.PrintTitles" localSheetId="8" hidden="1">'Sch-3'!$3:$13</definedName>
    <definedName name="Z_4F65FF32_EC61_4022_A399_2986D7B6B8B3_.wvu.PrintTitles" localSheetId="9" hidden="1">'Sch-3 After Discount'!$3:$13</definedName>
    <definedName name="Z_4F65FF32_EC61_4022_A399_2986D7B6B8B3_.wvu.PrintTitles" localSheetId="7" hidden="1">'Sch-5 Dis'!$3:$13</definedName>
    <definedName name="Z_4F65FF32_EC61_4022_A399_2986D7B6B8B3_.wvu.Rows" localSheetId="4" hidden="1">'Sch-1'!$175:$219</definedName>
    <definedName name="Z_4F65FF32_EC61_4022_A399_2986D7B6B8B3_.wvu.Rows" localSheetId="5" hidden="1">'Sch-1(Disc)'!$92:$140</definedName>
    <definedName name="Z_58D82F59_8CF6_455F_B9F4_081499FDF243_.wvu.Cols" localSheetId="10" hidden="1">Discount!$I:$P</definedName>
    <definedName name="Z_58D82F59_8CF6_455F_B9F4_081499FDF243_.wvu.PrintArea" localSheetId="10" hidden="1">Discount!$A$2:$G$42</definedName>
    <definedName name="Z_58D82F59_8CF6_455F_B9F4_081499FDF243_.wvu.PrintArea" localSheetId="12" hidden="1">'Entry Tax'!$A$1:$E$16</definedName>
    <definedName name="Z_58D82F59_8CF6_455F_B9F4_081499FDF243_.wvu.PrintArea" localSheetId="11" hidden="1">Octroi!$A$1:$E$16</definedName>
    <definedName name="Z_58D82F59_8CF6_455F_B9F4_081499FDF243_.wvu.PrintArea" localSheetId="13" hidden="1">'Other Taxes &amp; Duties'!$A$1:$F$16</definedName>
    <definedName name="Z_58D82F59_8CF6_455F_B9F4_081499FDF243_.wvu.Rows" localSheetId="10" hidden="1">Discount!$21:$21,Discount!$27:$27</definedName>
    <definedName name="Z_5C6610A7_30B1_43C5_B47D_FDA0FBB789C6_.wvu.PrintArea" localSheetId="2" hidden="1">Instructions!$A$1:$C$40</definedName>
    <definedName name="Z_696D9240_6693_44E8_B9A4_2BFADD101EE2_.wvu.Cols" localSheetId="10" hidden="1">Discount!$I:$P</definedName>
    <definedName name="Z_696D9240_6693_44E8_B9A4_2BFADD101EE2_.wvu.PrintArea" localSheetId="10" hidden="1">Discount!$A$2:$G$42</definedName>
    <definedName name="Z_696D9240_6693_44E8_B9A4_2BFADD101EE2_.wvu.PrintArea" localSheetId="12" hidden="1">'Entry Tax'!$A$1:$E$16</definedName>
    <definedName name="Z_696D9240_6693_44E8_B9A4_2BFADD101EE2_.wvu.PrintArea" localSheetId="11" hidden="1">Octroi!$A$1:$E$16</definedName>
    <definedName name="Z_696D9240_6693_44E8_B9A4_2BFADD101EE2_.wvu.PrintArea" localSheetId="13" hidden="1">'Other Taxes &amp; Duties'!$A$1:$F$16</definedName>
    <definedName name="Z_696D9240_6693_44E8_B9A4_2BFADD101EE2_.wvu.Rows" localSheetId="10" hidden="1">Discount!$21:$21,Discount!$27:$27</definedName>
    <definedName name="Z_714760DF_5EB1_4543_9C04_C1A23AAE4384_.wvu.Cols" localSheetId="14" hidden="1">'Bid Form 2nd Envelope'!$Y:$AM</definedName>
    <definedName name="Z_714760DF_5EB1_4543_9C04_C1A23AAE4384_.wvu.Cols" localSheetId="3" hidden="1">'Names of Bidder'!$L:$L</definedName>
    <definedName name="Z_714760DF_5EB1_4543_9C04_C1A23AAE4384_.wvu.Cols" localSheetId="4" hidden="1">'Sch-1'!$N:$U,'Sch-1'!$X:$AH</definedName>
    <definedName name="Z_714760DF_5EB1_4543_9C04_C1A23AAE4384_.wvu.Cols" localSheetId="5" hidden="1">'Sch-1(Disc)'!$I:$I,'Sch-1(Disc)'!$P:$Z</definedName>
    <definedName name="Z_714760DF_5EB1_4543_9C04_C1A23AAE4384_.wvu.Cols" localSheetId="6" hidden="1">'Sch-2'!$I:$P</definedName>
    <definedName name="Z_714760DF_5EB1_4543_9C04_C1A23AAE4384_.wvu.Cols" localSheetId="7" hidden="1">'Sch-5 Dis'!$I:$P</definedName>
    <definedName name="Z_714760DF_5EB1_4543_9C04_C1A23AAE4384_.wvu.FilterData" localSheetId="4" hidden="1">'Sch-1'!$A$19:$L$174</definedName>
    <definedName name="Z_714760DF_5EB1_4543_9C04_C1A23AAE4384_.wvu.FilterData" localSheetId="5" hidden="1">'Sch-1(Disc)'!$A$20:$F$92</definedName>
    <definedName name="Z_714760DF_5EB1_4543_9C04_C1A23AAE4384_.wvu.PrintArea" localSheetId="14" hidden="1">'Bid Form 2nd Envelope'!$A$1:$F$59</definedName>
    <definedName name="Z_714760DF_5EB1_4543_9C04_C1A23AAE4384_.wvu.PrintArea" localSheetId="10" hidden="1">Discount!$A$2:$G$42</definedName>
    <definedName name="Z_714760DF_5EB1_4543_9C04_C1A23AAE4384_.wvu.PrintArea" localSheetId="12" hidden="1">'Entry Tax'!$A$1:$E$16</definedName>
    <definedName name="Z_714760DF_5EB1_4543_9C04_C1A23AAE4384_.wvu.PrintArea" localSheetId="2" hidden="1">Instructions!$A$1:$C$40</definedName>
    <definedName name="Z_714760DF_5EB1_4543_9C04_C1A23AAE4384_.wvu.PrintArea" localSheetId="3" hidden="1">'Names of Bidder'!$B$1:$G$28</definedName>
    <definedName name="Z_714760DF_5EB1_4543_9C04_C1A23AAE4384_.wvu.PrintArea" localSheetId="11" hidden="1">Octroi!$A$1:$E$16</definedName>
    <definedName name="Z_714760DF_5EB1_4543_9C04_C1A23AAE4384_.wvu.PrintArea" localSheetId="13" hidden="1">'Other Taxes &amp; Duties'!$A$1:$F$16</definedName>
    <definedName name="Z_714760DF_5EB1_4543_9C04_C1A23AAE4384_.wvu.PrintArea" localSheetId="15" hidden="1">'Q &amp; C'!$A$1:$F$38</definedName>
    <definedName name="Z_714760DF_5EB1_4543_9C04_C1A23AAE4384_.wvu.PrintArea" localSheetId="4" hidden="1">'Sch-1'!$A$1:$L$177</definedName>
    <definedName name="Z_714760DF_5EB1_4543_9C04_C1A23AAE4384_.wvu.PrintArea" localSheetId="5" hidden="1">'Sch-1(Disc)'!$A$1:$F$98</definedName>
    <definedName name="Z_714760DF_5EB1_4543_9C04_C1A23AAE4384_.wvu.PrintArea" localSheetId="6" hidden="1">'Sch-2'!$A$1:$E$20</definedName>
    <definedName name="Z_714760DF_5EB1_4543_9C04_C1A23AAE4384_.wvu.PrintArea" localSheetId="8" hidden="1">'Sch-3'!$A$1:$D$33</definedName>
    <definedName name="Z_714760DF_5EB1_4543_9C04_C1A23AAE4384_.wvu.PrintArea" localSheetId="9" hidden="1">'Sch-3 After Discount'!$A$1:$D$33</definedName>
    <definedName name="Z_714760DF_5EB1_4543_9C04_C1A23AAE4384_.wvu.PrintArea" localSheetId="7" hidden="1">'Sch-5 Dis'!$A$1:$E$44</definedName>
    <definedName name="Z_714760DF_5EB1_4543_9C04_C1A23AAE4384_.wvu.PrintTitles" localSheetId="4" hidden="1">'Sch-1'!$14:$16</definedName>
    <definedName name="Z_714760DF_5EB1_4543_9C04_C1A23AAE4384_.wvu.PrintTitles" localSheetId="5" hidden="1">'Sch-1(Disc)'!$14:$16</definedName>
    <definedName name="Z_714760DF_5EB1_4543_9C04_C1A23AAE4384_.wvu.PrintTitles" localSheetId="6" hidden="1">'Sch-2'!$3:$13</definedName>
    <definedName name="Z_714760DF_5EB1_4543_9C04_C1A23AAE4384_.wvu.PrintTitles" localSheetId="8" hidden="1">'Sch-3'!$3:$13</definedName>
    <definedName name="Z_714760DF_5EB1_4543_9C04_C1A23AAE4384_.wvu.PrintTitles" localSheetId="9" hidden="1">'Sch-3 After Discount'!$3:$13</definedName>
    <definedName name="Z_714760DF_5EB1_4543_9C04_C1A23AAE4384_.wvu.PrintTitles" localSheetId="7" hidden="1">'Sch-5 Dis'!$3:$13</definedName>
    <definedName name="Z_714760DF_5EB1_4543_9C04_C1A23AAE4384_.wvu.Rows" localSheetId="1" hidden="1">Cover!$7:$7</definedName>
    <definedName name="Z_714760DF_5EB1_4543_9C04_C1A23AAE4384_.wvu.Rows" localSheetId="10" hidden="1">Discount!$17:$30</definedName>
    <definedName name="Z_714760DF_5EB1_4543_9C04_C1A23AAE4384_.wvu.Rows" localSheetId="2" hidden="1">Instructions!$36:$37</definedName>
    <definedName name="Z_714760DF_5EB1_4543_9C04_C1A23AAE4384_.wvu.Rows" localSheetId="5" hidden="1">'Sch-1(Disc)'!$68:$91</definedName>
    <definedName name="Z_714760DF_5EB1_4543_9C04_C1A23AAE4384_.wvu.Rows" localSheetId="8" hidden="1">'Sch-3'!$17:$28</definedName>
    <definedName name="Z_714760DF_5EB1_4543_9C04_C1A23AAE4384_.wvu.Rows" localSheetId="9" hidden="1">'Sch-3 After Discount'!$17:$28</definedName>
    <definedName name="Z_8C0E2163_61BB_48DF_AFAF_5E75147ED450_.wvu.Cols" localSheetId="14" hidden="1">'Bid Form 2nd Envelope'!$Y:$AM</definedName>
    <definedName name="Z_8C0E2163_61BB_48DF_AFAF_5E75147ED450_.wvu.Cols" localSheetId="3" hidden="1">'Names of Bidder'!$L:$L</definedName>
    <definedName name="Z_8C0E2163_61BB_48DF_AFAF_5E75147ED450_.wvu.Cols" localSheetId="4" hidden="1">'Sch-1'!$N:$U,'Sch-1'!$X:$AH</definedName>
    <definedName name="Z_8C0E2163_61BB_48DF_AFAF_5E75147ED450_.wvu.Cols" localSheetId="5" hidden="1">'Sch-1(Disc)'!$I:$I,'Sch-1(Disc)'!$P:$Z</definedName>
    <definedName name="Z_8C0E2163_61BB_48DF_AFAF_5E75147ED450_.wvu.Cols" localSheetId="6" hidden="1">'Sch-2'!$I:$P</definedName>
    <definedName name="Z_8C0E2163_61BB_48DF_AFAF_5E75147ED450_.wvu.Cols" localSheetId="7" hidden="1">'Sch-5 Dis'!$I:$P</definedName>
    <definedName name="Z_8C0E2163_61BB_48DF_AFAF_5E75147ED450_.wvu.FilterData" localSheetId="4" hidden="1">'Sch-1'!$A$19:$L$174</definedName>
    <definedName name="Z_8C0E2163_61BB_48DF_AFAF_5E75147ED450_.wvu.FilterData" localSheetId="5" hidden="1">'Sch-1(Disc)'!$A$20:$F$92</definedName>
    <definedName name="Z_8C0E2163_61BB_48DF_AFAF_5E75147ED450_.wvu.PrintArea" localSheetId="14" hidden="1">'Bid Form 2nd Envelope'!$A$1:$F$59</definedName>
    <definedName name="Z_8C0E2163_61BB_48DF_AFAF_5E75147ED450_.wvu.PrintArea" localSheetId="10" hidden="1">Discount!$A$2:$G$42</definedName>
    <definedName name="Z_8C0E2163_61BB_48DF_AFAF_5E75147ED450_.wvu.PrintArea" localSheetId="12" hidden="1">'Entry Tax'!$A$1:$E$16</definedName>
    <definedName name="Z_8C0E2163_61BB_48DF_AFAF_5E75147ED450_.wvu.PrintArea" localSheetId="2" hidden="1">Instructions!$A$1:$C$40</definedName>
    <definedName name="Z_8C0E2163_61BB_48DF_AFAF_5E75147ED450_.wvu.PrintArea" localSheetId="3" hidden="1">'Names of Bidder'!$B$1:$G$28</definedName>
    <definedName name="Z_8C0E2163_61BB_48DF_AFAF_5E75147ED450_.wvu.PrintArea" localSheetId="11" hidden="1">Octroi!$A$1:$E$16</definedName>
    <definedName name="Z_8C0E2163_61BB_48DF_AFAF_5E75147ED450_.wvu.PrintArea" localSheetId="13" hidden="1">'Other Taxes &amp; Duties'!$A$1:$F$16</definedName>
    <definedName name="Z_8C0E2163_61BB_48DF_AFAF_5E75147ED450_.wvu.PrintArea" localSheetId="15" hidden="1">'Q &amp; C'!$A$1:$F$38</definedName>
    <definedName name="Z_8C0E2163_61BB_48DF_AFAF_5E75147ED450_.wvu.PrintArea" localSheetId="4" hidden="1">'Sch-1'!$A$1:$L$177</definedName>
    <definedName name="Z_8C0E2163_61BB_48DF_AFAF_5E75147ED450_.wvu.PrintArea" localSheetId="5" hidden="1">'Sch-1(Disc)'!$A$1:$F$98</definedName>
    <definedName name="Z_8C0E2163_61BB_48DF_AFAF_5E75147ED450_.wvu.PrintArea" localSheetId="6" hidden="1">'Sch-2'!$A$1:$E$20</definedName>
    <definedName name="Z_8C0E2163_61BB_48DF_AFAF_5E75147ED450_.wvu.PrintArea" localSheetId="8" hidden="1">'Sch-3'!$A$1:$D$33</definedName>
    <definedName name="Z_8C0E2163_61BB_48DF_AFAF_5E75147ED450_.wvu.PrintArea" localSheetId="9" hidden="1">'Sch-3 After Discount'!$A$1:$D$33</definedName>
    <definedName name="Z_8C0E2163_61BB_48DF_AFAF_5E75147ED450_.wvu.PrintArea" localSheetId="7" hidden="1">'Sch-5 Dis'!$A$1:$E$44</definedName>
    <definedName name="Z_8C0E2163_61BB_48DF_AFAF_5E75147ED450_.wvu.PrintTitles" localSheetId="4" hidden="1">'Sch-1'!$14:$16</definedName>
    <definedName name="Z_8C0E2163_61BB_48DF_AFAF_5E75147ED450_.wvu.PrintTitles" localSheetId="5" hidden="1">'Sch-1(Disc)'!$14:$16</definedName>
    <definedName name="Z_8C0E2163_61BB_48DF_AFAF_5E75147ED450_.wvu.PrintTitles" localSheetId="6" hidden="1">'Sch-2'!$3:$13</definedName>
    <definedName name="Z_8C0E2163_61BB_48DF_AFAF_5E75147ED450_.wvu.PrintTitles" localSheetId="8" hidden="1">'Sch-3'!$3:$13</definedName>
    <definedName name="Z_8C0E2163_61BB_48DF_AFAF_5E75147ED450_.wvu.PrintTitles" localSheetId="9" hidden="1">'Sch-3 After Discount'!$3:$13</definedName>
    <definedName name="Z_8C0E2163_61BB_48DF_AFAF_5E75147ED450_.wvu.PrintTitles" localSheetId="7" hidden="1">'Sch-5 Dis'!$3:$13</definedName>
    <definedName name="Z_8C0E2163_61BB_48DF_AFAF_5E75147ED450_.wvu.Rows" localSheetId="1" hidden="1">Cover!$7:$7</definedName>
    <definedName name="Z_8C0E2163_61BB_48DF_AFAF_5E75147ED450_.wvu.Rows" localSheetId="10" hidden="1">Discount!$17:$30</definedName>
    <definedName name="Z_8C0E2163_61BB_48DF_AFAF_5E75147ED450_.wvu.Rows" localSheetId="2" hidden="1">Instructions!$36:$37</definedName>
    <definedName name="Z_8C0E2163_61BB_48DF_AFAF_5E75147ED450_.wvu.Rows" localSheetId="4" hidden="1">'Sch-1'!$17:$18</definedName>
    <definedName name="Z_8C0E2163_61BB_48DF_AFAF_5E75147ED450_.wvu.Rows" localSheetId="5" hidden="1">'Sch-1(Disc)'!$68:$91</definedName>
    <definedName name="Z_8C0E2163_61BB_48DF_AFAF_5E75147ED450_.wvu.Rows" localSheetId="8" hidden="1">'Sch-3'!$17:$28</definedName>
    <definedName name="Z_8C0E2163_61BB_48DF_AFAF_5E75147ED450_.wvu.Rows" localSheetId="9" hidden="1">'Sch-3 After Discount'!$17:$28</definedName>
    <definedName name="Z_9658319F_66FC_48F8_AB8A_302F6F77BA10_.wvu.Cols" localSheetId="14" hidden="1">'Bid Form 2nd Envelope'!$Y:$AN</definedName>
    <definedName name="Z_9658319F_66FC_48F8_AB8A_302F6F77BA10_.wvu.Cols" localSheetId="10" hidden="1">Discount!$I:$N</definedName>
    <definedName name="Z_9658319F_66FC_48F8_AB8A_302F6F77BA10_.wvu.Cols" localSheetId="3" hidden="1">'Names of Bidder'!$L:$L</definedName>
    <definedName name="Z_9658319F_66FC_48F8_AB8A_302F6F77BA10_.wvu.Cols" localSheetId="4" hidden="1">'Sch-1'!$M:$T,'Sch-1'!$X:$AH</definedName>
    <definedName name="Z_9658319F_66FC_48F8_AB8A_302F6F77BA10_.wvu.Cols" localSheetId="5" hidden="1">'Sch-1(Disc)'!$I:$I,'Sch-1(Disc)'!$P:$Z</definedName>
    <definedName name="Z_9658319F_66FC_48F8_AB8A_302F6F77BA10_.wvu.Cols" localSheetId="6" hidden="1">'Sch-2'!$I:$P</definedName>
    <definedName name="Z_9658319F_66FC_48F8_AB8A_302F6F77BA10_.wvu.Cols" localSheetId="7" hidden="1">'Sch-5 Dis'!$I:$P</definedName>
    <definedName name="Z_9658319F_66FC_48F8_AB8A_302F6F77BA10_.wvu.FilterData" localSheetId="4" hidden="1">'Sch-1'!$A$19:$L$174</definedName>
    <definedName name="Z_9658319F_66FC_48F8_AB8A_302F6F77BA10_.wvu.FilterData" localSheetId="5" hidden="1">'Sch-1(Disc)'!$A$20:$F$92</definedName>
    <definedName name="Z_9658319F_66FC_48F8_AB8A_302F6F77BA10_.wvu.PrintArea" localSheetId="14" hidden="1">'Bid Form 2nd Envelope'!$A$1:$F$59</definedName>
    <definedName name="Z_9658319F_66FC_48F8_AB8A_302F6F77BA10_.wvu.PrintArea" localSheetId="10" hidden="1">Discount!$A$2:$G$42</definedName>
    <definedName name="Z_9658319F_66FC_48F8_AB8A_302F6F77BA10_.wvu.PrintArea" localSheetId="12" hidden="1">'Entry Tax'!$A$1:$E$16</definedName>
    <definedName name="Z_9658319F_66FC_48F8_AB8A_302F6F77BA10_.wvu.PrintArea" localSheetId="2" hidden="1">Instructions!$A$1:$C$40</definedName>
    <definedName name="Z_9658319F_66FC_48F8_AB8A_302F6F77BA10_.wvu.PrintArea" localSheetId="3" hidden="1">'Names of Bidder'!$B$1:$G$28</definedName>
    <definedName name="Z_9658319F_66FC_48F8_AB8A_302F6F77BA10_.wvu.PrintArea" localSheetId="11" hidden="1">Octroi!$A$1:$E$16</definedName>
    <definedName name="Z_9658319F_66FC_48F8_AB8A_302F6F77BA10_.wvu.PrintArea" localSheetId="13" hidden="1">'Other Taxes &amp; Duties'!$A$1:$F$16</definedName>
    <definedName name="Z_9658319F_66FC_48F8_AB8A_302F6F77BA10_.wvu.PrintArea" localSheetId="15" hidden="1">'Q &amp; C'!$A$1:$F$38</definedName>
    <definedName name="Z_9658319F_66FC_48F8_AB8A_302F6F77BA10_.wvu.PrintArea" localSheetId="4" hidden="1">'Sch-1'!$A$1:$L$177</definedName>
    <definedName name="Z_9658319F_66FC_48F8_AB8A_302F6F77BA10_.wvu.PrintArea" localSheetId="5" hidden="1">'Sch-1(Disc)'!$A$1:$F$98</definedName>
    <definedName name="Z_9658319F_66FC_48F8_AB8A_302F6F77BA10_.wvu.PrintArea" localSheetId="6" hidden="1">'Sch-2'!$A$1:$E$20</definedName>
    <definedName name="Z_9658319F_66FC_48F8_AB8A_302F6F77BA10_.wvu.PrintArea" localSheetId="8" hidden="1">'Sch-3'!$A$1:$D$33</definedName>
    <definedName name="Z_9658319F_66FC_48F8_AB8A_302F6F77BA10_.wvu.PrintArea" localSheetId="9" hidden="1">'Sch-3 After Discount'!$A$1:$D$33</definedName>
    <definedName name="Z_9658319F_66FC_48F8_AB8A_302F6F77BA10_.wvu.PrintArea" localSheetId="7" hidden="1">'Sch-5 Dis'!$A$1:$E$44</definedName>
    <definedName name="Z_9658319F_66FC_48F8_AB8A_302F6F77BA10_.wvu.PrintTitles" localSheetId="4" hidden="1">'Sch-1'!$14:$16</definedName>
    <definedName name="Z_9658319F_66FC_48F8_AB8A_302F6F77BA10_.wvu.PrintTitles" localSheetId="5" hidden="1">'Sch-1(Disc)'!$14:$16</definedName>
    <definedName name="Z_9658319F_66FC_48F8_AB8A_302F6F77BA10_.wvu.PrintTitles" localSheetId="6" hidden="1">'Sch-2'!$3:$13</definedName>
    <definedName name="Z_9658319F_66FC_48F8_AB8A_302F6F77BA10_.wvu.PrintTitles" localSheetId="8" hidden="1">'Sch-3'!$3:$13</definedName>
    <definedName name="Z_9658319F_66FC_48F8_AB8A_302F6F77BA10_.wvu.PrintTitles" localSheetId="9" hidden="1">'Sch-3 After Discount'!$3:$13</definedName>
    <definedName name="Z_9658319F_66FC_48F8_AB8A_302F6F77BA10_.wvu.PrintTitles" localSheetId="7" hidden="1">'Sch-5 Dis'!$3:$13</definedName>
    <definedName name="Z_9658319F_66FC_48F8_AB8A_302F6F77BA10_.wvu.Rows" localSheetId="1" hidden="1">Cover!$7:$7</definedName>
    <definedName name="Z_9658319F_66FC_48F8_AB8A_302F6F77BA10_.wvu.Rows" localSheetId="10" hidden="1">Discount!$17:$30,Discount!$32:$32</definedName>
    <definedName name="Z_9658319F_66FC_48F8_AB8A_302F6F77BA10_.wvu.Rows" localSheetId="2" hidden="1">Instructions!$36:$37</definedName>
    <definedName name="Z_9658319F_66FC_48F8_AB8A_302F6F77BA10_.wvu.Rows" localSheetId="5" hidden="1">'Sch-1(Disc)'!$68:$91</definedName>
    <definedName name="Z_9658319F_66FC_48F8_AB8A_302F6F77BA10_.wvu.Rows" localSheetId="8" hidden="1">'Sch-3'!$17:$28</definedName>
    <definedName name="Z_9658319F_66FC_48F8_AB8A_302F6F77BA10_.wvu.Rows" localSheetId="9" hidden="1">'Sch-3 After Discount'!$17:$28</definedName>
    <definedName name="Z_97B2ED79_AE3F_4DF3_959D_96AE4A0B76A0_.wvu.Cols" localSheetId="14" hidden="1">'Bid Form 2nd Envelope'!$Y:$AN</definedName>
    <definedName name="Z_97B2ED79_AE3F_4DF3_959D_96AE4A0B76A0_.wvu.Cols" localSheetId="10" hidden="1">Discount!$I:$N</definedName>
    <definedName name="Z_97B2ED79_AE3F_4DF3_959D_96AE4A0B76A0_.wvu.Cols" localSheetId="3" hidden="1">'Names of Bidder'!$L:$L</definedName>
    <definedName name="Z_97B2ED79_AE3F_4DF3_959D_96AE4A0B76A0_.wvu.Cols" localSheetId="4" hidden="1">'Sch-1'!$M:$T,'Sch-1'!$X:$AH</definedName>
    <definedName name="Z_97B2ED79_AE3F_4DF3_959D_96AE4A0B76A0_.wvu.Cols" localSheetId="5" hidden="1">'Sch-1(Disc)'!$I:$I,'Sch-1(Disc)'!$P:$Z</definedName>
    <definedName name="Z_97B2ED79_AE3F_4DF3_959D_96AE4A0B76A0_.wvu.Cols" localSheetId="6" hidden="1">'Sch-2'!$I:$P</definedName>
    <definedName name="Z_97B2ED79_AE3F_4DF3_959D_96AE4A0B76A0_.wvu.Cols" localSheetId="7" hidden="1">'Sch-5 Dis'!$I:$P</definedName>
    <definedName name="Z_97B2ED79_AE3F_4DF3_959D_96AE4A0B76A0_.wvu.FilterData" localSheetId="4" hidden="1">'Sch-1'!$A$19:$L$174</definedName>
    <definedName name="Z_97B2ED79_AE3F_4DF3_959D_96AE4A0B76A0_.wvu.FilterData" localSheetId="5" hidden="1">'Sch-1(Disc)'!$A$20:$F$92</definedName>
    <definedName name="Z_97B2ED79_AE3F_4DF3_959D_96AE4A0B76A0_.wvu.PrintArea" localSheetId="14" hidden="1">'Bid Form 2nd Envelope'!$A$1:$F$59</definedName>
    <definedName name="Z_97B2ED79_AE3F_4DF3_959D_96AE4A0B76A0_.wvu.PrintArea" localSheetId="10" hidden="1">Discount!$A$2:$G$42</definedName>
    <definedName name="Z_97B2ED79_AE3F_4DF3_959D_96AE4A0B76A0_.wvu.PrintArea" localSheetId="12" hidden="1">'Entry Tax'!$A$1:$E$16</definedName>
    <definedName name="Z_97B2ED79_AE3F_4DF3_959D_96AE4A0B76A0_.wvu.PrintArea" localSheetId="2" hidden="1">Instructions!$A$1:$C$40</definedName>
    <definedName name="Z_97B2ED79_AE3F_4DF3_959D_96AE4A0B76A0_.wvu.PrintArea" localSheetId="3" hidden="1">'Names of Bidder'!$B$1:$G$28</definedName>
    <definedName name="Z_97B2ED79_AE3F_4DF3_959D_96AE4A0B76A0_.wvu.PrintArea" localSheetId="11" hidden="1">Octroi!$A$1:$E$16</definedName>
    <definedName name="Z_97B2ED79_AE3F_4DF3_959D_96AE4A0B76A0_.wvu.PrintArea" localSheetId="13" hidden="1">'Other Taxes &amp; Duties'!$A$1:$F$16</definedName>
    <definedName name="Z_97B2ED79_AE3F_4DF3_959D_96AE4A0B76A0_.wvu.PrintArea" localSheetId="15" hidden="1">'Q &amp; C'!$A$1:$F$38</definedName>
    <definedName name="Z_97B2ED79_AE3F_4DF3_959D_96AE4A0B76A0_.wvu.PrintArea" localSheetId="4" hidden="1">'Sch-1'!$A$1:$L$177</definedName>
    <definedName name="Z_97B2ED79_AE3F_4DF3_959D_96AE4A0B76A0_.wvu.PrintArea" localSheetId="5" hidden="1">'Sch-1(Disc)'!$A$1:$F$98</definedName>
    <definedName name="Z_97B2ED79_AE3F_4DF3_959D_96AE4A0B76A0_.wvu.PrintArea" localSheetId="6" hidden="1">'Sch-2'!$A$1:$E$20</definedName>
    <definedName name="Z_97B2ED79_AE3F_4DF3_959D_96AE4A0B76A0_.wvu.PrintArea" localSheetId="8" hidden="1">'Sch-3'!$A$1:$D$33</definedName>
    <definedName name="Z_97B2ED79_AE3F_4DF3_959D_96AE4A0B76A0_.wvu.PrintArea" localSheetId="9" hidden="1">'Sch-3 After Discount'!$A$1:$D$33</definedName>
    <definedName name="Z_97B2ED79_AE3F_4DF3_959D_96AE4A0B76A0_.wvu.PrintArea" localSheetId="7" hidden="1">'Sch-5 Dis'!$A$1:$E$44</definedName>
    <definedName name="Z_97B2ED79_AE3F_4DF3_959D_96AE4A0B76A0_.wvu.PrintTitles" localSheetId="4" hidden="1">'Sch-1'!$14:$16</definedName>
    <definedName name="Z_97B2ED79_AE3F_4DF3_959D_96AE4A0B76A0_.wvu.PrintTitles" localSheetId="5" hidden="1">'Sch-1(Disc)'!$14:$16</definedName>
    <definedName name="Z_97B2ED79_AE3F_4DF3_959D_96AE4A0B76A0_.wvu.PrintTitles" localSheetId="6" hidden="1">'Sch-2'!$3:$13</definedName>
    <definedName name="Z_97B2ED79_AE3F_4DF3_959D_96AE4A0B76A0_.wvu.PrintTitles" localSheetId="8" hidden="1">'Sch-3'!$3:$13</definedName>
    <definedName name="Z_97B2ED79_AE3F_4DF3_959D_96AE4A0B76A0_.wvu.PrintTitles" localSheetId="9" hidden="1">'Sch-3 After Discount'!$3:$13</definedName>
    <definedName name="Z_97B2ED79_AE3F_4DF3_959D_96AE4A0B76A0_.wvu.PrintTitles" localSheetId="7" hidden="1">'Sch-5 Dis'!$3:$13</definedName>
    <definedName name="Z_97B2ED79_AE3F_4DF3_959D_96AE4A0B76A0_.wvu.Rows" localSheetId="1" hidden="1">Cover!$7:$7</definedName>
    <definedName name="Z_97B2ED79_AE3F_4DF3_959D_96AE4A0B76A0_.wvu.Rows" localSheetId="10" hidden="1">Discount!$17:$30,Discount!$32:$32</definedName>
    <definedName name="Z_97B2ED79_AE3F_4DF3_959D_96AE4A0B76A0_.wvu.Rows" localSheetId="2" hidden="1">Instructions!$36:$37</definedName>
    <definedName name="Z_97B2ED79_AE3F_4DF3_959D_96AE4A0B76A0_.wvu.Rows" localSheetId="5" hidden="1">'Sch-1(Disc)'!$68:$91</definedName>
    <definedName name="Z_97B2ED79_AE3F_4DF3_959D_96AE4A0B76A0_.wvu.Rows" localSheetId="8" hidden="1">'Sch-3'!$17:$28</definedName>
    <definedName name="Z_97B2ED79_AE3F_4DF3_959D_96AE4A0B76A0_.wvu.Rows" localSheetId="9" hidden="1">'Sch-3 After Discount'!$17:$28</definedName>
    <definedName name="Z_BE0CEA4D_1A4E_4C32_BF92_B8DA3D3423E5_.wvu.Cols" localSheetId="14" hidden="1">'Bid Form 2nd Envelope'!$Y:$AM</definedName>
    <definedName name="Z_BE0CEA4D_1A4E_4C32_BF92_B8DA3D3423E5_.wvu.Cols" localSheetId="3" hidden="1">'Names of Bidder'!$L:$L</definedName>
    <definedName name="Z_BE0CEA4D_1A4E_4C32_BF92_B8DA3D3423E5_.wvu.Cols" localSheetId="4" hidden="1">'Sch-1'!$N:$U,'Sch-1'!$X:$AH</definedName>
    <definedName name="Z_BE0CEA4D_1A4E_4C32_BF92_B8DA3D3423E5_.wvu.Cols" localSheetId="5" hidden="1">'Sch-1(Disc)'!$I:$I,'Sch-1(Disc)'!$P:$Z</definedName>
    <definedName name="Z_BE0CEA4D_1A4E_4C32_BF92_B8DA3D3423E5_.wvu.Cols" localSheetId="6" hidden="1">'Sch-2'!$I:$P</definedName>
    <definedName name="Z_BE0CEA4D_1A4E_4C32_BF92_B8DA3D3423E5_.wvu.Cols" localSheetId="7" hidden="1">'Sch-5 Dis'!$I:$P</definedName>
    <definedName name="Z_BE0CEA4D_1A4E_4C32_BF92_B8DA3D3423E5_.wvu.FilterData" localSheetId="4" hidden="1">'Sch-1'!$A$19:$L$174</definedName>
    <definedName name="Z_BE0CEA4D_1A4E_4C32_BF92_B8DA3D3423E5_.wvu.FilterData" localSheetId="5" hidden="1">'Sch-1(Disc)'!$A$20:$F$92</definedName>
    <definedName name="Z_BE0CEA4D_1A4E_4C32_BF92_B8DA3D3423E5_.wvu.PrintArea" localSheetId="14" hidden="1">'Bid Form 2nd Envelope'!$A$1:$F$59</definedName>
    <definedName name="Z_BE0CEA4D_1A4E_4C32_BF92_B8DA3D3423E5_.wvu.PrintArea" localSheetId="10" hidden="1">Discount!$A$2:$G$42</definedName>
    <definedName name="Z_BE0CEA4D_1A4E_4C32_BF92_B8DA3D3423E5_.wvu.PrintArea" localSheetId="12" hidden="1">'Entry Tax'!$A$1:$E$16</definedName>
    <definedName name="Z_BE0CEA4D_1A4E_4C32_BF92_B8DA3D3423E5_.wvu.PrintArea" localSheetId="2" hidden="1">Instructions!$A$1:$C$40</definedName>
    <definedName name="Z_BE0CEA4D_1A4E_4C32_BF92_B8DA3D3423E5_.wvu.PrintArea" localSheetId="3" hidden="1">'Names of Bidder'!$B$1:$G$28</definedName>
    <definedName name="Z_BE0CEA4D_1A4E_4C32_BF92_B8DA3D3423E5_.wvu.PrintArea" localSheetId="11" hidden="1">Octroi!$A$1:$E$16</definedName>
    <definedName name="Z_BE0CEA4D_1A4E_4C32_BF92_B8DA3D3423E5_.wvu.PrintArea" localSheetId="13" hidden="1">'Other Taxes &amp; Duties'!$A$1:$F$16</definedName>
    <definedName name="Z_BE0CEA4D_1A4E_4C32_BF92_B8DA3D3423E5_.wvu.PrintArea" localSheetId="15" hidden="1">'Q &amp; C'!$A$1:$F$38</definedName>
    <definedName name="Z_BE0CEA4D_1A4E_4C32_BF92_B8DA3D3423E5_.wvu.PrintArea" localSheetId="4" hidden="1">'Sch-1'!$A$1:$L$177</definedName>
    <definedName name="Z_BE0CEA4D_1A4E_4C32_BF92_B8DA3D3423E5_.wvu.PrintArea" localSheetId="5" hidden="1">'Sch-1(Disc)'!$A$1:$F$98</definedName>
    <definedName name="Z_BE0CEA4D_1A4E_4C32_BF92_B8DA3D3423E5_.wvu.PrintArea" localSheetId="6" hidden="1">'Sch-2'!$A$1:$E$20</definedName>
    <definedName name="Z_BE0CEA4D_1A4E_4C32_BF92_B8DA3D3423E5_.wvu.PrintArea" localSheetId="8" hidden="1">'Sch-3'!$A$1:$D$33</definedName>
    <definedName name="Z_BE0CEA4D_1A4E_4C32_BF92_B8DA3D3423E5_.wvu.PrintArea" localSheetId="9" hidden="1">'Sch-3 After Discount'!$A$1:$D$33</definedName>
    <definedName name="Z_BE0CEA4D_1A4E_4C32_BF92_B8DA3D3423E5_.wvu.PrintArea" localSheetId="7" hidden="1">'Sch-5 Dis'!$A$1:$E$44</definedName>
    <definedName name="Z_BE0CEA4D_1A4E_4C32_BF92_B8DA3D3423E5_.wvu.PrintTitles" localSheetId="4" hidden="1">'Sch-1'!$14:$16</definedName>
    <definedName name="Z_BE0CEA4D_1A4E_4C32_BF92_B8DA3D3423E5_.wvu.PrintTitles" localSheetId="5" hidden="1">'Sch-1(Disc)'!$14:$16</definedName>
    <definedName name="Z_BE0CEA4D_1A4E_4C32_BF92_B8DA3D3423E5_.wvu.PrintTitles" localSheetId="6" hidden="1">'Sch-2'!$3:$13</definedName>
    <definedName name="Z_BE0CEA4D_1A4E_4C32_BF92_B8DA3D3423E5_.wvu.PrintTitles" localSheetId="8" hidden="1">'Sch-3'!$3:$13</definedName>
    <definedName name="Z_BE0CEA4D_1A4E_4C32_BF92_B8DA3D3423E5_.wvu.PrintTitles" localSheetId="9" hidden="1">'Sch-3 After Discount'!$3:$13</definedName>
    <definedName name="Z_BE0CEA4D_1A4E_4C32_BF92_B8DA3D3423E5_.wvu.PrintTitles" localSheetId="7" hidden="1">'Sch-5 Dis'!$3:$13</definedName>
    <definedName name="Z_BE0CEA4D_1A4E_4C32_BF92_B8DA3D3423E5_.wvu.Rows" localSheetId="1" hidden="1">Cover!$7:$7</definedName>
    <definedName name="Z_BE0CEA4D_1A4E_4C32_BF92_B8DA3D3423E5_.wvu.Rows" localSheetId="10" hidden="1">Discount!$17:$30</definedName>
    <definedName name="Z_BE0CEA4D_1A4E_4C32_BF92_B8DA3D3423E5_.wvu.Rows" localSheetId="2" hidden="1">Instructions!$36:$37</definedName>
    <definedName name="Z_BE0CEA4D_1A4E_4C32_BF92_B8DA3D3423E5_.wvu.Rows" localSheetId="5" hidden="1">'Sch-1(Disc)'!$68:$91</definedName>
    <definedName name="Z_BE0CEA4D_1A4E_4C32_BF92_B8DA3D3423E5_.wvu.Rows" localSheetId="8" hidden="1">'Sch-3'!$17:$28</definedName>
    <definedName name="Z_BE0CEA4D_1A4E_4C32_BF92_B8DA3D3423E5_.wvu.Rows" localSheetId="9" hidden="1">'Sch-3 After Discount'!$17:$28</definedName>
    <definedName name="Z_CB39F8EE_FAD8_4C4E_B5E9_5EC27AC08528_.wvu.Cols" localSheetId="14" hidden="1">'Bid Form 2nd Envelope'!$Y:$AM</definedName>
    <definedName name="Z_CB39F8EE_FAD8_4C4E_B5E9_5EC27AC08528_.wvu.Cols" localSheetId="3" hidden="1">'Names of Bidder'!$L:$L</definedName>
    <definedName name="Z_CB39F8EE_FAD8_4C4E_B5E9_5EC27AC08528_.wvu.Cols" localSheetId="4" hidden="1">'Sch-1'!$N:$U,'Sch-1'!$X:$AH</definedName>
    <definedName name="Z_CB39F8EE_FAD8_4C4E_B5E9_5EC27AC08528_.wvu.Cols" localSheetId="5" hidden="1">'Sch-1(Disc)'!$I:$I,'Sch-1(Disc)'!$P:$Z</definedName>
    <definedName name="Z_CB39F8EE_FAD8_4C4E_B5E9_5EC27AC08528_.wvu.Cols" localSheetId="6" hidden="1">'Sch-2'!$I:$P</definedName>
    <definedName name="Z_CB39F8EE_FAD8_4C4E_B5E9_5EC27AC08528_.wvu.Cols" localSheetId="7" hidden="1">'Sch-5 Dis'!$I:$P</definedName>
    <definedName name="Z_CB39F8EE_FAD8_4C4E_B5E9_5EC27AC08528_.wvu.FilterData" localSheetId="4" hidden="1">'Sch-1'!$A$19:$L$174</definedName>
    <definedName name="Z_CB39F8EE_FAD8_4C4E_B5E9_5EC27AC08528_.wvu.FilterData" localSheetId="5" hidden="1">'Sch-1(Disc)'!$A$20:$F$92</definedName>
    <definedName name="Z_CB39F8EE_FAD8_4C4E_B5E9_5EC27AC08528_.wvu.PrintArea" localSheetId="14" hidden="1">'Bid Form 2nd Envelope'!$A$1:$F$59</definedName>
    <definedName name="Z_CB39F8EE_FAD8_4C4E_B5E9_5EC27AC08528_.wvu.PrintArea" localSheetId="10" hidden="1">Discount!$A$2:$G$42</definedName>
    <definedName name="Z_CB39F8EE_FAD8_4C4E_B5E9_5EC27AC08528_.wvu.PrintArea" localSheetId="12" hidden="1">'Entry Tax'!$A$1:$E$16</definedName>
    <definedName name="Z_CB39F8EE_FAD8_4C4E_B5E9_5EC27AC08528_.wvu.PrintArea" localSheetId="2" hidden="1">Instructions!$A$1:$C$40</definedName>
    <definedName name="Z_CB39F8EE_FAD8_4C4E_B5E9_5EC27AC08528_.wvu.PrintArea" localSheetId="3" hidden="1">'Names of Bidder'!$B$1:$G$28</definedName>
    <definedName name="Z_CB39F8EE_FAD8_4C4E_B5E9_5EC27AC08528_.wvu.PrintArea" localSheetId="11" hidden="1">Octroi!$A$1:$E$16</definedName>
    <definedName name="Z_CB39F8EE_FAD8_4C4E_B5E9_5EC27AC08528_.wvu.PrintArea" localSheetId="13" hidden="1">'Other Taxes &amp; Duties'!$A$1:$F$16</definedName>
    <definedName name="Z_CB39F8EE_FAD8_4C4E_B5E9_5EC27AC08528_.wvu.PrintArea" localSheetId="15" hidden="1">'Q &amp; C'!$A$1:$F$38</definedName>
    <definedName name="Z_CB39F8EE_FAD8_4C4E_B5E9_5EC27AC08528_.wvu.PrintArea" localSheetId="4" hidden="1">'Sch-1'!$A$1:$L$177</definedName>
    <definedName name="Z_CB39F8EE_FAD8_4C4E_B5E9_5EC27AC08528_.wvu.PrintArea" localSheetId="5" hidden="1">'Sch-1(Disc)'!$A$1:$F$98</definedName>
    <definedName name="Z_CB39F8EE_FAD8_4C4E_B5E9_5EC27AC08528_.wvu.PrintArea" localSheetId="6" hidden="1">'Sch-2'!$A$1:$E$20</definedName>
    <definedName name="Z_CB39F8EE_FAD8_4C4E_B5E9_5EC27AC08528_.wvu.PrintArea" localSheetId="8" hidden="1">'Sch-3'!$A$1:$D$33</definedName>
    <definedName name="Z_CB39F8EE_FAD8_4C4E_B5E9_5EC27AC08528_.wvu.PrintArea" localSheetId="9" hidden="1">'Sch-3 After Discount'!$A$1:$D$33</definedName>
    <definedName name="Z_CB39F8EE_FAD8_4C4E_B5E9_5EC27AC08528_.wvu.PrintArea" localSheetId="7" hidden="1">'Sch-5 Dis'!$A$1:$E$44</definedName>
    <definedName name="Z_CB39F8EE_FAD8_4C4E_B5E9_5EC27AC08528_.wvu.PrintTitles" localSheetId="4" hidden="1">'Sch-1'!$14:$16</definedName>
    <definedName name="Z_CB39F8EE_FAD8_4C4E_B5E9_5EC27AC08528_.wvu.PrintTitles" localSheetId="5" hidden="1">'Sch-1(Disc)'!$14:$16</definedName>
    <definedName name="Z_CB39F8EE_FAD8_4C4E_B5E9_5EC27AC08528_.wvu.PrintTitles" localSheetId="6" hidden="1">'Sch-2'!$3:$13</definedName>
    <definedName name="Z_CB39F8EE_FAD8_4C4E_B5E9_5EC27AC08528_.wvu.PrintTitles" localSheetId="8" hidden="1">'Sch-3'!$3:$13</definedName>
    <definedName name="Z_CB39F8EE_FAD8_4C4E_B5E9_5EC27AC08528_.wvu.PrintTitles" localSheetId="9" hidden="1">'Sch-3 After Discount'!$3:$13</definedName>
    <definedName name="Z_CB39F8EE_FAD8_4C4E_B5E9_5EC27AC08528_.wvu.PrintTitles" localSheetId="7" hidden="1">'Sch-5 Dis'!$3:$13</definedName>
    <definedName name="Z_CB39F8EE_FAD8_4C4E_B5E9_5EC27AC08528_.wvu.Rows" localSheetId="1" hidden="1">Cover!$7:$7</definedName>
    <definedName name="Z_CB39F8EE_FAD8_4C4E_B5E9_5EC27AC08528_.wvu.Rows" localSheetId="10" hidden="1">Discount!$17:$30</definedName>
    <definedName name="Z_CB39F8EE_FAD8_4C4E_B5E9_5EC27AC08528_.wvu.Rows" localSheetId="2" hidden="1">Instructions!$36:$37</definedName>
    <definedName name="Z_CB39F8EE_FAD8_4C4E_B5E9_5EC27AC08528_.wvu.Rows" localSheetId="5" hidden="1">'Sch-1(Disc)'!$68:$91</definedName>
    <definedName name="Z_CB39F8EE_FAD8_4C4E_B5E9_5EC27AC08528_.wvu.Rows" localSheetId="8" hidden="1">'Sch-3'!$17:$28</definedName>
    <definedName name="Z_CB39F8EE_FAD8_4C4E_B5E9_5EC27AC08528_.wvu.Rows" localSheetId="9" hidden="1">'Sch-3 After Discount'!$17:$28</definedName>
    <definedName name="Z_D4A148BB_8D25_43B9_8797_A9D3AE767B49_.wvu.Cols" localSheetId="14" hidden="1">'Bid Form 2nd Envelope'!$Y:$AM</definedName>
    <definedName name="Z_D4A148BB_8D25_43B9_8797_A9D3AE767B49_.wvu.Cols" localSheetId="3" hidden="1">'Names of Bidder'!$L:$L</definedName>
    <definedName name="Z_D4A148BB_8D25_43B9_8797_A9D3AE767B49_.wvu.Cols" localSheetId="4" hidden="1">'Sch-1'!$N:$U,'Sch-1'!$X:$AH</definedName>
    <definedName name="Z_D4A148BB_8D25_43B9_8797_A9D3AE767B49_.wvu.Cols" localSheetId="5" hidden="1">'Sch-1(Disc)'!$I:$I,'Sch-1(Disc)'!$P:$Z</definedName>
    <definedName name="Z_D4A148BB_8D25_43B9_8797_A9D3AE767B49_.wvu.Cols" localSheetId="6" hidden="1">'Sch-2'!$I:$P</definedName>
    <definedName name="Z_D4A148BB_8D25_43B9_8797_A9D3AE767B49_.wvu.Cols" localSheetId="7" hidden="1">'Sch-5 Dis'!$I:$P</definedName>
    <definedName name="Z_D4A148BB_8D25_43B9_8797_A9D3AE767B49_.wvu.FilterData" localSheetId="4" hidden="1">'Sch-1'!$A$19:$L$174</definedName>
    <definedName name="Z_D4A148BB_8D25_43B9_8797_A9D3AE767B49_.wvu.FilterData" localSheetId="5" hidden="1">'Sch-1(Disc)'!$A$20:$F$92</definedName>
    <definedName name="Z_D4A148BB_8D25_43B9_8797_A9D3AE767B49_.wvu.PrintArea" localSheetId="14" hidden="1">'Bid Form 2nd Envelope'!$A$1:$F$59</definedName>
    <definedName name="Z_D4A148BB_8D25_43B9_8797_A9D3AE767B49_.wvu.PrintArea" localSheetId="10" hidden="1">Discount!$A$2:$G$42</definedName>
    <definedName name="Z_D4A148BB_8D25_43B9_8797_A9D3AE767B49_.wvu.PrintArea" localSheetId="12" hidden="1">'Entry Tax'!$A$1:$E$16</definedName>
    <definedName name="Z_D4A148BB_8D25_43B9_8797_A9D3AE767B49_.wvu.PrintArea" localSheetId="2" hidden="1">Instructions!$A$1:$C$40</definedName>
    <definedName name="Z_D4A148BB_8D25_43B9_8797_A9D3AE767B49_.wvu.PrintArea" localSheetId="3" hidden="1">'Names of Bidder'!$B$1:$G$28</definedName>
    <definedName name="Z_D4A148BB_8D25_43B9_8797_A9D3AE767B49_.wvu.PrintArea" localSheetId="11" hidden="1">Octroi!$A$1:$E$16</definedName>
    <definedName name="Z_D4A148BB_8D25_43B9_8797_A9D3AE767B49_.wvu.PrintArea" localSheetId="13" hidden="1">'Other Taxes &amp; Duties'!$A$1:$F$16</definedName>
    <definedName name="Z_D4A148BB_8D25_43B9_8797_A9D3AE767B49_.wvu.PrintArea" localSheetId="15" hidden="1">'Q &amp; C'!$A$1:$F$38</definedName>
    <definedName name="Z_D4A148BB_8D25_43B9_8797_A9D3AE767B49_.wvu.PrintArea" localSheetId="4" hidden="1">'Sch-1'!$A$1:$L$177</definedName>
    <definedName name="Z_D4A148BB_8D25_43B9_8797_A9D3AE767B49_.wvu.PrintArea" localSheetId="5" hidden="1">'Sch-1(Disc)'!$A$1:$F$98</definedName>
    <definedName name="Z_D4A148BB_8D25_43B9_8797_A9D3AE767B49_.wvu.PrintArea" localSheetId="6" hidden="1">'Sch-2'!$A$1:$E$20</definedName>
    <definedName name="Z_D4A148BB_8D25_43B9_8797_A9D3AE767B49_.wvu.PrintArea" localSheetId="8" hidden="1">'Sch-3'!$A$1:$D$33</definedName>
    <definedName name="Z_D4A148BB_8D25_43B9_8797_A9D3AE767B49_.wvu.PrintArea" localSheetId="9" hidden="1">'Sch-3 After Discount'!$A$1:$D$33</definedName>
    <definedName name="Z_D4A148BB_8D25_43B9_8797_A9D3AE767B49_.wvu.PrintArea" localSheetId="7" hidden="1">'Sch-5 Dis'!$A$1:$E$44</definedName>
    <definedName name="Z_D4A148BB_8D25_43B9_8797_A9D3AE767B49_.wvu.PrintTitles" localSheetId="4" hidden="1">'Sch-1'!$14:$16</definedName>
    <definedName name="Z_D4A148BB_8D25_43B9_8797_A9D3AE767B49_.wvu.PrintTitles" localSheetId="5" hidden="1">'Sch-1(Disc)'!$14:$16</definedName>
    <definedName name="Z_D4A148BB_8D25_43B9_8797_A9D3AE767B49_.wvu.PrintTitles" localSheetId="6" hidden="1">'Sch-2'!$3:$13</definedName>
    <definedName name="Z_D4A148BB_8D25_43B9_8797_A9D3AE767B49_.wvu.PrintTitles" localSheetId="8" hidden="1">'Sch-3'!$3:$13</definedName>
    <definedName name="Z_D4A148BB_8D25_43B9_8797_A9D3AE767B49_.wvu.PrintTitles" localSheetId="9" hidden="1">'Sch-3 After Discount'!$3:$13</definedName>
    <definedName name="Z_D4A148BB_8D25_43B9_8797_A9D3AE767B49_.wvu.PrintTitles" localSheetId="7" hidden="1">'Sch-5 Dis'!$3:$13</definedName>
    <definedName name="Z_D4A148BB_8D25_43B9_8797_A9D3AE767B49_.wvu.Rows" localSheetId="1" hidden="1">Cover!$7:$7</definedName>
    <definedName name="Z_D4A148BB_8D25_43B9_8797_A9D3AE767B49_.wvu.Rows" localSheetId="10" hidden="1">Discount!$17:$30,Discount!$32:$33</definedName>
    <definedName name="Z_D4A148BB_8D25_43B9_8797_A9D3AE767B49_.wvu.Rows" localSheetId="2" hidden="1">Instructions!$36:$37</definedName>
    <definedName name="Z_D4A148BB_8D25_43B9_8797_A9D3AE767B49_.wvu.Rows" localSheetId="5" hidden="1">'Sch-1(Disc)'!$68:$91</definedName>
    <definedName name="Z_D4A148BB_8D25_43B9_8797_A9D3AE767B49_.wvu.Rows" localSheetId="8" hidden="1">'Sch-3'!$17:$28</definedName>
    <definedName name="Z_D4A148BB_8D25_43B9_8797_A9D3AE767B49_.wvu.Rows" localSheetId="9" hidden="1">'Sch-3 After Discount'!$17:$28</definedName>
    <definedName name="Z_D4DE57C7_E521_4428_80BD_545B19793C78_.wvu.Cols" localSheetId="14" hidden="1">'Bid Form 2nd Envelope'!$Y:$AN</definedName>
    <definedName name="Z_D4DE57C7_E521_4428_80BD_545B19793C78_.wvu.Cols" localSheetId="10" hidden="1">Discount!$I:$N</definedName>
    <definedName name="Z_D4DE57C7_E521_4428_80BD_545B19793C78_.wvu.Cols" localSheetId="3" hidden="1">'Names of Bidder'!$L:$L</definedName>
    <definedName name="Z_D4DE57C7_E521_4428_80BD_545B19793C78_.wvu.Cols" localSheetId="4" hidden="1">'Sch-1'!$M:$R,'Sch-1'!$X:$AH</definedName>
    <definedName name="Z_D4DE57C7_E521_4428_80BD_545B19793C78_.wvu.Cols" localSheetId="5" hidden="1">'Sch-1(Disc)'!$I:$I,'Sch-1(Disc)'!$P:$Z</definedName>
    <definedName name="Z_D4DE57C7_E521_4428_80BD_545B19793C78_.wvu.Cols" localSheetId="6" hidden="1">'Sch-2'!$I:$P</definedName>
    <definedName name="Z_D4DE57C7_E521_4428_80BD_545B19793C78_.wvu.Cols" localSheetId="7" hidden="1">'Sch-5 Dis'!$I:$P</definedName>
    <definedName name="Z_D4DE57C7_E521_4428_80BD_545B19793C78_.wvu.FilterData" localSheetId="4" hidden="1">'Sch-1'!$A$19:$L$174</definedName>
    <definedName name="Z_D4DE57C7_E521_4428_80BD_545B19793C78_.wvu.FilterData" localSheetId="5" hidden="1">'Sch-1(Disc)'!$A$20:$F$92</definedName>
    <definedName name="Z_D4DE57C7_E521_4428_80BD_545B19793C78_.wvu.PrintArea" localSheetId="14" hidden="1">'Bid Form 2nd Envelope'!$A$1:$F$59</definedName>
    <definedName name="Z_D4DE57C7_E521_4428_80BD_545B19793C78_.wvu.PrintArea" localSheetId="10" hidden="1">Discount!$A$2:$G$42</definedName>
    <definedName name="Z_D4DE57C7_E521_4428_80BD_545B19793C78_.wvu.PrintArea" localSheetId="12" hidden="1">'Entry Tax'!$A$1:$E$16</definedName>
    <definedName name="Z_D4DE57C7_E521_4428_80BD_545B19793C78_.wvu.PrintArea" localSheetId="2" hidden="1">Instructions!$A$1:$C$40</definedName>
    <definedName name="Z_D4DE57C7_E521_4428_80BD_545B19793C78_.wvu.PrintArea" localSheetId="3" hidden="1">'Names of Bidder'!$B$1:$G$28</definedName>
    <definedName name="Z_D4DE57C7_E521_4428_80BD_545B19793C78_.wvu.PrintArea" localSheetId="11" hidden="1">Octroi!$A$1:$E$16</definedName>
    <definedName name="Z_D4DE57C7_E521_4428_80BD_545B19793C78_.wvu.PrintArea" localSheetId="13" hidden="1">'Other Taxes &amp; Duties'!$A$1:$F$16</definedName>
    <definedName name="Z_D4DE57C7_E521_4428_80BD_545B19793C78_.wvu.PrintArea" localSheetId="15" hidden="1">'Q &amp; C'!$A$1:$F$38</definedName>
    <definedName name="Z_D4DE57C7_E521_4428_80BD_545B19793C78_.wvu.PrintArea" localSheetId="4" hidden="1">'Sch-1'!$A$1:$L$177</definedName>
    <definedName name="Z_D4DE57C7_E521_4428_80BD_545B19793C78_.wvu.PrintArea" localSheetId="5" hidden="1">'Sch-1(Disc)'!$A$1:$F$98</definedName>
    <definedName name="Z_D4DE57C7_E521_4428_80BD_545B19793C78_.wvu.PrintArea" localSheetId="6" hidden="1">'Sch-2'!$A$1:$E$20</definedName>
    <definedName name="Z_D4DE57C7_E521_4428_80BD_545B19793C78_.wvu.PrintArea" localSheetId="8" hidden="1">'Sch-3'!$A$1:$D$33</definedName>
    <definedName name="Z_D4DE57C7_E521_4428_80BD_545B19793C78_.wvu.PrintArea" localSheetId="9" hidden="1">'Sch-3 After Discount'!$A$1:$D$33</definedName>
    <definedName name="Z_D4DE57C7_E521_4428_80BD_545B19793C78_.wvu.PrintArea" localSheetId="7" hidden="1">'Sch-5 Dis'!$A$1:$E$44</definedName>
    <definedName name="Z_D4DE57C7_E521_4428_80BD_545B19793C78_.wvu.PrintTitles" localSheetId="4" hidden="1">'Sch-1'!$17:$18</definedName>
    <definedName name="Z_D4DE57C7_E521_4428_80BD_545B19793C78_.wvu.PrintTitles" localSheetId="5" hidden="1">'Sch-1(Disc)'!$14:$16</definedName>
    <definedName name="Z_D4DE57C7_E521_4428_80BD_545B19793C78_.wvu.PrintTitles" localSheetId="6" hidden="1">'Sch-2'!$3:$13</definedName>
    <definedName name="Z_D4DE57C7_E521_4428_80BD_545B19793C78_.wvu.PrintTitles" localSheetId="8" hidden="1">'Sch-3'!$3:$13</definedName>
    <definedName name="Z_D4DE57C7_E521_4428_80BD_545B19793C78_.wvu.PrintTitles" localSheetId="9" hidden="1">'Sch-3 After Discount'!$3:$13</definedName>
    <definedName name="Z_D4DE57C7_E521_4428_80BD_545B19793C78_.wvu.PrintTitles" localSheetId="7" hidden="1">'Sch-5 Dis'!$3:$13</definedName>
    <definedName name="Z_D4DE57C7_E521_4428_80BD_545B19793C78_.wvu.Rows" localSheetId="1" hidden="1">Cover!$7:$7</definedName>
    <definedName name="Z_D4DE57C7_E521_4428_80BD_545B19793C78_.wvu.Rows" localSheetId="10" hidden="1">Discount!$17:$30,Discount!$32:$32</definedName>
    <definedName name="Z_D4DE57C7_E521_4428_80BD_545B19793C78_.wvu.Rows" localSheetId="2" hidden="1">Instructions!$36:$37</definedName>
    <definedName name="Z_D4DE57C7_E521_4428_80BD_545B19793C78_.wvu.Rows" localSheetId="4" hidden="1">'Sch-1'!$2:$2,'Sch-1'!$12:$12,'Sch-1'!$14:$15</definedName>
    <definedName name="Z_D4DE57C7_E521_4428_80BD_545B19793C78_.wvu.Rows" localSheetId="5" hidden="1">'Sch-1(Disc)'!$68:$91</definedName>
    <definedName name="Z_D4DE57C7_E521_4428_80BD_545B19793C78_.wvu.Rows" localSheetId="8" hidden="1">'Sch-3'!$17:$28</definedName>
    <definedName name="Z_D4DE57C7_E521_4428_80BD_545B19793C78_.wvu.Rows" localSheetId="9" hidden="1">'Sch-3 After Discount'!$17:$28</definedName>
    <definedName name="Z_E2E57CA5_082B_4C11_AB34_2A298199576B_.wvu.Cols" localSheetId="10" hidden="1">Discount!$I:$S</definedName>
    <definedName name="Z_E2E57CA5_082B_4C11_AB34_2A298199576B_.wvu.Cols" localSheetId="3" hidden="1">'Names of Bidder'!$L:$L</definedName>
    <definedName name="Z_E2E57CA5_082B_4C11_AB34_2A298199576B_.wvu.Cols" localSheetId="4" hidden="1">'Sch-1'!$O:$V,'Sch-1'!$X:$AH</definedName>
    <definedName name="Z_E2E57CA5_082B_4C11_AB34_2A298199576B_.wvu.Cols" localSheetId="5" hidden="1">'Sch-1(Disc)'!$H:$N,'Sch-1(Disc)'!$P:$Z</definedName>
    <definedName name="Z_E2E57CA5_082B_4C11_AB34_2A298199576B_.wvu.Cols" localSheetId="6" hidden="1">'Sch-2'!$I:$P</definedName>
    <definedName name="Z_E2E57CA5_082B_4C11_AB34_2A298199576B_.wvu.Cols" localSheetId="7" hidden="1">'Sch-5 Dis'!$I:$P</definedName>
    <definedName name="Z_E2E57CA5_082B_4C11_AB34_2A298199576B_.wvu.FilterData" localSheetId="4" hidden="1">'Sch-1'!$A$19:$L$174</definedName>
    <definedName name="Z_E2E57CA5_082B_4C11_AB34_2A298199576B_.wvu.FilterData" localSheetId="5" hidden="1">'Sch-1(Disc)'!$A$20:$F$92</definedName>
    <definedName name="Z_E2E57CA5_082B_4C11_AB34_2A298199576B_.wvu.PrintArea" localSheetId="14" hidden="1">'Bid Form 2nd Envelope'!$A$1:$F$59</definedName>
    <definedName name="Z_E2E57CA5_082B_4C11_AB34_2A298199576B_.wvu.PrintArea" localSheetId="10" hidden="1">Discount!$A$2:$G$42</definedName>
    <definedName name="Z_E2E57CA5_082B_4C11_AB34_2A298199576B_.wvu.PrintArea" localSheetId="12" hidden="1">'Entry Tax'!$A$1:$E$16</definedName>
    <definedName name="Z_E2E57CA5_082B_4C11_AB34_2A298199576B_.wvu.PrintArea" localSheetId="2" hidden="1">Instructions!$A$1:$C$40</definedName>
    <definedName name="Z_E2E57CA5_082B_4C11_AB34_2A298199576B_.wvu.PrintArea" localSheetId="3" hidden="1">'Names of Bidder'!$B$1:$G$28</definedName>
    <definedName name="Z_E2E57CA5_082B_4C11_AB34_2A298199576B_.wvu.PrintArea" localSheetId="11" hidden="1">Octroi!$A$1:$E$16</definedName>
    <definedName name="Z_E2E57CA5_082B_4C11_AB34_2A298199576B_.wvu.PrintArea" localSheetId="13" hidden="1">'Other Taxes &amp; Duties'!$A$1:$F$16</definedName>
    <definedName name="Z_E2E57CA5_082B_4C11_AB34_2A298199576B_.wvu.PrintArea" localSheetId="15" hidden="1">'Q &amp; C'!$A$1:$F$38</definedName>
    <definedName name="Z_E2E57CA5_082B_4C11_AB34_2A298199576B_.wvu.PrintArea" localSheetId="4" hidden="1">'Sch-1'!$A$1:$L$177</definedName>
    <definedName name="Z_E2E57CA5_082B_4C11_AB34_2A298199576B_.wvu.PrintArea" localSheetId="5" hidden="1">'Sch-1(Disc)'!$A$1:$F$98</definedName>
    <definedName name="Z_E2E57CA5_082B_4C11_AB34_2A298199576B_.wvu.PrintArea" localSheetId="6" hidden="1">'Sch-2'!$A$1:$E$20</definedName>
    <definedName name="Z_E2E57CA5_082B_4C11_AB34_2A298199576B_.wvu.PrintArea" localSheetId="8" hidden="1">'Sch-3'!$A$1:$D$33</definedName>
    <definedName name="Z_E2E57CA5_082B_4C11_AB34_2A298199576B_.wvu.PrintArea" localSheetId="9" hidden="1">'Sch-3 After Discount'!$A$1:$D$33</definedName>
    <definedName name="Z_E2E57CA5_082B_4C11_AB34_2A298199576B_.wvu.PrintArea" localSheetId="7" hidden="1">'Sch-5 Dis'!$A$1:$E$44</definedName>
    <definedName name="Z_E2E57CA5_082B_4C11_AB34_2A298199576B_.wvu.PrintTitles" localSheetId="4" hidden="1">'Sch-1'!$14:$16</definedName>
    <definedName name="Z_E2E57CA5_082B_4C11_AB34_2A298199576B_.wvu.PrintTitles" localSheetId="5" hidden="1">'Sch-1(Disc)'!$14:$16</definedName>
    <definedName name="Z_E2E57CA5_082B_4C11_AB34_2A298199576B_.wvu.PrintTitles" localSheetId="6" hidden="1">'Sch-2'!$3:$13</definedName>
    <definedName name="Z_E2E57CA5_082B_4C11_AB34_2A298199576B_.wvu.PrintTitles" localSheetId="8" hidden="1">'Sch-3'!$3:$13</definedName>
    <definedName name="Z_E2E57CA5_082B_4C11_AB34_2A298199576B_.wvu.PrintTitles" localSheetId="9" hidden="1">'Sch-3 After Discount'!$3:$13</definedName>
    <definedName name="Z_E2E57CA5_082B_4C11_AB34_2A298199576B_.wvu.PrintTitles" localSheetId="7" hidden="1">'Sch-5 Dis'!$3:$13</definedName>
    <definedName name="Z_E2E57CA5_082B_4C11_AB34_2A298199576B_.wvu.Rows" localSheetId="1" hidden="1">Cover!$7:$7</definedName>
    <definedName name="Z_E2E57CA5_082B_4C11_AB34_2A298199576B_.wvu.Rows" localSheetId="10" hidden="1">Discount!$29:$30</definedName>
    <definedName name="Z_E8B8E0BD_9CB3_4C7D_9BC6_088FDFCB0B45_.wvu.Cols" localSheetId="14" hidden="1">'Bid Form 2nd Envelope'!$Y:$AM</definedName>
    <definedName name="Z_E8B8E0BD_9CB3_4C7D_9BC6_088FDFCB0B45_.wvu.Cols" localSheetId="3" hidden="1">'Names of Bidder'!$L:$L</definedName>
    <definedName name="Z_E8B8E0BD_9CB3_4C7D_9BC6_088FDFCB0B45_.wvu.Cols" localSheetId="4" hidden="1">'Sch-1'!$N:$U,'Sch-1'!$X:$AH</definedName>
    <definedName name="Z_E8B8E0BD_9CB3_4C7D_9BC6_088FDFCB0B45_.wvu.Cols" localSheetId="5" hidden="1">'Sch-1(Disc)'!$I:$I,'Sch-1(Disc)'!$P:$Z</definedName>
    <definedName name="Z_E8B8E0BD_9CB3_4C7D_9BC6_088FDFCB0B45_.wvu.Cols" localSheetId="6" hidden="1">'Sch-2'!$I:$P</definedName>
    <definedName name="Z_E8B8E0BD_9CB3_4C7D_9BC6_088FDFCB0B45_.wvu.Cols" localSheetId="7" hidden="1">'Sch-5 Dis'!$I:$P</definedName>
    <definedName name="Z_E8B8E0BD_9CB3_4C7D_9BC6_088FDFCB0B45_.wvu.FilterData" localSheetId="4" hidden="1">'Sch-1'!$A$19:$L$174</definedName>
    <definedName name="Z_E8B8E0BD_9CB3_4C7D_9BC6_088FDFCB0B45_.wvu.FilterData" localSheetId="5" hidden="1">'Sch-1(Disc)'!$A$20:$F$92</definedName>
    <definedName name="Z_E8B8E0BD_9CB3_4C7D_9BC6_088FDFCB0B45_.wvu.PrintArea" localSheetId="14" hidden="1">'Bid Form 2nd Envelope'!$A$1:$F$59</definedName>
    <definedName name="Z_E8B8E0BD_9CB3_4C7D_9BC6_088FDFCB0B45_.wvu.PrintArea" localSheetId="10" hidden="1">Discount!$A$2:$G$42</definedName>
    <definedName name="Z_E8B8E0BD_9CB3_4C7D_9BC6_088FDFCB0B45_.wvu.PrintArea" localSheetId="12" hidden="1">'Entry Tax'!$A$1:$E$16</definedName>
    <definedName name="Z_E8B8E0BD_9CB3_4C7D_9BC6_088FDFCB0B45_.wvu.PrintArea" localSheetId="2" hidden="1">Instructions!$A$1:$C$40</definedName>
    <definedName name="Z_E8B8E0BD_9CB3_4C7D_9BC6_088FDFCB0B45_.wvu.PrintArea" localSheetId="3" hidden="1">'Names of Bidder'!$B$1:$G$28</definedName>
    <definedName name="Z_E8B8E0BD_9CB3_4C7D_9BC6_088FDFCB0B45_.wvu.PrintArea" localSheetId="11" hidden="1">Octroi!$A$1:$E$16</definedName>
    <definedName name="Z_E8B8E0BD_9CB3_4C7D_9BC6_088FDFCB0B45_.wvu.PrintArea" localSheetId="13" hidden="1">'Other Taxes &amp; Duties'!$A$1:$F$16</definedName>
    <definedName name="Z_E8B8E0BD_9CB3_4C7D_9BC6_088FDFCB0B45_.wvu.PrintArea" localSheetId="15" hidden="1">'Q &amp; C'!$A$1:$F$38</definedName>
    <definedName name="Z_E8B8E0BD_9CB3_4C7D_9BC6_088FDFCB0B45_.wvu.PrintArea" localSheetId="4" hidden="1">'Sch-1'!$A$1:$L$177</definedName>
    <definedName name="Z_E8B8E0BD_9CB3_4C7D_9BC6_088FDFCB0B45_.wvu.PrintArea" localSheetId="5" hidden="1">'Sch-1(Disc)'!$A$1:$F$98</definedName>
    <definedName name="Z_E8B8E0BD_9CB3_4C7D_9BC6_088FDFCB0B45_.wvu.PrintArea" localSheetId="6" hidden="1">'Sch-2'!$A$1:$E$20</definedName>
    <definedName name="Z_E8B8E0BD_9CB3_4C7D_9BC6_088FDFCB0B45_.wvu.PrintArea" localSheetId="8" hidden="1">'Sch-3'!$A$1:$D$33</definedName>
    <definedName name="Z_E8B8E0BD_9CB3_4C7D_9BC6_088FDFCB0B45_.wvu.PrintArea" localSheetId="9" hidden="1">'Sch-3 After Discount'!$A$1:$D$33</definedName>
    <definedName name="Z_E8B8E0BD_9CB3_4C7D_9BC6_088FDFCB0B45_.wvu.PrintArea" localSheetId="7" hidden="1">'Sch-5 Dis'!$A$1:$E$44</definedName>
    <definedName name="Z_E8B8E0BD_9CB3_4C7D_9BC6_088FDFCB0B45_.wvu.PrintTitles" localSheetId="4" hidden="1">'Sch-1'!$14:$16</definedName>
    <definedName name="Z_E8B8E0BD_9CB3_4C7D_9BC6_088FDFCB0B45_.wvu.PrintTitles" localSheetId="5" hidden="1">'Sch-1(Disc)'!$14:$16</definedName>
    <definedName name="Z_E8B8E0BD_9CB3_4C7D_9BC6_088FDFCB0B45_.wvu.PrintTitles" localSheetId="6" hidden="1">'Sch-2'!$3:$13</definedName>
    <definedName name="Z_E8B8E0BD_9CB3_4C7D_9BC6_088FDFCB0B45_.wvu.PrintTitles" localSheetId="8" hidden="1">'Sch-3'!$3:$13</definedName>
    <definedName name="Z_E8B8E0BD_9CB3_4C7D_9BC6_088FDFCB0B45_.wvu.PrintTitles" localSheetId="9" hidden="1">'Sch-3 After Discount'!$3:$13</definedName>
    <definedName name="Z_E8B8E0BD_9CB3_4C7D_9BC6_088FDFCB0B45_.wvu.PrintTitles" localSheetId="7" hidden="1">'Sch-5 Dis'!$3:$13</definedName>
    <definedName name="Z_E8B8E0BD_9CB3_4C7D_9BC6_088FDFCB0B45_.wvu.Rows" localSheetId="1" hidden="1">Cover!$7:$7</definedName>
    <definedName name="Z_E8B8E0BD_9CB3_4C7D_9BC6_088FDFCB0B45_.wvu.Rows" localSheetId="10" hidden="1">Discount!$17:$30</definedName>
    <definedName name="Z_E8B8E0BD_9CB3_4C7D_9BC6_088FDFCB0B45_.wvu.Rows" localSheetId="2" hidden="1">Instructions!$36:$37</definedName>
    <definedName name="Z_E8B8E0BD_9CB3_4C7D_9BC6_088FDFCB0B45_.wvu.Rows" localSheetId="5" hidden="1">'Sch-1(Disc)'!$68:$91</definedName>
    <definedName name="Z_E8B8E0BD_9CB3_4C7D_9BC6_088FDFCB0B45_.wvu.Rows" localSheetId="8" hidden="1">'Sch-3'!$17:$28</definedName>
    <definedName name="Z_E8B8E0BD_9CB3_4C7D_9BC6_088FDFCB0B45_.wvu.Rows" localSheetId="9" hidden="1">'Sch-3 After Discount'!$17:$28</definedName>
    <definedName name="Z_EEE4E2D7_4BFE_4C24_8B93_9FD441A50336_.wvu.Cols" localSheetId="10" hidden="1">Discount!$I:$Q</definedName>
    <definedName name="Z_EEE4E2D7_4BFE_4C24_8B93_9FD441A50336_.wvu.Cols" localSheetId="3" hidden="1">'Names of Bidder'!$L:$L</definedName>
    <definedName name="Z_EEE4E2D7_4BFE_4C24_8B93_9FD441A50336_.wvu.Cols" localSheetId="4" hidden="1">'Sch-1'!$O:$R,'Sch-1'!$X:$AH</definedName>
    <definedName name="Z_EEE4E2D7_4BFE_4C24_8B93_9FD441A50336_.wvu.Cols" localSheetId="5" hidden="1">'Sch-1(Disc)'!$H:$J,'Sch-1(Disc)'!$P:$Z</definedName>
    <definedName name="Z_EEE4E2D7_4BFE_4C24_8B93_9FD441A50336_.wvu.Cols" localSheetId="6" hidden="1">'Sch-2'!$I:$P</definedName>
    <definedName name="Z_EEE4E2D7_4BFE_4C24_8B93_9FD441A50336_.wvu.Cols" localSheetId="7" hidden="1">'Sch-5 Dis'!$I:$P</definedName>
    <definedName name="Z_EEE4E2D7_4BFE_4C24_8B93_9FD441A50336_.wvu.FilterData" localSheetId="4" hidden="1">'Sch-1'!$A$19:$L$174</definedName>
    <definedName name="Z_EEE4E2D7_4BFE_4C24_8B93_9FD441A50336_.wvu.FilterData" localSheetId="5" hidden="1">'Sch-1(Disc)'!$A$20:$F$92</definedName>
    <definedName name="Z_EEE4E2D7_4BFE_4C24_8B93_9FD441A50336_.wvu.PrintArea" localSheetId="14" hidden="1">'Bid Form 2nd Envelope'!$A$1:$F$61</definedName>
    <definedName name="Z_EEE4E2D7_4BFE_4C24_8B93_9FD441A50336_.wvu.PrintArea" localSheetId="10" hidden="1">Discount!$A$2:$G$42</definedName>
    <definedName name="Z_EEE4E2D7_4BFE_4C24_8B93_9FD441A50336_.wvu.PrintArea" localSheetId="12" hidden="1">'Entry Tax'!$A$1:$E$16</definedName>
    <definedName name="Z_EEE4E2D7_4BFE_4C24_8B93_9FD441A50336_.wvu.PrintArea" localSheetId="2" hidden="1">Instructions!$A$1:$C$40</definedName>
    <definedName name="Z_EEE4E2D7_4BFE_4C24_8B93_9FD441A50336_.wvu.PrintArea" localSheetId="3" hidden="1">'Names of Bidder'!$B$1:$E$26</definedName>
    <definedName name="Z_EEE4E2D7_4BFE_4C24_8B93_9FD441A50336_.wvu.PrintArea" localSheetId="11" hidden="1">Octroi!$A$1:$E$16</definedName>
    <definedName name="Z_EEE4E2D7_4BFE_4C24_8B93_9FD441A50336_.wvu.PrintArea" localSheetId="13" hidden="1">'Other Taxes &amp; Duties'!$A$1:$F$16</definedName>
    <definedName name="Z_EEE4E2D7_4BFE_4C24_8B93_9FD441A50336_.wvu.PrintArea" localSheetId="15" hidden="1">'Q &amp; C'!$A$1:$F$38</definedName>
    <definedName name="Z_EEE4E2D7_4BFE_4C24_8B93_9FD441A50336_.wvu.PrintArea" localSheetId="4" hidden="1">'Sch-1'!$A$1:$L$177</definedName>
    <definedName name="Z_EEE4E2D7_4BFE_4C24_8B93_9FD441A50336_.wvu.PrintArea" localSheetId="5" hidden="1">'Sch-1(Disc)'!$A$1:$F$98</definedName>
    <definedName name="Z_EEE4E2D7_4BFE_4C24_8B93_9FD441A50336_.wvu.PrintArea" localSheetId="6" hidden="1">'Sch-2'!$A$1:$E$20</definedName>
    <definedName name="Z_EEE4E2D7_4BFE_4C24_8B93_9FD441A50336_.wvu.PrintArea" localSheetId="8" hidden="1">'Sch-3'!$A$1:$D$33</definedName>
    <definedName name="Z_EEE4E2D7_4BFE_4C24_8B93_9FD441A50336_.wvu.PrintArea" localSheetId="9" hidden="1">'Sch-3 After Discount'!$A$1:$D$33</definedName>
    <definedName name="Z_EEE4E2D7_4BFE_4C24_8B93_9FD441A50336_.wvu.PrintArea" localSheetId="7" hidden="1">'Sch-5 Dis'!$A$1:$E$44</definedName>
    <definedName name="Z_EEE4E2D7_4BFE_4C24_8B93_9FD441A50336_.wvu.PrintTitles" localSheetId="4" hidden="1">'Sch-1'!$14:$16</definedName>
    <definedName name="Z_EEE4E2D7_4BFE_4C24_8B93_9FD441A50336_.wvu.PrintTitles" localSheetId="5" hidden="1">'Sch-1(Disc)'!$14:$16</definedName>
    <definedName name="Z_EEE4E2D7_4BFE_4C24_8B93_9FD441A50336_.wvu.PrintTitles" localSheetId="6" hidden="1">'Sch-2'!$3:$13</definedName>
    <definedName name="Z_EEE4E2D7_4BFE_4C24_8B93_9FD441A50336_.wvu.PrintTitles" localSheetId="8" hidden="1">'Sch-3'!$3:$13</definedName>
    <definedName name="Z_EEE4E2D7_4BFE_4C24_8B93_9FD441A50336_.wvu.PrintTitles" localSheetId="9" hidden="1">'Sch-3 After Discount'!$3:$13</definedName>
    <definedName name="Z_EEE4E2D7_4BFE_4C24_8B93_9FD441A50336_.wvu.PrintTitles" localSheetId="7" hidden="1">'Sch-5 Dis'!$3:$13</definedName>
    <definedName name="Z_EEE4E2D7_4BFE_4C24_8B93_9FD441A50336_.wvu.Rows" localSheetId="1" hidden="1">Cover!$7:$7</definedName>
    <definedName name="Z_EEE4E2D7_4BFE_4C24_8B93_9FD441A50336_.wvu.Rows" localSheetId="10" hidden="1">Discount!$29:$30</definedName>
    <definedName name="Z_EEE4E2D7_4BFE_4C24_8B93_9FD441A50336_.wvu.Rows" localSheetId="4" hidden="1">'Sch-1'!#REF!,'Sch-1'!#REF!,'Sch-1'!#REF!,'Sch-1'!#REF!</definedName>
    <definedName name="Z_EEE4E2D7_4BFE_4C24_8B93_9FD441A50336_.wvu.Rows" localSheetId="5" hidden="1">'Sch-1(Disc)'!#REF!,'Sch-1(Disc)'!#REF!,'Sch-1(Disc)'!#REF!,'Sch-1(Disc)'!#REF!</definedName>
    <definedName name="Z_EF8F60CB_82F3_477F_A7D3_94F4C70843DC_.wvu.Cols" localSheetId="14" hidden="1">'Bid Form 2nd Envelope'!$Y:$AN</definedName>
    <definedName name="Z_EF8F60CB_82F3_477F_A7D3_94F4C70843DC_.wvu.Cols" localSheetId="10" hidden="1">Discount!$I:$N</definedName>
    <definedName name="Z_EF8F60CB_82F3_477F_A7D3_94F4C70843DC_.wvu.Cols" localSheetId="3" hidden="1">'Names of Bidder'!$L:$L</definedName>
    <definedName name="Z_EF8F60CB_82F3_477F_A7D3_94F4C70843DC_.wvu.Cols" localSheetId="4" hidden="1">'Sch-1'!$M:$S,'Sch-1'!$X:$AH</definedName>
    <definedName name="Z_EF8F60CB_82F3_477F_A7D3_94F4C70843DC_.wvu.Cols" localSheetId="5" hidden="1">'Sch-1(Disc)'!$I:$I,'Sch-1(Disc)'!$P:$Z</definedName>
    <definedName name="Z_EF8F60CB_82F3_477F_A7D3_94F4C70843DC_.wvu.Cols" localSheetId="6" hidden="1">'Sch-2'!$I:$P</definedName>
    <definedName name="Z_EF8F60CB_82F3_477F_A7D3_94F4C70843DC_.wvu.Cols" localSheetId="7" hidden="1">'Sch-5 Dis'!$I:$P</definedName>
    <definedName name="Z_EF8F60CB_82F3_477F_A7D3_94F4C70843DC_.wvu.FilterData" localSheetId="4" hidden="1">'Sch-1'!$A$19:$L$174</definedName>
    <definedName name="Z_EF8F60CB_82F3_477F_A7D3_94F4C70843DC_.wvu.FilterData" localSheetId="5" hidden="1">'Sch-1(Disc)'!$A$20:$F$92</definedName>
    <definedName name="Z_EF8F60CB_82F3_477F_A7D3_94F4C70843DC_.wvu.PrintArea" localSheetId="14" hidden="1">'Bid Form 2nd Envelope'!$A$1:$F$59</definedName>
    <definedName name="Z_EF8F60CB_82F3_477F_A7D3_94F4C70843DC_.wvu.PrintArea" localSheetId="10" hidden="1">Discount!$A$2:$G$42</definedName>
    <definedName name="Z_EF8F60CB_82F3_477F_A7D3_94F4C70843DC_.wvu.PrintArea" localSheetId="12" hidden="1">'Entry Tax'!$A$1:$E$16</definedName>
    <definedName name="Z_EF8F60CB_82F3_477F_A7D3_94F4C70843DC_.wvu.PrintArea" localSheetId="2" hidden="1">Instructions!$A$1:$C$40</definedName>
    <definedName name="Z_EF8F60CB_82F3_477F_A7D3_94F4C70843DC_.wvu.PrintArea" localSheetId="3" hidden="1">'Names of Bidder'!$B$1:$G$28</definedName>
    <definedName name="Z_EF8F60CB_82F3_477F_A7D3_94F4C70843DC_.wvu.PrintArea" localSheetId="11" hidden="1">Octroi!$A$1:$E$16</definedName>
    <definedName name="Z_EF8F60CB_82F3_477F_A7D3_94F4C70843DC_.wvu.PrintArea" localSheetId="13" hidden="1">'Other Taxes &amp; Duties'!$A$1:$F$16</definedName>
    <definedName name="Z_EF8F60CB_82F3_477F_A7D3_94F4C70843DC_.wvu.PrintArea" localSheetId="15" hidden="1">'Q &amp; C'!$A$1:$F$38</definedName>
    <definedName name="Z_EF8F60CB_82F3_477F_A7D3_94F4C70843DC_.wvu.PrintArea" localSheetId="4" hidden="1">'Sch-1'!$A$1:$L$177</definedName>
    <definedName name="Z_EF8F60CB_82F3_477F_A7D3_94F4C70843DC_.wvu.PrintArea" localSheetId="5" hidden="1">'Sch-1(Disc)'!$A$1:$F$98</definedName>
    <definedName name="Z_EF8F60CB_82F3_477F_A7D3_94F4C70843DC_.wvu.PrintArea" localSheetId="6" hidden="1">'Sch-2'!$A$1:$E$20</definedName>
    <definedName name="Z_EF8F60CB_82F3_477F_A7D3_94F4C70843DC_.wvu.PrintArea" localSheetId="8" hidden="1">'Sch-3'!$A$1:$D$33</definedName>
    <definedName name="Z_EF8F60CB_82F3_477F_A7D3_94F4C70843DC_.wvu.PrintArea" localSheetId="9" hidden="1">'Sch-3 After Discount'!$A$1:$D$33</definedName>
    <definedName name="Z_EF8F60CB_82F3_477F_A7D3_94F4C70843DC_.wvu.PrintArea" localSheetId="7" hidden="1">'Sch-5 Dis'!$A$1:$E$44</definedName>
    <definedName name="Z_EF8F60CB_82F3_477F_A7D3_94F4C70843DC_.wvu.PrintTitles" localSheetId="4" hidden="1">'Sch-1'!$17:$18</definedName>
    <definedName name="Z_EF8F60CB_82F3_477F_A7D3_94F4C70843DC_.wvu.PrintTitles" localSheetId="5" hidden="1">'Sch-1(Disc)'!$14:$16</definedName>
    <definedName name="Z_EF8F60CB_82F3_477F_A7D3_94F4C70843DC_.wvu.PrintTitles" localSheetId="6" hidden="1">'Sch-2'!$3:$13</definedName>
    <definedName name="Z_EF8F60CB_82F3_477F_A7D3_94F4C70843DC_.wvu.PrintTitles" localSheetId="8" hidden="1">'Sch-3'!$3:$13</definedName>
    <definedName name="Z_EF8F60CB_82F3_477F_A7D3_94F4C70843DC_.wvu.PrintTitles" localSheetId="9" hidden="1">'Sch-3 After Discount'!$3:$13</definedName>
    <definedName name="Z_EF8F60CB_82F3_477F_A7D3_94F4C70843DC_.wvu.PrintTitles" localSheetId="7" hidden="1">'Sch-5 Dis'!$3:$13</definedName>
    <definedName name="Z_EF8F60CB_82F3_477F_A7D3_94F4C70843DC_.wvu.Rows" localSheetId="1" hidden="1">Cover!$7:$7</definedName>
    <definedName name="Z_EF8F60CB_82F3_477F_A7D3_94F4C70843DC_.wvu.Rows" localSheetId="10" hidden="1">Discount!$17:$30,Discount!$32:$32</definedName>
    <definedName name="Z_EF8F60CB_82F3_477F_A7D3_94F4C70843DC_.wvu.Rows" localSheetId="2" hidden="1">Instructions!$36:$37</definedName>
    <definedName name="Z_EF8F60CB_82F3_477F_A7D3_94F4C70843DC_.wvu.Rows" localSheetId="4" hidden="1">'Sch-1'!$2:$2,'Sch-1'!$12:$12,'Sch-1'!$14:$15,'Sch-1'!#REF!</definedName>
    <definedName name="Z_EF8F60CB_82F3_477F_A7D3_94F4C70843DC_.wvu.Rows" localSheetId="5" hidden="1">'Sch-1(Disc)'!$68:$91</definedName>
    <definedName name="Z_EF8F60CB_82F3_477F_A7D3_94F4C70843DC_.wvu.Rows" localSheetId="8" hidden="1">'Sch-3'!$17:$28</definedName>
    <definedName name="Z_EF8F60CB_82F3_477F_A7D3_94F4C70843DC_.wvu.Rows" localSheetId="9" hidden="1">'Sch-3 After Discount'!$17:$28</definedName>
    <definedName name="Z_F51A1875_E3DE_4601_ADCE_E0FEEC04A5F8_.wvu.PrintArea" localSheetId="2" hidden="1">Instructions!$A$1:$C$40</definedName>
    <definedName name="Z_FC366365_2136_48B2_A9F6_DEB708B66B93_.wvu.Cols" localSheetId="14" hidden="1">'Bid Form 2nd Envelope'!$Y:$AN</definedName>
    <definedName name="Z_FC366365_2136_48B2_A9F6_DEB708B66B93_.wvu.Cols" localSheetId="10" hidden="1">Discount!$I:$N</definedName>
    <definedName name="Z_FC366365_2136_48B2_A9F6_DEB708B66B93_.wvu.Cols" localSheetId="3" hidden="1">'Names of Bidder'!$L:$L</definedName>
    <definedName name="Z_FC366365_2136_48B2_A9F6_DEB708B66B93_.wvu.Cols" localSheetId="4" hidden="1">'Sch-1'!$M:$S,'Sch-1'!$X:$AH</definedName>
    <definedName name="Z_FC366365_2136_48B2_A9F6_DEB708B66B93_.wvu.Cols" localSheetId="5" hidden="1">'Sch-1(Disc)'!$I:$I,'Sch-1(Disc)'!$P:$Z</definedName>
    <definedName name="Z_FC366365_2136_48B2_A9F6_DEB708B66B93_.wvu.Cols" localSheetId="6" hidden="1">'Sch-2'!$I:$P</definedName>
    <definedName name="Z_FC366365_2136_48B2_A9F6_DEB708B66B93_.wvu.Cols" localSheetId="7" hidden="1">'Sch-5 Dis'!$I:$P</definedName>
    <definedName name="Z_FC366365_2136_48B2_A9F6_DEB708B66B93_.wvu.FilterData" localSheetId="4" hidden="1">'Sch-1'!$A$19:$L$174</definedName>
    <definedName name="Z_FC366365_2136_48B2_A9F6_DEB708B66B93_.wvu.FilterData" localSheetId="5" hidden="1">'Sch-1(Disc)'!$A$20:$F$92</definedName>
    <definedName name="Z_FC366365_2136_48B2_A9F6_DEB708B66B93_.wvu.PrintArea" localSheetId="14" hidden="1">'Bid Form 2nd Envelope'!$A$1:$F$59</definedName>
    <definedName name="Z_FC366365_2136_48B2_A9F6_DEB708B66B93_.wvu.PrintArea" localSheetId="10" hidden="1">Discount!$A$2:$G$42</definedName>
    <definedName name="Z_FC366365_2136_48B2_A9F6_DEB708B66B93_.wvu.PrintArea" localSheetId="12" hidden="1">'Entry Tax'!$A$1:$E$16</definedName>
    <definedName name="Z_FC366365_2136_48B2_A9F6_DEB708B66B93_.wvu.PrintArea" localSheetId="2" hidden="1">Instructions!$A$1:$C$40</definedName>
    <definedName name="Z_FC366365_2136_48B2_A9F6_DEB708B66B93_.wvu.PrintArea" localSheetId="3" hidden="1">'Names of Bidder'!$B$1:$G$28</definedName>
    <definedName name="Z_FC366365_2136_48B2_A9F6_DEB708B66B93_.wvu.PrintArea" localSheetId="11" hidden="1">Octroi!$A$1:$E$16</definedName>
    <definedName name="Z_FC366365_2136_48B2_A9F6_DEB708B66B93_.wvu.PrintArea" localSheetId="13" hidden="1">'Other Taxes &amp; Duties'!$A$1:$F$16</definedName>
    <definedName name="Z_FC366365_2136_48B2_A9F6_DEB708B66B93_.wvu.PrintArea" localSheetId="15" hidden="1">'Q &amp; C'!$A$1:$F$38</definedName>
    <definedName name="Z_FC366365_2136_48B2_A9F6_DEB708B66B93_.wvu.PrintArea" localSheetId="4" hidden="1">'Sch-1'!$A$1:$L$177</definedName>
    <definedName name="Z_FC366365_2136_48B2_A9F6_DEB708B66B93_.wvu.PrintArea" localSheetId="5" hidden="1">'Sch-1(Disc)'!$A$1:$F$98</definedName>
    <definedName name="Z_FC366365_2136_48B2_A9F6_DEB708B66B93_.wvu.PrintArea" localSheetId="6" hidden="1">'Sch-2'!$A$1:$E$20</definedName>
    <definedName name="Z_FC366365_2136_48B2_A9F6_DEB708B66B93_.wvu.PrintArea" localSheetId="8" hidden="1">'Sch-3'!$A$1:$D$33</definedName>
    <definedName name="Z_FC366365_2136_48B2_A9F6_DEB708B66B93_.wvu.PrintArea" localSheetId="9" hidden="1">'Sch-3 After Discount'!$A$1:$D$33</definedName>
    <definedName name="Z_FC366365_2136_48B2_A9F6_DEB708B66B93_.wvu.PrintArea" localSheetId="7" hidden="1">'Sch-5 Dis'!$A$1:$E$44</definedName>
    <definedName name="Z_FC366365_2136_48B2_A9F6_DEB708B66B93_.wvu.PrintTitles" localSheetId="4" hidden="1">'Sch-1'!$17:$18</definedName>
    <definedName name="Z_FC366365_2136_48B2_A9F6_DEB708B66B93_.wvu.PrintTitles" localSheetId="5" hidden="1">'Sch-1(Disc)'!$14:$16</definedName>
    <definedName name="Z_FC366365_2136_48B2_A9F6_DEB708B66B93_.wvu.PrintTitles" localSheetId="6" hidden="1">'Sch-2'!$3:$13</definedName>
    <definedName name="Z_FC366365_2136_48B2_A9F6_DEB708B66B93_.wvu.PrintTitles" localSheetId="8" hidden="1">'Sch-3'!$3:$13</definedName>
    <definedName name="Z_FC366365_2136_48B2_A9F6_DEB708B66B93_.wvu.PrintTitles" localSheetId="9" hidden="1">'Sch-3 After Discount'!$3:$13</definedName>
    <definedName name="Z_FC366365_2136_48B2_A9F6_DEB708B66B93_.wvu.PrintTitles" localSheetId="7" hidden="1">'Sch-5 Dis'!$3:$13</definedName>
    <definedName name="Z_FC366365_2136_48B2_A9F6_DEB708B66B93_.wvu.Rows" localSheetId="1" hidden="1">Cover!$7:$7</definedName>
    <definedName name="Z_FC366365_2136_48B2_A9F6_DEB708B66B93_.wvu.Rows" localSheetId="10" hidden="1">Discount!$17:$30,Discount!$32:$32</definedName>
    <definedName name="Z_FC366365_2136_48B2_A9F6_DEB708B66B93_.wvu.Rows" localSheetId="2" hidden="1">Instructions!$36:$37</definedName>
    <definedName name="Z_FC366365_2136_48B2_A9F6_DEB708B66B93_.wvu.Rows" localSheetId="4" hidden="1">'Sch-1'!$2:$2,'Sch-1'!$12:$12,'Sch-1'!$14:$15,'Sch-1'!#REF!</definedName>
    <definedName name="Z_FC366365_2136_48B2_A9F6_DEB708B66B93_.wvu.Rows" localSheetId="5" hidden="1">'Sch-1(Disc)'!$68:$91</definedName>
    <definedName name="Z_FC366365_2136_48B2_A9F6_DEB708B66B93_.wvu.Rows" localSheetId="8" hidden="1">'Sch-3'!$17:$28</definedName>
    <definedName name="Z_FC366365_2136_48B2_A9F6_DEB708B66B93_.wvu.Rows" localSheetId="9" hidden="1">'Sch-3 After Discount'!$17:$28</definedName>
    <definedName name="Z_FCAAE906_744B_4580_8002_466CC408DAC9_.wvu.Cols" localSheetId="14" hidden="1">'Bid Form 2nd Envelope'!$Y:$AN</definedName>
    <definedName name="Z_FCAAE906_744B_4580_8002_466CC408DAC9_.wvu.Cols" localSheetId="10" hidden="1">Discount!$I:$N</definedName>
    <definedName name="Z_FCAAE906_744B_4580_8002_466CC408DAC9_.wvu.Cols" localSheetId="3" hidden="1">'Names of Bidder'!$L:$L</definedName>
    <definedName name="Z_FCAAE906_744B_4580_8002_466CC408DAC9_.wvu.Cols" localSheetId="4" hidden="1">'Sch-1'!$M:$R,'Sch-1'!$X:$AH</definedName>
    <definedName name="Z_FCAAE906_744B_4580_8002_466CC408DAC9_.wvu.Cols" localSheetId="5" hidden="1">'Sch-1(Disc)'!$I:$I,'Sch-1(Disc)'!$P:$Z</definedName>
    <definedName name="Z_FCAAE906_744B_4580_8002_466CC408DAC9_.wvu.Cols" localSheetId="6" hidden="1">'Sch-2'!$I:$P</definedName>
    <definedName name="Z_FCAAE906_744B_4580_8002_466CC408DAC9_.wvu.Cols" localSheetId="7" hidden="1">'Sch-5 Dis'!$I:$P</definedName>
    <definedName name="Z_FCAAE906_744B_4580_8002_466CC408DAC9_.wvu.FilterData" localSheetId="4" hidden="1">'Sch-1'!$A$19:$L$174</definedName>
    <definedName name="Z_FCAAE906_744B_4580_8002_466CC408DAC9_.wvu.FilterData" localSheetId="5" hidden="1">'Sch-1(Disc)'!$A$20:$F$92</definedName>
    <definedName name="Z_FCAAE906_744B_4580_8002_466CC408DAC9_.wvu.PrintArea" localSheetId="14" hidden="1">'Bid Form 2nd Envelope'!$A$1:$F$59</definedName>
    <definedName name="Z_FCAAE906_744B_4580_8002_466CC408DAC9_.wvu.PrintArea" localSheetId="10" hidden="1">Discount!$A$2:$G$42</definedName>
    <definedName name="Z_FCAAE906_744B_4580_8002_466CC408DAC9_.wvu.PrintArea" localSheetId="12" hidden="1">'Entry Tax'!$A$1:$E$16</definedName>
    <definedName name="Z_FCAAE906_744B_4580_8002_466CC408DAC9_.wvu.PrintArea" localSheetId="2" hidden="1">Instructions!$A$1:$C$40</definedName>
    <definedName name="Z_FCAAE906_744B_4580_8002_466CC408DAC9_.wvu.PrintArea" localSheetId="3" hidden="1">'Names of Bidder'!$B$1:$G$28</definedName>
    <definedName name="Z_FCAAE906_744B_4580_8002_466CC408DAC9_.wvu.PrintArea" localSheetId="11" hidden="1">Octroi!$A$1:$E$16</definedName>
    <definedName name="Z_FCAAE906_744B_4580_8002_466CC408DAC9_.wvu.PrintArea" localSheetId="13" hidden="1">'Other Taxes &amp; Duties'!$A$1:$F$16</definedName>
    <definedName name="Z_FCAAE906_744B_4580_8002_466CC408DAC9_.wvu.PrintArea" localSheetId="15" hidden="1">'Q &amp; C'!$A$1:$F$38</definedName>
    <definedName name="Z_FCAAE906_744B_4580_8002_466CC408DAC9_.wvu.PrintArea" localSheetId="4" hidden="1">'Sch-1'!$A$1:$L$177</definedName>
    <definedName name="Z_FCAAE906_744B_4580_8002_466CC408DAC9_.wvu.PrintArea" localSheetId="5" hidden="1">'Sch-1(Disc)'!$A$1:$F$98</definedName>
    <definedName name="Z_FCAAE906_744B_4580_8002_466CC408DAC9_.wvu.PrintArea" localSheetId="6" hidden="1">'Sch-2'!$A$1:$E$20</definedName>
    <definedName name="Z_FCAAE906_744B_4580_8002_466CC408DAC9_.wvu.PrintArea" localSheetId="8" hidden="1">'Sch-3'!$A$1:$D$33</definedName>
    <definedName name="Z_FCAAE906_744B_4580_8002_466CC408DAC9_.wvu.PrintArea" localSheetId="9" hidden="1">'Sch-3 After Discount'!$A$1:$D$33</definedName>
    <definedName name="Z_FCAAE906_744B_4580_8002_466CC408DAC9_.wvu.PrintArea" localSheetId="7" hidden="1">'Sch-5 Dis'!$A$1:$E$44</definedName>
    <definedName name="Z_FCAAE906_744B_4580_8002_466CC408DAC9_.wvu.PrintTitles" localSheetId="4" hidden="1">'Sch-1'!$17:$18</definedName>
    <definedName name="Z_FCAAE906_744B_4580_8002_466CC408DAC9_.wvu.PrintTitles" localSheetId="5" hidden="1">'Sch-1(Disc)'!$14:$16</definedName>
    <definedName name="Z_FCAAE906_744B_4580_8002_466CC408DAC9_.wvu.PrintTitles" localSheetId="6" hidden="1">'Sch-2'!$3:$13</definedName>
    <definedName name="Z_FCAAE906_744B_4580_8002_466CC408DAC9_.wvu.PrintTitles" localSheetId="8" hidden="1">'Sch-3'!$3:$13</definedName>
    <definedName name="Z_FCAAE906_744B_4580_8002_466CC408DAC9_.wvu.PrintTitles" localSheetId="9" hidden="1">'Sch-3 After Discount'!$3:$13</definedName>
    <definedName name="Z_FCAAE906_744B_4580_8002_466CC408DAC9_.wvu.PrintTitles" localSheetId="7" hidden="1">'Sch-5 Dis'!$3:$13</definedName>
    <definedName name="Z_FCAAE906_744B_4580_8002_466CC408DAC9_.wvu.Rows" localSheetId="1" hidden="1">Cover!$7:$7</definedName>
    <definedName name="Z_FCAAE906_744B_4580_8002_466CC408DAC9_.wvu.Rows" localSheetId="10" hidden="1">Discount!$17:$30,Discount!$32:$32</definedName>
    <definedName name="Z_FCAAE906_744B_4580_8002_466CC408DAC9_.wvu.Rows" localSheetId="2" hidden="1">Instructions!$36:$37</definedName>
    <definedName name="Z_FCAAE906_744B_4580_8002_466CC408DAC9_.wvu.Rows" localSheetId="4" hidden="1">'Sch-1'!$2:$2,'Sch-1'!$12:$12,'Sch-1'!$14:$15</definedName>
    <definedName name="Z_FCAAE906_744B_4580_8002_466CC408DAC9_.wvu.Rows" localSheetId="5" hidden="1">'Sch-1(Disc)'!$68:$91</definedName>
    <definedName name="Z_FCAAE906_744B_4580_8002_466CC408DAC9_.wvu.Rows" localSheetId="8" hidden="1">'Sch-3'!$17:$28</definedName>
    <definedName name="Z_FCAAE906_744B_4580_8002_466CC408DAC9_.wvu.Rows" localSheetId="9" hidden="1">'Sch-3 After Discount'!$17:$28</definedName>
    <definedName name="Z_FD7F7BE1_8CB1_460B_98AB_D33E15FD14E6_.wvu.Cols" localSheetId="14" hidden="1">'Bid Form 2nd Envelope'!$Y:$AM</definedName>
    <definedName name="Z_FD7F7BE1_8CB1_460B_98AB_D33E15FD14E6_.wvu.Cols" localSheetId="10" hidden="1">Discount!$I:$O</definedName>
    <definedName name="Z_FD7F7BE1_8CB1_460B_98AB_D33E15FD14E6_.wvu.Cols" localSheetId="3" hidden="1">'Names of Bidder'!$L:$L</definedName>
    <definedName name="Z_FD7F7BE1_8CB1_460B_98AB_D33E15FD14E6_.wvu.Cols" localSheetId="4" hidden="1">'Sch-1'!$X:$AH</definedName>
    <definedName name="Z_FD7F7BE1_8CB1_460B_98AB_D33E15FD14E6_.wvu.Cols" localSheetId="5" hidden="1">'Sch-1(Disc)'!$I:$I,'Sch-1(Disc)'!$P:$Z</definedName>
    <definedName name="Z_FD7F7BE1_8CB1_460B_98AB_D33E15FD14E6_.wvu.Cols" localSheetId="6" hidden="1">'Sch-2'!$I:$P</definedName>
    <definedName name="Z_FD7F7BE1_8CB1_460B_98AB_D33E15FD14E6_.wvu.Cols" localSheetId="7" hidden="1">'Sch-5 Dis'!$I:$P</definedName>
    <definedName name="Z_FD7F7BE1_8CB1_460B_98AB_D33E15FD14E6_.wvu.FilterData" localSheetId="4" hidden="1">'Sch-1'!$A$19:$L$174</definedName>
    <definedName name="Z_FD7F7BE1_8CB1_460B_98AB_D33E15FD14E6_.wvu.FilterData" localSheetId="5" hidden="1">'Sch-1(Disc)'!$A$20:$F$92</definedName>
    <definedName name="Z_FD7F7BE1_8CB1_460B_98AB_D33E15FD14E6_.wvu.PrintArea" localSheetId="14" hidden="1">'Bid Form 2nd Envelope'!$A$1:$F$59</definedName>
    <definedName name="Z_FD7F7BE1_8CB1_460B_98AB_D33E15FD14E6_.wvu.PrintArea" localSheetId="10" hidden="1">Discount!$A$2:$G$42</definedName>
    <definedName name="Z_FD7F7BE1_8CB1_460B_98AB_D33E15FD14E6_.wvu.PrintArea" localSheetId="12" hidden="1">'Entry Tax'!$A$1:$E$16</definedName>
    <definedName name="Z_FD7F7BE1_8CB1_460B_98AB_D33E15FD14E6_.wvu.PrintArea" localSheetId="2" hidden="1">Instructions!$A$1:$C$40</definedName>
    <definedName name="Z_FD7F7BE1_8CB1_460B_98AB_D33E15FD14E6_.wvu.PrintArea" localSheetId="3" hidden="1">'Names of Bidder'!$B$1:$G$28</definedName>
    <definedName name="Z_FD7F7BE1_8CB1_460B_98AB_D33E15FD14E6_.wvu.PrintArea" localSheetId="11" hidden="1">Octroi!$A$1:$E$16</definedName>
    <definedName name="Z_FD7F7BE1_8CB1_460B_98AB_D33E15FD14E6_.wvu.PrintArea" localSheetId="13" hidden="1">'Other Taxes &amp; Duties'!$A$1:$F$16</definedName>
    <definedName name="Z_FD7F7BE1_8CB1_460B_98AB_D33E15FD14E6_.wvu.PrintArea" localSheetId="15" hidden="1">'Q &amp; C'!$A$1:$F$38</definedName>
    <definedName name="Z_FD7F7BE1_8CB1_460B_98AB_D33E15FD14E6_.wvu.PrintArea" localSheetId="4" hidden="1">'Sch-1'!$A$1:$L$177</definedName>
    <definedName name="Z_FD7F7BE1_8CB1_460B_98AB_D33E15FD14E6_.wvu.PrintArea" localSheetId="5" hidden="1">'Sch-1(Disc)'!$A$1:$F$98</definedName>
    <definedName name="Z_FD7F7BE1_8CB1_460B_98AB_D33E15FD14E6_.wvu.PrintArea" localSheetId="6" hidden="1">'Sch-2'!$A$1:$E$20</definedName>
    <definedName name="Z_FD7F7BE1_8CB1_460B_98AB_D33E15FD14E6_.wvu.PrintArea" localSheetId="8" hidden="1">'Sch-3'!$A$1:$D$33</definedName>
    <definedName name="Z_FD7F7BE1_8CB1_460B_98AB_D33E15FD14E6_.wvu.PrintArea" localSheetId="9" hidden="1">'Sch-3 After Discount'!$A$1:$D$33</definedName>
    <definedName name="Z_FD7F7BE1_8CB1_460B_98AB_D33E15FD14E6_.wvu.PrintArea" localSheetId="7" hidden="1">'Sch-5 Dis'!$A$1:$E$44</definedName>
    <definedName name="Z_FD7F7BE1_8CB1_460B_98AB_D33E15FD14E6_.wvu.PrintTitles" localSheetId="4" hidden="1">'Sch-1'!$14:$16</definedName>
    <definedName name="Z_FD7F7BE1_8CB1_460B_98AB_D33E15FD14E6_.wvu.PrintTitles" localSheetId="5" hidden="1">'Sch-1(Disc)'!$14:$16</definedName>
    <definedName name="Z_FD7F7BE1_8CB1_460B_98AB_D33E15FD14E6_.wvu.PrintTitles" localSheetId="6" hidden="1">'Sch-2'!$3:$13</definedName>
    <definedName name="Z_FD7F7BE1_8CB1_460B_98AB_D33E15FD14E6_.wvu.PrintTitles" localSheetId="8" hidden="1">'Sch-3'!$3:$13</definedName>
    <definedName name="Z_FD7F7BE1_8CB1_460B_98AB_D33E15FD14E6_.wvu.PrintTitles" localSheetId="9" hidden="1">'Sch-3 After Discount'!$3:$13</definedName>
    <definedName name="Z_FD7F7BE1_8CB1_460B_98AB_D33E15FD14E6_.wvu.PrintTitles" localSheetId="7" hidden="1">'Sch-5 Dis'!$3:$13</definedName>
    <definedName name="Z_FD7F7BE1_8CB1_460B_98AB_D33E15FD14E6_.wvu.Rows" localSheetId="1" hidden="1">Cover!$7:$7</definedName>
    <definedName name="Z_FD7F7BE1_8CB1_460B_98AB_D33E15FD14E6_.wvu.Rows" localSheetId="10" hidden="1">Discount!$17:$30</definedName>
    <definedName name="Z_FD7F7BE1_8CB1_460B_98AB_D33E15FD14E6_.wvu.Rows" localSheetId="2" hidden="1">Instructions!$36:$37</definedName>
    <definedName name="Z_FD7F7BE1_8CB1_460B_98AB_D33E15FD14E6_.wvu.Rows" localSheetId="4" hidden="1">'Sch-1'!#REF!,'Sch-1'!#REF!</definedName>
    <definedName name="Z_FD7F7BE1_8CB1_460B_98AB_D33E15FD14E6_.wvu.Rows" localSheetId="5" hidden="1">'Sch-1(Disc)'!$68:$91</definedName>
    <definedName name="Z_FD7F7BE1_8CB1_460B_98AB_D33E15FD14E6_.wvu.Rows" localSheetId="8" hidden="1">'Sch-3'!$17:$28</definedName>
    <definedName name="Z_FD7F7BE1_8CB1_460B_98AB_D33E15FD14E6_.wvu.Rows" localSheetId="9" hidden="1">'Sch-3 After Discount'!$17:$28</definedName>
  </definedNames>
  <calcPr calcId="191028"/>
  <customWorkbookViews>
    <customWorkbookView name="Ram Lal {Ram Lal} - Personal View" guid="{FCAAE906-744B-4580-8002-466CC408DAC9}" mergeInterval="0" personalView="1" maximized="1" xWindow="-8" yWindow="-8" windowWidth="1936" windowHeight="1056" tabRatio="617" activeSheetId="15"/>
    <customWorkbookView name="Rahul . {राहुल} - Personal View" guid="{FC366365-2136-48B2-A9F6-DEB708B66B93}" mergeInterval="0" personalView="1" maximized="1" xWindow="-8" yWindow="-8" windowWidth="1936" windowHeight="1056" tabRatio="704" activeSheetId="5"/>
    <customWorkbookView name="Rahul kumar - Personal View" guid="{25F14B1D-FADD-4C44-AA48-5D402D65337D}" mergeInterval="0" personalView="1" maximized="1" xWindow="-8" yWindow="-8" windowWidth="1382" windowHeight="744" tabRatio="704" activeSheetId="2"/>
    <customWorkbookView name="Neelam - Personal View" guid="{2D068FA3-47E3-4516-81A6-894AA90F7864}" mergeInterval="0" personalView="1" maximized="1" xWindow="-9" yWindow="-9" windowWidth="1938" windowHeight="1048" tabRatio="704" activeSheetId="11"/>
    <customWorkbookView name="60001758 - Personal View" guid="{97B2ED79-AE3F-4DF3-959D-96AE4A0B76A0}" mergeInterval="0" personalView="1" maximized="1" xWindow="1" yWindow="1" windowWidth="1600" windowHeight="670" tabRatio="959" activeSheetId="15"/>
    <customWorkbookView name="60001209 - Personal View" guid="{CB39F8EE-FAD8-4C4E-B5E9-5EC27AC08528}" mergeInterval="0" personalView="1" maximized="1" xWindow="1" yWindow="1" windowWidth="1362" windowHeight="538" tabRatio="959" activeSheetId="2"/>
    <customWorkbookView name="admin - Personal View" guid="{E8B8E0BD-9CB3-4C7D-9BC6-088FDFCB0B45}" mergeInterval="0" personalView="1" maximized="1" windowWidth="1362" windowHeight="543" tabRatio="959" activeSheetId="2"/>
    <customWorkbookView name="02405 - Personal View" guid="{E2E57CA5-082B-4C11-AB34-2A298199576B}" mergeInterval="0" personalView="1" maximized="1" xWindow="1" yWindow="1" windowWidth="1362" windowHeight="496" tabRatio="959" activeSheetId="2"/>
    <customWorkbookView name="KIRAN - Personal View" guid="{EEE4E2D7-4BFE-4C24-8B93-9FD441A50336}" mergeInterval="0" personalView="1" maximized="1" windowWidth="1362" windowHeight="543" tabRatio="632" activeSheetId="14"/>
    <customWorkbookView name="Ann Mary Jose           - Personal View" guid="{091A6405-72DB-46E0-B81A-EC53A5C58396}" mergeInterval="0" personalView="1" maximized="1" xWindow="1" yWindow="1" windowWidth="1362" windowHeight="496" tabRatio="632" activeSheetId="2"/>
    <customWorkbookView name="20074 - Personal View" guid="{4F65FF32-EC61-4022-A399-2986D7B6B8B3}" mergeInterval="0" personalView="1" maximized="1" windowWidth="1020" windowHeight="539" tabRatio="632" activeSheetId="5"/>
    <customWorkbookView name="asd - Personal View" guid="{01ACF2E1-8E61-4459-ABC1-B6C183DEED61}" mergeInterval="0" personalView="1" maximized="1" windowWidth="1276" windowHeight="597" activeSheetId="1"/>
    <customWorkbookView name="00398 - Personal View" guid="{14D7F02E-BCCA-4517-ABC7-537FF4AEB67A}" mergeInterval="0" personalView="1" maximized="1" xWindow="1" yWindow="1" windowWidth="1020" windowHeight="501" tabRatio="632" activeSheetId="2"/>
    <customWorkbookView name="01209 - Personal View" guid="{27A45B7A-04F2-4516-B80B-5ED0825D4ED3}" mergeInterval="0" personalView="1" maximized="1" xWindow="1" yWindow="1" windowWidth="1366" windowHeight="538" tabRatio="632" activeSheetId="2"/>
    <customWorkbookView name="01258 - Personal View" guid="{1F4837C2-36FF-4422-95DC-EAAD1B4FAC2F}" mergeInterval="0" personalView="1" maximized="1" xWindow="1" yWindow="1" windowWidth="1362" windowHeight="464" tabRatio="881" activeSheetId="2"/>
    <customWorkbookView name="Baijnath Singh - Personal View" guid="{FD7F7BE1-8CB1-460B-98AB-D33E15FD14E6}" mergeInterval="0" personalView="1" maximized="1" windowWidth="1362" windowHeight="495" tabRatio="881" activeSheetId="4"/>
    <customWorkbookView name="NRAPENDRA KUMAR - Personal View" guid="{8C0E2163-61BB-48DF-AFAF-5E75147ED450}" mergeInterval="0" personalView="1" maximized="1" windowWidth="1362" windowHeight="503" tabRatio="881" activeSheetId="2"/>
    <customWorkbookView name="60001192 - Personal View" guid="{3DA0B320-DAF7-4F4A-921A-9FCFD188E8C7}" mergeInterval="0" personalView="1" maximized="1" xWindow="1" yWindow="1" windowWidth="1362" windowHeight="496" tabRatio="881" activeSheetId="2"/>
    <customWorkbookView name="60002487 - Personal View" guid="{BE0CEA4D-1A4E-4C32-BF92-B8DA3D3423E5}" mergeInterval="0" personalView="1" maximized="1" windowWidth="1362" windowHeight="543" tabRatio="959" activeSheetId="5"/>
    <customWorkbookView name="60000863 - Personal View" guid="{714760DF-5EB1-4543-9C04-C1A23AAE4384}" mergeInterval="0" personalView="1" maximized="1" xWindow="1" yWindow="1" windowWidth="1014" windowHeight="469" tabRatio="959" activeSheetId="15"/>
    <customWorkbookView name="Jasminder Singh Bhatia {जसमिंदर सिंह भाटिया} - Personal View" guid="{D4A148BB-8D25-43B9-8797-A9D3AE767B49}" mergeInterval="0" personalView="1" maximized="1" windowWidth="1596" windowHeight="634" tabRatio="759" activeSheetId="5"/>
    <customWorkbookView name="60002749 - Personal View" guid="{9658319F-66FC-48F8-AB8A-302F6F77BA10}" mergeInterval="0" personalView="1" maximized="1" xWindow="1" yWindow="1" windowWidth="1366" windowHeight="538" tabRatio="759" activeSheetId="9"/>
    <customWorkbookView name="Kapil Mandil {कपिल मंडिल} - Personal View" guid="{EF8F60CB-82F3-477F-A7D3-94F4C70843DC}" mergeInterval="0" personalView="1" maximized="1" windowWidth="1916" windowHeight="803" tabRatio="704" activeSheetId="11"/>
    <customWorkbookView name="Rahul {Rahul} - Personal View" guid="{427AF4ED-2BDF-478F-9F0A-595838FA0EC8}" mergeInterval="0" personalView="1" maximized="1" windowWidth="1916" windowHeight="774" tabRatio="704" activeSheetId="9"/>
    <customWorkbookView name="Samrat Jain {Samrat Jain} - Personal View" guid="{D4DE57C7-E521-4428-80BD-545B19793C78}" mergeInterval="0" personalView="1" maximized="1" xWindow="-8" yWindow="-8" windowWidth="1936" windowHeight="1056" tabRatio="617" activeSheetId="2" showComments="commIndAndComment"/>
    <customWorkbookView name="Rakesh Kumar Dadarwal {राकेश कुमार दादरवाल} - Personal View" guid="{02C2A9AD-9E17-4CEB-86EA-204D1460A62A}" mergeInterval="0" personalView="1" maximized="1" xWindow="-8" yWindow="-8" windowWidth="1936" windowHeight="1056" tabRatio="617" activeSheetId="15"/>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7" i="5" l="1" a="1"/>
  <c r="B177" i="5" s="1"/>
  <c r="M117" i="5"/>
  <c r="M20" i="5"/>
  <c r="N20" i="5" s="1"/>
  <c r="M21" i="5"/>
  <c r="N21" i="5" s="1"/>
  <c r="M22" i="5"/>
  <c r="N22" i="5" s="1"/>
  <c r="M23" i="5"/>
  <c r="N23" i="5" s="1"/>
  <c r="M24" i="5"/>
  <c r="N24" i="5" s="1"/>
  <c r="M25" i="5"/>
  <c r="N25" i="5" s="1"/>
  <c r="M26" i="5"/>
  <c r="N26" i="5" s="1"/>
  <c r="M27" i="5"/>
  <c r="N27" i="5" s="1"/>
  <c r="M28" i="5"/>
  <c r="N28" i="5" s="1"/>
  <c r="M29" i="5"/>
  <c r="N29" i="5" s="1"/>
  <c r="M30" i="5"/>
  <c r="N30" i="5" s="1"/>
  <c r="M31" i="5"/>
  <c r="N31" i="5" s="1"/>
  <c r="M32" i="5"/>
  <c r="N32" i="5" s="1"/>
  <c r="M33" i="5"/>
  <c r="N33" i="5" s="1"/>
  <c r="M34" i="5"/>
  <c r="N34" i="5" s="1"/>
  <c r="M35" i="5"/>
  <c r="N35" i="5" s="1"/>
  <c r="M36" i="5"/>
  <c r="N36" i="5" s="1"/>
  <c r="M37" i="5"/>
  <c r="N37" i="5" s="1"/>
  <c r="M38" i="5"/>
  <c r="N38" i="5" s="1"/>
  <c r="M39" i="5"/>
  <c r="N39" i="5" s="1"/>
  <c r="M40" i="5"/>
  <c r="N40" i="5" s="1"/>
  <c r="M41" i="5"/>
  <c r="N41" i="5" s="1"/>
  <c r="M42" i="5"/>
  <c r="N42" i="5" s="1"/>
  <c r="M43" i="5"/>
  <c r="N43" i="5" s="1"/>
  <c r="M44" i="5"/>
  <c r="N44" i="5" s="1"/>
  <c r="M45" i="5"/>
  <c r="N45" i="5" s="1"/>
  <c r="M46" i="5"/>
  <c r="N46" i="5" s="1"/>
  <c r="M47" i="5"/>
  <c r="N47" i="5" s="1"/>
  <c r="M48" i="5"/>
  <c r="N48" i="5" s="1"/>
  <c r="M49" i="5"/>
  <c r="N49" i="5" s="1"/>
  <c r="M50" i="5"/>
  <c r="N50" i="5" s="1"/>
  <c r="M51" i="5"/>
  <c r="N51" i="5" s="1"/>
  <c r="M52" i="5"/>
  <c r="N52" i="5" s="1"/>
  <c r="M53" i="5"/>
  <c r="N53" i="5" s="1"/>
  <c r="M54" i="5"/>
  <c r="N54" i="5" s="1"/>
  <c r="M55" i="5"/>
  <c r="N55" i="5" s="1"/>
  <c r="M56" i="5"/>
  <c r="N56" i="5" s="1"/>
  <c r="M57" i="5"/>
  <c r="N57" i="5" s="1"/>
  <c r="M58" i="5"/>
  <c r="N58" i="5" s="1"/>
  <c r="M59" i="5"/>
  <c r="N59" i="5" s="1"/>
  <c r="M60" i="5"/>
  <c r="N60" i="5" s="1"/>
  <c r="M61" i="5"/>
  <c r="N61" i="5" s="1"/>
  <c r="M62" i="5"/>
  <c r="N62" i="5" s="1"/>
  <c r="M63" i="5"/>
  <c r="N63" i="5" s="1"/>
  <c r="M64" i="5"/>
  <c r="N64" i="5" s="1"/>
  <c r="M65" i="5"/>
  <c r="N65" i="5" s="1"/>
  <c r="M66" i="5"/>
  <c r="N66" i="5" s="1"/>
  <c r="M67" i="5"/>
  <c r="N67" i="5" s="1"/>
  <c r="M68" i="5"/>
  <c r="N68" i="5" s="1"/>
  <c r="M69" i="5"/>
  <c r="N69" i="5" s="1"/>
  <c r="M70" i="5"/>
  <c r="N70" i="5" s="1"/>
  <c r="M71" i="5"/>
  <c r="N71" i="5" s="1"/>
  <c r="M72" i="5"/>
  <c r="N72" i="5" s="1"/>
  <c r="M73" i="5"/>
  <c r="N73" i="5" s="1"/>
  <c r="M74" i="5"/>
  <c r="N74" i="5" s="1"/>
  <c r="M75" i="5"/>
  <c r="N75" i="5" s="1"/>
  <c r="M76" i="5"/>
  <c r="N76" i="5" s="1"/>
  <c r="M77" i="5"/>
  <c r="N77" i="5" s="1"/>
  <c r="M78" i="5"/>
  <c r="N78" i="5" s="1"/>
  <c r="M80" i="5"/>
  <c r="N80" i="5" s="1"/>
  <c r="M81" i="5"/>
  <c r="N81" i="5" s="1"/>
  <c r="M82" i="5"/>
  <c r="N82" i="5" s="1"/>
  <c r="M83" i="5"/>
  <c r="N83" i="5" s="1"/>
  <c r="M84" i="5"/>
  <c r="N84" i="5" s="1"/>
  <c r="M85" i="5"/>
  <c r="N85" i="5" s="1"/>
  <c r="M86" i="5"/>
  <c r="N86" i="5" s="1"/>
  <c r="M87" i="5"/>
  <c r="N87" i="5" s="1"/>
  <c r="M88" i="5"/>
  <c r="N88" i="5" s="1"/>
  <c r="M89" i="5"/>
  <c r="N89" i="5" s="1"/>
  <c r="M90" i="5"/>
  <c r="N90" i="5" s="1"/>
  <c r="M91" i="5"/>
  <c r="N91" i="5" s="1"/>
  <c r="M92" i="5"/>
  <c r="N92" i="5" s="1"/>
  <c r="M93" i="5"/>
  <c r="N93" i="5" s="1"/>
  <c r="M94" i="5"/>
  <c r="N94" i="5" s="1"/>
  <c r="M95" i="5"/>
  <c r="N95" i="5" s="1"/>
  <c r="M96" i="5"/>
  <c r="N96" i="5" s="1"/>
  <c r="M97" i="5"/>
  <c r="N97" i="5" s="1"/>
  <c r="M98" i="5"/>
  <c r="N98" i="5" s="1"/>
  <c r="M99" i="5"/>
  <c r="N99" i="5" s="1"/>
  <c r="M100" i="5"/>
  <c r="N100" i="5" s="1"/>
  <c r="M101" i="5"/>
  <c r="N101" i="5" s="1"/>
  <c r="M102" i="5"/>
  <c r="N102" i="5" s="1"/>
  <c r="M103" i="5"/>
  <c r="N103" i="5" s="1"/>
  <c r="M104" i="5"/>
  <c r="N104" i="5" s="1"/>
  <c r="M105" i="5"/>
  <c r="N105" i="5" s="1"/>
  <c r="M106" i="5"/>
  <c r="N106" i="5" s="1"/>
  <c r="M107" i="5"/>
  <c r="N107" i="5" s="1"/>
  <c r="M108" i="5"/>
  <c r="N108" i="5" s="1"/>
  <c r="M109" i="5"/>
  <c r="N109" i="5" s="1"/>
  <c r="M110" i="5"/>
  <c r="N110" i="5" s="1"/>
  <c r="M111" i="5"/>
  <c r="N111" i="5" s="1"/>
  <c r="M112" i="5"/>
  <c r="N112" i="5" s="1"/>
  <c r="M113" i="5"/>
  <c r="N113" i="5" s="1"/>
  <c r="M114" i="5"/>
  <c r="N114" i="5" s="1"/>
  <c r="M115" i="5"/>
  <c r="N115" i="5" s="1"/>
  <c r="M116" i="5"/>
  <c r="N116" i="5" s="1"/>
  <c r="M118" i="5"/>
  <c r="N118" i="5" s="1"/>
  <c r="M119" i="5"/>
  <c r="N119" i="5" s="1"/>
  <c r="M120" i="5"/>
  <c r="N120" i="5" s="1"/>
  <c r="M121" i="5"/>
  <c r="N121" i="5" s="1"/>
  <c r="M122" i="5"/>
  <c r="N122" i="5" s="1"/>
  <c r="M123" i="5"/>
  <c r="N123" i="5" s="1"/>
  <c r="M124" i="5"/>
  <c r="N124" i="5" s="1"/>
  <c r="M125" i="5"/>
  <c r="N125" i="5" s="1"/>
  <c r="M126" i="5"/>
  <c r="N126" i="5" s="1"/>
  <c r="M127" i="5"/>
  <c r="N127" i="5" s="1"/>
  <c r="M128" i="5"/>
  <c r="N128" i="5" s="1"/>
  <c r="M129" i="5"/>
  <c r="N129" i="5" s="1"/>
  <c r="M130" i="5"/>
  <c r="N130" i="5" s="1"/>
  <c r="M131" i="5"/>
  <c r="N131" i="5" s="1"/>
  <c r="M132" i="5"/>
  <c r="N132" i="5" s="1"/>
  <c r="M133" i="5"/>
  <c r="N133" i="5" s="1"/>
  <c r="M134" i="5"/>
  <c r="N134" i="5" s="1"/>
  <c r="M135" i="5"/>
  <c r="N135" i="5" s="1"/>
  <c r="M136" i="5"/>
  <c r="N136" i="5" s="1"/>
  <c r="M137" i="5"/>
  <c r="N137" i="5" s="1"/>
  <c r="M138" i="5"/>
  <c r="N138" i="5" s="1"/>
  <c r="M139" i="5"/>
  <c r="N139" i="5" s="1"/>
  <c r="M140" i="5"/>
  <c r="N140" i="5" s="1"/>
  <c r="M141" i="5"/>
  <c r="N141" i="5" s="1"/>
  <c r="M142" i="5"/>
  <c r="N142" i="5" s="1"/>
  <c r="M143" i="5"/>
  <c r="N143" i="5" s="1"/>
  <c r="M144" i="5"/>
  <c r="N144" i="5" s="1"/>
  <c r="M145" i="5"/>
  <c r="N145" i="5" s="1"/>
  <c r="M146" i="5"/>
  <c r="N146" i="5" s="1"/>
  <c r="M147" i="5"/>
  <c r="N147" i="5" s="1"/>
  <c r="M148" i="5"/>
  <c r="N148" i="5" s="1"/>
  <c r="M149" i="5"/>
  <c r="N149" i="5" s="1"/>
  <c r="M150" i="5"/>
  <c r="N150" i="5" s="1"/>
  <c r="M151" i="5"/>
  <c r="N151" i="5" s="1"/>
  <c r="M152" i="5"/>
  <c r="N152" i="5" s="1"/>
  <c r="M153" i="5"/>
  <c r="N153" i="5" s="1"/>
  <c r="M154" i="5"/>
  <c r="N154" i="5" s="1"/>
  <c r="M155" i="5"/>
  <c r="N155" i="5" s="1"/>
  <c r="M156" i="5"/>
  <c r="N156" i="5" s="1"/>
  <c r="M157" i="5"/>
  <c r="N157" i="5" s="1"/>
  <c r="M158" i="5"/>
  <c r="N158" i="5" s="1"/>
  <c r="M159" i="5"/>
  <c r="N159" i="5" s="1"/>
  <c r="M160" i="5"/>
  <c r="N160" i="5" s="1"/>
  <c r="M161" i="5"/>
  <c r="N161" i="5" s="1"/>
  <c r="M162" i="5"/>
  <c r="N162" i="5" s="1"/>
  <c r="M163" i="5"/>
  <c r="N163" i="5" s="1"/>
  <c r="M164" i="5"/>
  <c r="N164" i="5" s="1"/>
  <c r="M165" i="5"/>
  <c r="N165" i="5" s="1"/>
  <c r="M166" i="5"/>
  <c r="N166" i="5" s="1"/>
  <c r="M167" i="5"/>
  <c r="N167" i="5" s="1"/>
  <c r="M168" i="5"/>
  <c r="N168" i="5" s="1"/>
  <c r="M169" i="5"/>
  <c r="N169" i="5" s="1"/>
  <c r="M170" i="5"/>
  <c r="N170" i="5" s="1"/>
  <c r="M171" i="5"/>
  <c r="N171" i="5" s="1"/>
  <c r="M172" i="5"/>
  <c r="N172" i="5" s="1"/>
  <c r="M173" i="5"/>
  <c r="N173" i="5" s="1"/>
  <c r="M174" i="5"/>
  <c r="N174" i="5" s="1"/>
  <c r="L117" i="5"/>
  <c r="L174" i="5"/>
  <c r="L173" i="5"/>
  <c r="L172" i="5"/>
  <c r="L171" i="5"/>
  <c r="L170" i="5"/>
  <c r="L169" i="5"/>
  <c r="L168" i="5"/>
  <c r="L167" i="5"/>
  <c r="L166" i="5"/>
  <c r="L165" i="5"/>
  <c r="L164" i="5"/>
  <c r="L163" i="5"/>
  <c r="L162" i="5"/>
  <c r="L161" i="5"/>
  <c r="L160" i="5"/>
  <c r="L159" i="5"/>
  <c r="L158" i="5"/>
  <c r="L157" i="5"/>
  <c r="L156" i="5"/>
  <c r="L155" i="5"/>
  <c r="L154" i="5"/>
  <c r="L153" i="5"/>
  <c r="L152" i="5"/>
  <c r="L151" i="5"/>
  <c r="L150" i="5"/>
  <c r="L149" i="5"/>
  <c r="L148" i="5"/>
  <c r="L147" i="5"/>
  <c r="L146" i="5"/>
  <c r="L145" i="5"/>
  <c r="L144" i="5"/>
  <c r="L143" i="5"/>
  <c r="L142" i="5"/>
  <c r="L141" i="5"/>
  <c r="L140" i="5"/>
  <c r="L139" i="5"/>
  <c r="L138" i="5"/>
  <c r="L137" i="5"/>
  <c r="L136" i="5"/>
  <c r="L135" i="5"/>
  <c r="L134" i="5"/>
  <c r="L133" i="5"/>
  <c r="L132" i="5"/>
  <c r="L131" i="5"/>
  <c r="L130" i="5"/>
  <c r="L129" i="5"/>
  <c r="L128" i="5"/>
  <c r="L127" i="5"/>
  <c r="L126" i="5"/>
  <c r="L125" i="5"/>
  <c r="L124" i="5"/>
  <c r="L123" i="5"/>
  <c r="L122" i="5"/>
  <c r="L121" i="5"/>
  <c r="L120" i="5"/>
  <c r="L119" i="5"/>
  <c r="L118" i="5"/>
  <c r="L104" i="5"/>
  <c r="L62" i="5"/>
  <c r="L106" i="5"/>
  <c r="L116" i="5"/>
  <c r="L115" i="5"/>
  <c r="L114" i="5"/>
  <c r="L113" i="5"/>
  <c r="L112" i="5"/>
  <c r="L111" i="5"/>
  <c r="L110" i="5"/>
  <c r="L109" i="5"/>
  <c r="L108" i="5"/>
  <c r="L107" i="5"/>
  <c r="L105" i="5"/>
  <c r="L103" i="5"/>
  <c r="L102" i="5"/>
  <c r="L101" i="5"/>
  <c r="L100" i="5"/>
  <c r="L99" i="5"/>
  <c r="L98" i="5"/>
  <c r="L97" i="5"/>
  <c r="L96" i="5"/>
  <c r="L95" i="5"/>
  <c r="L94" i="5"/>
  <c r="L93" i="5"/>
  <c r="L92" i="5"/>
  <c r="L91" i="5"/>
  <c r="L90" i="5"/>
  <c r="L89" i="5"/>
  <c r="L88" i="5"/>
  <c r="L87" i="5"/>
  <c r="L86" i="5"/>
  <c r="L85" i="5"/>
  <c r="L84" i="5"/>
  <c r="L83" i="5"/>
  <c r="L82" i="5"/>
  <c r="L81" i="5"/>
  <c r="L80" i="5"/>
  <c r="L78" i="5"/>
  <c r="L77" i="5"/>
  <c r="L76" i="5"/>
  <c r="L75" i="5"/>
  <c r="L74" i="5"/>
  <c r="L73" i="5"/>
  <c r="L72" i="5"/>
  <c r="L71" i="5"/>
  <c r="L70" i="5"/>
  <c r="L69" i="5"/>
  <c r="L68" i="5"/>
  <c r="L67" i="5"/>
  <c r="L66" i="5"/>
  <c r="L65" i="5"/>
  <c r="L64" i="5"/>
  <c r="L63" i="5"/>
  <c r="L61" i="5"/>
  <c r="L60" i="5"/>
  <c r="L59" i="5"/>
  <c r="L58" i="5"/>
  <c r="L57" i="5"/>
  <c r="L56" i="5"/>
  <c r="L55" i="5"/>
  <c r="L54" i="5"/>
  <c r="L53" i="5"/>
  <c r="L52" i="5"/>
  <c r="L51" i="5"/>
  <c r="L50" i="5"/>
  <c r="L49" i="5"/>
  <c r="L48" i="5"/>
  <c r="L47" i="5"/>
  <c r="L46" i="5"/>
  <c r="L45" i="5"/>
  <c r="L44" i="5"/>
  <c r="L43" i="5"/>
  <c r="L42" i="5"/>
  <c r="L41" i="5"/>
  <c r="L40" i="5"/>
  <c r="L39" i="5" l="1"/>
  <c r="L30" i="5"/>
  <c r="L29" i="5"/>
  <c r="L28" i="5"/>
  <c r="L27" i="5"/>
  <c r="L26" i="5"/>
  <c r="L25" i="5"/>
  <c r="L24" i="5"/>
  <c r="L23" i="5"/>
  <c r="L22" i="5"/>
  <c r="L21" i="5"/>
  <c r="A1" i="15" l="1"/>
  <c r="M19" i="5"/>
  <c r="L19" i="5"/>
  <c r="N19" i="5" l="1"/>
  <c r="N175" i="5" s="1"/>
  <c r="D15" i="7" s="1"/>
  <c r="D16" i="7" s="1"/>
  <c r="M175" i="5"/>
  <c r="D11" i="10"/>
  <c r="F9" i="16"/>
  <c r="D11" i="16"/>
  <c r="F11" i="16" s="1"/>
  <c r="D16" i="16"/>
  <c r="F24" i="16" s="1"/>
  <c r="D17" i="16"/>
  <c r="F25" i="16" s="1"/>
  <c r="F17" i="16"/>
  <c r="D20" i="16"/>
  <c r="F20" i="16" s="1"/>
  <c r="F31" i="16"/>
  <c r="F32" i="16" s="1"/>
  <c r="F14" i="16" s="1"/>
  <c r="I31" i="16"/>
  <c r="J31" i="16" s="1"/>
  <c r="M31" i="16"/>
  <c r="N31" i="16" s="1"/>
  <c r="I33" i="16"/>
  <c r="K33" i="16" s="1"/>
  <c r="M33" i="16"/>
  <c r="O32" i="16" s="1"/>
  <c r="I34" i="16"/>
  <c r="J34" i="16" s="1"/>
  <c r="M34" i="16"/>
  <c r="N34" i="16" s="1"/>
  <c r="I35" i="16"/>
  <c r="J35" i="16" s="1"/>
  <c r="M35" i="16"/>
  <c r="O35" i="16" s="1"/>
  <c r="I36" i="16"/>
  <c r="K36" i="16" s="1"/>
  <c r="M36" i="16"/>
  <c r="N36" i="16" s="1"/>
  <c r="I37" i="16"/>
  <c r="K37" i="16" s="1"/>
  <c r="M37" i="16"/>
  <c r="N37" i="16" s="1"/>
  <c r="I38" i="16"/>
  <c r="Z1" i="15"/>
  <c r="E45" i="15" s="1"/>
  <c r="A9" i="15"/>
  <c r="A10" i="15"/>
  <c r="A11" i="15"/>
  <c r="A12" i="15"/>
  <c r="A13" i="15"/>
  <c r="A42" i="15"/>
  <c r="F6" i="14"/>
  <c r="F7" i="14"/>
  <c r="F8" i="14"/>
  <c r="F9" i="14"/>
  <c r="F10" i="14"/>
  <c r="F11" i="14"/>
  <c r="F12" i="14"/>
  <c r="F13" i="14"/>
  <c r="F14" i="14"/>
  <c r="F15" i="14"/>
  <c r="E6" i="13"/>
  <c r="E7" i="13"/>
  <c r="E8" i="13"/>
  <c r="E9" i="13"/>
  <c r="E10" i="13"/>
  <c r="E11" i="13"/>
  <c r="E12" i="13"/>
  <c r="E13" i="13"/>
  <c r="E14" i="13"/>
  <c r="E15" i="13"/>
  <c r="E6" i="12"/>
  <c r="E7" i="12"/>
  <c r="E8" i="12"/>
  <c r="E9" i="12"/>
  <c r="E10" i="12"/>
  <c r="E11" i="12"/>
  <c r="E12" i="12"/>
  <c r="E13" i="12"/>
  <c r="E14" i="12"/>
  <c r="E15" i="12"/>
  <c r="J16" i="11"/>
  <c r="I19" i="11"/>
  <c r="J19" i="11" s="1"/>
  <c r="I20" i="11"/>
  <c r="J20" i="11" s="1"/>
  <c r="I21" i="11"/>
  <c r="J21" i="11" s="1"/>
  <c r="I22" i="11"/>
  <c r="J22" i="11" s="1"/>
  <c r="J24" i="11"/>
  <c r="I25" i="11"/>
  <c r="J25" i="11"/>
  <c r="I26" i="11"/>
  <c r="J26" i="11"/>
  <c r="I27" i="11"/>
  <c r="J27" i="11"/>
  <c r="I28" i="11"/>
  <c r="J28" i="11"/>
  <c r="I29" i="11"/>
  <c r="J29" i="11" s="1"/>
  <c r="I30" i="11"/>
  <c r="J30" i="11"/>
  <c r="D7" i="10"/>
  <c r="D8" i="10"/>
  <c r="D9" i="10"/>
  <c r="D10" i="10"/>
  <c r="D17" i="10"/>
  <c r="D19" i="10"/>
  <c r="D25" i="10"/>
  <c r="D28" i="10"/>
  <c r="D7" i="9"/>
  <c r="D8" i="9"/>
  <c r="D9" i="9"/>
  <c r="D10" i="9"/>
  <c r="D11" i="9"/>
  <c r="D17" i="9"/>
  <c r="D7" i="16" s="1"/>
  <c r="F7" i="16" s="1"/>
  <c r="D19" i="9"/>
  <c r="D8" i="16" s="1"/>
  <c r="F8" i="16" s="1"/>
  <c r="D25" i="9"/>
  <c r="D28" i="9"/>
  <c r="D7" i="8"/>
  <c r="D8" i="8"/>
  <c r="D9" i="8"/>
  <c r="D10" i="8"/>
  <c r="D11" i="8"/>
  <c r="C16" i="8"/>
  <c r="O14" i="8" s="1"/>
  <c r="K18" i="8"/>
  <c r="K23" i="8" s="1"/>
  <c r="O18" i="8"/>
  <c r="O23" i="8" s="1"/>
  <c r="C21" i="8"/>
  <c r="C26" i="8"/>
  <c r="D7" i="7"/>
  <c r="D8" i="7"/>
  <c r="D9" i="7"/>
  <c r="D10" i="7"/>
  <c r="D11" i="7"/>
  <c r="K14" i="7"/>
  <c r="D14" i="16" s="1"/>
  <c r="O14" i="7"/>
  <c r="R1" i="6"/>
  <c r="R2" i="6" s="1"/>
  <c r="W1" i="6"/>
  <c r="B8" i="6"/>
  <c r="W8" i="6"/>
  <c r="A7" i="6" s="1"/>
  <c r="B9" i="6"/>
  <c r="B10" i="6"/>
  <c r="B11" i="6"/>
  <c r="B19" i="6"/>
  <c r="D19" i="6"/>
  <c r="B20" i="6"/>
  <c r="B21" i="6"/>
  <c r="D21" i="6"/>
  <c r="I22" i="6"/>
  <c r="B23" i="6"/>
  <c r="D23" i="6"/>
  <c r="I24" i="6"/>
  <c r="B25" i="6"/>
  <c r="D25" i="6"/>
  <c r="I26" i="6"/>
  <c r="B27" i="6"/>
  <c r="D27" i="6"/>
  <c r="I28" i="6"/>
  <c r="B29" i="6"/>
  <c r="D29" i="6"/>
  <c r="I30" i="6"/>
  <c r="B31" i="6"/>
  <c r="D31" i="6"/>
  <c r="I32" i="6"/>
  <c r="B33" i="6"/>
  <c r="D33" i="6"/>
  <c r="I34" i="6"/>
  <c r="B35" i="6"/>
  <c r="D35" i="6"/>
  <c r="I36" i="6"/>
  <c r="B37" i="6"/>
  <c r="D37" i="6"/>
  <c r="I38" i="6"/>
  <c r="B39" i="6"/>
  <c r="D39" i="6"/>
  <c r="I40" i="6"/>
  <c r="B41" i="6"/>
  <c r="D41" i="6"/>
  <c r="I42" i="6"/>
  <c r="I43" i="6"/>
  <c r="B44" i="6"/>
  <c r="D44" i="6"/>
  <c r="E44" i="6"/>
  <c r="I44" i="6" s="1"/>
  <c r="B45" i="6"/>
  <c r="I45" i="6"/>
  <c r="B46" i="6"/>
  <c r="D46" i="6"/>
  <c r="E46" i="6"/>
  <c r="I46" i="6" s="1"/>
  <c r="I47" i="6"/>
  <c r="B48" i="6"/>
  <c r="D48" i="6"/>
  <c r="E48" i="6"/>
  <c r="I48" i="6" s="1"/>
  <c r="I49" i="6"/>
  <c r="B50" i="6"/>
  <c r="D50" i="6"/>
  <c r="E50" i="6"/>
  <c r="I50" i="6" s="1"/>
  <c r="I51" i="6"/>
  <c r="B52" i="6"/>
  <c r="D52" i="6"/>
  <c r="E52" i="6"/>
  <c r="F52" i="6" s="1"/>
  <c r="I53" i="6"/>
  <c r="B54" i="6"/>
  <c r="D54" i="6"/>
  <c r="E54" i="6"/>
  <c r="I54" i="6" s="1"/>
  <c r="I55" i="6"/>
  <c r="B56" i="6"/>
  <c r="D56" i="6"/>
  <c r="E56" i="6"/>
  <c r="I56" i="6" s="1"/>
  <c r="I57" i="6"/>
  <c r="B58" i="6"/>
  <c r="D58" i="6"/>
  <c r="E58" i="6"/>
  <c r="I58" i="6" s="1"/>
  <c r="I59" i="6"/>
  <c r="B60" i="6"/>
  <c r="D60" i="6"/>
  <c r="E60" i="6"/>
  <c r="F60" i="6" s="1"/>
  <c r="I61" i="6"/>
  <c r="B62" i="6"/>
  <c r="D62" i="6"/>
  <c r="E62" i="6"/>
  <c r="I62" i="6" s="1"/>
  <c r="I63" i="6"/>
  <c r="B64" i="6"/>
  <c r="D64" i="6"/>
  <c r="E64" i="6"/>
  <c r="I64" i="6" s="1"/>
  <c r="I65" i="6"/>
  <c r="B66" i="6"/>
  <c r="D66" i="6"/>
  <c r="E66" i="6"/>
  <c r="I66" i="6" s="1"/>
  <c r="I67" i="6"/>
  <c r="I68" i="6"/>
  <c r="I69" i="6"/>
  <c r="I70" i="6"/>
  <c r="I71" i="6"/>
  <c r="I72" i="6"/>
  <c r="I73" i="6"/>
  <c r="I74" i="6"/>
  <c r="I75" i="6"/>
  <c r="I76" i="6"/>
  <c r="I77" i="6"/>
  <c r="I78" i="6"/>
  <c r="I79" i="6"/>
  <c r="I80" i="6"/>
  <c r="I81" i="6"/>
  <c r="I82" i="6"/>
  <c r="I83" i="6"/>
  <c r="I84" i="6"/>
  <c r="I85" i="6"/>
  <c r="I86" i="6"/>
  <c r="I87" i="6"/>
  <c r="I88" i="6"/>
  <c r="I89" i="6"/>
  <c r="I90" i="6"/>
  <c r="I91" i="6"/>
  <c r="B96" i="6"/>
  <c r="B97" i="6"/>
  <c r="E97" i="6"/>
  <c r="E98" i="6"/>
  <c r="Z1" i="5"/>
  <c r="AE1" i="5"/>
  <c r="B8" i="5"/>
  <c r="G38" i="11" s="1"/>
  <c r="AE8" i="5"/>
  <c r="A7" i="5" s="1"/>
  <c r="A7" i="10" s="1"/>
  <c r="B9" i="5"/>
  <c r="B9" i="10" s="1"/>
  <c r="B10" i="5"/>
  <c r="B10" i="10" s="1"/>
  <c r="B11" i="5"/>
  <c r="B11" i="10" s="1"/>
  <c r="L20" i="5"/>
  <c r="L31" i="5"/>
  <c r="L32" i="5"/>
  <c r="L33" i="5"/>
  <c r="L34" i="5"/>
  <c r="L35" i="5"/>
  <c r="L36" i="5"/>
  <c r="L37" i="5"/>
  <c r="L38" i="5"/>
  <c r="K176" i="5"/>
  <c r="D18" i="7" s="1"/>
  <c r="K177" i="5"/>
  <c r="F41" i="11" s="1"/>
  <c r="AA6" i="4"/>
  <c r="AE2" i="5" s="1"/>
  <c r="B7" i="4"/>
  <c r="L8" i="4"/>
  <c r="B9" i="4"/>
  <c r="A6" i="6" s="1"/>
  <c r="B10" i="4"/>
  <c r="B14" i="4"/>
  <c r="B15" i="4"/>
  <c r="H27" i="4"/>
  <c r="A1" i="3"/>
  <c r="B2" i="2"/>
  <c r="C15" i="15" s="1"/>
  <c r="B3" i="2"/>
  <c r="A2" i="11" s="1"/>
  <c r="L175" i="5" l="1"/>
  <c r="K31" i="16"/>
  <c r="D15" i="9"/>
  <c r="K34" i="16"/>
  <c r="E46" i="15"/>
  <c r="F16" i="14"/>
  <c r="D33" i="8" s="1"/>
  <c r="J37" i="16"/>
  <c r="E16" i="13"/>
  <c r="D30" i="8" s="1"/>
  <c r="F64" i="6"/>
  <c r="F62" i="6"/>
  <c r="F50" i="6"/>
  <c r="F48" i="6"/>
  <c r="F66" i="6"/>
  <c r="F56" i="6"/>
  <c r="F46" i="6"/>
  <c r="I52" i="6"/>
  <c r="F58" i="6"/>
  <c r="O34" i="16"/>
  <c r="O31" i="16"/>
  <c r="I60" i="6"/>
  <c r="E16" i="12"/>
  <c r="D27" i="8" s="1"/>
  <c r="F54" i="6"/>
  <c r="O37" i="16"/>
  <c r="K35" i="16"/>
  <c r="F22" i="16"/>
  <c r="Z2" i="5"/>
  <c r="W2" i="6"/>
  <c r="A1" i="6"/>
  <c r="B10" i="7"/>
  <c r="B8" i="7"/>
  <c r="A3" i="7"/>
  <c r="D42" i="8"/>
  <c r="B25" i="8"/>
  <c r="K14" i="8"/>
  <c r="F39" i="15"/>
  <c r="O36" i="16"/>
  <c r="J36" i="16"/>
  <c r="N35" i="16"/>
  <c r="O33" i="16"/>
  <c r="J33" i="16"/>
  <c r="K32" i="16"/>
  <c r="D4" i="16"/>
  <c r="B1" i="4"/>
  <c r="A6" i="5"/>
  <c r="D19" i="7"/>
  <c r="A1" i="7"/>
  <c r="B42" i="8"/>
  <c r="D14" i="8"/>
  <c r="D36" i="8" s="1"/>
  <c r="D23" i="10" s="1"/>
  <c r="B10" i="8"/>
  <c r="B8" i="8"/>
  <c r="A3" i="8"/>
  <c r="D31" i="9"/>
  <c r="B10" i="9"/>
  <c r="B8" i="9"/>
  <c r="A3" i="9"/>
  <c r="D31" i="10"/>
  <c r="B8" i="10"/>
  <c r="A3" i="10"/>
  <c r="F40" i="11"/>
  <c r="A38" i="16"/>
  <c r="N33" i="16"/>
  <c r="B2" i="4"/>
  <c r="A3" i="5"/>
  <c r="B11" i="7"/>
  <c r="B9" i="7"/>
  <c r="A7" i="7"/>
  <c r="D43" i="8"/>
  <c r="A1" i="8"/>
  <c r="A1" i="9"/>
  <c r="A1" i="10"/>
  <c r="C12" i="11"/>
  <c r="F40" i="15"/>
  <c r="F37" i="15"/>
  <c r="Z2" i="15"/>
  <c r="A1" i="5"/>
  <c r="A3" i="6"/>
  <c r="B43" i="8"/>
  <c r="B20" i="8"/>
  <c r="B11" i="8"/>
  <c r="B9" i="8"/>
  <c r="A7" i="8"/>
  <c r="D32" i="9"/>
  <c r="B11" i="9"/>
  <c r="B9" i="9"/>
  <c r="A7" i="9"/>
  <c r="D32" i="10"/>
  <c r="I15" i="11" l="1"/>
  <c r="J15" i="11" s="1"/>
  <c r="O20" i="11" s="1"/>
  <c r="I39" i="16"/>
  <c r="I40" i="16"/>
  <c r="D14" i="9"/>
  <c r="I24" i="11"/>
  <c r="I16" i="11"/>
  <c r="I41" i="16"/>
  <c r="I18" i="11"/>
  <c r="J18" i="11" s="1"/>
  <c r="F43" i="15"/>
  <c r="B45" i="15"/>
  <c r="B47" i="15"/>
  <c r="C43" i="15"/>
  <c r="B46" i="15"/>
  <c r="AG7" i="15"/>
  <c r="AG8" i="15" s="1"/>
  <c r="AG6" i="15"/>
  <c r="AG9" i="15"/>
  <c r="A6" i="7"/>
  <c r="A6" i="10"/>
  <c r="A6" i="9"/>
  <c r="A6" i="8"/>
  <c r="O21" i="11" l="1"/>
  <c r="O22" i="11"/>
  <c r="O18" i="11"/>
  <c r="O19" i="11"/>
  <c r="N15" i="11"/>
  <c r="P15" i="5" s="1"/>
  <c r="D27" i="9"/>
  <c r="D16" i="9"/>
  <c r="D23" i="9"/>
  <c r="D6" i="16"/>
  <c r="D10" i="16" s="1"/>
  <c r="B34" i="15"/>
  <c r="I15" i="6" l="1"/>
  <c r="P70" i="5"/>
  <c r="Q70" i="5" s="1"/>
  <c r="R70" i="5" s="1"/>
  <c r="P75" i="5"/>
  <c r="Q75" i="5" s="1"/>
  <c r="R75" i="5" s="1"/>
  <c r="P87" i="5"/>
  <c r="Q87" i="5" s="1"/>
  <c r="R87" i="5" s="1"/>
  <c r="P94" i="5"/>
  <c r="Q94" i="5" s="1"/>
  <c r="R94" i="5" s="1"/>
  <c r="P99" i="5"/>
  <c r="Q99" i="5" s="1"/>
  <c r="R99" i="5" s="1"/>
  <c r="P111" i="5"/>
  <c r="Q111" i="5" s="1"/>
  <c r="R111" i="5" s="1"/>
  <c r="P124" i="5"/>
  <c r="Q124" i="5" s="1"/>
  <c r="R124" i="5" s="1"/>
  <c r="P148" i="5"/>
  <c r="Q148" i="5" s="1"/>
  <c r="R148" i="5" s="1"/>
  <c r="P153" i="5"/>
  <c r="Q153" i="5" s="1"/>
  <c r="R153" i="5" s="1"/>
  <c r="P172" i="5"/>
  <c r="Q172" i="5" s="1"/>
  <c r="R172" i="5" s="1"/>
  <c r="P104" i="5"/>
  <c r="Q104" i="5" s="1"/>
  <c r="R104" i="5" s="1"/>
  <c r="P116" i="5"/>
  <c r="Q116" i="5" s="1"/>
  <c r="R116" i="5" s="1"/>
  <c r="P134" i="5"/>
  <c r="Q134" i="5" s="1"/>
  <c r="R134" i="5" s="1"/>
  <c r="P65" i="5"/>
  <c r="Q65" i="5" s="1"/>
  <c r="R65" i="5" s="1"/>
  <c r="P72" i="5"/>
  <c r="Q72" i="5" s="1"/>
  <c r="R72" i="5" s="1"/>
  <c r="P77" i="5"/>
  <c r="Q77" i="5" s="1"/>
  <c r="R77" i="5" s="1"/>
  <c r="P84" i="5"/>
  <c r="Q84" i="5" s="1"/>
  <c r="R84" i="5" s="1"/>
  <c r="P89" i="5"/>
  <c r="Q89" i="5" s="1"/>
  <c r="R89" i="5" s="1"/>
  <c r="P96" i="5"/>
  <c r="Q96" i="5" s="1"/>
  <c r="R96" i="5" s="1"/>
  <c r="P101" i="5"/>
  <c r="Q101" i="5" s="1"/>
  <c r="R101" i="5" s="1"/>
  <c r="P108" i="5"/>
  <c r="Q108" i="5" s="1"/>
  <c r="R108" i="5" s="1"/>
  <c r="P113" i="5"/>
  <c r="Q113" i="5" s="1"/>
  <c r="R113" i="5" s="1"/>
  <c r="P119" i="5"/>
  <c r="Q119" i="5" s="1"/>
  <c r="R119" i="5" s="1"/>
  <c r="P126" i="5"/>
  <c r="Q126" i="5" s="1"/>
  <c r="R126" i="5" s="1"/>
  <c r="P131" i="5"/>
  <c r="Q131" i="5" s="1"/>
  <c r="R131" i="5" s="1"/>
  <c r="P138" i="5"/>
  <c r="Q138" i="5" s="1"/>
  <c r="R138" i="5" s="1"/>
  <c r="P143" i="5"/>
  <c r="Q143" i="5" s="1"/>
  <c r="R143" i="5" s="1"/>
  <c r="P150" i="5"/>
  <c r="Q150" i="5" s="1"/>
  <c r="R150" i="5" s="1"/>
  <c r="P155" i="5"/>
  <c r="Q155" i="5" s="1"/>
  <c r="R155" i="5" s="1"/>
  <c r="P162" i="5"/>
  <c r="Q162" i="5" s="1"/>
  <c r="R162" i="5" s="1"/>
  <c r="P167" i="5"/>
  <c r="Q167" i="5" s="1"/>
  <c r="R167" i="5" s="1"/>
  <c r="P174" i="5"/>
  <c r="Q174" i="5" s="1"/>
  <c r="R174" i="5" s="1"/>
  <c r="P82" i="5"/>
  <c r="Q82" i="5" s="1"/>
  <c r="R82" i="5" s="1"/>
  <c r="P106" i="5"/>
  <c r="Q106" i="5" s="1"/>
  <c r="R106" i="5" s="1"/>
  <c r="P129" i="5"/>
  <c r="Q129" i="5" s="1"/>
  <c r="R129" i="5" s="1"/>
  <c r="P136" i="5"/>
  <c r="Q136" i="5" s="1"/>
  <c r="R136" i="5" s="1"/>
  <c r="P141" i="5"/>
  <c r="Q141" i="5" s="1"/>
  <c r="R141" i="5" s="1"/>
  <c r="P160" i="5"/>
  <c r="Q160" i="5" s="1"/>
  <c r="R160" i="5" s="1"/>
  <c r="P165" i="5"/>
  <c r="Q165" i="5" s="1"/>
  <c r="R165" i="5" s="1"/>
  <c r="P117" i="5"/>
  <c r="Q117" i="5" s="1"/>
  <c r="P68" i="5"/>
  <c r="Q68" i="5" s="1"/>
  <c r="R68" i="5" s="1"/>
  <c r="P73" i="5"/>
  <c r="Q73" i="5" s="1"/>
  <c r="R73" i="5" s="1"/>
  <c r="P80" i="5"/>
  <c r="Q80" i="5" s="1"/>
  <c r="R80" i="5" s="1"/>
  <c r="P85" i="5"/>
  <c r="Q85" i="5" s="1"/>
  <c r="R85" i="5" s="1"/>
  <c r="P92" i="5"/>
  <c r="Q92" i="5" s="1"/>
  <c r="R92" i="5" s="1"/>
  <c r="P97" i="5"/>
  <c r="Q97" i="5" s="1"/>
  <c r="R97" i="5" s="1"/>
  <c r="P109" i="5"/>
  <c r="Q109" i="5" s="1"/>
  <c r="R109" i="5" s="1"/>
  <c r="P122" i="5"/>
  <c r="Q122" i="5" s="1"/>
  <c r="R122" i="5" s="1"/>
  <c r="P127" i="5"/>
  <c r="Q127" i="5" s="1"/>
  <c r="R127" i="5" s="1"/>
  <c r="P121" i="5"/>
  <c r="Q121" i="5" s="1"/>
  <c r="R121" i="5" s="1"/>
  <c r="P66" i="5"/>
  <c r="Q66" i="5" s="1"/>
  <c r="R66" i="5" s="1"/>
  <c r="P71" i="5"/>
  <c r="Q71" i="5" s="1"/>
  <c r="R71" i="5" s="1"/>
  <c r="P90" i="5"/>
  <c r="Q90" i="5" s="1"/>
  <c r="R90" i="5" s="1"/>
  <c r="P95" i="5"/>
  <c r="Q95" i="5" s="1"/>
  <c r="R95" i="5" s="1"/>
  <c r="P114" i="5"/>
  <c r="Q114" i="5" s="1"/>
  <c r="R114" i="5" s="1"/>
  <c r="P120" i="5"/>
  <c r="Q120" i="5" s="1"/>
  <c r="R120" i="5" s="1"/>
  <c r="P125" i="5"/>
  <c r="Q125" i="5" s="1"/>
  <c r="R125" i="5" s="1"/>
  <c r="P145" i="5"/>
  <c r="Q145" i="5" s="1"/>
  <c r="R145" i="5" s="1"/>
  <c r="P149" i="5"/>
  <c r="Q149" i="5" s="1"/>
  <c r="R149" i="5" s="1"/>
  <c r="P152" i="5"/>
  <c r="Q152" i="5" s="1"/>
  <c r="R152" i="5" s="1"/>
  <c r="P156" i="5"/>
  <c r="Q156" i="5" s="1"/>
  <c r="R156" i="5" s="1"/>
  <c r="P76" i="5"/>
  <c r="Q76" i="5" s="1"/>
  <c r="R76" i="5" s="1"/>
  <c r="P81" i="5"/>
  <c r="Q81" i="5" s="1"/>
  <c r="R81" i="5" s="1"/>
  <c r="P100" i="5"/>
  <c r="Q100" i="5" s="1"/>
  <c r="R100" i="5" s="1"/>
  <c r="P105" i="5"/>
  <c r="Q105" i="5" s="1"/>
  <c r="R105" i="5" s="1"/>
  <c r="P130" i="5"/>
  <c r="Q130" i="5" s="1"/>
  <c r="R130" i="5" s="1"/>
  <c r="P135" i="5"/>
  <c r="Q135" i="5" s="1"/>
  <c r="R135" i="5" s="1"/>
  <c r="P139" i="5"/>
  <c r="Q139" i="5" s="1"/>
  <c r="R139" i="5" s="1"/>
  <c r="P142" i="5"/>
  <c r="Q142" i="5" s="1"/>
  <c r="R142" i="5" s="1"/>
  <c r="P146" i="5"/>
  <c r="Q146" i="5" s="1"/>
  <c r="R146" i="5" s="1"/>
  <c r="P171" i="5"/>
  <c r="Q171" i="5" s="1"/>
  <c r="R171" i="5" s="1"/>
  <c r="P67" i="5"/>
  <c r="Q67" i="5" s="1"/>
  <c r="R67" i="5" s="1"/>
  <c r="P86" i="5"/>
  <c r="Q86" i="5" s="1"/>
  <c r="R86" i="5" s="1"/>
  <c r="P91" i="5"/>
  <c r="Q91" i="5" s="1"/>
  <c r="R91" i="5" s="1"/>
  <c r="P110" i="5"/>
  <c r="Q110" i="5" s="1"/>
  <c r="R110" i="5" s="1"/>
  <c r="P115" i="5"/>
  <c r="Q115" i="5" s="1"/>
  <c r="R115" i="5" s="1"/>
  <c r="P157" i="5"/>
  <c r="Q157" i="5" s="1"/>
  <c r="R157" i="5" s="1"/>
  <c r="P161" i="5"/>
  <c r="Q161" i="5" s="1"/>
  <c r="R161" i="5" s="1"/>
  <c r="P164" i="5"/>
  <c r="Q164" i="5" s="1"/>
  <c r="R164" i="5" s="1"/>
  <c r="P168" i="5"/>
  <c r="Q168" i="5" s="1"/>
  <c r="R168" i="5" s="1"/>
  <c r="P62" i="5"/>
  <c r="Q62" i="5" s="1"/>
  <c r="R62" i="5" s="1"/>
  <c r="P175" i="5"/>
  <c r="D14" i="10" s="1"/>
  <c r="P78" i="5"/>
  <c r="Q78" i="5" s="1"/>
  <c r="R78" i="5" s="1"/>
  <c r="P83" i="5"/>
  <c r="Q83" i="5" s="1"/>
  <c r="R83" i="5" s="1"/>
  <c r="P102" i="5"/>
  <c r="Q102" i="5" s="1"/>
  <c r="R102" i="5" s="1"/>
  <c r="P107" i="5"/>
  <c r="Q107" i="5" s="1"/>
  <c r="R107" i="5" s="1"/>
  <c r="P98" i="5"/>
  <c r="Q98" i="5" s="1"/>
  <c r="R98" i="5" s="1"/>
  <c r="P151" i="5"/>
  <c r="Q151" i="5" s="1"/>
  <c r="R151" i="5" s="1"/>
  <c r="P158" i="5"/>
  <c r="Q158" i="5" s="1"/>
  <c r="R158" i="5" s="1"/>
  <c r="P88" i="5"/>
  <c r="Q88" i="5" s="1"/>
  <c r="R88" i="5" s="1"/>
  <c r="P118" i="5"/>
  <c r="Q118" i="5" s="1"/>
  <c r="R118" i="5" s="1"/>
  <c r="P137" i="5"/>
  <c r="Q137" i="5" s="1"/>
  <c r="R137" i="5" s="1"/>
  <c r="P144" i="5"/>
  <c r="Q144" i="5" s="1"/>
  <c r="R144" i="5" s="1"/>
  <c r="P173" i="5"/>
  <c r="Q173" i="5" s="1"/>
  <c r="R173" i="5" s="1"/>
  <c r="P74" i="5"/>
  <c r="Q74" i="5" s="1"/>
  <c r="R74" i="5" s="1"/>
  <c r="P103" i="5"/>
  <c r="Q103" i="5" s="1"/>
  <c r="R103" i="5" s="1"/>
  <c r="P128" i="5"/>
  <c r="Q128" i="5" s="1"/>
  <c r="R128" i="5" s="1"/>
  <c r="P159" i="5"/>
  <c r="Q159" i="5" s="1"/>
  <c r="R159" i="5" s="1"/>
  <c r="P166" i="5"/>
  <c r="Q166" i="5" s="1"/>
  <c r="R166" i="5" s="1"/>
  <c r="P64" i="5"/>
  <c r="Q64" i="5" s="1"/>
  <c r="R64" i="5" s="1"/>
  <c r="P93" i="5"/>
  <c r="Q93" i="5" s="1"/>
  <c r="R93" i="5" s="1"/>
  <c r="P132" i="5"/>
  <c r="Q132" i="5" s="1"/>
  <c r="R132" i="5" s="1"/>
  <c r="P147" i="5"/>
  <c r="Q147" i="5" s="1"/>
  <c r="R147" i="5" s="1"/>
  <c r="P154" i="5"/>
  <c r="Q154" i="5" s="1"/>
  <c r="R154" i="5" s="1"/>
  <c r="P79" i="5"/>
  <c r="Q79" i="5" s="1"/>
  <c r="R79" i="5" s="1"/>
  <c r="P123" i="5"/>
  <c r="Q123" i="5" s="1"/>
  <c r="R123" i="5" s="1"/>
  <c r="P140" i="5"/>
  <c r="Q140" i="5" s="1"/>
  <c r="R140" i="5" s="1"/>
  <c r="P169" i="5"/>
  <c r="Q169" i="5" s="1"/>
  <c r="R169" i="5" s="1"/>
  <c r="P69" i="5"/>
  <c r="Q69" i="5" s="1"/>
  <c r="R69" i="5" s="1"/>
  <c r="P112" i="5"/>
  <c r="Q112" i="5" s="1"/>
  <c r="R112" i="5" s="1"/>
  <c r="P133" i="5"/>
  <c r="Q133" i="5" s="1"/>
  <c r="R133" i="5" s="1"/>
  <c r="P163" i="5"/>
  <c r="Q163" i="5" s="1"/>
  <c r="R163" i="5" s="1"/>
  <c r="P170" i="5"/>
  <c r="Q170" i="5" s="1"/>
  <c r="R170" i="5" s="1"/>
  <c r="P63" i="5"/>
  <c r="P61" i="5"/>
  <c r="P39" i="5"/>
  <c r="P59" i="5"/>
  <c r="P57" i="5"/>
  <c r="P55" i="5"/>
  <c r="P53" i="5"/>
  <c r="P51" i="5"/>
  <c r="P49" i="5"/>
  <c r="P47" i="5"/>
  <c r="P45" i="5"/>
  <c r="P43" i="5"/>
  <c r="P41" i="5"/>
  <c r="P52" i="5"/>
  <c r="P50" i="5"/>
  <c r="P48" i="5"/>
  <c r="P56" i="5"/>
  <c r="P54" i="5"/>
  <c r="P60" i="5"/>
  <c r="P58" i="5"/>
  <c r="P46" i="5"/>
  <c r="P44" i="5"/>
  <c r="P42" i="5"/>
  <c r="P40" i="5"/>
  <c r="P28" i="5"/>
  <c r="P26" i="5"/>
  <c r="P24" i="5"/>
  <c r="P22" i="5"/>
  <c r="P30" i="5"/>
  <c r="P29" i="5"/>
  <c r="P27" i="5"/>
  <c r="P25" i="5"/>
  <c r="P23" i="5"/>
  <c r="P21" i="5"/>
  <c r="P31" i="5"/>
  <c r="P35" i="5"/>
  <c r="P38" i="5"/>
  <c r="P34" i="5"/>
  <c r="P32" i="5"/>
  <c r="P33" i="5"/>
  <c r="P36" i="5"/>
  <c r="P20" i="5"/>
  <c r="P37" i="5"/>
  <c r="F6" i="16"/>
  <c r="F10" i="16" s="1"/>
  <c r="F12" i="16" s="1"/>
  <c r="D12" i="16"/>
  <c r="C19" i="8"/>
  <c r="P19" i="5"/>
  <c r="Q29" i="5" l="1"/>
  <c r="R29" i="5" s="1"/>
  <c r="Q55" i="5"/>
  <c r="R55" i="5" s="1"/>
  <c r="Q36" i="5"/>
  <c r="R36" i="5" s="1"/>
  <c r="Q30" i="5"/>
  <c r="R30" i="5" s="1"/>
  <c r="Q45" i="5"/>
  <c r="R45" i="5" s="1"/>
  <c r="Q33" i="5"/>
  <c r="R33" i="5" s="1"/>
  <c r="Q21" i="5"/>
  <c r="R21" i="5" s="1"/>
  <c r="Q22" i="5"/>
  <c r="R22" i="5" s="1"/>
  <c r="Q44" i="5"/>
  <c r="R44" i="5" s="1"/>
  <c r="Q48" i="5"/>
  <c r="R48" i="5" s="1"/>
  <c r="Q47" i="5"/>
  <c r="R47" i="5" s="1"/>
  <c r="Q59" i="5"/>
  <c r="R59" i="5" s="1"/>
  <c r="Q54" i="5"/>
  <c r="R54" i="5" s="1"/>
  <c r="Q56" i="5"/>
  <c r="R56" i="5" s="1"/>
  <c r="Q32" i="5"/>
  <c r="R32" i="5" s="1"/>
  <c r="Q23" i="5"/>
  <c r="R23" i="5" s="1"/>
  <c r="Q24" i="5"/>
  <c r="R24" i="5" s="1"/>
  <c r="Q46" i="5"/>
  <c r="R46" i="5" s="1"/>
  <c r="Q50" i="5"/>
  <c r="R50" i="5" s="1"/>
  <c r="Q49" i="5"/>
  <c r="R49" i="5" s="1"/>
  <c r="Q39" i="5"/>
  <c r="R39" i="5" s="1"/>
  <c r="Q35" i="5"/>
  <c r="R35" i="5" s="1"/>
  <c r="Q43" i="5"/>
  <c r="R43" i="5" s="1"/>
  <c r="Q31" i="5"/>
  <c r="R31" i="5" s="1"/>
  <c r="Q57" i="5"/>
  <c r="R57" i="5" s="1"/>
  <c r="Q34" i="5"/>
  <c r="R34" i="5" s="1"/>
  <c r="Q26" i="5"/>
  <c r="R26" i="5" s="1"/>
  <c r="Q58" i="5"/>
  <c r="R58" i="5" s="1"/>
  <c r="Q51" i="5"/>
  <c r="R51" i="5" s="1"/>
  <c r="Q61" i="5"/>
  <c r="R61" i="5" s="1"/>
  <c r="Q20" i="5"/>
  <c r="R20" i="5" s="1"/>
  <c r="Q40" i="5"/>
  <c r="R40" i="5" s="1"/>
  <c r="Q42" i="5"/>
  <c r="R42" i="5" s="1"/>
  <c r="Q25" i="5"/>
  <c r="R25" i="5" s="1"/>
  <c r="Q52" i="5"/>
  <c r="R52" i="5" s="1"/>
  <c r="Q37" i="5"/>
  <c r="R37" i="5" s="1"/>
  <c r="Q38" i="5"/>
  <c r="R38" i="5" s="1"/>
  <c r="Q27" i="5"/>
  <c r="R27" i="5" s="1"/>
  <c r="Q28" i="5"/>
  <c r="R28" i="5" s="1"/>
  <c r="Q60" i="5"/>
  <c r="R60" i="5" s="1"/>
  <c r="Q41" i="5"/>
  <c r="R41" i="5" s="1"/>
  <c r="Q53" i="5"/>
  <c r="R53" i="5" s="1"/>
  <c r="Q63" i="5"/>
  <c r="R63" i="5" s="1"/>
  <c r="E25" i="6"/>
  <c r="F25" i="6" s="1"/>
  <c r="Q19" i="5"/>
  <c r="R19" i="5" s="1"/>
  <c r="E29" i="6"/>
  <c r="F29" i="6" s="1"/>
  <c r="E35" i="6"/>
  <c r="I35" i="6" s="1"/>
  <c r="E31" i="6"/>
  <c r="I31" i="6" s="1"/>
  <c r="E23" i="6"/>
  <c r="I23" i="6" s="1"/>
  <c r="E33" i="6"/>
  <c r="F33" i="6" s="1"/>
  <c r="E37" i="6"/>
  <c r="I37" i="6" s="1"/>
  <c r="E39" i="6"/>
  <c r="F39" i="6" s="1"/>
  <c r="E41" i="6"/>
  <c r="I41" i="6" s="1"/>
  <c r="E27" i="6"/>
  <c r="I27" i="6" s="1"/>
  <c r="E21" i="6"/>
  <c r="I21" i="6" s="1"/>
  <c r="D15" i="16"/>
  <c r="F33" i="16"/>
  <c r="AB17" i="15"/>
  <c r="D27" i="10"/>
  <c r="C24" i="8"/>
  <c r="I18" i="8"/>
  <c r="C20" i="8"/>
  <c r="D17" i="8" s="1"/>
  <c r="Q175" i="5" l="1"/>
  <c r="I25" i="6"/>
  <c r="R175" i="5"/>
  <c r="D15" i="10" s="1"/>
  <c r="D16" i="10" s="1"/>
  <c r="F31" i="6"/>
  <c r="I29" i="6"/>
  <c r="F27" i="6"/>
  <c r="F35" i="6"/>
  <c r="F41" i="6"/>
  <c r="I39" i="6"/>
  <c r="F23" i="6"/>
  <c r="F37" i="6"/>
  <c r="I33" i="6"/>
  <c r="F21" i="6"/>
  <c r="I23" i="8"/>
  <c r="C25" i="8"/>
  <c r="D22" i="8" s="1"/>
  <c r="A1" i="17"/>
  <c r="J19" i="8"/>
  <c r="M18" i="8"/>
  <c r="N19" i="8" s="1"/>
  <c r="F15" i="16"/>
  <c r="F35" i="16"/>
  <c r="F36" i="16" s="1"/>
  <c r="F16" i="16" s="1"/>
  <c r="F23" i="16"/>
  <c r="D18" i="16"/>
  <c r="D19" i="16" s="1"/>
  <c r="F93" i="6" l="1"/>
  <c r="J24" i="8"/>
  <c r="M23" i="8"/>
  <c r="N24" i="8" s="1"/>
  <c r="N20" i="8"/>
  <c r="O17" i="8" s="1"/>
  <c r="J20" i="8"/>
  <c r="K17" i="8" s="1"/>
  <c r="F18" i="16"/>
  <c r="F19" i="16" s="1"/>
  <c r="A7" i="17"/>
  <c r="B7" i="17" s="1"/>
  <c r="D7" i="17" s="1"/>
  <c r="A11" i="17"/>
  <c r="B11" i="17" s="1"/>
  <c r="D11" i="17" s="1"/>
  <c r="A10" i="17"/>
  <c r="B10" i="17" s="1"/>
  <c r="D10" i="17" s="1"/>
  <c r="A6" i="17"/>
  <c r="B6" i="17" s="1"/>
  <c r="A9" i="17"/>
  <c r="B9" i="17" s="1"/>
  <c r="D9" i="17" s="1"/>
  <c r="A8" i="17"/>
  <c r="B8" i="17" s="1"/>
  <c r="D8" i="17" s="1"/>
  <c r="A4" i="17" l="1"/>
  <c r="AC17" i="15" s="1"/>
  <c r="B17" i="15" s="1"/>
  <c r="N25" i="8"/>
  <c r="O22" i="8" s="1"/>
  <c r="O36" i="8" s="1"/>
  <c r="J25" i="8"/>
  <c r="K22" i="8" s="1"/>
  <c r="K36" i="8"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<sst xmlns="http://schemas.openxmlformats.org/spreadsheetml/2006/main" count="1192" uniqueCount="672">
  <si>
    <t>Package</t>
  </si>
  <si>
    <t>Renovation Works of C, D &amp; E Type towers of POWERGRID Township at Sector 43 Gurgaon</t>
  </si>
  <si>
    <t>Package Code</t>
  </si>
  <si>
    <t>Renovation Works of C, D &amp; E Type towers</t>
  </si>
  <si>
    <t>Specification No.</t>
  </si>
  <si>
    <t>Price Schedules</t>
  </si>
  <si>
    <t>Township Works Package-A</t>
  </si>
  <si>
    <t>Fill up only green shaded cells in Sch-1 and Bid Form 2nd Envelope.</t>
  </si>
  <si>
    <t>All the cells in Sch-2 and Sch-3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</si>
  <si>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</si>
  <si>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</si>
  <si>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</si>
  <si>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</si>
  <si>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</si>
  <si>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</si>
  <si>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</si>
  <si>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</si>
  <si>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</si>
  <si>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</si>
  <si>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</si>
  <si>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</si>
  <si>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</si>
  <si>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</si>
  <si>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</si>
  <si>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</si>
  <si>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</si>
  <si>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</si>
  <si>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</si>
  <si>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</si>
  <si>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</si>
  <si>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</si>
  <si>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</si>
  <si>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</si>
  <si>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</si>
  <si>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</si>
  <si>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</si>
  <si>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</si>
  <si>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</si>
  <si>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</si>
  <si>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</si>
  <si>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</si>
  <si>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(Price Components (Price Break-up) ) :</t>
  </si>
  <si>
    <t>Fill up unit rates for all the items in numeric values greater than 0 (zero). If unit rate is left blank, the corresponding item shall be deemed to be included in the total price.</t>
  </si>
  <si>
    <t>Total amount shall get calculated automatically.</t>
  </si>
  <si>
    <t>Sch -2(Taxes and Duties) :</t>
  </si>
  <si>
    <t xml:space="preserve">Taxes and duties shall be displayed automatically. </t>
  </si>
  <si>
    <t>No cell is required to be filled in by the bidder in this worksheet.</t>
  </si>
  <si>
    <t>Sch -3(Grand Summary) :</t>
  </si>
  <si>
    <t xml:space="preserve">Summary of  the Schedule-1 without considering discount (mentioned in the work sheet discount) shall be displayed automatically. </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</si>
  <si>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</si>
  <si>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</si>
  <si>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Sch-3 (After Discount). </t>
  </si>
  <si>
    <t xml:space="preserve">Fill up names &amp; Designation of the representatives of other JV partner(s) if the bidder is JV (Joint Venture) . </t>
  </si>
  <si>
    <t>Fill up additional information as required.</t>
  </si>
  <si>
    <t>* * *</t>
  </si>
  <si>
    <t>Happy Bidding !</t>
  </si>
  <si>
    <t>Sole Bidder</t>
  </si>
  <si>
    <t>2 or More</t>
  </si>
  <si>
    <t>Enter following details of the bidder</t>
  </si>
  <si>
    <t>Specify type of Bidder         [Select from drop down menu]</t>
  </si>
  <si>
    <t>Name of other Partner - 2 (more, if any)</t>
  </si>
  <si>
    <t>Address of other Partner - 2 (more, if any)</t>
  </si>
  <si>
    <t xml:space="preserve">Printed Name </t>
  </si>
  <si>
    <t>Designation</t>
  </si>
  <si>
    <t xml:space="preserve">Date     </t>
  </si>
  <si>
    <t xml:space="preserve">Place     </t>
  </si>
  <si>
    <t>Schedule - 1</t>
  </si>
  <si>
    <t>Direct Total</t>
  </si>
  <si>
    <t>`</t>
  </si>
  <si>
    <t>BO Total</t>
  </si>
  <si>
    <t>(SCHEDULE OF RATES AND PRICES)</t>
  </si>
  <si>
    <t>To:</t>
  </si>
  <si>
    <t>Contract Services</t>
  </si>
  <si>
    <t>Name :</t>
  </si>
  <si>
    <t>Power Grid Corporation of India Ltd.,</t>
  </si>
  <si>
    <t>Address :</t>
  </si>
  <si>
    <t>"Saudamini", Plot No.-2</t>
  </si>
  <si>
    <t xml:space="preserve">Sector-29, </t>
  </si>
  <si>
    <t>Gurgaon (Haryana) - 122001</t>
  </si>
  <si>
    <t xml:space="preserve">Price Components (Price Break-up) </t>
  </si>
  <si>
    <t>Direct</t>
  </si>
  <si>
    <t>Bought-Out</t>
  </si>
  <si>
    <t>All Prices are in Indian Rupees.</t>
  </si>
  <si>
    <t>SI. No.</t>
  </si>
  <si>
    <t>Activity Description</t>
  </si>
  <si>
    <t>Service code</t>
  </si>
  <si>
    <t xml:space="preserve">SAC
(Service Accounting Codes)
</t>
  </si>
  <si>
    <t>Whether SAC in column '8’ is confirmed. If not  indicate applicable the SAC #</t>
  </si>
  <si>
    <t>Rate of GST applicable ( in %)</t>
  </si>
  <si>
    <t>Whether  rate of GST in column ‘ 10 ’ is confirmed. If not  indicate applicable rate of GST #</t>
  </si>
  <si>
    <t xml:space="preserve">  Description</t>
  </si>
  <si>
    <t>Unit</t>
  </si>
  <si>
    <t>Qty</t>
  </si>
  <si>
    <t>Unit Rate</t>
  </si>
  <si>
    <t>Total Price</t>
  </si>
  <si>
    <t xml:space="preserve">CIVIL WORKS                             </t>
  </si>
  <si>
    <t>Providing wall mounted decorative chimney of size 595 x 495 x 400 mm with maximun suction of 1100 cu.mtr per hour , SS Baffle filter , mettalic blower push buttons and energy efficient led lamps  all necessary fittings etc complete all as per instrcution of Engineer-in-Charge.
(Basic rate of wall mounted decorative chimney excl. 18% GST is Rs. 15168.64)</t>
  </si>
  <si>
    <t>No</t>
  </si>
  <si>
    <t>Labour for  Installation of Wall mounted Decorative Chimney all complete as per direction of Engineer-in-charge.</t>
  </si>
  <si>
    <t>Providing Painting of synthetic enamel paint of conforming to IS 2932 latest of required colour to give an even shade : One or more coats on old work including carriage all complete as per direction of Engineer-in-charge 
{Basic price is 4661.02  excl. 18% GST (each of 20 ltrs drum)} .</t>
  </si>
  <si>
    <t>Labour for fixing  Painting with synthetic enamel paint of conforming to IS 2932 latest of required colour to give an even shade : One or more coats on old work all complete as per direction of Engineer-in-charge.</t>
  </si>
  <si>
    <t>sqft</t>
  </si>
  <si>
    <t>Providing bright finished brass tower bolts (Barrel bolt ,Type 1A  , Non-Ferrous metals) -is: 204 (Part2 lattest) with necessary screws etc. complete : /  200x10 mm (Basic price is 157.63  excl. 18% GST)</t>
  </si>
  <si>
    <t xml:space="preserve">Each </t>
  </si>
  <si>
    <t>Labour for fixing  bright finished brass tower bolts all complete as per direction of Engineer-in-charge.</t>
  </si>
  <si>
    <t>Providing handles of bright satin finished nickel chromium plated as per  Grade I of IS 1068:1993 or copper oxidised as per IS 1378:1987 with screws etc. complete:  / 125 mm (Basic price is 108.47  excl. 18% GST)</t>
  </si>
  <si>
    <t>Labour for fixing handles all complete as per direction of Engineer-in-charge.</t>
  </si>
  <si>
    <t>Providing  aluminium extruded section body tubular type universal hydraulic door closer (having brand logo with ISI, IS : 3564, embossed on the body, door weight upto 36 kg to 80 kg and door width from 701 mm to 1000 mm), with double speed adjustment with necessary accessories and screws etc. complete. (Basic price is 486.97  excl. 18% GST)</t>
  </si>
  <si>
    <t>Labour for fixing hydraulic door closer all complete as per direction of Engineer-in-charge.</t>
  </si>
  <si>
    <t>Providing bright finished brass tower bolts (Barrel bolt ,Type 4A) anodized dyed tower bolts (Non-Ferrous metals) -is: 204 (Part 2 lattest) with necessary screws etc. complete : /  100x10 mm (Basic price is 84.75  excl. 18% GST)</t>
  </si>
  <si>
    <t>Labour for fixing brass tower bolts all complete as per direction of Engineer-in-charge.</t>
  </si>
  <si>
    <t>Providing white vitreous china pedestal type water closet size 67 x 35 x 75 cm (S-22) (European type W.C. pan) with seat and lid, 4 litre low level white P.V.C. flushing cistern, including flush pipe, with manually controlled device (handle lever), with all fittings and  fixtures complete, including cutting and making good the walls ,floors &amp; including stacking of old EWC  within 500 metres lead  all as per instrcution of Engineer-in-Charge.:  W.C. pan with ISI marked white solid plastic seat and lid (Basic Price Rs. 11694.92 excl. 18% GST)</t>
  </si>
  <si>
    <t xml:space="preserve">NO </t>
  </si>
  <si>
    <t>Labour for Removing &amp; fixing white vitreous china pedestal type (European type W.C. pan) water closet all complete as per direction of Engineer-in-charge.</t>
  </si>
  <si>
    <t>Providing white vitreous china pedestal type water closet size 67 x 35 x 75 cm (S-22) (European type W.C. pan) with seat and lid, 6 litre low level white P.V.C. flushing cistern, including flush pipe, with manually controlled device (handle lever), with all fittings and  fixtures complete, including cutting and making good the walls ,floors &amp; including stacking of old EWC  within 500 metres lead  all as per instrcution of Engineer-in-Charge.:  W.C. pan with ISI marked white solid plastic seat and lid (Basic Price Rs. 12228.81  excl. 18% GST)</t>
  </si>
  <si>
    <t>Labour for Removing &amp; fixing white vitreous china pedestal type water close all complete as per direction of Engineer-in-charge.</t>
  </si>
  <si>
    <t>Providing premium Nylon Thread Braided PVC Pipe mm Connection Pipe With Nut suitable for hot and cold mixers for basin, gysers, flush tank etc.  18 inches long all including stacking of old connection pipe  within 500 metres lead as per instrcution of Engineer-in-Charge. (Basic price of PVC connection pipe Rs. 63.56   excl. 18% GST)</t>
  </si>
  <si>
    <t>Labour for fixing PVC Pipe Connection Pipe all complete as per direction of Engineer-in-charge.</t>
  </si>
  <si>
    <t>Providing  C.P.brass shower 15mm including  connecting rod , plate all necessary fittings etc &amp; stacking of old shower  within 500 metres lead.complete  all as per instrcution of Engineer-in-Charge.
(Basic price of C.P.brass shower Rs. 550.85  excl. 18% GST)</t>
  </si>
  <si>
    <t>Labour for Removing &amp; fixing C.P.brass shower all complete as per direction of Engineer-in-charge.</t>
  </si>
  <si>
    <t>Providing C.P. brass Health faucet  with double lock 1 mtr Brass plated flexible hose &amp; wall hook all  necessary fittings , screw etc complete  all as per instrcution of Engineer-in-Charge.
(Basic price of health faucet Rs. 405.93  excl. 18% GST)</t>
  </si>
  <si>
    <t>Labour for Removing &amp; fixing Health faucet all complete as per direction of Engineer-in-charge.</t>
  </si>
  <si>
    <t xml:space="preserve"> Providing C.P.brass Towel rod 600 mm long all with all necessary fittings , screw and stud etc complete &amp;  stacking of old Towel Rod  within 500 metres lead.all as per instrcution of Engineer-in-Charge.
(Basic price of C.P.brass Towel rod Rs. 597.46  excl. 18% GST)</t>
  </si>
  <si>
    <t>Labour for removing &amp; fixing C.P.brass Towel rod all complete as per direction of Engineer-in-charge.</t>
  </si>
  <si>
    <t>Providing  Vitrified tiles in different sizes (8 to 10mm thickness to be specified by the manufacturer), with water absorption less than 0.08% and conforming to IS: 15622, of approved brand &amp; manufacturer, in all colours and shade, in skirting, riser of steps, (Payment for grouting of joints to be made separately). Size of Tile 1200x600 mm  (wall of kitchen , washroom) (Basic price is Rs. 65/-excl. 18% GST)</t>
  </si>
  <si>
    <t>Sqft</t>
  </si>
  <si>
    <t>Labour for fixing Vitrified Tiles and adhesive laid with cement based high polymer modified quick set tile adhesive (water based) conforming to IS: 15477, in average 6 mm thickness, including grouting of jointsall complete as per direction of Engineer-in-charge.</t>
  </si>
  <si>
    <t>Providing Vitrified tiles in different sizes (8 to 10mm thickness to be specified by the manufacturer), with water absorption less than 0.08% and conforming to IS: 15622, of approved brand &amp; manufacturer, in all colours and shade, in skirting, riser of steps. (Payment for grouting of joints to be made separately). Size of Tile 1200x600 mm  (Anti-skid Floor of  kitchen , washroom) (Basic price is Rs. 65/-excl. 18% GST)</t>
  </si>
  <si>
    <t>Providing  Vitrified tiles in different sizes (8 to 10mm thickness to be specified by the manufacturer), with water absorption less than 0.08% and conforming to IS: 15622, of approved brand &amp; manufacturer, in all colours and shade, in skirting, riser of steps,   
(Payment for grouting of joints to be made separately). Size of Tile 1200x600 mm   (Floor of Bedroom &amp; Living Room ,lift bobby , balcony) (Basic price is Rs. 65/-excl. 18% GST)</t>
  </si>
  <si>
    <t>Providing new wash basin of pedastal type with size of 55 x 40 x 82 cm with bottle trap , waste coupling including  making good the walls with all necessary fittings etc complete  cutting wherever required including stacking of old wash basin  within 500 metres lead.all as per instrcution of Engineer-in-Charge.
(Basic price of basin Rs. 1559.32   excl. 18% GST)
(Basic price of pedastal Rs. 2440.68   excl. 18% GST)
(Basic price bottle trap Rs.1101.69   excl. 18% GST)
(Basic price waste coupling Rs. 317.80  excl. 18% GST)</t>
  </si>
  <si>
    <t>Labour for removing and fixing wash basin with Pedestal,bottle trap, waste coupling etc. all as  per direction of Engineer-in-charge.</t>
  </si>
  <si>
    <t xml:space="preserve">Providing C.P.brass Angular stop cock 15mm  including all necessary fittings including stacking of old angular stop cock  within 500 metres lead.etc complete  all as per instrcution of Engineer-in-Charge.
(Basic price of Angular Stop Cock Rs. 635.59  excl. 18% GST)
</t>
  </si>
  <si>
    <t>Labour for removing and fixing Angular stop cock all complete as per direction of Engineer-in-charge.</t>
  </si>
  <si>
    <t>Providing C.P.brass Single lever basin mixer Tall 15mm w/o Popup water  including all necessary fittings and including stacking of  fixtures  within 500 metres lead etc. complete  all as per instrcution of Engineer-in-Charge.
(Basic price of C.P.brass Single lever basin mixer Rs. 4228.81  excl. 18% GST)</t>
  </si>
  <si>
    <t>Labour for removing and fixing Single lever basin mixer all complete as per direction of Engineer-in-charge.</t>
  </si>
  <si>
    <t>Providing C.P.brass  wall mixer with provision of overhead shower with 115mm long bend pipes  including diverter all necessary fittings &amp; stacking of old fixtures  within 500 metres lead etc. complete all as per instrcution of Engineer-in-Charge.
(Basic price of C.P.brass wall mixer Rs. 3262.71  excl. 18% GST)
(Basic price of divertor Rs.2288.14  excl. 18% GST)</t>
  </si>
  <si>
    <t>Labour for removing and fixing wall mixer  all complete as per direction of Engineer-in-charge.</t>
  </si>
  <si>
    <t>Providing SS floor jali   etc. complete  including stacking of old jali  within 500 metres lead all as per instrcution of Engineer-in-Charge.(Basic price of SS Jali is 233.05   excl. 18% GST)</t>
  </si>
  <si>
    <t>Labour for removing and fixing SS floor jali  all complete as per direction of Engineer-in-charge.</t>
  </si>
  <si>
    <t>Providing C.P.Brass Sink Mixer with swivel casted spout (Wall mounted) 15mm including all necessary fittings &amp; stacking of old fixtures  within 500 metres lead.etc complete all as per instrcution of Engineer-in-Charge. . 
(Basic price of C.P.Brass Sink Mixer Rs. 2584.75   excl. 18% GST)</t>
  </si>
  <si>
    <t>Labour for removing and fixing Sink Mixer with swivel  all complete as per direction of Engineer-in-charge.</t>
  </si>
  <si>
    <t>Providing C.P.brass Bibcock 2 in 1  of 15mm nominal bore  with wall flange including all necessary etc.  &amp; stacking of old bibcock  within 500 metres lead.complete all as per instrcution of Engineer-in-Charge.
(Basic price of basin Rs. 995.76/ excl. 18% GST)</t>
  </si>
  <si>
    <t>Labour for removing and fixing Bibcock 2 in 1 all complete as per direction of Engineer-in-charge.</t>
  </si>
  <si>
    <t>Providing C.P. brass Glass Shelf  all  necessary fittings  etc complete &amp; stacking of old Glass shelf  within 500 metres lead.all as per instrcution of Engineer-in-Charge.
(Basic price of C.P. brass Glass Shelf Rs.1228.81  excl. 18% GST)</t>
  </si>
  <si>
    <t>Labour for Removing &amp; fixing Glass Shelf all complete as per direction of Engineer-in-charge.</t>
  </si>
  <si>
    <t>Providing Soap dish  all  necessary fittings  etc complete  &amp; stacking of old soap disc  within 500 metres lead all as per instrcution of Engineer-in-Charge.
(Basic price of Soap dish Rs. 699.15 excl. 18% GST)</t>
  </si>
  <si>
    <t>Labour for Removing &amp; fixing Soap dish all complete as per direction of Engineer-in-charge.</t>
  </si>
  <si>
    <t>Providing C.P. brass Tumbler holder   all  necessary fittings  etc complete  all as per instrcution of Engineer-in-Charge.
(Basic price of C.P. brass Tumbler holder Rs. 720.34 excl. 18% GST)</t>
  </si>
  <si>
    <t>Labour for fixing Tumbler holder all complete as per direction of Engineer-in-charge.</t>
  </si>
  <si>
    <t>Providing  C.P.brass concealed stop cock Heavy duty 20mm  including all necessary fittings etc complete and  stacking of old concealed stop cock  within 500 metres lead all as per instrcution of Engineer-in-Charge.
(Basic price of C.P.brass concealed stop cock Rs 1144.06 excl. 18% GST)</t>
  </si>
  <si>
    <t>Labour for Removing &amp; fixing concealed stop cock all complete as per direction of Engineer-in-charge.</t>
  </si>
  <si>
    <t xml:space="preserve"> Providing Stainless Steel Double Bowl Handmade Kitchen Sink with Drain Rack, Square Coupling, Hose Pipe And Other Accessories - Matt Finish (37 x 18 inches) all as per direction of Engineer in charge.
(Basic price 6694.07 excl. 18% GST)</t>
  </si>
  <si>
    <t>Labour for Removing &amp; fixing Double Bowl Handmade Kitchen Sink all complete as per direction of Engineer-in-charge.</t>
  </si>
  <si>
    <t>Providing and fixing 1inch dia steel curtain rod including clamp, cap etc all complete., all complete as per direction of Engineer-in-charge.</t>
  </si>
  <si>
    <t>Rnft</t>
  </si>
  <si>
    <t>Providing and fixing Stainless Steel 250 mm mortice latch and lock &amp; a pair of lever handles of approved quality with necessary screws etc. complete.</t>
  </si>
  <si>
    <t xml:space="preserve">Removing old and Providing and fixing beveled edge mirror of superior  glass (of approved quality) complete with 5 mm thick hard board ground fixed to wooden cleats with C.P. brass screws , studs and washers complete  etc. and stacking of old fixtures  within 500 metres lead all as per the direction of Engineer-in-charge. </t>
  </si>
  <si>
    <t>Sqft.</t>
  </si>
  <si>
    <t>Dismantling G.I. pipes (internal work) including  taking out the pipes, manually/ by mechanical means including stacking of pipes within 500 metres lead as per direction of Engineer-in-charge :</t>
  </si>
  <si>
    <t xml:space="preserve">Meter </t>
  </si>
  <si>
    <t>Dismantling old kitchen wood works including stacking of material within 500 metres lead and providing &amp; fixing Fully Laminated Wooden Cabinets Moduler in kitchen with accessories as per technical specifications complete in all respect and stacking of old fixtures  within 500 metres lead.and direction of Engineer-in-charge.</t>
  </si>
  <si>
    <t>sqm</t>
  </si>
  <si>
    <t>Dismantlling old cupboard  including stacking of material within 500 metres lead and Providing &amp; fixing  Fully laminated wooden wardrobes in bedrooms as per technical specifications complete in all respect including all fittings ,hinges and lock , handel etc complete as per directions of Engineer-In-Charge.</t>
  </si>
  <si>
    <t xml:space="preserve">Providing &amp; Fixing impact resistant UPVC Sliding Doors, Windows and door cum windows/UPVC Fixed Doors/Windows &amp; UPVC Openable Doors &amp; Windows having weather &amp; UV resistant properties, confirming to IS/BS Specifications and having final finish including toughened glass of 6mm thickness, bug wire SS mesh of the best quality, fixtures such as handles, locks, stoppers etc. complete on through rate basis as per the architectural drawings &amp; specifications. The window/doors shall be made of UPVC extruded sections reinforced with galvanized M.S sections 2 mm + 0.2 mm thickness for main frame and with galvanized M.S. sections 1.5mm + 0.2 mm thickness for other members with UPVC section wall thickness 2.0 mm + 0.2 mm.
</t>
  </si>
  <si>
    <t>a</t>
  </si>
  <si>
    <t xml:space="preserve">1. For UPVC Sliding Doors, Windows and door cum windows-The corners of the frames to be mitred and welded of plastic, galvanized brackets and to be fixed using stainless steel screws / fasteners, standard accessories such as hinges, standard handles with locking system, swinging hardware. Frame Color is White. Handle colour White. With Slider 3 Track 2 Panel with one side fixed &amp; one with movable pan and an additional with a moving SS Bug Mesh with UPVC frames of standard dimensions as per manufacture's specification and 6 mm thick toughened fixed glass and SS Bug Mesh complete in all respect including all necessary fittings in matching color and to be approved by Engineer-in-charge, etc. </t>
  </si>
  <si>
    <t>b</t>
  </si>
  <si>
    <t>2. For UPVC Fixed Doors/Windows-The corners of the frames to be mitred and welded of plastic, galvanized brackets and to be fixed using stainless steel screws / fasteners, standard accessories such as hinges, standard handles with locking system, swinging hardware. Frame Colour is White. Handle Colour white. Fixed Window with UPVC frames of standard dimensions as per manufacture's specification and 6 mm toughened fixed glass complete in all respect including all necessary fittings in matching colour etc.</t>
  </si>
  <si>
    <t>Disposal of moorum/building rubbish/ malba/ similar unserviceable, dismantled or waste material by mechanical transport including loading, transporting, unloading to approved municipal dumping ground for lead upto 20 km for all lifts, complete as per directions of Engineer-in-charge.</t>
  </si>
  <si>
    <t>trip</t>
  </si>
  <si>
    <t>Kota floor polishing using floor polishing machine including surface preparation and cleaning old floor surface for polishing with rough medium and soft stones, curing etc all complete as per instruction of Engineer-In-Charge etc. complete.</t>
  </si>
  <si>
    <t>Sqm</t>
  </si>
  <si>
    <t>Covering of ducts with exterior grade ACP (Aluminum Composite Panel) sheets of approved make and shade Aludecor sheets AI-33 series, with 3 mm minimum thickness with required frame work of 1'x2' aluminum tube of 18 gauges, filling of gaps with DOW CORNING Silicone 789. The provision of maintenance window is to be provided. The ACP sheets with framework shall be installed with all required accessories &amp; fittings as per the direction of Engineer-In-Charge. (Necessary fittings eg. Hinges, chetkani, glass shall be paid separately) Complete in all respect.</t>
  </si>
  <si>
    <t>SFT</t>
  </si>
  <si>
    <t>Extra for providing helix chetkani, piano kabza and neccessary hardware for the provision of  maintenance window. The maximum maintenance window size shall be of 18'x30' all complete as per instruction of Engineer-In-Charge etc. complete.</t>
  </si>
  <si>
    <t>Nos</t>
  </si>
  <si>
    <t>Providing and fixing  Panelling on Walls, Columns, Ducts, Around Shafts etc comprising of  50.8x25.4x2.03 Aluminium  rectangular hollow sections framing at a maximum spacing of 600 mm centre-centre bothways with 12mm thick Exterior Grade Particle Board. All the members shall be screwed with stainless steel screws rawl plugs etc complete required for fixing frame. All Aluminium sections shall be smooth, rust free, straight, mitred and jointed mechanically. All the materials like cleat angles, mouldings, beading,.etc complete. The rate shall also include the teak wood beeding and moulding to be melamine polished etc complete. All works shall be carried out as per . drawings and the directions of Engineer-in-charge. Finished with 4.0 mm thk approved Veneer with Melamine polish of approved grade as per the drawing including designed grooves etc complete.</t>
  </si>
  <si>
    <t>120001660</t>
  </si>
  <si>
    <t>995419</t>
  </si>
  <si>
    <t>Dismantling doors, windows and clerestory windows (steel or wood) shutter including chowkhats, architrave, holdfasts etc.  complete and stacking within 50 metres lead : Of area 3 sq. metres and below</t>
  </si>
  <si>
    <t>120001650</t>
  </si>
  <si>
    <t>995429</t>
  </si>
  <si>
    <t>Dismantling tile work in floors and roofs laid in cement mortar including stacking material within 50 metres lead. For thickness of tiles 10 mm to 25 mm</t>
  </si>
  <si>
    <t>cum</t>
  </si>
  <si>
    <t>120001677</t>
  </si>
  <si>
    <t>SQM</t>
  </si>
  <si>
    <t>120001642</t>
  </si>
  <si>
    <t>Demolishing cement concrete manually/ by mechanical means including disposal of material within 50 metres lead as per direction of Engineer - in- charge-  Nominal concrete 1:4:8 or leaner mix (i/c equivalent design mix)</t>
  </si>
  <si>
    <t>CUM</t>
  </si>
  <si>
    <t>120001707</t>
  </si>
  <si>
    <t>Dismantling G.I. pipes (external work) including excavation and refilling trenches after taking out the pipes, manually/ by mechanical means including stacking of pipes within 50 metres lead as per direction of Engineer-in-charge : 15 mm to 40 mm nominal bore</t>
  </si>
  <si>
    <t>metre</t>
  </si>
  <si>
    <t>120001267</t>
  </si>
  <si>
    <t>995474</t>
  </si>
  <si>
    <t xml:space="preserve">Grouting the joints of flooring tiles having joints of 3 mm width, using epoxy grout mix of 0.70 kg of organic coated filler of desired shade (0.10 kg of hardener and 0.20 kg of resin per kg), including filling / grouting and finishing complete as per direction of Engineer-in-charge.  </t>
  </si>
  <si>
    <t>120002108</t>
  </si>
  <si>
    <t>995424</t>
  </si>
  <si>
    <t>Providing and fixing Chlorinated Polyvinyl Chloride (CPVC) pipes,having thermal stability for hot &amp; cold water supply, including all CPVC plain &amp; brass threaded fittings, i/c fixing the pipe with clampsat 1.00 m spacing. This includes jointing of pipes &amp; fittings with onestep CPVC solvent cement and the cost of cutting chases and makinggood the same including testing of joints complete as per directionof Engineer in Charge.
Concealed work, including cutting chases and making good the walls-15mm (Concealed work)</t>
  </si>
  <si>
    <t xml:space="preserve">meter </t>
  </si>
  <si>
    <t>120002109</t>
  </si>
  <si>
    <t>Providing and fixing Chlorinated Polyvinyl Chloride (CPVC) pipes,having thermal stability for hot &amp; cold water supply, including all CPVC plain &amp; brass threaded fittings, i/c fixing the pipe with clampsat 1.00 m spacing. This includes jointing of pipes &amp; fittings with onestep CPVC solvent cement and the cost of cutting chases and makinggood the same including testing of joints complete as per directionof Engineer in Charge.
Concealed work, including cutting chases and making good the walls-20mm (Concealed work)</t>
  </si>
  <si>
    <t>Providing and fixing Chlorinated Polyvinyl Chloride (CPVC) pipes,having thermal stability for hot &amp; cold water supply, including all CPVC plain &amp; brass threaded fittings, including fixing the pipe with clamps at 1.00 m spacing. This includes jointing of pipes &amp; fittings with one step CPVC solvent cement and testing of joints complete as per direction of Engineer in Charge. Internal work - Exposed on wall: 25 mm nominal dia Pipes  (Exposed on wall)</t>
  </si>
  <si>
    <t>Providing and fixing Chlorinated Polyvinyl Chloride (CPVC) pipes,having thermal stability for hot &amp; cold water supply, including all CPVC plain &amp; brass threaded fittings, including fixing the pipe with clamps at 1.00 m spacing. This includes jointing of pipes &amp; fittings with one step CPVC solvent cement and testing of joints complete as per direction of Engineer in Charge. Internal work - Exposed on wall: 20 mm nominal dia Pipes (Exposed on wall)</t>
  </si>
  <si>
    <t>120000765</t>
  </si>
  <si>
    <t>995476</t>
  </si>
  <si>
    <t>Providing and fixing panelled or panelled and glazed shutters for doors, windows and clerestory windows, fixing with butt hinges of required size with necessary screws, excluding panelling which will be paid for
separately,  all complete as per direction of Engineer-in-charge. (Note:- Butt hinges and necessary screws shall be paid separately): Second class teak wood 35 mm thick shutters</t>
  </si>
  <si>
    <t>120000778</t>
  </si>
  <si>
    <t>Providing and fixing panelling or panelling and glazing in panelled or panelled and glazed shutters for doors, windows and clerestory windows (Area of opening for panel inserts excluding portion inside grooves or rebates to be measured). Panelling for panelled or panelled and glazed shutters 25 mm to 40 mm thick : /  Ply wood 7 ply, 9 mm thick Decorative plywood one side decorative veneer and commercial veneer on other face (Type 1) conforming to IS 1328 BWR Type</t>
  </si>
  <si>
    <t>120000820</t>
  </si>
  <si>
    <t xml:space="preserve">Providing and fixing wire gauge shutters using galvanized M.S. wire gauge of average width of aperture 1.4 mm in both directions with wire of dia 0.63 mm, for doors, windows and clerestory windows with hinges
and necessary screws : / 35 mm thick shutters with ISI Second class teak wood </t>
  </si>
  <si>
    <t>120000756</t>
  </si>
  <si>
    <t>Providing wood work in frames of doors, windows, clerestory windows and other frames, wrought framed and fixed in position with hold fast lugs orwith dash fasteners of required dia &amp; length ( hold fast lugs or dash fastener shall be paid for separately)  /  second class teak wood</t>
  </si>
  <si>
    <t>120003397</t>
  </si>
  <si>
    <t>995421</t>
  </si>
  <si>
    <t>Polishing in high gloss/matt finish melamine clear polish on wood work in required color/wooden shade texture with following process in the sequence as detailed below:
1. The surface to be polished is rubbed with sand paper 80/120 no. and then with sand paper of 160/180 nos.
2. Applying two coats of sealer with spray gun and allowing sufficient drying time for 1st coat and 2nd coat is allowed to dry for 8 to 12 hrs
3. On drying of sealer coat, wet rubbing with emery cloth of finer grading with ample water to remove excess sealer layer and make the surface further smooth after this wet
rubbing, then surface is applied with special grade melamine fillers to fill all the small and big holes/grooves etc. Filler coat to be allowed to dry for 4 to 6 hrs on which again a light wet rubbing is done this surface is further
allowed to dry for 12 hrs
4. On this, 1st coat of melamine polish is applied with spray gun using melamine clear polish and melamine thinner in required proportion. This 1st coat is allowed to dry for 24 hrs then this dry surface is again fine wet rubbed smooth, which is further allowed to dry for 12 hrs. The final melamine polish is applied with compressor pressure spray gun using melamine clear polish and melamine thinner mixed in required proportion complete as per direction of Engineer-in-Charge. (Final coat to be done in 1 or 2 layers without gap of time.)</t>
  </si>
  <si>
    <t>120000607</t>
  </si>
  <si>
    <t>995456</t>
  </si>
  <si>
    <t>Brick work with common burnt clay F.P.S. (non modular) bricks of class designation 7.5 in superstructure above plinth level up to floor V level in all shapes and sizes in : Cement mortar 1:6 (1 cement : 6 coarse sand)</t>
  </si>
  <si>
    <t>120001400</t>
  </si>
  <si>
    <t>995472</t>
  </si>
  <si>
    <t>12 mm cement plaster of mix : cement plaster of mix : 1:6 Cement Plaster (In Fine sand)</t>
  </si>
  <si>
    <t>120000533</t>
  </si>
  <si>
    <t>995454</t>
  </si>
  <si>
    <t>Providing precast cement concrete Jali 1:2:4 (1 cement : 2 coarse sand(zone-III) : 4 graded stone aggregate 6mm nominal size ), reinforced with 1.6 mm dia mild steel wire, including centering and shuttering, roughening cleaning, fixing and finishing in cement mortar 1:3 (1 cement: 3 fine sand) etc. complete, excluding plastering of the jambs, sills and soffits. 40mm thick</t>
  </si>
  <si>
    <t>120000738</t>
  </si>
  <si>
    <t>Providing and fixing 18 mm thick gang saw cut, mirror polished, premoulded and prepolished, machine cut for kitchen platforms, vanity counters, window sills, facias and similar locations of required size, approved shade, colour and texture laid over 20 mm thick base cement mortar 1:4 (1 cement : 4 coarse sand), joints treated with white cement, mixed with matching pigment, epoxy touch ups, including rubbing, curing, moulding and polishing to edges to give high gloss finish etc. complete at all levels. Granite stone slab colour black, Cherry/white/Ruby red</t>
  </si>
  <si>
    <t>120000741</t>
  </si>
  <si>
    <t xml:space="preserve">Providing edge moulding to 18 mm thick marble stone counters, Vanities etc., including machine polishing to edge to give high gloss finish etc. complete as per design approved by Engineer-in-Charge  Granite work </t>
  </si>
  <si>
    <t>120001522</t>
  </si>
  <si>
    <t>995473</t>
  </si>
  <si>
    <t>Applying priming coats with primer of approved brand and manufacture, having low VOC (Volatile Organic Compound ) content. With water thinnable cement primer on wall surface having VOC content less than 50 grams/litre</t>
  </si>
  <si>
    <t>120003240</t>
  </si>
  <si>
    <t>Wall painting _OLD work_with plastic emulsion paint of approved brand and manufacture to give an even shade : One or more coats on old work</t>
  </si>
  <si>
    <t>Sq.m.</t>
  </si>
  <si>
    <t>120003233</t>
  </si>
  <si>
    <t>Removing dry or oil bound distemper, water proofing cement paint and the like by scrapping, sand papering and preparing the surface smooth including necessary repairs to scratches etc. complete.</t>
  </si>
  <si>
    <t>120003290</t>
  </si>
  <si>
    <t>Finishing walls with Premium Acrylic Smooth exterior paint with Silicone additives of required shade Old work (Two or more coats applied @ 1.43 ltr/ 10 sqm) over existing cement paint surface</t>
  </si>
  <si>
    <t>120001523</t>
  </si>
  <si>
    <t>Repairs to plaster of thickness 12 mm to 20 mm in patches of area 2.5 sq.meters and under, including cutting the patch in proper shape, raking out joints and preparing and plastering the surface of the walls complete, including disposal of rubbish to the dumping ground, all complete as per direction of Engineer-in-Charge.
 With cement mortar 1:4 (1 cement : 4 fine sand</t>
  </si>
  <si>
    <t>120001489</t>
  </si>
  <si>
    <t>Wall painting _New Work_with acrylic emulsion paint of approved brand and manufacture to give an even shade : Two or more coats on new work</t>
  </si>
  <si>
    <t>120001637</t>
  </si>
  <si>
    <t>Providing and fixing double scaffolding system (cup lock type) on the exterior side, up to seven story height made with 40 mm dia M.S. tube 1.5 m centre to centre, horizontal &amp; vertical tubes joining with cup &amp; lock system with M.S. tubes, M.S. tube challies, M.S. clamps and M.S. staircase system in the scaffolding for working platform etc. and maintaining it in a serviceable condition for the required duration as approved and removing it there after .The scaffolding system shall be stiffened with bracings, runners, connection with the building etc wherever required for inspection of work at required locations with essential safety features for the workmen etc. complete as per directions and approval of Engineerin-charge .The elevational area of the scaffolding shall be measured for payment purpose .The payment will be made once irrespective of duration of scaffolding.</t>
  </si>
  <si>
    <t>120000955</t>
  </si>
  <si>
    <t>Providing and fixing bright finished brass hanging type floor door stopper with necessary screws, etc. complete.</t>
  </si>
  <si>
    <t>120000988</t>
  </si>
  <si>
    <t>Providing and fixing aluminium sliding door bolts, ISI marked anodised anodic coating not less than grade AC 10 as per IS : 1868), transparent or dyed to required colour or shade, with nuts and screws etc. complete :  / 250x16 mm</t>
  </si>
  <si>
    <t>120001135</t>
  </si>
  <si>
    <t>Providing and fixing pressed steel door frames conforming to IS: 4351,manufactured from commercial mild steel sheet of 1.60 mm thickness,including hinges, jamb, lock jamb, bead and if required angle threshold of mild steel angle of section 50x25 mm, or base ties of 1.60 mm, pressed mild steel welded or rigidly fixed together by mechanical means, including M.S. pressed butt hinges 2.5 mm thick with mortar guards, lock strike-plate and shock absorbers as specified and applying a coat of approved steel primer after pre-treatment of the surface as directed by Engineer-in-charge: Profile B Fixing with adjustable lugs with split end tail to each jamb</t>
  </si>
  <si>
    <t>KG</t>
  </si>
  <si>
    <t xml:space="preserve">ELECTRICAL WORKS                             </t>
  </si>
  <si>
    <t>Supply, Testing, Installation and Commissioning of  FRLS PVC insulated copper conductor single core cable 1.5 Sq MM Wire ( R, Y, B, G)</t>
  </si>
  <si>
    <t>Bundle</t>
  </si>
  <si>
    <t>Supply, Testing, Installation and Commissioning of FRLS PVC insulated copper conductor single core cable 2.5 Sq MM Wire ( R, Y, B, G)</t>
  </si>
  <si>
    <t>Supply, Testing, Installation and Commissioning of FRLS PVC insulated copper conductor single core cable 4 Sq MM Wire ( R, Y, B, G)</t>
  </si>
  <si>
    <t>Supply, Testing, Installation and Commissioning of FRLS PVC insulated copper conductor single core cable 6 Sq MM Wire ( R, Y, B, G)</t>
  </si>
  <si>
    <t>Supply, Testing, Installation and Commissioning of FRLS PVC insulated copper conductor single core cable 10 Sq MM Wire ( R, Y, B, G)</t>
  </si>
  <si>
    <t>Supply, Testing, Installation and Commissioning of  5/6 A Modular switch</t>
  </si>
  <si>
    <t>NO</t>
  </si>
  <si>
    <t>Supply, Testing, Installation and Commissioning of 2 way 5/6 A Modular switch</t>
  </si>
  <si>
    <t>Supply, Testing, Installation and Commissioning of  15/16 A  Modular switch</t>
  </si>
  <si>
    <t xml:space="preserve">Supply, Testing, Installation and Commissioning of 3 pin 5/6 A Modular socket </t>
  </si>
  <si>
    <t xml:space="preserve">Supply, Testing, Installation and Commissioning of 6 pin 15/16 A  Modular socket </t>
  </si>
  <si>
    <t xml:space="preserve">Supply, Testing, Installation and Commissioning of Telephone   Modular socket </t>
  </si>
  <si>
    <t xml:space="preserve">Supply, Testing, Installation and Commissioning of TV antenna  Modular socket </t>
  </si>
  <si>
    <t>Supply, Testing, Installation and Commissioning of Bell push  Modular Switch</t>
  </si>
  <si>
    <t>Supply, Testing, Installation and Commissioning of   Modular Blanker</t>
  </si>
  <si>
    <t xml:space="preserve">Supply, Testing, Installation and Commissioning of GI box  1 or 2 Module (75mmX75mm) along with modular base &amp; cover plate for modular switches </t>
  </si>
  <si>
    <t xml:space="preserve">Supply, Testing, Installation and Commissioning of GI box   3 Module (100mmX75mm)  along with modular base &amp; cover plate for modular switches </t>
  </si>
  <si>
    <t xml:space="preserve">Supply, Testing, Installation and Commissioning of GI box   4 Module (125mmX75mm) along with modular base &amp; cover plate for modular switches </t>
  </si>
  <si>
    <t xml:space="preserve">Supply, Testing, Installation and Commissioning of GI box   6 Module (200mmX75mm) along with modular base &amp; cover plate for modular switches </t>
  </si>
  <si>
    <t xml:space="preserve">Supply, Testing, Installation and Commissioning of GI box  8 Module (125mmX125mm) along with modular base &amp; cover plate for modular switches </t>
  </si>
  <si>
    <t xml:space="preserve">Supply, Testing, Installation and Commissioning of  GI box  12 Module (200mmX150mm)  along with modular base &amp; cover plate for modular switches </t>
  </si>
  <si>
    <t>Supply, Testing, Installation and Commissioning of  Single pole 5/6A MCB , 240 V, 10 kA, "C" curve</t>
  </si>
  <si>
    <t>Supply, Testing, Installation and Commissioning of  Single Pole 10A MCB , 240 V, 10 kA, "C" curve</t>
  </si>
  <si>
    <t>Supply, Testing, Installation and Commissioning of Single Pole 16A /25A  MCB , 240 V, 10 kA, "C" curve</t>
  </si>
  <si>
    <t>Supply, Testing, Installation and Commissioning of  Single Pole 32A  MCB , 240 V, 10 kA, "C" curve</t>
  </si>
  <si>
    <t>Supply, Testing, Installation and Commissioning of  DB pole 5/6A  MCB , 240 V, 10 kA, "C" curve</t>
  </si>
  <si>
    <t>Supply, Testing, Installation and Commissioning of  4 pole 40A MCB , 415 V, 10 kA, "C" curve</t>
  </si>
  <si>
    <t>Supply, Testing, Installation and Commissioning of  4 pole 63A MCB , 415 V, 10 kA, "C" curve</t>
  </si>
  <si>
    <t>Supply, Testing, Installation and Commissioning of  DB pole 25A  RCCB , 240 V, 10 kA, 30mA Sensitivity</t>
  </si>
  <si>
    <t>Supply, Testing, Installation and Commissioning of  DB pole 40A  RCCB , 240 V, 10 kA, 30mA Sensitivity</t>
  </si>
  <si>
    <t>Supply, Testing, Installation and Commissioning of  4 pole 40A  RCCB , 415  V, 10 kA, 30mA Sensitivity</t>
  </si>
  <si>
    <t>Supply, Testing, Installation and Commissioning of  4 pole 63A  RCCB , 415  V, 10 kA, 30mA Sensitivity</t>
  </si>
  <si>
    <t xml:space="preserve">Supply, Testing, Installation and Commissioning of 20mm Medium class PVC conduit </t>
  </si>
  <si>
    <t>Supply, Testing, Installation and Commissioning of 20 mm PVC bend</t>
  </si>
  <si>
    <t>Packet</t>
  </si>
  <si>
    <t>Supply, Testing, Installation and Commissioning of 20 MM 4 way PVC junction box</t>
  </si>
  <si>
    <t xml:space="preserve">Supply, Testing, Installation and Commissioning of 25 mm Medium class PVC conduit </t>
  </si>
  <si>
    <t>Supply, Testing, Installation and Commissioning of 25 mm PVC bend</t>
  </si>
  <si>
    <t>Supply, Testing, Installation and Commissioning of 25 MM 4 way PVC junction box</t>
  </si>
  <si>
    <t>Supply, Testing, Installation and Commissioning of single pole and neutral, sheet steel, 8 way , Double door MCB distribution board, 240 V, on surface/ recess, complete with tinned cop, neutral bus bar, earth bar, din bar, interconnections, powder painted including earthing etc. as required. (But without MCB /RCCB/ Isolator)</t>
  </si>
  <si>
    <t>Supply, Testing, Installation and Commissioning of single pole and neutral, sheet steel, 12 way , Double door MCB distribution board, 240 V, on surface/ recess, complete with tinned cop, neutral bus bar, earth bar, din bar, interconnections, powder painted including earthing etc. as required. (But without MCB /RCCB/ Isolator)</t>
  </si>
  <si>
    <t xml:space="preserve">Supplying of surface/ recess mounting, vertical type, 415 V, TPN  4 way (4 + 12), Double door MCB distribution board of sheet steel, dust protected, duly powder painted, inclusive of 200 A tinned copper bus bar, common neutral link, earth bar, din bar for mounting MCBs (but without MCBs and incomer ) as required . </t>
  </si>
  <si>
    <t xml:space="preserve">Supplying of surface/ recess mounting, vertical type, 415 V, TPN  8 way (4 + 24), Double door  MCB distribution board of sheet steel, dust protected, duly powder painted, inclusive of 200 A tinned copper bus bar, common neutral link, earth bar, din bar for mounting MCBs (but without MCBs and incomer ) as required . </t>
  </si>
  <si>
    <t xml:space="preserve">Supply, Testing, Installation and Commissioning of 4 Core, 4 Sq MM unarmoured FRLS    PVC insulated and PVC sheathed Copper Cable  of 1.1 KV grade </t>
  </si>
  <si>
    <t>Meter</t>
  </si>
  <si>
    <t xml:space="preserve">Supply, Testing, Installation and Commissioning of 32 A Tiny SP MCB suitable for modular plate </t>
  </si>
  <si>
    <t>Supply, Testing, Installation and Commissioning of 15 W, CW, surface / recessed mounted LED downlighter  (Bathroom, Balconies, Entrance, Common passage, Lift Loby &amp; Stair Case) with ring.</t>
  </si>
  <si>
    <t>Supply, Testing, Installation and Commissioning of 12/15/18 W, CW / WW, Surface mounted Fancy LED light  with accessories ( Living room or bed room)</t>
  </si>
  <si>
    <t>Supply, Testing, Installation and Commissioning  of 15 W, CW / WW, wall mounted decorative LED light  with accessories  (Bed Room &amp; Drawining &amp; Dinning Hall) with ring.</t>
  </si>
  <si>
    <t>Supply, Testing, Installation and Commissioning of 18/20 W, CW / WW,  LED Tube light with fixture  (Bed Room &amp; Living room)</t>
  </si>
  <si>
    <t>Supply, Testing, Installation and Commissioning of 9/10 W, CW / WW,  LED Tube light with fixture  (Bathroom ) with ring.</t>
  </si>
  <si>
    <t>Each</t>
  </si>
  <si>
    <t>Supply, Testing, Installation and Commissioning of 18 W, CW  Surface / recessed mounted LED downlighter  (Kitchen) with ring</t>
  </si>
  <si>
    <t>Supply, Testing, Installation and Commissioning of 24 inch Ceiling Fan  (Store Room)</t>
  </si>
  <si>
    <t>Supply, Testing, Installation and Commissioning of 10 inch Exhaust Fan  (Bathroom)</t>
  </si>
  <si>
    <t>Supply, Testing, Installation and Commissioning of 8 inch Exhaust Fan  (Kitchen)</t>
  </si>
  <si>
    <t>Supply, Testing, Installation and Commissioning of 6 inch Exhaust Fan  (Bath room )</t>
  </si>
  <si>
    <t>Supply, Testing, Installation and Commissioning of 25 Litre Vertical Water Heater (Geyser) ABS Body|BEE 5 Star Superior Energy Efficiency, Enhanced Durability with blue diamond Tank Coating and Suitable High rise Buildings (Bathroom)</t>
  </si>
  <si>
    <t>Supply, Testing, Installation and Commissioning of 6 Litre 3KW Instant Water Heater (Geyser) with ABS outer Body, Compact Size, Suitable for High rise Buildings (Kitchen).</t>
  </si>
  <si>
    <t xml:space="preserve">Supply, Testing, Installation and Commissioning of  G.I. earth plate 600 mm X 600 mm X 6 mm thick including accessorie with cover plate having locking arrangement and watering pipe of 2.7 metre long etc. with charcoal/ coke and salt </t>
  </si>
  <si>
    <t xml:space="preserve">Supply, Testing, Installation and Commissioning of 25 mm X 5 mm G.I. strip </t>
  </si>
  <si>
    <t xml:space="preserve"> Total  Price</t>
  </si>
  <si>
    <t xml:space="preserve">Date          : </t>
  </si>
  <si>
    <t>Place         :</t>
  </si>
  <si>
    <t>Printed Name   :</t>
  </si>
  <si>
    <t>Designation   :</t>
  </si>
  <si>
    <t xml:space="preserve">Price Break-up for individual items </t>
  </si>
  <si>
    <t>Item  Description</t>
  </si>
  <si>
    <t>Qty. (for all locations)</t>
  </si>
  <si>
    <t>6 = 4 x 5</t>
  </si>
  <si>
    <t>Nos.</t>
  </si>
  <si>
    <t>a)</t>
  </si>
  <si>
    <t>Cu.M</t>
  </si>
  <si>
    <t>Sq.M.</t>
  </si>
  <si>
    <t>MT</t>
  </si>
  <si>
    <t>Cu.M.</t>
  </si>
  <si>
    <t>No.</t>
  </si>
  <si>
    <t>Schedule - 2</t>
  </si>
  <si>
    <t>(SUMMARY OF TAXES &amp; DUTIES)</t>
  </si>
  <si>
    <t>Name     :</t>
  </si>
  <si>
    <t>Sl. No.</t>
  </si>
  <si>
    <t>Item Nos.</t>
  </si>
  <si>
    <t>Total Price (INR)</t>
  </si>
  <si>
    <t>After Discount</t>
  </si>
  <si>
    <t>After MPDiscount</t>
  </si>
  <si>
    <t>1</t>
  </si>
  <si>
    <t>TOTAL GST ON SERVICES</t>
  </si>
  <si>
    <t>Excise Duty</t>
  </si>
  <si>
    <t>Total GST on Services  (indentified in Schedule-1) which are not included in the prices  as per the provision of the Bidding Documents, as applicable</t>
  </si>
  <si>
    <t>GRAND TOTAL</t>
  </si>
  <si>
    <t xml:space="preserve">Date         : </t>
  </si>
  <si>
    <t>Place        :</t>
  </si>
  <si>
    <t>Schedule - 5</t>
  </si>
  <si>
    <t>SUMMARY OF TAXES &amp; DUTIES APPLICABLE ON GOODS</t>
  </si>
  <si>
    <t>TOTAL EXCISE DUTY</t>
  </si>
  <si>
    <t>Total Excise Duty for direct transaction between the Contractor and the Employer (identified in Schedule 1 as 'Direct') which are not included in the Ex-works price as per the provision of the Bidding Documents, as applicable.</t>
  </si>
  <si>
    <t>Rate of Excise Duty for Direct items indicated in Sch-1</t>
  </si>
  <si>
    <t>2</t>
  </si>
  <si>
    <t>TOTAL SALES TAX</t>
  </si>
  <si>
    <t>Sales Tax</t>
  </si>
  <si>
    <t>Total Sales Tax for direct transaction between the Contractor and the Employer (identified in Schedule 1 as 'Direct') which are not included in the Ex-works price as per the provision of the Bidding Documents, as applicable.</t>
  </si>
  <si>
    <t>Amount on which Sales Tax is applicable   [only ex-w price]</t>
  </si>
  <si>
    <t>Amount</t>
  </si>
  <si>
    <t>ED</t>
  </si>
  <si>
    <t xml:space="preserve">Rate of Sales Tax </t>
  </si>
  <si>
    <t>3</t>
  </si>
  <si>
    <t>TOTAL VAT</t>
  </si>
  <si>
    <t>Vat</t>
  </si>
  <si>
    <t>Total VAT for direct transaction between the Contractor and the Employer (identified in Schedule 1 as 'Direct') which are not included in the Ex-works price as per the provision of the Bidding Documents, as applicable</t>
  </si>
  <si>
    <t>Amount on which VAT is applicable   [only ex-w price]</t>
  </si>
  <si>
    <t xml:space="preserve">Rate of  VAT </t>
  </si>
  <si>
    <t>4</t>
  </si>
  <si>
    <t>TOTAL OCTROI</t>
  </si>
  <si>
    <t>Total Octroi as applicable for destination site/state on all items of supply, as per the provisions of the Bidding Documents, on all items of Schedule 1.</t>
  </si>
  <si>
    <t>Amount on which Octroi is applicable</t>
  </si>
  <si>
    <t>Click here for details of Octroi</t>
  </si>
  <si>
    <t>5</t>
  </si>
  <si>
    <t>TOTAL ENTRY TAX</t>
  </si>
  <si>
    <t>Total Entry Tax as applicable for destination site/state on all items of supply, as per the provisions of the Bidding Documents, on all items of Schedule 1.</t>
  </si>
  <si>
    <t>Amount on which Entry Tax  is applicable</t>
  </si>
  <si>
    <t>Click here for details of Entry Taxes</t>
  </si>
  <si>
    <t>6</t>
  </si>
  <si>
    <t>TOTAL OTHER TAXES &amp; DUTIES</t>
  </si>
  <si>
    <t>Total Others levies payable in India (please specify) as applicable for destination site/state on all items of supply, as per the provisions of the Bidding Documents, on all items of Schedule 1.</t>
  </si>
  <si>
    <t>Amount on which Other Taxes &amp; Duties are  applicable</t>
  </si>
  <si>
    <t>Click here for details of Other Taxes &amp; Duties</t>
  </si>
  <si>
    <t xml:space="preserve">GRAND TOTAL [1+2+3] </t>
  </si>
  <si>
    <t>Grand Total after Discount</t>
  </si>
  <si>
    <t>Grand Total after MPD</t>
  </si>
  <si>
    <t>Above Grand Total does not include Octroi, Entry Tax , Other Taxes &amp; Duties quoted by bidder at Sl. No. 4,5 &amp; 6 above</t>
  </si>
  <si>
    <t>Plus Octroi, Entry Tax , Other Taxes &amp; Duties quoted by bidder at Sl. No. 4,5 &amp; 6 above</t>
  </si>
  <si>
    <t>Note       :</t>
  </si>
  <si>
    <t>The reimbursement of Excise Duty, Sales Tax/VAT and other levies as per Sl. No. 1, 2 &amp; 3 above subject to provision of ITB Clause 11.4 shall be only against those items for which the Mode of Transaction indicated in Schedule - 1 is 'Direct'. In case of those items in the said Sechedule-1 against which the  mode of transaction has been  left blank, the same shall be deemed to be 'Bought-out' for the purpose of Evaluation and award of Contract and the price indicated in Schedule 1 against such items shall be deemed to be inclusive of all such taxes, duties and levies.</t>
  </si>
  <si>
    <t>Schedule -3</t>
  </si>
  <si>
    <t>(GRAND SUMMARY )</t>
  </si>
  <si>
    <t>Description</t>
  </si>
  <si>
    <t>TOTAL SCHEDULE NO. 1</t>
  </si>
  <si>
    <t>TOTAL SCHEDULE NO. 2 (Taxes and Duties)</t>
  </si>
  <si>
    <t>Total Price  [1+2]</t>
  </si>
  <si>
    <t>TOTAL SCHEDULE NO. 2</t>
  </si>
  <si>
    <t xml:space="preserve">Local Transportation, Insurance and other Incidental Services </t>
  </si>
  <si>
    <t>TOTAL SCHEDULE NO. 3</t>
  </si>
  <si>
    <t>Installation Charges</t>
  </si>
  <si>
    <t>TOTAL SCHEDULE NO. 4</t>
  </si>
  <si>
    <t>Not Applicable</t>
  </si>
  <si>
    <t xml:space="preserve">Training Charges </t>
  </si>
  <si>
    <t>TOTAL SCHEDULE NO. 5</t>
  </si>
  <si>
    <t>Taxes and Duties</t>
  </si>
  <si>
    <t>Plus Octroi, Entry Tax , Other Taxes &amp; Duties quoted by bidder at Sl. No. 4,5 &amp; 6 of Sch-5</t>
  </si>
  <si>
    <t>TOTAL SCHEDULE NO. 7</t>
  </si>
  <si>
    <r>
      <t xml:space="preserve">Type Test Charges 
</t>
    </r>
    <r>
      <rPr>
        <sz val="10"/>
        <rFont val="Book Antiqua"/>
        <family val="1"/>
      </rPr>
      <t>[Total of this Schedule is included in Schedule - 1 above.]</t>
    </r>
  </si>
  <si>
    <t>GRAND TOTAL [1+2+3+4+5]</t>
  </si>
  <si>
    <t>Schedule - 3 After Discount</t>
  </si>
  <si>
    <t>(GRAND SUMMARY : AFTER DISCOUNT)</t>
  </si>
  <si>
    <t xml:space="preserve"> (Taxes and Duties)</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</si>
  <si>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</si>
  <si>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</si>
  <si>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</si>
  <si>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</si>
  <si>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</si>
  <si>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</si>
  <si>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</si>
  <si>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t>Eq Weightage of Rs/ %</t>
  </si>
  <si>
    <t>Final Discount Factor</t>
  </si>
  <si>
    <t>Discount on lum-sum basis on total price quoted by us. In Rs.</t>
  </si>
  <si>
    <r>
      <t>Discount on percent basis on total price quoted by us .</t>
    </r>
    <r>
      <rPr>
        <sz val="11"/>
        <rFont val="Book Antiqua"/>
        <family val="1"/>
      </rPr>
      <t xml:space="preserve">  </t>
    </r>
    <r>
      <rPr>
        <b/>
        <sz val="11"/>
        <rFont val="Book Antiqua"/>
        <family val="1"/>
      </rPr>
      <t>In Percent (%)</t>
    </r>
  </si>
  <si>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</si>
  <si>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Schedule-1 : Ex works prices (Direct Only)</t>
  </si>
  <si>
    <t>In Rs.</t>
  </si>
  <si>
    <t>Schedule-1 :  (Direct Only)</t>
  </si>
  <si>
    <t>Schedule-1 : Ex works prices (Bought Out Only)</t>
  </si>
  <si>
    <t>Schedule-1 : (Bought Out Only)</t>
  </si>
  <si>
    <t>Schedule-2 : Freight &amp; Insurance</t>
  </si>
  <si>
    <t>Schedule-3 : Erection Charges</t>
  </si>
  <si>
    <t>Schedule-7 : Type Test Charges</t>
  </si>
  <si>
    <t>Schedule-6 : Type Test Charges</t>
  </si>
  <si>
    <r>
      <t>Discount on percent basis on the Schedules as given below :</t>
    </r>
    <r>
      <rPr>
        <sz val="11"/>
        <rFont val="Book Antiqua"/>
        <family val="1"/>
      </rPr>
      <t xml:space="preserve"> [The discount shall be proportionately applicable on all the relevent items of the respective Schdules.] </t>
    </r>
    <r>
      <rPr>
        <b/>
        <sz val="11"/>
        <rFont val="Book Antiqua"/>
        <family val="1"/>
      </rPr>
      <t>In Percent (%)</t>
    </r>
  </si>
  <si>
    <t>In Percent (%)</t>
  </si>
  <si>
    <r>
      <t>Multipackage discount applicable on this package (TW04)</t>
    </r>
    <r>
      <rPr>
        <sz val="11"/>
        <rFont val="Book Antiqua"/>
        <family val="1"/>
      </rPr>
      <t xml:space="preserve"> </t>
    </r>
    <r>
      <rPr>
        <b/>
        <sz val="11"/>
        <rFont val="Book Antiqua"/>
        <family val="1"/>
      </rPr>
      <t>only</t>
    </r>
    <r>
      <rPr>
        <sz val="11"/>
        <rFont val="Book Antiqua"/>
        <family val="1"/>
      </rPr>
      <t xml:space="preserve"> if other packages covered under the same bidding document is also awarded to us. Discount on lum-sum basis on total price quoted by us without Taxes &amp; Duties. [This discount shall be proportionately applicable on all the items of all the Schdules i.e. Sch-1 (without type test charges), Sch-2, Sch-3 &amp; Sch-7] </t>
    </r>
    <r>
      <rPr>
        <b/>
        <sz val="11"/>
        <rFont val="Book Antiqua"/>
        <family val="1"/>
      </rPr>
      <t>IN Rs.</t>
    </r>
  </si>
  <si>
    <r>
      <t>Multipackage discount applicable on this package (TW04)</t>
    </r>
    <r>
      <rPr>
        <sz val="11"/>
        <rFont val="Book Antiqua"/>
        <family val="1"/>
      </rPr>
      <t xml:space="preserve"> only if other packages covered under the same bidding document is also awarded to us. Discount on percent basis on total price quoted by us without Taxes &amp; Duties. [This discount shall be proportionately applicable on all the items of all the Schdules i.e. Sch-1 (without type test charges), Sch-2, Sch-3 &amp; Sch-7] </t>
    </r>
    <r>
      <rPr>
        <b/>
        <sz val="11"/>
        <rFont val="Book Antiqua"/>
        <family val="1"/>
      </rPr>
      <t>In Percent (%)</t>
    </r>
  </si>
  <si>
    <t>Discount(s) offered at sl. No. 1 to 2 will automatically get displayed and accounted for in the respective items of the Schedules.</t>
  </si>
  <si>
    <t>Please consider this letter of discount as the integral part of our price bid.</t>
  </si>
  <si>
    <t>Thanking you, we remain,</t>
  </si>
  <si>
    <t>Yours faithfully,</t>
  </si>
  <si>
    <t>Printed Name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</si>
  <si>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</si>
  <si>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</si>
  <si>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</si>
  <si>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</si>
  <si>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</si>
  <si>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</si>
  <si>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</si>
  <si>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</si>
  <si>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</si>
  <si>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</si>
  <si>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</si>
  <si>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</si>
  <si>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</si>
  <si>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</si>
  <si>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</si>
  <si>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</si>
  <si>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</si>
  <si>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</si>
  <si>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</si>
  <si>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</si>
  <si>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</si>
  <si>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</si>
  <si>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(5)</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</si>
  <si>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</si>
  <si>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</si>
  <si>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</si>
  <si>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</si>
  <si>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</si>
  <si>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</si>
  <si>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</si>
  <si>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</si>
  <si>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</si>
  <si>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</si>
  <si>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</si>
  <si>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</si>
  <si>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</si>
  <si>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</si>
  <si>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</si>
  <si>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</si>
  <si>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</si>
  <si>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</si>
  <si>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</si>
  <si>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</si>
  <si>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</si>
  <si>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</si>
  <si>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execute Pile foundation, Civil and other allied works associated with the above-named package in full conformity with the said Bidding Documents for the sum of Rs. </t>
  </si>
  <si>
    <t xml:space="preserve">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</si>
  <si>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</si>
  <si>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</si>
  <si>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</si>
  <si>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</si>
  <si>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Schedule 2</t>
  </si>
  <si>
    <t>Taxes and duties not included in Schdule 1</t>
  </si>
  <si>
    <t>Schedule 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</si>
  <si>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</si>
  <si>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</si>
  <si>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11.4.2, Section –II:ITB, Vol.-I of the Bidding Documents, prices quoted by us in the Price Schedules shall be subject to Price Adjustment during the execution of Contract in accordance with Appendix 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</si>
  <si>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</si>
  <si>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</si>
  <si>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</si>
  <si>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100% of applicable Taxes and Duties i.e GST , which are payable by the Employer under the Contract, shall be reimbursed by the Employer on production of satisfactory documentary evidence by the Contractor in accordance with the provisions of the Bidding Documents.</t>
  </si>
  <si>
    <t xml:space="preserve">We further understand that notwithstanding 3.0 above, in case of award on us, you shall also bear and pay/reimburse to us, GST applicable on Services specified in Schedule No. 1 of the Price Schedule in this Second Envelope,  by the Indian Laws. </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</si>
  <si>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</si>
  <si>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</si>
  <si>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Please provide additional information of the Bidder</t>
  </si>
  <si>
    <t>Business Address                       :</t>
  </si>
  <si>
    <t>Country of Incorporation         :</t>
  </si>
  <si>
    <t>State/Province to be indicated :</t>
  </si>
  <si>
    <t>Name of Principal Officer         :</t>
  </si>
  <si>
    <t>Address of  Principal Officer    :</t>
  </si>
  <si>
    <t>STATEMENT OF QUOTED / CORRECTED PRICES</t>
  </si>
  <si>
    <t>All Figures are in Rupees</t>
  </si>
  <si>
    <t>Bidder</t>
  </si>
  <si>
    <t>Price Component</t>
  </si>
  <si>
    <t>Quoted Price</t>
  </si>
  <si>
    <t>Corrected Price</t>
  </si>
  <si>
    <r>
      <t>TOTAL SCHEDULE NO. 1:</t>
    </r>
    <r>
      <rPr>
        <sz val="11"/>
        <rFont val="Book Antiqua"/>
        <family val="1"/>
      </rPr>
      <t>Ex-Works Price of</t>
    </r>
    <r>
      <rPr>
        <b/>
        <sz val="11"/>
        <rFont val="Book Antiqua"/>
        <family val="1"/>
      </rPr>
      <t xml:space="preserve"> </t>
    </r>
    <r>
      <rPr>
        <sz val="11"/>
        <rFont val="Book Antiqua"/>
        <family val="1"/>
      </rPr>
      <t>Plant and Equipment including Type Test Charges</t>
    </r>
  </si>
  <si>
    <t xml:space="preserve"> </t>
  </si>
  <si>
    <r>
      <t>TOTAL SCHEDULE NO.2:</t>
    </r>
    <r>
      <rPr>
        <sz val="11"/>
        <rFont val="Book Antiqua"/>
        <family val="1"/>
      </rPr>
      <t xml:space="preserve"> Local Transportation, Insurance and other Incidental Services.</t>
    </r>
  </si>
  <si>
    <r>
      <t xml:space="preserve">TOTAL SCHEDULE NO.3: </t>
    </r>
    <r>
      <rPr>
        <sz val="11"/>
        <rFont val="Book Antiqua"/>
        <family val="1"/>
      </rPr>
      <t>Installation Charges</t>
    </r>
  </si>
  <si>
    <r>
      <t xml:space="preserve">TOTAL SCHEDULE NO.4: </t>
    </r>
    <r>
      <rPr>
        <sz val="11"/>
        <rFont val="Book Antiqua"/>
        <family val="1"/>
      </rPr>
      <t>Training Charges</t>
    </r>
  </si>
  <si>
    <r>
      <t>TOTAL BID PRICE:  (</t>
    </r>
    <r>
      <rPr>
        <sz val="11"/>
        <rFont val="Book Antiqua"/>
        <family val="1"/>
      </rPr>
      <t>Excluding Taxes &amp; Duties</t>
    </r>
    <r>
      <rPr>
        <b/>
        <sz val="11"/>
        <rFont val="Book Antiqua"/>
        <family val="1"/>
      </rPr>
      <t>)</t>
    </r>
  </si>
  <si>
    <t xml:space="preserve">DISCOUNT  </t>
  </si>
  <si>
    <r>
      <t xml:space="preserve">NET BID PRICE </t>
    </r>
    <r>
      <rPr>
        <sz val="11"/>
        <rFont val="Book Antiqua"/>
        <family val="1"/>
      </rPr>
      <t>(Excluding Taxes &amp; Duties)</t>
    </r>
  </si>
  <si>
    <t>TAXES &amp; DUTIES PAYABLE ADDITIONALLY</t>
  </si>
  <si>
    <t>A) EXCISE DUTY</t>
  </si>
  <si>
    <t>B) CENTRAL SALES TAX /VAT</t>
  </si>
  <si>
    <t xml:space="preserve">C) ENTRY TAX / OCTROI </t>
  </si>
  <si>
    <t xml:space="preserve">D) OTHERS </t>
  </si>
  <si>
    <t>E)    TOTAL TAXES &amp; DUTIES</t>
  </si>
  <si>
    <t>TOTAL BID PRICE (INCLUDING TAXES &amp; DUTIES)</t>
  </si>
  <si>
    <r>
      <t xml:space="preserve">TOTAL SCHEDULE NO.7: </t>
    </r>
    <r>
      <rPr>
        <sz val="11"/>
        <rFont val="Book Antiqua"/>
        <family val="1"/>
      </rPr>
      <t>Type Test Charges
[Total of this Schedule is included in Schedule-1 above]</t>
    </r>
  </si>
  <si>
    <t>I)</t>
  </si>
  <si>
    <t>Bidder  has indicated the following taxes and duties additionally applicable for their bid:</t>
  </si>
  <si>
    <t>Rs.</t>
  </si>
  <si>
    <t>b)</t>
  </si>
  <si>
    <t>CST /VAT</t>
  </si>
  <si>
    <t>c)</t>
  </si>
  <si>
    <t>Entry Tax / Octroi</t>
  </si>
  <si>
    <t>d)</t>
  </si>
  <si>
    <t xml:space="preserve">Others </t>
  </si>
  <si>
    <t>II)</t>
  </si>
  <si>
    <t>Bidder has offered following discount(s)</t>
  </si>
  <si>
    <t>III)</t>
  </si>
  <si>
    <r>
      <t xml:space="preserve">With regard to Entry Tax, it may be  mentioned that the substations covered under the subject pacakge falls in State of MP, where an entry tax </t>
    </r>
    <r>
      <rPr>
        <b/>
        <sz val="11"/>
        <color indexed="12"/>
        <rFont val="Book Antiqua"/>
        <family val="1"/>
      </rPr>
      <t>@ 1%</t>
    </r>
    <r>
      <rPr>
        <sz val="11"/>
        <rFont val="Book Antiqua"/>
        <family val="1"/>
      </rPr>
      <t xml:space="preserve"> of Purchase Price is applicable. In view of the above, the taxes and duties inter-alia including entry tax applicable for the bids are calculated :</t>
    </r>
  </si>
  <si>
    <t>Details of dicounts</t>
  </si>
  <si>
    <t>Ex-Works Price of Direct Supplies (after discount, if any)</t>
  </si>
  <si>
    <t>Gross LS</t>
  </si>
  <si>
    <t>Gross %</t>
  </si>
  <si>
    <t>Excise Duty @ 10.3% of (a) above</t>
  </si>
  <si>
    <t>CST / VAT @ 2% of Ex-Works of Direct Supplies (a) + ED (b) above</t>
  </si>
  <si>
    <t>Sch-1 Direct LS</t>
  </si>
  <si>
    <t>Sch-1 Direct %</t>
  </si>
  <si>
    <t>Sch-1 BO LS</t>
  </si>
  <si>
    <t>Sch-1 BO %</t>
  </si>
  <si>
    <t>e)</t>
  </si>
  <si>
    <t>Purchase Price for Entry Tax (Total Ex-Works+F&amp;I+ED+CST+Others)</t>
  </si>
  <si>
    <t>Sch-2 LS</t>
  </si>
  <si>
    <t>Sch-2 %</t>
  </si>
  <si>
    <t>f)</t>
  </si>
  <si>
    <r>
      <t xml:space="preserve">Entry Tax </t>
    </r>
    <r>
      <rPr>
        <b/>
        <sz val="11"/>
        <color indexed="12"/>
        <rFont val="Book Antiqua"/>
        <family val="1"/>
      </rPr>
      <t>@ 1%</t>
    </r>
    <r>
      <rPr>
        <sz val="11"/>
        <rFont val="Book Antiqua"/>
        <family val="1"/>
      </rPr>
      <t xml:space="preserve"> of (e) above</t>
    </r>
  </si>
  <si>
    <t>Sch-3 LS</t>
  </si>
  <si>
    <t>Sch-3 %</t>
  </si>
  <si>
    <t>Sch-7 LS</t>
  </si>
  <si>
    <t>Sch-7 %</t>
  </si>
  <si>
    <t>Statement of Quoted / Corrected Prices</t>
  </si>
  <si>
    <t>Page</t>
  </si>
  <si>
    <t>Different Manner</t>
  </si>
  <si>
    <t>Text for Discount</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</si>
  <si>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</si>
  <si>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</si>
  <si>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</si>
  <si>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</si>
  <si>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</si>
  <si>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</si>
  <si>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</si>
  <si>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</si>
  <si>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</si>
  <si>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</si>
  <si>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</si>
  <si>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</si>
  <si>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</si>
  <si>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</si>
  <si>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</si>
  <si>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</si>
  <si>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</si>
  <si>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</si>
  <si>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</si>
  <si>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</si>
  <si>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</si>
  <si>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</si>
  <si>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</si>
  <si>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</si>
  <si>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</si>
  <si>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</si>
  <si>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</si>
  <si>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</si>
  <si>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</si>
  <si>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</si>
  <si>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</si>
  <si>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</si>
  <si>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</si>
  <si>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</si>
  <si>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Five</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</si>
  <si>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</si>
  <si>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</si>
  <si>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</si>
  <si>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</si>
  <si>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</si>
  <si>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</si>
  <si>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</si>
  <si>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</si>
  <si>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</si>
  <si>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</si>
  <si>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</si>
  <si>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</si>
  <si>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</si>
  <si>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</si>
  <si>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</si>
  <si>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</si>
  <si>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</si>
  <si>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</si>
  <si>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</si>
  <si>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</si>
  <si>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</si>
  <si>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</si>
  <si>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</si>
  <si>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</si>
  <si>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</si>
  <si>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</si>
  <si>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</si>
  <si>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</si>
  <si>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</si>
  <si>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</si>
  <si>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</si>
  <si>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</si>
  <si>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</si>
  <si>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</si>
  <si>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</si>
  <si>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</si>
  <si>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</si>
  <si>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</si>
  <si>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</si>
  <si>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</si>
  <si>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</si>
  <si>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</si>
  <si>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</si>
  <si>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</si>
  <si>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</si>
  <si>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</si>
  <si>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</si>
  <si>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</si>
  <si>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</si>
  <si>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</si>
  <si>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</si>
  <si>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</si>
  <si>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</si>
  <si>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</si>
  <si>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</si>
  <si>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</si>
  <si>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</si>
  <si>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</si>
  <si>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</si>
  <si>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</si>
  <si>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</si>
  <si>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</si>
  <si>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</si>
  <si>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</si>
  <si>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</si>
  <si>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CC/NT/W-MISC/DOM/A17/23/09668</t>
  </si>
  <si>
    <t>12=10 x 11</t>
  </si>
  <si>
    <t xml:space="preserve">Demolishing brick work manually/ by mechanical means including stacking of serviceable material and disposal of unserviceable material within 50 metres lead as per direction of Engineer-in-charge. </t>
  </si>
  <si>
    <r>
      <t xml:space="preserve">Buy back of Dismantled MS Frame of Door, Window, Ventilator and Sanitary Fittings of Toilet &amp; Kitchen etc. including transportation and producing of weigh Slip all as per instruction of Engineer-In-Charge etc. complete.
</t>
    </r>
    <r>
      <rPr>
        <b/>
        <i/>
        <sz val="14"/>
        <rFont val="Book Antiqua"/>
        <family val="1"/>
      </rPr>
      <t>(The scrap material shall be buy backed by the Contractor which shall include weighing the material in weighbridge, producing the weight slip and transporting it outside the township.
The quantity mentioned is indicative only, however, payment shall be received or recovered from the Contractor on the basis of actual scrap weight multiplied by rate offered per unit plus applicable GST)</t>
    </r>
  </si>
  <si>
    <t>MM dept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</si>
</sst>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0.0"/>
    <numFmt numFmtId="165" formatCode="0.000"/>
    <numFmt numFmtId="166" formatCode="_(* #,##0.00_);_(* \(#,##0.00\);_(* \-??_);_(@_)"/>
    <numFmt numFmtId="167" formatCode="_(* #,##0_);_(* \(#,##0\);_(* \-??_);_(@_)"/>
    <numFmt numFmtId="168" formatCode="#,##0.0"/>
    <numFmt numFmtId="169" formatCode="0.00_)"/>
    <numFmt numFmtId="170" formatCode="_-&quot;£&quot;* #,##0.00_-;\-&quot;£&quot;* #,##0.00_-;_-&quot;£&quot;* &quot;-&quot;??_-;_-@_-"/>
    <numFmt numFmtId="171" formatCode="&quot;\&quot;#,##0.00;[Red]\-&quot;\&quot;#,##0.00"/>
    <numFmt numFmtId="172" formatCode="#,##0.000_);\(#,##0.000\)"/>
    <numFmt numFmtId="173" formatCode="0.0_)"/>
    <numFmt numFmtId="174" formatCode=";;"/>
    <numFmt numFmtId="175" formatCode="&quot; &quot;@"/>
    <numFmt numFmtId="176" formatCode="[$-409]dd\-mmm\-yy;@"/>
    <numFmt numFmtId="177" formatCode="_(* #,##0_);_(* \(#,##0\);_(* &quot;-&quot;??_);_(@_)"/>
    <numFmt numFmtId="178" formatCode="0.0000%"/>
    <numFmt numFmtId="179" formatCode="0.0000000000%"/>
  </numFmts>
  <fonts count="65">
    <font>
      <sz val="11"/>
      <name val="Book Antiqua"/>
      <family val="1"/>
    </font>
    <font>
      <sz val="10"/>
      <name val="Arial"/>
      <family val="2"/>
    </font>
    <font>
      <u/>
      <sz val="10"/>
      <color indexed="12"/>
      <name val="Arial"/>
      <family val="2"/>
    </font>
    <font>
      <sz val="8"/>
      <name val="Arial"/>
      <family val="2"/>
    </font>
    <font>
      <b/>
      <sz val="12"/>
      <name val="Arial"/>
      <family val="2"/>
    </font>
    <font>
      <sz val="12"/>
      <name val="Book Antiqua"/>
      <family val="1"/>
    </font>
    <font>
      <b/>
      <sz val="12"/>
      <name val="Book Antiqua"/>
      <family val="1"/>
    </font>
    <font>
      <sz val="14"/>
      <name val="AngsanaUPC"/>
      <family val="1"/>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b/>
      <sz val="11"/>
      <name val="Book Antiqua"/>
      <family val="1"/>
    </font>
    <font>
      <sz val="11"/>
      <name val="Book Antiqua"/>
      <family val="1"/>
    </font>
    <font>
      <sz val="11"/>
      <color indexed="8"/>
      <name val="Book Antiqua"/>
      <family val="1"/>
    </font>
    <font>
      <sz val="10"/>
      <name val="Book Antiqua"/>
      <family val="1"/>
    </font>
    <font>
      <sz val="12"/>
      <name val="Arial"/>
      <family val="2"/>
    </font>
    <font>
      <b/>
      <sz val="12"/>
      <color indexed="12"/>
      <name val="Book Antiqua"/>
      <family val="1"/>
    </font>
    <font>
      <b/>
      <u/>
      <sz val="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1"/>
      <color indexed="9"/>
      <name val="Book Antiqua"/>
      <family val="1"/>
    </font>
    <font>
      <sz val="8"/>
      <name val="Book Antiqua"/>
      <family val="1"/>
    </font>
    <font>
      <b/>
      <sz val="14"/>
      <color indexed="9"/>
      <name val="Book Antiqua"/>
      <family val="1"/>
    </font>
    <font>
      <sz val="11"/>
      <color indexed="9"/>
      <name val="Book Antiqua"/>
      <family val="1"/>
    </font>
    <font>
      <sz val="10"/>
      <name val="Book Antiqua"/>
      <family val="1"/>
    </font>
    <font>
      <sz val="8"/>
      <name val="Book Antiqua"/>
      <family val="1"/>
    </font>
    <font>
      <sz val="10"/>
      <name val="Arial"/>
      <family val="2"/>
    </font>
    <font>
      <sz val="12"/>
      <color indexed="9"/>
      <name val="Book Antiqua"/>
      <family val="1"/>
    </font>
    <font>
      <b/>
      <sz val="11"/>
      <color indexed="12"/>
      <name val="Book Antiqua"/>
      <family val="1"/>
    </font>
    <font>
      <sz val="10"/>
      <color indexed="9"/>
      <name val="Book Antiqua"/>
      <family val="1"/>
    </font>
    <font>
      <b/>
      <sz val="14"/>
      <name val="Book Antiqua"/>
      <family val="1"/>
    </font>
    <font>
      <i/>
      <sz val="11"/>
      <name val="Book Antiqua"/>
      <family val="1"/>
    </font>
    <font>
      <b/>
      <sz val="12"/>
      <color indexed="9"/>
      <name val="Book Antiqua"/>
      <family val="1"/>
    </font>
    <font>
      <sz val="10"/>
      <color indexed="9"/>
      <name val="Arial"/>
      <family val="2"/>
    </font>
    <font>
      <b/>
      <vertAlign val="superscript"/>
      <sz val="11"/>
      <name val="Book Antiqua"/>
      <family val="1"/>
    </font>
    <font>
      <b/>
      <sz val="12"/>
      <color indexed="16"/>
      <name val="Book Antiqua"/>
      <family val="1"/>
    </font>
    <font>
      <sz val="18"/>
      <color indexed="10"/>
      <name val="Book Antiqua"/>
      <family val="1"/>
    </font>
    <font>
      <b/>
      <sz val="14"/>
      <color indexed="12"/>
      <name val="Book Antiqua"/>
      <family val="1"/>
    </font>
    <font>
      <b/>
      <vertAlign val="superscript"/>
      <sz val="12"/>
      <color indexed="12"/>
      <name val="Book Antiqua"/>
      <family val="1"/>
    </font>
    <font>
      <sz val="11"/>
      <name val="Book Antiqua"/>
      <family val="1"/>
    </font>
    <font>
      <sz val="10"/>
      <color indexed="9"/>
      <name val="Wingdings 3"/>
      <family val="1"/>
      <charset val="2"/>
    </font>
    <font>
      <sz val="1"/>
      <color indexed="9"/>
      <name val="Book Antiqua"/>
      <family val="1"/>
    </font>
    <font>
      <vertAlign val="superscript"/>
      <sz val="12"/>
      <name val="Book Antiqua"/>
      <family val="1"/>
    </font>
    <font>
      <sz val="11"/>
      <name val="Arial"/>
      <family val="2"/>
    </font>
    <font>
      <b/>
      <sz val="11"/>
      <name val="Cambria"/>
      <family val="1"/>
    </font>
    <font>
      <b/>
      <sz val="12"/>
      <name val="Cambria"/>
      <family val="1"/>
    </font>
    <font>
      <sz val="11"/>
      <name val="Cambria"/>
      <family val="1"/>
    </font>
    <font>
      <sz val="10"/>
      <name val="Cambria"/>
      <family val="1"/>
    </font>
    <font>
      <sz val="11"/>
      <color indexed="10"/>
      <name val="Book Antiqua"/>
      <family val="1"/>
    </font>
    <font>
      <sz val="9"/>
      <name val="Book Antiqua"/>
      <family val="1"/>
    </font>
    <font>
      <sz val="12"/>
      <name val="Calibri"/>
      <family val="2"/>
    </font>
    <font>
      <b/>
      <i/>
      <sz val="12"/>
      <name val="Book Antiqua"/>
      <family val="1"/>
    </font>
    <font>
      <b/>
      <i/>
      <sz val="11"/>
      <name val="Book Antiqua"/>
      <family val="1"/>
    </font>
    <font>
      <i/>
      <sz val="11"/>
      <color indexed="9"/>
      <name val="Book Antiqua"/>
      <family val="1"/>
    </font>
    <font>
      <sz val="14"/>
      <name val="Book Antiqua"/>
      <family val="1"/>
    </font>
    <font>
      <b/>
      <sz val="12"/>
      <name val="Calibri"/>
      <family val="2"/>
    </font>
    <font>
      <sz val="14"/>
      <color rgb="FF000000"/>
      <name val="Book Antiqua"/>
      <charset val="1"/>
    </font>
    <font>
      <b/>
      <sz val="11"/>
      <name val="Calibri"/>
      <family val="2"/>
    </font>
    <font>
      <b/>
      <i/>
      <sz val="14"/>
      <name val="Book Antiqua"/>
      <family val="1"/>
    </font>
  </fonts>
  <fills count="1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indexed="12"/>
        <bgColor indexed="64"/>
      </patternFill>
    </fill>
    <fill>
      <patternFill patternType="solid">
        <fgColor indexed="2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8" tint="0.59999389629810485"/>
        <bgColor indexed="64"/>
      </patternFill>
    </fill>
  </fills>
  <borders count="35">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top/>
      <bottom style="hair">
        <color indexed="64"/>
      </bottom>
      <diagonal/>
    </border>
    <border>
      <left/>
      <right style="thin">
        <color indexed="64"/>
      </right>
      <top style="thin">
        <color indexed="64"/>
      </top>
      <bottom/>
      <diagonal/>
    </border>
    <border>
      <left/>
      <right/>
      <top style="hair">
        <color indexed="64"/>
      </top>
      <bottom/>
      <diagonal/>
    </border>
    <border>
      <left style="thin">
        <color rgb="FF000000"/>
      </left>
      <right style="thin">
        <color rgb="FF000000"/>
      </right>
      <top style="thin">
        <color rgb="FF000000"/>
      </top>
      <bottom style="thin">
        <color rgb="FF000000"/>
      </bottom>
      <diagonal/>
    </border>
  </borders>
  <cellStyleXfs count="42">
    <xf numFmtId="0" fontId="0" fillId="0" borderId="0"/>
    <xf numFmtId="9" fontId="7" fillId="0" borderId="0"/>
    <xf numFmtId="170"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4" fontId="1" fillId="0" borderId="0" applyFont="0" applyFill="0" applyBorder="0" applyAlignment="0" applyProtection="0"/>
    <xf numFmtId="0" fontId="8" fillId="0" borderId="0"/>
    <xf numFmtId="43" fontId="1" fillId="0" borderId="0" applyFont="0" applyFill="0" applyBorder="0" applyAlignment="0" applyProtection="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68" fontId="9" fillId="0" borderId="1">
      <alignment horizontal="right"/>
    </xf>
    <xf numFmtId="0" fontId="4" fillId="0" borderId="2" applyNumberFormat="0" applyAlignment="0" applyProtection="0">
      <alignment horizontal="left" vertical="center"/>
    </xf>
    <xf numFmtId="0" fontId="4" fillId="0" borderId="3">
      <alignment horizontal="left" vertical="center"/>
    </xf>
    <xf numFmtId="0" fontId="2"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37" fontId="11" fillId="0" borderId="0"/>
    <xf numFmtId="165" fontId="1" fillId="0" borderId="0"/>
    <xf numFmtId="0" fontId="30" fillId="0" borderId="0"/>
    <xf numFmtId="0" fontId="18" fillId="0" borderId="0"/>
    <xf numFmtId="0" fontId="16" fillId="0" borderId="0"/>
    <xf numFmtId="0" fontId="30" fillId="0" borderId="0"/>
    <xf numFmtId="0" fontId="1" fillId="0" borderId="0"/>
    <xf numFmtId="0" fontId="16" fillId="0" borderId="0" applyNumberFormat="0" applyFill="0" applyBorder="0" applyProtection="0">
      <alignment vertical="top"/>
    </xf>
    <xf numFmtId="0" fontId="1"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1" fillId="0" borderId="0"/>
    <xf numFmtId="0" fontId="16" fillId="0" borderId="0"/>
    <xf numFmtId="0" fontId="16" fillId="0" borderId="0"/>
    <xf numFmtId="0" fontId="1" fillId="0" borderId="0"/>
    <xf numFmtId="0" fontId="1" fillId="0" borderId="0"/>
    <xf numFmtId="0" fontId="1" fillId="0" borderId="0" applyNumberFormat="0" applyFont="0" applyFill="0" applyBorder="0" applyAlignment="0" applyProtection="0">
      <alignment vertical="top"/>
    </xf>
    <xf numFmtId="0" fontId="1" fillId="0" borderId="0"/>
    <xf numFmtId="0" fontId="12" fillId="0" borderId="0" applyFont="0"/>
    <xf numFmtId="0" fontId="13" fillId="0" borderId="0" applyNumberFormat="0" applyFill="0" applyBorder="0" applyAlignment="0" applyProtection="0">
      <alignment vertical="top"/>
      <protection locked="0"/>
    </xf>
    <xf numFmtId="0" fontId="14" fillId="0" borderId="0"/>
    <xf numFmtId="9" fontId="16" fillId="0" borderId="0" applyFont="0" applyFill="0" applyBorder="0" applyAlignment="0" applyProtection="0"/>
  </cellStyleXfs>
  <cellXfs count="807">
    <xf numFmtId="0" fontId="0" fillId="0" borderId="0" xfId="0"/>
    <xf numFmtId="0" fontId="16" fillId="0" borderId="0" xfId="0" applyFont="1" applyAlignment="1">
      <alignment vertical="center"/>
    </xf>
    <xf numFmtId="0" fontId="16" fillId="0" borderId="0" xfId="0" applyFont="1" applyAlignment="1">
      <alignment horizontal="left" vertical="center"/>
    </xf>
    <xf numFmtId="0" fontId="16" fillId="0" borderId="0" xfId="0" applyFont="1" applyAlignment="1">
      <alignment horizontal="center" vertical="center"/>
    </xf>
    <xf numFmtId="0" fontId="15" fillId="0" borderId="4" xfId="0" applyFont="1" applyBorder="1" applyAlignment="1">
      <alignment horizontal="right" vertical="center"/>
    </xf>
    <xf numFmtId="0" fontId="16" fillId="0" borderId="0" xfId="0" applyFont="1" applyAlignment="1">
      <alignment horizontal="justify" vertical="center"/>
    </xf>
    <xf numFmtId="0" fontId="19" fillId="0" borderId="0" xfId="31" applyFont="1" applyAlignment="1" applyProtection="1">
      <alignment vertical="center"/>
      <protection hidden="1"/>
    </xf>
    <xf numFmtId="0" fontId="19" fillId="0" borderId="0" xfId="31" applyFont="1" applyProtection="1">
      <protection hidden="1"/>
    </xf>
    <xf numFmtId="0" fontId="1" fillId="0" borderId="0" xfId="31" applyProtection="1">
      <protection hidden="1"/>
    </xf>
    <xf numFmtId="0" fontId="5" fillId="0" borderId="0" xfId="31" applyFont="1" applyAlignment="1" applyProtection="1">
      <alignment vertical="center"/>
      <protection hidden="1"/>
    </xf>
    <xf numFmtId="0" fontId="5" fillId="0" borderId="5" xfId="31" applyFont="1" applyBorder="1" applyAlignment="1" applyProtection="1">
      <alignment vertical="center"/>
      <protection hidden="1"/>
    </xf>
    <xf numFmtId="0" fontId="5" fillId="0" borderId="6" xfId="31" applyFont="1" applyBorder="1" applyAlignment="1" applyProtection="1">
      <alignment vertical="center"/>
      <protection hidden="1"/>
    </xf>
    <xf numFmtId="0" fontId="1" fillId="0" borderId="0" xfId="31"/>
    <xf numFmtId="0" fontId="5" fillId="0" borderId="7" xfId="31" applyFont="1" applyBorder="1" applyAlignment="1" applyProtection="1">
      <alignment vertical="center"/>
      <protection hidden="1"/>
    </xf>
    <xf numFmtId="0" fontId="5" fillId="0" borderId="4" xfId="31" applyFont="1" applyBorder="1" applyAlignment="1" applyProtection="1">
      <alignment vertical="center"/>
      <protection hidden="1"/>
    </xf>
    <xf numFmtId="0" fontId="5" fillId="0" borderId="8" xfId="31" applyFont="1" applyBorder="1" applyAlignment="1" applyProtection="1">
      <alignment vertical="center"/>
      <protection hidden="1"/>
    </xf>
    <xf numFmtId="0" fontId="23" fillId="0" borderId="6" xfId="31" applyFont="1" applyBorder="1" applyAlignment="1" applyProtection="1">
      <alignment vertical="center"/>
      <protection hidden="1"/>
    </xf>
    <xf numFmtId="0" fontId="1" fillId="0" borderId="0" xfId="31" applyAlignment="1" applyProtection="1">
      <alignment vertical="center"/>
      <protection hidden="1"/>
    </xf>
    <xf numFmtId="0" fontId="18" fillId="0" borderId="6" xfId="31" applyFont="1" applyBorder="1" applyAlignment="1" applyProtection="1">
      <alignment vertical="center"/>
      <protection hidden="1"/>
    </xf>
    <xf numFmtId="0" fontId="25" fillId="0" borderId="0" xfId="31" applyFont="1" applyAlignment="1" applyProtection="1">
      <alignment vertical="center"/>
      <protection hidden="1"/>
    </xf>
    <xf numFmtId="0" fontId="18" fillId="0" borderId="8" xfId="31" applyFont="1" applyBorder="1" applyAlignment="1" applyProtection="1">
      <alignment vertical="center"/>
      <protection hidden="1"/>
    </xf>
    <xf numFmtId="0" fontId="5" fillId="0" borderId="9" xfId="31" applyFont="1" applyBorder="1" applyAlignment="1" applyProtection="1">
      <alignment vertical="center"/>
      <protection hidden="1"/>
    </xf>
    <xf numFmtId="0" fontId="18" fillId="0" borderId="0" xfId="31" applyFont="1" applyAlignment="1" applyProtection="1">
      <alignment vertical="center"/>
      <protection hidden="1"/>
    </xf>
    <xf numFmtId="0" fontId="15" fillId="0" borderId="0" xfId="32" applyFont="1" applyAlignment="1" applyProtection="1">
      <alignment vertical="center"/>
      <protection hidden="1"/>
    </xf>
    <xf numFmtId="0" fontId="15" fillId="0" borderId="0" xfId="0" applyFont="1" applyAlignment="1">
      <alignment horizontal="justify" vertical="center"/>
    </xf>
    <xf numFmtId="0" fontId="15" fillId="0" borderId="0" xfId="0" applyFont="1" applyAlignment="1">
      <alignment horizontal="right" vertical="center"/>
    </xf>
    <xf numFmtId="0" fontId="5" fillId="0" borderId="0" xfId="31" applyFont="1" applyAlignment="1" applyProtection="1">
      <alignment vertical="top"/>
      <protection hidden="1"/>
    </xf>
    <xf numFmtId="0" fontId="26" fillId="0" borderId="0" xfId="31" applyFont="1" applyAlignment="1" applyProtection="1">
      <alignment horizontal="center" vertical="center"/>
      <protection hidden="1"/>
    </xf>
    <xf numFmtId="0" fontId="15" fillId="0" borderId="0" xfId="31" applyFont="1" applyAlignment="1" applyProtection="1">
      <alignment vertical="center"/>
      <protection hidden="1"/>
    </xf>
    <xf numFmtId="0" fontId="16" fillId="0" borderId="0" xfId="31" applyFont="1" applyAlignment="1" applyProtection="1">
      <alignment vertical="center"/>
      <protection hidden="1"/>
    </xf>
    <xf numFmtId="0" fontId="15" fillId="0" borderId="0" xfId="34" applyFont="1" applyAlignment="1" applyProtection="1">
      <alignment vertical="top"/>
      <protection hidden="1"/>
    </xf>
    <xf numFmtId="0" fontId="16" fillId="0" borderId="0" xfId="31" applyFont="1" applyAlignment="1" applyProtection="1">
      <alignment vertical="top"/>
      <protection hidden="1"/>
    </xf>
    <xf numFmtId="0" fontId="26" fillId="0" borderId="0" xfId="31" applyFont="1" applyAlignment="1" applyProtection="1">
      <alignment vertical="center"/>
      <protection hidden="1"/>
    </xf>
    <xf numFmtId="175" fontId="15" fillId="0" borderId="10" xfId="31" applyNumberFormat="1" applyFont="1" applyBorder="1" applyAlignment="1" applyProtection="1">
      <alignment horizontal="center" vertical="center"/>
      <protection hidden="1"/>
    </xf>
    <xf numFmtId="0" fontId="16" fillId="0" borderId="11" xfId="31" applyFont="1" applyBorder="1" applyAlignment="1" applyProtection="1">
      <alignment horizontal="center" vertical="center"/>
      <protection hidden="1"/>
    </xf>
    <xf numFmtId="0" fontId="16" fillId="0" borderId="12" xfId="31" applyFont="1" applyBorder="1" applyAlignment="1" applyProtection="1">
      <alignment horizontal="justify" vertical="center" wrapText="1"/>
      <protection hidden="1"/>
    </xf>
    <xf numFmtId="0" fontId="16" fillId="0" borderId="13" xfId="31" applyFont="1" applyBorder="1" applyAlignment="1" applyProtection="1">
      <alignment vertical="center"/>
      <protection hidden="1"/>
    </xf>
    <xf numFmtId="0" fontId="15" fillId="0" borderId="0" xfId="31" applyFont="1" applyAlignment="1" applyProtection="1">
      <alignment vertical="center" wrapText="1"/>
      <protection hidden="1"/>
    </xf>
    <xf numFmtId="4" fontId="15" fillId="0" borderId="0" xfId="31" applyNumberFormat="1" applyFont="1" applyAlignment="1" applyProtection="1">
      <alignment vertical="center"/>
      <protection hidden="1"/>
    </xf>
    <xf numFmtId="0" fontId="16" fillId="0" borderId="0" xfId="31" applyFont="1" applyAlignment="1" applyProtection="1">
      <alignment horizontal="left" vertical="center" wrapText="1"/>
      <protection hidden="1"/>
    </xf>
    <xf numFmtId="0" fontId="16" fillId="0" borderId="0" xfId="31" applyFont="1" applyAlignment="1" applyProtection="1">
      <alignment horizontal="right" vertical="center"/>
      <protection hidden="1"/>
    </xf>
    <xf numFmtId="0" fontId="6" fillId="0" borderId="0" xfId="31" applyFont="1" applyAlignment="1" applyProtection="1">
      <alignment horizontal="center" vertical="top"/>
      <protection hidden="1"/>
    </xf>
    <xf numFmtId="0" fontId="15" fillId="0" borderId="4" xfId="31" applyFont="1" applyBorder="1" applyAlignment="1" applyProtection="1">
      <alignment vertical="top"/>
      <protection hidden="1"/>
    </xf>
    <xf numFmtId="0" fontId="15" fillId="0" borderId="10" xfId="31" applyFont="1" applyBorder="1" applyAlignment="1" applyProtection="1">
      <alignment horizontal="justify" vertical="top" wrapText="1"/>
      <protection hidden="1"/>
    </xf>
    <xf numFmtId="0" fontId="15" fillId="0" borderId="10" xfId="31" applyFont="1" applyBorder="1" applyAlignment="1" applyProtection="1">
      <alignment horizontal="right" vertical="center" wrapText="1" indent="5"/>
      <protection hidden="1"/>
    </xf>
    <xf numFmtId="0" fontId="16" fillId="0" borderId="13" xfId="31" applyFont="1" applyBorder="1" applyAlignment="1" applyProtection="1">
      <alignment horizontal="center" vertical="center"/>
      <protection hidden="1"/>
    </xf>
    <xf numFmtId="0" fontId="16" fillId="0" borderId="0" xfId="31" applyFont="1" applyAlignment="1" applyProtection="1">
      <alignment horizontal="left" vertical="center"/>
      <protection hidden="1"/>
    </xf>
    <xf numFmtId="0" fontId="5" fillId="0" borderId="0" xfId="31" applyFont="1" applyAlignment="1" applyProtection="1">
      <alignment horizontal="right"/>
      <protection hidden="1"/>
    </xf>
    <xf numFmtId="0" fontId="15" fillId="0" borderId="4" xfId="0" applyFont="1" applyBorder="1" applyAlignment="1">
      <alignment horizontal="left" vertical="center"/>
    </xf>
    <xf numFmtId="0" fontId="15" fillId="0" borderId="4" xfId="0" applyFont="1" applyBorder="1" applyAlignment="1">
      <alignment horizontal="justify" vertical="center"/>
    </xf>
    <xf numFmtId="0" fontId="15" fillId="0" borderId="4" xfId="0" applyFont="1" applyBorder="1" applyAlignment="1">
      <alignment horizontal="center" vertical="center"/>
    </xf>
    <xf numFmtId="0" fontId="16" fillId="0" borderId="0" xfId="32" applyAlignment="1" applyProtection="1">
      <alignment horizontal="left" vertical="center" indent="1"/>
      <protection hidden="1"/>
    </xf>
    <xf numFmtId="0" fontId="16" fillId="0" borderId="0" xfId="0" applyFont="1" applyAlignment="1" applyProtection="1">
      <alignment horizontal="left" vertical="center" indent="1"/>
      <protection hidden="1"/>
    </xf>
    <xf numFmtId="0" fontId="16" fillId="0" borderId="0" xfId="31" applyFont="1" applyAlignment="1" applyProtection="1">
      <alignment horizontal="left" vertical="center" indent="1"/>
      <protection hidden="1"/>
    </xf>
    <xf numFmtId="0" fontId="16" fillId="0" borderId="0" xfId="34" applyFont="1" applyAlignment="1" applyProtection="1">
      <alignment horizontal="left" vertical="center" indent="1"/>
      <protection hidden="1"/>
    </xf>
    <xf numFmtId="0" fontId="16" fillId="0" borderId="0" xfId="0" applyFont="1" applyAlignment="1" applyProtection="1">
      <alignment horizontal="left" vertical="center"/>
      <protection hidden="1"/>
    </xf>
    <xf numFmtId="4" fontId="15" fillId="0" borderId="10" xfId="31" applyNumberFormat="1" applyFont="1" applyBorder="1" applyAlignment="1" applyProtection="1">
      <alignment vertical="center"/>
      <protection hidden="1"/>
    </xf>
    <xf numFmtId="4" fontId="15" fillId="0" borderId="10" xfId="31" applyNumberFormat="1" applyFont="1" applyBorder="1" applyAlignment="1" applyProtection="1">
      <alignment vertical="center" wrapText="1"/>
      <protection hidden="1"/>
    </xf>
    <xf numFmtId="0" fontId="15" fillId="0" borderId="0" xfId="31" applyFont="1" applyAlignment="1" applyProtection="1">
      <alignment horizontal="left" vertical="top" wrapText="1"/>
      <protection hidden="1"/>
    </xf>
    <xf numFmtId="0" fontId="15" fillId="0" borderId="10" xfId="31" applyFont="1" applyBorder="1" applyAlignment="1" applyProtection="1">
      <alignment horizontal="center" vertical="center" wrapText="1"/>
      <protection hidden="1"/>
    </xf>
    <xf numFmtId="0" fontId="16" fillId="0" borderId="0" xfId="31" applyFont="1" applyAlignment="1" applyProtection="1">
      <alignment horizontal="center" vertical="center"/>
      <protection hidden="1"/>
    </xf>
    <xf numFmtId="0" fontId="15" fillId="0" borderId="0" xfId="31" applyFont="1" applyAlignment="1" applyProtection="1">
      <alignment horizontal="left" vertical="center" wrapText="1"/>
      <protection hidden="1"/>
    </xf>
    <xf numFmtId="0" fontId="15" fillId="0" borderId="0" xfId="31" applyFont="1" applyAlignment="1" applyProtection="1">
      <alignment horizontal="right" vertical="center" wrapText="1"/>
      <protection hidden="1"/>
    </xf>
    <xf numFmtId="0" fontId="15" fillId="0" borderId="4" xfId="0" applyFont="1" applyBorder="1" applyAlignment="1" applyProtection="1">
      <alignment horizontal="left" vertical="center"/>
      <protection hidden="1"/>
    </xf>
    <xf numFmtId="0" fontId="15" fillId="0" borderId="4" xfId="0" applyFont="1" applyBorder="1" applyAlignment="1" applyProtection="1">
      <alignment horizontal="justify" vertical="center"/>
      <protection hidden="1"/>
    </xf>
    <xf numFmtId="0" fontId="15" fillId="0" borderId="4" xfId="0" applyFont="1" applyBorder="1" applyAlignment="1" applyProtection="1">
      <alignment horizontal="center" vertical="center"/>
      <protection hidden="1"/>
    </xf>
    <xf numFmtId="0" fontId="15" fillId="0" borderId="4" xfId="0" applyFont="1" applyBorder="1" applyAlignment="1" applyProtection="1">
      <alignment vertical="center"/>
      <protection hidden="1"/>
    </xf>
    <xf numFmtId="0" fontId="15" fillId="0" borderId="4" xfId="0" applyFont="1" applyBorder="1" applyAlignment="1" applyProtection="1">
      <alignment horizontal="right" vertical="center"/>
      <protection hidden="1"/>
    </xf>
    <xf numFmtId="0" fontId="16" fillId="0" borderId="0" xfId="0" applyFont="1" applyAlignment="1" applyProtection="1">
      <alignment horizontal="justify" vertical="center"/>
      <protection hidden="1"/>
    </xf>
    <xf numFmtId="0" fontId="16" fillId="0" borderId="0" xfId="0" applyFont="1" applyAlignment="1" applyProtection="1">
      <alignment horizontal="center" vertical="center"/>
      <protection hidden="1"/>
    </xf>
    <xf numFmtId="0" fontId="16" fillId="0" borderId="0" xfId="0" applyFont="1" applyAlignment="1" applyProtection="1">
      <alignment vertical="center"/>
      <protection hidden="1"/>
    </xf>
    <xf numFmtId="0" fontId="15" fillId="0" borderId="0" xfId="0" applyFont="1" applyAlignment="1" applyProtection="1">
      <alignment horizontal="justify" vertical="center"/>
      <protection hidden="1"/>
    </xf>
    <xf numFmtId="0" fontId="15" fillId="0" borderId="0" xfId="0" applyFont="1" applyAlignment="1" applyProtection="1">
      <alignment horizontal="right" vertical="center"/>
      <protection hidden="1"/>
    </xf>
    <xf numFmtId="0" fontId="16" fillId="0" borderId="0" xfId="0" applyFont="1" applyAlignment="1" applyProtection="1">
      <alignment horizontal="right" vertical="center"/>
      <protection hidden="1"/>
    </xf>
    <xf numFmtId="0" fontId="15" fillId="0" borderId="0" xfId="0" applyFont="1" applyAlignment="1">
      <alignment horizontal="left" vertical="center" indent="1"/>
    </xf>
    <xf numFmtId="0" fontId="15" fillId="0" borderId="0" xfId="31" applyFont="1" applyAlignment="1" applyProtection="1">
      <alignment horizontal="left" vertical="center" indent="1"/>
      <protection hidden="1"/>
    </xf>
    <xf numFmtId="0" fontId="15" fillId="0" borderId="0" xfId="0" applyFont="1" applyAlignment="1" applyProtection="1">
      <alignment horizontal="left" vertical="center" indent="1"/>
      <protection hidden="1"/>
    </xf>
    <xf numFmtId="176" fontId="15" fillId="0" borderId="0" xfId="0" applyNumberFormat="1" applyFont="1" applyAlignment="1">
      <alignment horizontal="left" vertical="center" indent="1"/>
    </xf>
    <xf numFmtId="176" fontId="15" fillId="0" borderId="0" xfId="0" applyNumberFormat="1" applyFont="1" applyAlignment="1" applyProtection="1">
      <alignment horizontal="left" vertical="center" indent="1"/>
      <protection hidden="1"/>
    </xf>
    <xf numFmtId="0" fontId="1" fillId="0" borderId="0" xfId="27" applyAlignment="1" applyProtection="1">
      <alignment vertical="center"/>
      <protection hidden="1"/>
    </xf>
    <xf numFmtId="0" fontId="1" fillId="0" borderId="0" xfId="27" applyProtection="1">
      <protection hidden="1"/>
    </xf>
    <xf numFmtId="1" fontId="16" fillId="0" borderId="0" xfId="35" applyNumberFormat="1" applyFont="1" applyAlignment="1" applyProtection="1">
      <alignment vertical="center" wrapText="1"/>
      <protection hidden="1"/>
    </xf>
    <xf numFmtId="1" fontId="15" fillId="0" borderId="0" xfId="35" applyNumberFormat="1" applyFont="1" applyAlignment="1" applyProtection="1">
      <alignment horizontal="center" vertical="center" wrapText="1"/>
      <protection hidden="1"/>
    </xf>
    <xf numFmtId="0" fontId="15" fillId="0" borderId="0" xfId="35" applyFont="1" applyAlignment="1" applyProtection="1">
      <alignment horizontal="center" vertical="center" wrapText="1"/>
      <protection hidden="1"/>
    </xf>
    <xf numFmtId="0" fontId="1" fillId="0" borderId="0" xfId="35" applyProtection="1">
      <protection hidden="1"/>
    </xf>
    <xf numFmtId="4" fontId="15" fillId="0" borderId="0" xfId="35" applyNumberFormat="1" applyFont="1" applyAlignment="1" applyProtection="1">
      <alignment horizontal="center" vertical="center" wrapText="1"/>
      <protection hidden="1"/>
    </xf>
    <xf numFmtId="0" fontId="18" fillId="0" borderId="0" xfId="35" applyFont="1" applyProtection="1">
      <protection hidden="1"/>
    </xf>
    <xf numFmtId="4" fontId="15" fillId="0" borderId="12" xfId="35" applyNumberFormat="1" applyFont="1" applyBorder="1" applyAlignment="1" applyProtection="1">
      <alignment horizontal="center" vertical="center" wrapText="1"/>
      <protection hidden="1"/>
    </xf>
    <xf numFmtId="1" fontId="15" fillId="0" borderId="12" xfId="35" applyNumberFormat="1" applyFont="1" applyBorder="1" applyAlignment="1" applyProtection="1">
      <alignment vertical="center" wrapText="1"/>
      <protection hidden="1"/>
    </xf>
    <xf numFmtId="4" fontId="15" fillId="0" borderId="12" xfId="35" applyNumberFormat="1" applyFont="1" applyBorder="1" applyAlignment="1" applyProtection="1">
      <alignment horizontal="right" vertical="center" wrapText="1"/>
      <protection hidden="1"/>
    </xf>
    <xf numFmtId="4" fontId="15" fillId="0" borderId="14" xfId="35" applyNumberFormat="1" applyFont="1" applyBorder="1" applyAlignment="1" applyProtection="1">
      <alignment horizontal="right" vertical="center" wrapText="1"/>
      <protection hidden="1"/>
    </xf>
    <xf numFmtId="4" fontId="16" fillId="0" borderId="15" xfId="35" applyNumberFormat="1" applyFont="1" applyBorder="1" applyAlignment="1" applyProtection="1">
      <alignment horizontal="right" vertical="center" wrapText="1"/>
      <protection hidden="1"/>
    </xf>
    <xf numFmtId="0" fontId="18" fillId="0" borderId="0" xfId="35" applyFont="1" applyAlignment="1" applyProtection="1">
      <alignment vertical="center"/>
      <protection hidden="1"/>
    </xf>
    <xf numFmtId="1" fontId="16" fillId="0" borderId="12" xfId="35" applyNumberFormat="1" applyFont="1" applyBorder="1" applyAlignment="1" applyProtection="1">
      <alignment horizontal="center" vertical="center" wrapText="1"/>
      <protection hidden="1"/>
    </xf>
    <xf numFmtId="0" fontId="15" fillId="0" borderId="14" xfId="35" applyFont="1" applyBorder="1" applyAlignment="1" applyProtection="1">
      <alignment vertical="center" wrapText="1"/>
      <protection hidden="1"/>
    </xf>
    <xf numFmtId="0" fontId="15" fillId="0" borderId="15" xfId="35" applyFont="1" applyBorder="1" applyAlignment="1" applyProtection="1">
      <alignment vertical="center" wrapText="1"/>
      <protection hidden="1"/>
    </xf>
    <xf numFmtId="4" fontId="16" fillId="0" borderId="12" xfId="35" applyNumberFormat="1" applyFont="1" applyBorder="1" applyAlignment="1" applyProtection="1">
      <alignment vertical="center" wrapText="1"/>
      <protection hidden="1"/>
    </xf>
    <xf numFmtId="4" fontId="15" fillId="0" borderId="14" xfId="35" applyNumberFormat="1" applyFont="1" applyBorder="1" applyAlignment="1" applyProtection="1">
      <alignment vertical="center" wrapText="1"/>
      <protection hidden="1"/>
    </xf>
    <xf numFmtId="4" fontId="16" fillId="0" borderId="15" xfId="35" applyNumberFormat="1" applyFont="1" applyBorder="1" applyAlignment="1" applyProtection="1">
      <alignment vertical="center" wrapText="1"/>
      <protection hidden="1"/>
    </xf>
    <xf numFmtId="3" fontId="18" fillId="0" borderId="0" xfId="35" applyNumberFormat="1" applyFont="1" applyProtection="1">
      <protection hidden="1"/>
    </xf>
    <xf numFmtId="4" fontId="16" fillId="0" borderId="12" xfId="35" applyNumberFormat="1" applyFont="1" applyBorder="1" applyAlignment="1" applyProtection="1">
      <alignment horizontal="right" vertical="center" wrapText="1"/>
      <protection hidden="1"/>
    </xf>
    <xf numFmtId="4" fontId="15" fillId="0" borderId="12" xfId="35" applyNumberFormat="1" applyFont="1" applyBorder="1" applyAlignment="1" applyProtection="1">
      <alignment vertical="center" wrapText="1"/>
      <protection hidden="1"/>
    </xf>
    <xf numFmtId="4" fontId="15" fillId="0" borderId="15" xfId="35" applyNumberFormat="1" applyFont="1" applyBorder="1" applyAlignment="1" applyProtection="1">
      <alignment vertical="center" wrapText="1"/>
      <protection hidden="1"/>
    </xf>
    <xf numFmtId="0" fontId="15" fillId="2" borderId="14" xfId="35" applyFont="1" applyFill="1" applyBorder="1" applyAlignment="1" applyProtection="1">
      <alignment vertical="center" wrapText="1"/>
      <protection hidden="1"/>
    </xf>
    <xf numFmtId="0" fontId="16" fillId="0" borderId="15" xfId="35" applyFont="1" applyBorder="1" applyAlignment="1" applyProtection="1">
      <alignment vertical="center" wrapText="1"/>
      <protection hidden="1"/>
    </xf>
    <xf numFmtId="4" fontId="16" fillId="0" borderId="14" xfId="35" applyNumberFormat="1" applyFont="1" applyBorder="1" applyAlignment="1" applyProtection="1">
      <alignment vertical="center" wrapText="1"/>
      <protection hidden="1"/>
    </xf>
    <xf numFmtId="177" fontId="18" fillId="0" borderId="0" xfId="35" applyNumberFormat="1" applyFont="1" applyProtection="1">
      <protection hidden="1"/>
    </xf>
    <xf numFmtId="0" fontId="16" fillId="0" borderId="15" xfId="35" applyFont="1" applyBorder="1" applyAlignment="1" applyProtection="1">
      <alignment horizontal="center" vertical="center" wrapText="1"/>
      <protection hidden="1"/>
    </xf>
    <xf numFmtId="3" fontId="16" fillId="0" borderId="14" xfId="35" applyNumberFormat="1" applyFont="1" applyBorder="1" applyAlignment="1" applyProtection="1">
      <alignment horizontal="right" vertical="center" wrapText="1"/>
      <protection hidden="1"/>
    </xf>
    <xf numFmtId="3" fontId="15" fillId="0" borderId="14" xfId="35" applyNumberFormat="1" applyFont="1" applyBorder="1" applyAlignment="1" applyProtection="1">
      <alignment horizontal="right" vertical="center" wrapText="1"/>
      <protection hidden="1"/>
    </xf>
    <xf numFmtId="4" fontId="15" fillId="0" borderId="15" xfId="7" applyNumberFormat="1" applyFont="1" applyBorder="1" applyAlignment="1" applyProtection="1">
      <alignment horizontal="right" vertical="center" wrapText="1"/>
      <protection hidden="1"/>
    </xf>
    <xf numFmtId="4" fontId="15" fillId="0" borderId="14" xfId="7" applyNumberFormat="1" applyFont="1" applyBorder="1" applyAlignment="1" applyProtection="1">
      <alignment horizontal="right" vertical="center" wrapText="1"/>
      <protection hidden="1"/>
    </xf>
    <xf numFmtId="4" fontId="15" fillId="0" borderId="14" xfId="35" applyNumberFormat="1" applyFont="1" applyBorder="1" applyAlignment="1" applyProtection="1">
      <alignment horizontal="center" vertical="center" wrapText="1"/>
      <protection hidden="1"/>
    </xf>
    <xf numFmtId="4" fontId="15" fillId="0" borderId="15" xfId="35" applyNumberFormat="1" applyFont="1" applyBorder="1" applyAlignment="1" applyProtection="1">
      <alignment horizontal="right" vertical="center" wrapText="1"/>
      <protection hidden="1"/>
    </xf>
    <xf numFmtId="1" fontId="15" fillId="0" borderId="5" xfId="35" applyNumberFormat="1" applyFont="1" applyBorder="1" applyAlignment="1" applyProtection="1">
      <alignment horizontal="center" vertical="center" wrapText="1"/>
      <protection hidden="1"/>
    </xf>
    <xf numFmtId="0" fontId="16" fillId="0" borderId="0" xfId="35" applyFont="1" applyAlignment="1" applyProtection="1">
      <alignment horizontal="justify" vertical="center" wrapText="1"/>
      <protection hidden="1"/>
    </xf>
    <xf numFmtId="1" fontId="16" fillId="0" borderId="5" xfId="35" applyNumberFormat="1" applyFont="1" applyBorder="1" applyAlignment="1" applyProtection="1">
      <alignment horizontal="left" vertical="center" wrapText="1" indent="3"/>
      <protection hidden="1"/>
    </xf>
    <xf numFmtId="3" fontId="16" fillId="0" borderId="6" xfId="35" applyNumberFormat="1" applyFont="1" applyBorder="1" applyAlignment="1" applyProtection="1">
      <alignment horizontal="right" vertical="center" wrapText="1"/>
      <protection hidden="1"/>
    </xf>
    <xf numFmtId="4" fontId="16" fillId="0" borderId="6" xfId="35" applyNumberFormat="1" applyFont="1" applyBorder="1" applyAlignment="1" applyProtection="1">
      <alignment horizontal="right" vertical="center" wrapText="1"/>
      <protection hidden="1"/>
    </xf>
    <xf numFmtId="4" fontId="16" fillId="0" borderId="0" xfId="35" applyNumberFormat="1" applyFont="1" applyAlignment="1" applyProtection="1">
      <alignment vertical="center" wrapText="1"/>
      <protection hidden="1"/>
    </xf>
    <xf numFmtId="1" fontId="15" fillId="0" borderId="5" xfId="35" applyNumberFormat="1" applyFont="1" applyBorder="1" applyAlignment="1" applyProtection="1">
      <alignment horizontal="center" vertical="top" wrapText="1"/>
      <protection hidden="1"/>
    </xf>
    <xf numFmtId="0" fontId="33" fillId="0" borderId="0" xfId="31" applyFont="1" applyAlignment="1" applyProtection="1">
      <alignment vertical="top"/>
      <protection hidden="1"/>
    </xf>
    <xf numFmtId="0" fontId="30" fillId="0" borderId="0" xfId="26" applyProtection="1">
      <protection hidden="1"/>
    </xf>
    <xf numFmtId="0" fontId="34" fillId="0" borderId="0" xfId="26" applyFont="1" applyAlignment="1" applyProtection="1">
      <alignment horizontal="center" vertical="center" wrapText="1"/>
      <protection hidden="1"/>
    </xf>
    <xf numFmtId="0" fontId="16" fillId="0" borderId="0" xfId="26" applyFont="1" applyAlignment="1" applyProtection="1">
      <alignment vertical="center"/>
      <protection hidden="1"/>
    </xf>
    <xf numFmtId="0" fontId="15" fillId="0" borderId="0" xfId="26" applyFont="1" applyAlignment="1" applyProtection="1">
      <alignment horizontal="center" vertical="center"/>
      <protection hidden="1"/>
    </xf>
    <xf numFmtId="0" fontId="16" fillId="0" borderId="0" xfId="26" applyFont="1" applyAlignment="1" applyProtection="1">
      <alignment horizontal="justify" vertical="center"/>
      <protection hidden="1"/>
    </xf>
    <xf numFmtId="0" fontId="30" fillId="0" borderId="0" xfId="26" applyAlignment="1" applyProtection="1">
      <alignment vertical="center"/>
      <protection hidden="1"/>
    </xf>
    <xf numFmtId="0" fontId="16" fillId="0" borderId="14" xfId="26" applyFont="1" applyBorder="1" applyAlignment="1" applyProtection="1">
      <alignment vertical="center" wrapText="1"/>
      <protection hidden="1"/>
    </xf>
    <xf numFmtId="0" fontId="16" fillId="0" borderId="15" xfId="26" applyFont="1" applyBorder="1" applyAlignment="1" applyProtection="1">
      <alignment vertical="center" wrapText="1"/>
      <protection hidden="1"/>
    </xf>
    <xf numFmtId="0" fontId="16" fillId="0" borderId="0" xfId="26" applyFont="1" applyAlignment="1" applyProtection="1">
      <alignment horizontal="center" vertical="center"/>
      <protection hidden="1"/>
    </xf>
    <xf numFmtId="0" fontId="16" fillId="0" borderId="3" xfId="26" applyFont="1" applyBorder="1" applyAlignment="1" applyProtection="1">
      <alignment vertical="center" wrapText="1"/>
      <protection hidden="1"/>
    </xf>
    <xf numFmtId="0" fontId="16" fillId="0" borderId="0" xfId="26" applyFont="1" applyProtection="1">
      <protection hidden="1"/>
    </xf>
    <xf numFmtId="0" fontId="16" fillId="0" borderId="0" xfId="26" applyFont="1" applyAlignment="1" applyProtection="1">
      <alignment vertical="center" wrapText="1"/>
      <protection hidden="1"/>
    </xf>
    <xf numFmtId="0" fontId="16" fillId="0" borderId="16" xfId="26" applyFont="1" applyBorder="1" applyAlignment="1" applyProtection="1">
      <alignment vertical="center"/>
      <protection hidden="1"/>
    </xf>
    <xf numFmtId="0" fontId="16" fillId="0" borderId="17" xfId="26" applyFont="1" applyBorder="1" applyAlignment="1" applyProtection="1">
      <alignment vertical="center"/>
      <protection hidden="1"/>
    </xf>
    <xf numFmtId="0" fontId="16" fillId="0" borderId="18" xfId="26" applyFont="1" applyBorder="1" applyAlignment="1" applyProtection="1">
      <alignment vertical="center"/>
      <protection hidden="1"/>
    </xf>
    <xf numFmtId="0" fontId="16" fillId="0" borderId="19" xfId="26" applyFont="1" applyBorder="1" applyAlignment="1" applyProtection="1">
      <alignment vertical="center"/>
      <protection hidden="1"/>
    </xf>
    <xf numFmtId="0" fontId="16" fillId="0" borderId="20" xfId="26" applyFont="1" applyBorder="1" applyAlignment="1" applyProtection="1">
      <alignment vertical="center"/>
      <protection hidden="1"/>
    </xf>
    <xf numFmtId="0" fontId="16" fillId="0" borderId="21" xfId="26" applyFont="1" applyBorder="1" applyAlignment="1" applyProtection="1">
      <alignment vertical="center"/>
      <protection hidden="1"/>
    </xf>
    <xf numFmtId="0" fontId="16" fillId="0" borderId="7" xfId="26" applyFont="1" applyBorder="1" applyAlignment="1" applyProtection="1">
      <alignment vertical="center"/>
      <protection hidden="1"/>
    </xf>
    <xf numFmtId="0" fontId="16" fillId="0" borderId="8" xfId="26" applyFont="1" applyBorder="1" applyAlignment="1" applyProtection="1">
      <alignment vertical="center"/>
      <protection hidden="1"/>
    </xf>
    <xf numFmtId="0" fontId="16" fillId="0" borderId="14" xfId="26" applyFont="1" applyBorder="1" applyAlignment="1" applyProtection="1">
      <alignment horizontal="left" vertical="center"/>
      <protection hidden="1"/>
    </xf>
    <xf numFmtId="0" fontId="16" fillId="0" borderId="15" xfId="26" applyFont="1" applyBorder="1" applyAlignment="1" applyProtection="1">
      <alignment horizontal="left" vertical="center"/>
      <protection hidden="1"/>
    </xf>
    <xf numFmtId="0" fontId="16" fillId="0" borderId="0" xfId="26" applyFont="1" applyAlignment="1" applyProtection="1">
      <alignment horizontal="left" vertical="center"/>
      <protection hidden="1"/>
    </xf>
    <xf numFmtId="0" fontId="15" fillId="0" borderId="0" xfId="28" applyNumberFormat="1" applyFont="1" applyFill="1" applyBorder="1" applyAlignment="1" applyProtection="1">
      <alignment horizontal="left" vertical="center"/>
    </xf>
    <xf numFmtId="0" fontId="35" fillId="0" borderId="0" xfId="26" applyFont="1" applyAlignment="1" applyProtection="1">
      <alignment vertical="center"/>
      <protection hidden="1"/>
    </xf>
    <xf numFmtId="0" fontId="35" fillId="0" borderId="0" xfId="26" applyFont="1" applyProtection="1">
      <protection hidden="1"/>
    </xf>
    <xf numFmtId="0" fontId="15" fillId="0" borderId="0" xfId="0" applyFont="1" applyAlignment="1" applyProtection="1">
      <alignment horizontal="left" vertical="center"/>
      <protection hidden="1"/>
    </xf>
    <xf numFmtId="0" fontId="15" fillId="0" borderId="12" xfId="31" applyFont="1" applyBorder="1" applyAlignment="1" applyProtection="1">
      <alignment horizontal="right" vertical="center" wrapText="1"/>
      <protection hidden="1"/>
    </xf>
    <xf numFmtId="3" fontId="23" fillId="0" borderId="13" xfId="31" applyNumberFormat="1" applyFont="1" applyBorder="1" applyAlignment="1" applyProtection="1">
      <alignment horizontal="justify" vertical="center" wrapText="1"/>
      <protection hidden="1"/>
    </xf>
    <xf numFmtId="0" fontId="29" fillId="0" borderId="0" xfId="0" applyFont="1" applyProtection="1">
      <protection hidden="1"/>
    </xf>
    <xf numFmtId="0" fontId="15" fillId="0" borderId="0" xfId="0" applyFont="1" applyAlignment="1" applyProtection="1">
      <alignment horizontal="center" vertical="center"/>
      <protection hidden="1"/>
    </xf>
    <xf numFmtId="0" fontId="29" fillId="0" borderId="0" xfId="0" applyFont="1" applyAlignment="1" applyProtection="1">
      <alignment vertical="center"/>
      <protection hidden="1"/>
    </xf>
    <xf numFmtId="0" fontId="26" fillId="0" borderId="0" xfId="0" applyFont="1" applyAlignment="1" applyProtection="1">
      <alignment horizontal="center" vertical="center"/>
      <protection hidden="1"/>
    </xf>
    <xf numFmtId="0" fontId="29" fillId="0" borderId="0" xfId="0" applyFont="1" applyAlignment="1" applyProtection="1">
      <alignment horizontal="left" vertical="center"/>
      <protection hidden="1"/>
    </xf>
    <xf numFmtId="0" fontId="29" fillId="0" borderId="0" xfId="0" applyFont="1" applyAlignment="1" applyProtection="1">
      <alignment horizontal="justify" vertical="center"/>
      <protection hidden="1"/>
    </xf>
    <xf numFmtId="0" fontId="29" fillId="0" borderId="0" xfId="0" applyFont="1" applyAlignment="1" applyProtection="1">
      <alignment horizontal="center" vertical="center"/>
      <protection hidden="1"/>
    </xf>
    <xf numFmtId="0" fontId="29" fillId="0" borderId="0" xfId="0" applyFont="1" applyAlignment="1" applyProtection="1">
      <alignment horizontal="left" vertical="center" indent="1"/>
      <protection hidden="1"/>
    </xf>
    <xf numFmtId="0" fontId="29" fillId="0" borderId="0" xfId="32" applyFont="1" applyAlignment="1" applyProtection="1">
      <alignment horizontal="left" vertical="center" indent="1"/>
      <protection hidden="1"/>
    </xf>
    <xf numFmtId="0" fontId="26" fillId="0" borderId="0" xfId="32" applyFont="1" applyAlignment="1" applyProtection="1">
      <alignment vertical="center"/>
      <protection hidden="1"/>
    </xf>
    <xf numFmtId="0" fontId="26" fillId="0" borderId="0" xfId="0" applyFont="1" applyAlignment="1" applyProtection="1">
      <alignment horizontal="left" vertical="center"/>
      <protection hidden="1"/>
    </xf>
    <xf numFmtId="0" fontId="26" fillId="0" borderId="0" xfId="0" applyFont="1" applyAlignment="1" applyProtection="1">
      <alignment vertical="center"/>
      <protection hidden="1"/>
    </xf>
    <xf numFmtId="0" fontId="29" fillId="0" borderId="0" xfId="32" applyFont="1" applyAlignment="1" applyProtection="1">
      <alignment vertical="center"/>
      <protection hidden="1"/>
    </xf>
    <xf numFmtId="0" fontId="29" fillId="0" borderId="0" xfId="36" applyNumberFormat="1" applyFont="1" applyFill="1" applyBorder="1" applyAlignment="1" applyProtection="1">
      <alignment horizontal="center" vertical="center" wrapText="1"/>
      <protection hidden="1"/>
    </xf>
    <xf numFmtId="0" fontId="29" fillId="0" borderId="0" xfId="36" applyFont="1" applyFill="1" applyBorder="1" applyAlignment="1" applyProtection="1">
      <alignment horizontal="center" vertical="center" wrapText="1"/>
      <protection hidden="1"/>
    </xf>
    <xf numFmtId="0" fontId="29" fillId="0" borderId="0" xfId="36" applyNumberFormat="1" applyFont="1" applyFill="1" applyBorder="1" applyAlignment="1" applyProtection="1">
      <alignment vertical="center" wrapText="1"/>
      <protection hidden="1"/>
    </xf>
    <xf numFmtId="0" fontId="26" fillId="0" borderId="0" xfId="0" applyFont="1" applyAlignment="1" applyProtection="1">
      <alignment horizontal="center" vertical="center" wrapText="1"/>
      <protection hidden="1"/>
    </xf>
    <xf numFmtId="0" fontId="29" fillId="0" borderId="0" xfId="31" applyFont="1" applyAlignment="1" applyProtection="1">
      <alignment vertical="center"/>
      <protection hidden="1"/>
    </xf>
    <xf numFmtId="0" fontId="29" fillId="0" borderId="0" xfId="31" applyFont="1" applyAlignment="1" applyProtection="1">
      <alignment horizontal="right" vertical="center"/>
      <protection hidden="1"/>
    </xf>
    <xf numFmtId="0" fontId="29" fillId="0" borderId="0" xfId="31" applyFont="1" applyAlignment="1" applyProtection="1">
      <alignment horizontal="left" vertical="center"/>
      <protection hidden="1"/>
    </xf>
    <xf numFmtId="0" fontId="26" fillId="0" borderId="0" xfId="0" applyFont="1" applyAlignment="1" applyProtection="1">
      <alignment horizontal="right" vertical="center"/>
      <protection hidden="1"/>
    </xf>
    <xf numFmtId="0" fontId="29" fillId="0" borderId="0" xfId="36" applyNumberFormat="1" applyFont="1" applyFill="1" applyBorder="1" applyAlignment="1" applyProtection="1">
      <alignment horizontal="right" vertical="center" wrapText="1"/>
      <protection hidden="1"/>
    </xf>
    <xf numFmtId="2" fontId="29" fillId="0" borderId="0" xfId="0" applyNumberFormat="1" applyFont="1" applyAlignment="1" applyProtection="1">
      <alignment horizontal="right" vertical="center" wrapText="1"/>
      <protection hidden="1"/>
    </xf>
    <xf numFmtId="2" fontId="29" fillId="0" borderId="0" xfId="0" applyNumberFormat="1" applyFont="1" applyAlignment="1" applyProtection="1">
      <alignment horizontal="right" vertical="center"/>
      <protection hidden="1"/>
    </xf>
    <xf numFmtId="167" fontId="29" fillId="0" borderId="0" xfId="0" applyNumberFormat="1" applyFont="1" applyAlignment="1" applyProtection="1">
      <alignment horizontal="right" vertical="center" wrapText="1"/>
      <protection hidden="1"/>
    </xf>
    <xf numFmtId="2" fontId="29" fillId="0" borderId="0" xfId="0" applyNumberFormat="1" applyFont="1" applyAlignment="1" applyProtection="1">
      <alignment vertical="center" wrapText="1"/>
      <protection hidden="1"/>
    </xf>
    <xf numFmtId="0" fontId="29" fillId="0" borderId="0" xfId="0" applyFont="1" applyAlignment="1" applyProtection="1">
      <alignment vertical="center" wrapText="1"/>
      <protection hidden="1"/>
    </xf>
    <xf numFmtId="166" fontId="29" fillId="0" borderId="0" xfId="0" applyNumberFormat="1" applyFont="1" applyAlignment="1" applyProtection="1">
      <alignment horizontal="right" vertical="center" wrapText="1"/>
      <protection hidden="1"/>
    </xf>
    <xf numFmtId="2" fontId="29" fillId="0" borderId="0" xfId="0" applyNumberFormat="1" applyFont="1" applyAlignment="1" applyProtection="1">
      <alignment vertical="center"/>
      <protection hidden="1"/>
    </xf>
    <xf numFmtId="2" fontId="29" fillId="0" borderId="0" xfId="7" applyNumberFormat="1" applyFont="1" applyFill="1" applyBorder="1" applyAlignment="1" applyProtection="1">
      <alignment horizontal="right" vertical="center" wrapText="1"/>
      <protection hidden="1"/>
    </xf>
    <xf numFmtId="0" fontId="29" fillId="0" borderId="0" xfId="36" applyFont="1" applyFill="1" applyBorder="1" applyAlignment="1" applyProtection="1">
      <alignment horizontal="right" vertical="center" wrapText="1"/>
      <protection hidden="1"/>
    </xf>
    <xf numFmtId="0" fontId="29" fillId="0" borderId="0" xfId="36" applyNumberFormat="1" applyFont="1" applyFill="1" applyBorder="1" applyAlignment="1" applyProtection="1">
      <alignment horizontal="center" vertical="center"/>
      <protection hidden="1"/>
    </xf>
    <xf numFmtId="0" fontId="29" fillId="0" borderId="0" xfId="36" applyNumberFormat="1" applyFont="1" applyFill="1" applyBorder="1" applyAlignment="1" applyProtection="1">
      <alignment horizontal="right" vertical="center"/>
      <protection hidden="1"/>
    </xf>
    <xf numFmtId="0" fontId="16" fillId="0" borderId="13" xfId="31" applyFont="1" applyBorder="1" applyAlignment="1" applyProtection="1">
      <alignment horizontal="justify" vertical="top" wrapText="1"/>
      <protection hidden="1"/>
    </xf>
    <xf numFmtId="4" fontId="15" fillId="0" borderId="10" xfId="31" applyNumberFormat="1" applyFont="1" applyBorder="1" applyAlignment="1" applyProtection="1">
      <alignment horizontal="right" vertical="center"/>
      <protection hidden="1"/>
    </xf>
    <xf numFmtId="4" fontId="15" fillId="0" borderId="12" xfId="7" applyNumberFormat="1" applyFont="1" applyBorder="1" applyAlignment="1" applyProtection="1">
      <alignment horizontal="right" vertical="center" wrapText="1"/>
      <protection hidden="1"/>
    </xf>
    <xf numFmtId="0" fontId="1" fillId="0" borderId="5" xfId="35" applyBorder="1" applyProtection="1">
      <protection hidden="1"/>
    </xf>
    <xf numFmtId="0" fontId="1" fillId="0" borderId="6" xfId="35" applyBorder="1" applyProtection="1">
      <protection hidden="1"/>
    </xf>
    <xf numFmtId="0" fontId="18" fillId="0" borderId="5" xfId="35" applyFont="1" applyBorder="1" applyProtection="1">
      <protection hidden="1"/>
    </xf>
    <xf numFmtId="0" fontId="18" fillId="0" borderId="6" xfId="35" applyFont="1" applyBorder="1" applyProtection="1">
      <protection hidden="1"/>
    </xf>
    <xf numFmtId="1" fontId="16" fillId="0" borderId="7" xfId="35" applyNumberFormat="1" applyFont="1" applyBorder="1" applyAlignment="1" applyProtection="1">
      <alignment horizontal="left" vertical="center" wrapText="1" indent="3"/>
      <protection hidden="1"/>
    </xf>
    <xf numFmtId="0" fontId="16" fillId="0" borderId="4" xfId="35" applyFont="1" applyBorder="1" applyAlignment="1" applyProtection="1">
      <alignment horizontal="justify" vertical="center" wrapText="1"/>
      <protection hidden="1"/>
    </xf>
    <xf numFmtId="4" fontId="16" fillId="0" borderId="8" xfId="35" applyNumberFormat="1" applyFont="1" applyBorder="1" applyAlignment="1" applyProtection="1">
      <alignment horizontal="justify" vertical="center" wrapText="1"/>
      <protection hidden="1"/>
    </xf>
    <xf numFmtId="0" fontId="38" fillId="0" borderId="0" xfId="31" applyFont="1" applyAlignment="1" applyProtection="1">
      <alignment vertical="top"/>
      <protection hidden="1"/>
    </xf>
    <xf numFmtId="2" fontId="38" fillId="0" borderId="0" xfId="31" applyNumberFormat="1" applyFont="1" applyAlignment="1" applyProtection="1">
      <alignment vertical="top"/>
      <protection hidden="1"/>
    </xf>
    <xf numFmtId="165" fontId="33" fillId="0" borderId="0" xfId="31" applyNumberFormat="1" applyFont="1" applyAlignment="1" applyProtection="1">
      <alignment vertical="top"/>
      <protection hidden="1"/>
    </xf>
    <xf numFmtId="0" fontId="33" fillId="0" borderId="0" xfId="31" applyFont="1" applyAlignment="1" applyProtection="1">
      <alignment horizontal="right" vertical="top"/>
      <protection hidden="1"/>
    </xf>
    <xf numFmtId="2" fontId="38" fillId="2" borderId="0" xfId="31" applyNumberFormat="1" applyFont="1" applyFill="1" applyAlignment="1" applyProtection="1">
      <alignment vertical="top"/>
      <protection hidden="1"/>
    </xf>
    <xf numFmtId="0" fontId="29" fillId="0" borderId="0" xfId="0" applyFont="1" applyAlignment="1" applyProtection="1">
      <alignment horizontal="right" vertical="center"/>
      <protection hidden="1"/>
    </xf>
    <xf numFmtId="0" fontId="39" fillId="0" borderId="0" xfId="35" applyFont="1" applyProtection="1">
      <protection hidden="1"/>
    </xf>
    <xf numFmtId="0" fontId="29" fillId="0" borderId="0" xfId="29" applyNumberFormat="1" applyFont="1" applyFill="1" applyBorder="1" applyAlignment="1" applyProtection="1">
      <alignment vertical="center" wrapText="1"/>
      <protection hidden="1"/>
    </xf>
    <xf numFmtId="0" fontId="39" fillId="3" borderId="0" xfId="35" applyFont="1" applyFill="1" applyProtection="1">
      <protection hidden="1"/>
    </xf>
    <xf numFmtId="4" fontId="16" fillId="4" borderId="6" xfId="35" applyNumberFormat="1" applyFont="1" applyFill="1" applyBorder="1" applyAlignment="1" applyProtection="1">
      <alignment horizontal="right" vertical="center" wrapText="1"/>
      <protection hidden="1"/>
    </xf>
    <xf numFmtId="0" fontId="20" fillId="0" borderId="18" xfId="31" applyFont="1" applyBorder="1" applyAlignment="1" applyProtection="1">
      <alignment horizontal="center" vertical="center"/>
      <protection hidden="1"/>
    </xf>
    <xf numFmtId="0" fontId="4" fillId="0" borderId="12" xfId="31" applyFont="1" applyBorder="1" applyAlignment="1" applyProtection="1">
      <alignment vertical="center"/>
      <protection hidden="1"/>
    </xf>
    <xf numFmtId="0" fontId="18" fillId="0" borderId="12" xfId="31" applyFont="1" applyBorder="1" applyAlignment="1" applyProtection="1">
      <alignment vertical="center"/>
      <protection hidden="1"/>
    </xf>
    <xf numFmtId="0" fontId="43" fillId="0" borderId="0" xfId="0" applyFont="1" applyAlignment="1" applyProtection="1">
      <alignment horizontal="center" vertical="center" wrapText="1"/>
      <protection hidden="1"/>
    </xf>
    <xf numFmtId="0" fontId="0" fillId="0" borderId="0" xfId="0" applyProtection="1">
      <protection hidden="1"/>
    </xf>
    <xf numFmtId="0" fontId="0" fillId="0" borderId="0" xfId="0" applyAlignment="1" applyProtection="1">
      <alignment vertical="top"/>
      <protection hidden="1"/>
    </xf>
    <xf numFmtId="0" fontId="5" fillId="0" borderId="0" xfId="0" applyFont="1" applyAlignment="1" applyProtection="1">
      <alignment vertical="top"/>
      <protection hidden="1"/>
    </xf>
    <xf numFmtId="0" fontId="5" fillId="0" borderId="0" xfId="0" applyFont="1" applyAlignment="1" applyProtection="1">
      <alignment vertical="center"/>
      <protection hidden="1"/>
    </xf>
    <xf numFmtId="0" fontId="19" fillId="0" borderId="0" xfId="0" applyFont="1" applyProtection="1">
      <protection hidden="1"/>
    </xf>
    <xf numFmtId="0" fontId="15" fillId="0" borderId="0" xfId="0" applyFont="1" applyAlignment="1" applyProtection="1">
      <alignment horizontal="center" vertical="top"/>
      <protection hidden="1"/>
    </xf>
    <xf numFmtId="0" fontId="5" fillId="0" borderId="0" xfId="0" applyFont="1" applyAlignment="1" applyProtection="1">
      <alignment horizontal="justify" vertical="center"/>
      <protection hidden="1"/>
    </xf>
    <xf numFmtId="0" fontId="19" fillId="0" borderId="0" xfId="0" applyFont="1" applyAlignment="1" applyProtection="1">
      <alignment vertical="top" wrapText="1"/>
      <protection hidden="1"/>
    </xf>
    <xf numFmtId="164" fontId="6" fillId="0" borderId="0" xfId="0" quotePrefix="1" applyNumberFormat="1" applyFont="1" applyAlignment="1" applyProtection="1">
      <alignment horizontal="left" vertical="top" wrapText="1" indent="1"/>
      <protection hidden="1"/>
    </xf>
    <xf numFmtId="0" fontId="5" fillId="0" borderId="0" xfId="0" applyFont="1" applyAlignment="1" applyProtection="1">
      <alignment horizontal="justify" vertical="top"/>
      <protection hidden="1"/>
    </xf>
    <xf numFmtId="164" fontId="6" fillId="0" borderId="0" xfId="0" quotePrefix="1" applyNumberFormat="1" applyFont="1" applyAlignment="1" applyProtection="1">
      <alignment horizontal="left" vertical="top" wrapText="1"/>
      <protection hidden="1"/>
    </xf>
    <xf numFmtId="0" fontId="20" fillId="0" borderId="0" xfId="0" applyFont="1" applyAlignment="1" applyProtection="1">
      <alignment horizontal="justify" vertical="center"/>
      <protection hidden="1"/>
    </xf>
    <xf numFmtId="0" fontId="5" fillId="0" borderId="0" xfId="0" applyFont="1" applyAlignment="1" applyProtection="1">
      <alignment horizontal="right" vertical="top" wrapText="1"/>
      <protection hidden="1"/>
    </xf>
    <xf numFmtId="0" fontId="5" fillId="0" borderId="0" xfId="0" applyFont="1" applyAlignment="1" applyProtection="1">
      <alignment horizontal="center" vertical="top" wrapText="1"/>
      <protection hidden="1"/>
    </xf>
    <xf numFmtId="0" fontId="16" fillId="0" borderId="0" xfId="0" applyFont="1" applyAlignment="1" applyProtection="1">
      <alignment vertical="top"/>
      <protection hidden="1"/>
    </xf>
    <xf numFmtId="0" fontId="5" fillId="0" borderId="0" xfId="0" applyFont="1" applyAlignment="1" applyProtection="1">
      <alignment horizontal="justify"/>
      <protection hidden="1"/>
    </xf>
    <xf numFmtId="0" fontId="5" fillId="0" borderId="0" xfId="0" applyFont="1" applyProtection="1">
      <protection hidden="1"/>
    </xf>
    <xf numFmtId="0" fontId="20" fillId="0" borderId="0" xfId="0" applyFont="1" applyAlignment="1" applyProtection="1">
      <alignment horizontal="center" vertical="top"/>
      <protection hidden="1"/>
    </xf>
    <xf numFmtId="1" fontId="16" fillId="0" borderId="12" xfId="31" applyNumberFormat="1" applyFont="1" applyBorder="1" applyAlignment="1" applyProtection="1">
      <alignment horizontal="right" vertical="center" wrapText="1"/>
      <protection hidden="1"/>
    </xf>
    <xf numFmtId="0" fontId="16" fillId="0" borderId="11" xfId="31" applyFont="1" applyBorder="1" applyAlignment="1" applyProtection="1">
      <alignment horizontal="justify" vertical="center" wrapText="1"/>
      <protection hidden="1"/>
    </xf>
    <xf numFmtId="0" fontId="15" fillId="0" borderId="0" xfId="0" applyFont="1" applyAlignment="1" applyProtection="1">
      <alignment horizontal="center" vertical="center" wrapText="1"/>
      <protection hidden="1"/>
    </xf>
    <xf numFmtId="0" fontId="46" fillId="0" borderId="0" xfId="37" applyFont="1" applyAlignment="1" applyProtection="1">
      <alignment horizontal="center"/>
      <protection hidden="1"/>
    </xf>
    <xf numFmtId="0" fontId="46" fillId="0" borderId="0" xfId="37" applyFont="1" applyProtection="1">
      <protection hidden="1"/>
    </xf>
    <xf numFmtId="0" fontId="46" fillId="0" borderId="0" xfId="27" applyFont="1" applyAlignment="1" applyProtection="1">
      <alignment horizontal="left" vertical="center"/>
      <protection hidden="1"/>
    </xf>
    <xf numFmtId="0" fontId="46" fillId="0" borderId="0" xfId="27" applyFont="1" applyProtection="1">
      <protection hidden="1"/>
    </xf>
    <xf numFmtId="0" fontId="46" fillId="0" borderId="0" xfId="27" applyFont="1" applyAlignment="1" applyProtection="1">
      <alignment vertical="center"/>
      <protection hidden="1"/>
    </xf>
    <xf numFmtId="0" fontId="46" fillId="0" borderId="0" xfId="27" applyFont="1" applyAlignment="1" applyProtection="1">
      <alignment horizontal="center" vertical="center"/>
      <protection hidden="1"/>
    </xf>
    <xf numFmtId="0" fontId="46" fillId="0" borderId="0" xfId="27" applyFont="1" applyAlignment="1" applyProtection="1">
      <alignment horizontal="left"/>
      <protection hidden="1"/>
    </xf>
    <xf numFmtId="0" fontId="46" fillId="0" borderId="0" xfId="27" applyFont="1" applyAlignment="1" applyProtection="1">
      <alignment horizontal="center"/>
      <protection hidden="1"/>
    </xf>
    <xf numFmtId="0" fontId="47" fillId="0" borderId="0" xfId="26" applyFont="1" applyAlignment="1" applyProtection="1">
      <alignment vertical="center"/>
      <protection hidden="1"/>
    </xf>
    <xf numFmtId="0" fontId="30" fillId="0" borderId="0" xfId="26" applyAlignment="1" applyProtection="1">
      <alignment horizontal="center"/>
      <protection hidden="1"/>
    </xf>
    <xf numFmtId="2" fontId="15" fillId="0" borderId="0" xfId="0" applyNumberFormat="1" applyFont="1" applyAlignment="1" applyProtection="1">
      <alignment horizontal="center" vertical="center"/>
      <protection hidden="1"/>
    </xf>
    <xf numFmtId="0" fontId="29" fillId="0" borderId="0" xfId="0" applyFont="1" applyAlignment="1" applyProtection="1">
      <alignment horizontal="center" vertical="top"/>
      <protection hidden="1"/>
    </xf>
    <xf numFmtId="0" fontId="29" fillId="0" borderId="0" xfId="0" applyFont="1" applyAlignment="1" applyProtection="1">
      <alignment horizontal="justify" vertical="top"/>
      <protection hidden="1"/>
    </xf>
    <xf numFmtId="10" fontId="15" fillId="4" borderId="12" xfId="31" applyNumberFormat="1" applyFont="1" applyFill="1" applyBorder="1" applyAlignment="1" applyProtection="1">
      <alignment horizontal="right" vertical="center" wrapText="1"/>
      <protection locked="0"/>
    </xf>
    <xf numFmtId="0" fontId="15" fillId="0" borderId="4" xfId="23" applyFont="1" applyBorder="1" applyAlignment="1">
      <alignment vertical="center"/>
    </xf>
    <xf numFmtId="0" fontId="16" fillId="0" borderId="4" xfId="23" applyFont="1" applyBorder="1" applyAlignment="1">
      <alignment vertical="center"/>
    </xf>
    <xf numFmtId="0" fontId="15" fillId="0" borderId="4" xfId="23" applyFont="1" applyBorder="1" applyAlignment="1">
      <alignment horizontal="right" vertical="center"/>
    </xf>
    <xf numFmtId="0" fontId="16" fillId="0" borderId="0" xfId="23" applyFont="1" applyAlignment="1">
      <alignment vertical="center"/>
    </xf>
    <xf numFmtId="0" fontId="16" fillId="0" borderId="0" xfId="23" applyFont="1"/>
    <xf numFmtId="0" fontId="29" fillId="0" borderId="0" xfId="23" applyFont="1"/>
    <xf numFmtId="0" fontId="29" fillId="0" borderId="0" xfId="23" applyFont="1" applyAlignment="1">
      <alignment horizontal="center" vertical="center"/>
    </xf>
    <xf numFmtId="0" fontId="45" fillId="0" borderId="0" xfId="23" applyFont="1"/>
    <xf numFmtId="0" fontId="45" fillId="0" borderId="0" xfId="23" applyFont="1" applyAlignment="1">
      <alignment vertical="center"/>
    </xf>
    <xf numFmtId="0" fontId="15" fillId="0" borderId="0" xfId="23" applyFont="1" applyAlignment="1">
      <alignment horizontal="center" vertical="center"/>
    </xf>
    <xf numFmtId="0" fontId="45" fillId="0" borderId="0" xfId="23" applyFont="1" applyAlignment="1">
      <alignment horizontal="left" vertical="center"/>
    </xf>
    <xf numFmtId="0" fontId="29" fillId="0" borderId="0" xfId="23" applyFont="1" applyAlignment="1">
      <alignment horizontal="center"/>
    </xf>
    <xf numFmtId="0" fontId="15" fillId="0" borderId="0" xfId="25" applyFont="1" applyAlignment="1">
      <alignment horizontal="left" vertical="center"/>
    </xf>
    <xf numFmtId="0" fontId="16" fillId="0" borderId="0" xfId="23" applyFont="1" applyAlignment="1">
      <alignment horizontal="justify" vertical="center"/>
    </xf>
    <xf numFmtId="4" fontId="15" fillId="0" borderId="0" xfId="23" applyNumberFormat="1" applyFont="1" applyAlignment="1">
      <alignment vertical="center"/>
    </xf>
    <xf numFmtId="0" fontId="15" fillId="0" borderId="0" xfId="23" applyFont="1" applyAlignment="1">
      <alignment horizontal="justify" vertical="center"/>
    </xf>
    <xf numFmtId="0" fontId="29" fillId="0" borderId="0" xfId="23" applyFont="1" applyAlignment="1">
      <alignment vertical="center"/>
    </xf>
    <xf numFmtId="176" fontId="15" fillId="0" borderId="0" xfId="23" applyNumberFormat="1" applyFont="1" applyAlignment="1">
      <alignment vertical="center"/>
    </xf>
    <xf numFmtId="0" fontId="15" fillId="0" borderId="0" xfId="23" applyFont="1" applyAlignment="1">
      <alignment horizontal="right" vertical="center"/>
    </xf>
    <xf numFmtId="0" fontId="16" fillId="0" borderId="0" xfId="23" applyFont="1" applyAlignment="1">
      <alignment horizontal="left" vertical="center"/>
    </xf>
    <xf numFmtId="0" fontId="15" fillId="0" borderId="0" xfId="23" applyFont="1" applyAlignment="1">
      <alignment horizontal="left" vertical="center" indent="2"/>
    </xf>
    <xf numFmtId="0" fontId="15" fillId="0" borderId="0" xfId="23" applyFont="1" applyAlignment="1">
      <alignment horizontal="left" vertical="center" indent="1"/>
    </xf>
    <xf numFmtId="0" fontId="16" fillId="0" borderId="0" xfId="23" applyFont="1" applyAlignment="1">
      <alignment horizontal="left" vertical="center" indent="1"/>
    </xf>
    <xf numFmtId="0" fontId="16" fillId="0" borderId="0" xfId="0" applyFont="1" applyAlignment="1">
      <alignment horizontal="right" vertical="center"/>
    </xf>
    <xf numFmtId="0" fontId="15" fillId="0" borderId="0" xfId="0" applyFont="1" applyAlignment="1">
      <alignment horizontal="left" vertical="center"/>
    </xf>
    <xf numFmtId="0" fontId="0" fillId="0" borderId="0" xfId="0" applyAlignment="1">
      <alignment wrapText="1"/>
    </xf>
    <xf numFmtId="2" fontId="16" fillId="0" borderId="12" xfId="31" applyNumberFormat="1" applyFont="1" applyBorder="1" applyAlignment="1" applyProtection="1">
      <alignment horizontal="right" vertical="center" wrapText="1"/>
      <protection hidden="1"/>
    </xf>
    <xf numFmtId="0" fontId="50" fillId="0" borderId="0" xfId="30" applyNumberFormat="1" applyFont="1" applyFill="1" applyBorder="1" applyAlignment="1" applyProtection="1">
      <alignment horizontal="center" vertical="center"/>
      <protection hidden="1"/>
    </xf>
    <xf numFmtId="0" fontId="51" fillId="0" borderId="0" xfId="30" applyNumberFormat="1" applyFont="1" applyFill="1" applyBorder="1" applyAlignment="1" applyProtection="1">
      <alignment horizontal="center" vertical="center"/>
      <protection hidden="1"/>
    </xf>
    <xf numFmtId="0" fontId="51" fillId="0" borderId="0" xfId="30" applyNumberFormat="1" applyFont="1" applyFill="1" applyBorder="1" applyAlignment="1" applyProtection="1">
      <alignment horizontal="center" vertical="top"/>
      <protection hidden="1"/>
    </xf>
    <xf numFmtId="0" fontId="4" fillId="0" borderId="0" xfId="30" applyNumberFormat="1" applyFont="1" applyFill="1" applyBorder="1" applyAlignment="1" applyProtection="1">
      <alignment horizontal="center" vertical="top"/>
      <protection hidden="1"/>
    </xf>
    <xf numFmtId="0" fontId="52" fillId="0" borderId="0" xfId="30" applyNumberFormat="1" applyFont="1" applyFill="1" applyBorder="1" applyAlignment="1" applyProtection="1">
      <alignment vertical="center"/>
      <protection hidden="1"/>
    </xf>
    <xf numFmtId="0" fontId="53" fillId="0" borderId="0" xfId="30" applyNumberFormat="1" applyFont="1" applyFill="1" applyBorder="1" applyAlignment="1" applyProtection="1">
      <alignment vertical="center"/>
      <protection hidden="1"/>
    </xf>
    <xf numFmtId="0" fontId="53" fillId="0" borderId="0" xfId="30" applyNumberFormat="1" applyFont="1" applyFill="1" applyBorder="1" applyAlignment="1" applyProtection="1">
      <alignment vertical="top"/>
      <protection hidden="1"/>
    </xf>
    <xf numFmtId="0" fontId="32" fillId="0" borderId="0" xfId="30" applyNumberFormat="1" applyFont="1" applyFill="1" applyBorder="1" applyAlignment="1" applyProtection="1">
      <alignment vertical="top"/>
      <protection hidden="1"/>
    </xf>
    <xf numFmtId="0" fontId="16" fillId="0" borderId="0" xfId="30" applyFont="1" applyAlignment="1" applyProtection="1">
      <alignment vertical="top"/>
      <protection hidden="1"/>
    </xf>
    <xf numFmtId="0" fontId="16" fillId="0" borderId="0" xfId="30" applyFont="1" applyAlignment="1" applyProtection="1">
      <alignment vertical="center"/>
      <protection hidden="1"/>
    </xf>
    <xf numFmtId="0" fontId="16" fillId="0" borderId="0" xfId="30" applyFont="1" applyAlignment="1" applyProtection="1">
      <alignment vertical="center" wrapText="1"/>
      <protection hidden="1"/>
    </xf>
    <xf numFmtId="0" fontId="53" fillId="0" borderId="0" xfId="30" applyNumberFormat="1" applyFont="1" applyFill="1" applyBorder="1" applyAlignment="1" applyProtection="1">
      <alignment vertical="top" wrapText="1"/>
      <protection hidden="1"/>
    </xf>
    <xf numFmtId="0" fontId="16" fillId="0" borderId="0" xfId="30" applyNumberFormat="1" applyFont="1" applyFill="1" applyBorder="1" applyAlignment="1" applyProtection="1">
      <alignment vertical="center"/>
      <protection hidden="1"/>
    </xf>
    <xf numFmtId="0" fontId="16" fillId="0" borderId="12" xfId="30" applyFont="1" applyBorder="1" applyAlignment="1" applyProtection="1">
      <alignment horizontal="center" vertical="top"/>
      <protection hidden="1"/>
    </xf>
    <xf numFmtId="4" fontId="16" fillId="4" borderId="12" xfId="30" applyNumberFormat="1" applyFont="1" applyFill="1" applyBorder="1" applyAlignment="1" applyProtection="1">
      <alignment horizontal="right" vertical="center"/>
      <protection locked="0"/>
    </xf>
    <xf numFmtId="2" fontId="53" fillId="0" borderId="0" xfId="30" applyNumberFormat="1" applyFont="1" applyFill="1" applyBorder="1" applyAlignment="1" applyProtection="1">
      <alignment vertical="center"/>
      <protection hidden="1"/>
    </xf>
    <xf numFmtId="179" fontId="52" fillId="0" borderId="0" xfId="30" applyNumberFormat="1" applyFont="1" applyFill="1" applyBorder="1" applyAlignment="1" applyProtection="1">
      <alignment vertical="center"/>
      <protection hidden="1"/>
    </xf>
    <xf numFmtId="10" fontId="16" fillId="4" borderId="12" xfId="30" applyNumberFormat="1" applyFont="1" applyFill="1" applyBorder="1" applyAlignment="1" applyProtection="1">
      <alignment horizontal="right" vertical="center"/>
      <protection locked="0"/>
    </xf>
    <xf numFmtId="10" fontId="53" fillId="0" borderId="0" xfId="30" applyNumberFormat="1" applyFont="1" applyFill="1" applyBorder="1" applyAlignment="1" applyProtection="1">
      <alignment vertical="top"/>
      <protection hidden="1"/>
    </xf>
    <xf numFmtId="0" fontId="49" fillId="0" borderId="0" xfId="30" applyNumberFormat="1" applyFont="1" applyFill="1" applyBorder="1" applyAlignment="1" applyProtection="1">
      <alignment vertical="top"/>
      <protection hidden="1"/>
    </xf>
    <xf numFmtId="0" fontId="16" fillId="0" borderId="10" xfId="30" applyFont="1" applyBorder="1" applyAlignment="1" applyProtection="1">
      <alignment horizontal="center" vertical="top"/>
      <protection hidden="1"/>
    </xf>
    <xf numFmtId="0" fontId="49" fillId="0" borderId="22" xfId="30" applyNumberFormat="1" applyFont="1" applyFill="1" applyBorder="1" applyAlignment="1" applyProtection="1">
      <alignment horizontal="right" vertical="top"/>
      <protection hidden="1"/>
    </xf>
    <xf numFmtId="0" fontId="52" fillId="0" borderId="0" xfId="30" applyNumberFormat="1" applyFont="1" applyFill="1" applyBorder="1" applyAlignment="1" applyProtection="1">
      <alignment vertical="top"/>
      <protection hidden="1"/>
    </xf>
    <xf numFmtId="0" fontId="15" fillId="0" borderId="11" xfId="30" applyFont="1" applyBorder="1" applyAlignment="1" applyProtection="1">
      <alignment horizontal="center" vertical="center" wrapText="1"/>
      <protection hidden="1"/>
    </xf>
    <xf numFmtId="0" fontId="16" fillId="0" borderId="18" xfId="30" applyNumberFormat="1" applyFont="1" applyFill="1" applyBorder="1" applyAlignment="1" applyProtection="1">
      <alignment horizontal="left" vertical="center" indent="3"/>
      <protection hidden="1"/>
    </xf>
    <xf numFmtId="0" fontId="49" fillId="0" borderId="23" xfId="30" applyNumberFormat="1" applyFont="1" applyFill="1" applyBorder="1" applyAlignment="1" applyProtection="1">
      <alignment vertical="top"/>
      <protection hidden="1"/>
    </xf>
    <xf numFmtId="0" fontId="16" fillId="0" borderId="23" xfId="30" applyFont="1" applyBorder="1" applyAlignment="1" applyProtection="1">
      <alignment horizontal="center" vertical="center"/>
      <protection hidden="1"/>
    </xf>
    <xf numFmtId="0" fontId="16" fillId="0" borderId="19" xfId="30" applyFont="1" applyBorder="1" applyAlignment="1" applyProtection="1">
      <alignment horizontal="right" vertical="center"/>
      <protection hidden="1"/>
    </xf>
    <xf numFmtId="4" fontId="16" fillId="4" borderId="24" xfId="30" applyNumberFormat="1" applyFont="1" applyFill="1" applyBorder="1" applyAlignment="1" applyProtection="1">
      <alignment horizontal="right" vertical="center" wrapText="1"/>
      <protection locked="0"/>
    </xf>
    <xf numFmtId="2" fontId="52" fillId="0" borderId="0" xfId="30" applyNumberFormat="1" applyFont="1" applyFill="1" applyBorder="1" applyAlignment="1" applyProtection="1">
      <alignment vertical="center"/>
      <protection hidden="1"/>
    </xf>
    <xf numFmtId="179" fontId="52" fillId="0" borderId="0" xfId="30" applyNumberFormat="1" applyFont="1" applyFill="1" applyBorder="1" applyAlignment="1" applyProtection="1">
      <alignment vertical="top"/>
      <protection hidden="1"/>
    </xf>
    <xf numFmtId="0" fontId="0" fillId="0" borderId="18" xfId="30" applyNumberFormat="1" applyFont="1" applyFill="1" applyBorder="1" applyAlignment="1" applyProtection="1">
      <alignment horizontal="left" vertical="center" indent="3"/>
      <protection hidden="1"/>
    </xf>
    <xf numFmtId="0" fontId="15" fillId="0" borderId="13" xfId="30" applyFont="1" applyBorder="1" applyAlignment="1" applyProtection="1">
      <alignment horizontal="center" vertical="center" wrapText="1"/>
      <protection hidden="1"/>
    </xf>
    <xf numFmtId="0" fontId="0" fillId="0" borderId="25" xfId="30" applyNumberFormat="1" applyFont="1" applyFill="1" applyBorder="1" applyAlignment="1" applyProtection="1">
      <alignment horizontal="left" vertical="center" indent="3"/>
      <protection hidden="1"/>
    </xf>
    <xf numFmtId="0" fontId="49" fillId="0" borderId="26" xfId="30" applyNumberFormat="1" applyFont="1" applyFill="1" applyBorder="1" applyAlignment="1" applyProtection="1">
      <alignment vertical="top"/>
      <protection hidden="1"/>
    </xf>
    <xf numFmtId="0" fontId="16" fillId="0" borderId="27" xfId="30" applyFont="1" applyBorder="1" applyAlignment="1" applyProtection="1">
      <alignment horizontal="right" vertical="center"/>
      <protection hidden="1"/>
    </xf>
    <xf numFmtId="4" fontId="16" fillId="4" borderId="28" xfId="30" applyNumberFormat="1" applyFont="1" applyFill="1" applyBorder="1" applyAlignment="1" applyProtection="1">
      <alignment horizontal="right" vertical="center" wrapText="1"/>
      <protection locked="0"/>
    </xf>
    <xf numFmtId="0" fontId="15" fillId="0" borderId="0" xfId="30" applyFont="1" applyAlignment="1" applyProtection="1">
      <alignment horizontal="center" vertical="center" wrapText="1"/>
      <protection hidden="1"/>
    </xf>
    <xf numFmtId="0" fontId="16" fillId="0" borderId="23" xfId="30" applyFont="1" applyBorder="1" applyAlignment="1" applyProtection="1">
      <alignment horizontal="right" vertical="center"/>
      <protection hidden="1"/>
    </xf>
    <xf numFmtId="10" fontId="16" fillId="4" borderId="24" xfId="30" applyNumberFormat="1" applyFont="1" applyFill="1" applyBorder="1" applyAlignment="1" applyProtection="1">
      <alignment horizontal="right" vertical="center" wrapText="1"/>
      <protection locked="0"/>
    </xf>
    <xf numFmtId="10" fontId="52" fillId="0" borderId="0" xfId="30" applyNumberFormat="1" applyFont="1" applyFill="1" applyBorder="1" applyAlignment="1" applyProtection="1">
      <alignment vertical="top"/>
      <protection hidden="1"/>
    </xf>
    <xf numFmtId="0" fontId="16" fillId="0" borderId="26" xfId="30" applyFont="1" applyBorder="1" applyAlignment="1" applyProtection="1">
      <alignment horizontal="right" vertical="center"/>
      <protection hidden="1"/>
    </xf>
    <xf numFmtId="10" fontId="16" fillId="4" borderId="28" xfId="30" applyNumberFormat="1" applyFont="1" applyFill="1" applyBorder="1" applyAlignment="1" applyProtection="1">
      <alignment horizontal="right" vertical="center" wrapText="1"/>
      <protection locked="0"/>
    </xf>
    <xf numFmtId="0" fontId="16" fillId="0" borderId="9" xfId="30" applyFont="1" applyBorder="1" applyAlignment="1" applyProtection="1">
      <alignment vertical="center"/>
      <protection hidden="1"/>
    </xf>
    <xf numFmtId="0" fontId="15" fillId="0" borderId="0" xfId="30" applyFont="1" applyBorder="1" applyAlignment="1" applyProtection="1">
      <alignment horizontal="center" vertical="center" wrapText="1"/>
      <protection hidden="1"/>
    </xf>
    <xf numFmtId="0" fontId="16" fillId="0" borderId="0" xfId="30" applyNumberFormat="1" applyFont="1" applyFill="1" applyBorder="1" applyAlignment="1" applyProtection="1">
      <alignment horizontal="left" vertical="center" indent="6"/>
      <protection hidden="1"/>
    </xf>
    <xf numFmtId="0" fontId="16" fillId="0" borderId="0" xfId="30" applyFont="1" applyBorder="1" applyAlignment="1" applyProtection="1">
      <alignment horizontal="justify" vertical="center"/>
      <protection hidden="1"/>
    </xf>
    <xf numFmtId="0" fontId="16" fillId="0" borderId="0" xfId="30" applyNumberFormat="1" applyFont="1" applyFill="1" applyBorder="1" applyAlignment="1" applyProtection="1">
      <alignment vertical="center" wrapText="1"/>
      <protection hidden="1"/>
    </xf>
    <xf numFmtId="0" fontId="52" fillId="0" borderId="0" xfId="0" applyFont="1" applyAlignment="1" applyProtection="1">
      <alignment horizontal="justify" vertical="center"/>
      <protection hidden="1"/>
    </xf>
    <xf numFmtId="0" fontId="16" fillId="0" borderId="0" xfId="24" applyFont="1" applyAlignment="1" applyProtection="1">
      <alignment vertical="center"/>
      <protection hidden="1"/>
    </xf>
    <xf numFmtId="164" fontId="16" fillId="0" borderId="0" xfId="0" applyNumberFormat="1" applyFont="1" applyAlignment="1" applyProtection="1">
      <alignment horizontal="center" vertical="center"/>
      <protection hidden="1"/>
    </xf>
    <xf numFmtId="0" fontId="18" fillId="0" borderId="0" xfId="24" applyProtection="1">
      <protection hidden="1"/>
    </xf>
    <xf numFmtId="176" fontId="15" fillId="0" borderId="0" xfId="24" applyNumberFormat="1" applyFont="1" applyAlignment="1" applyProtection="1">
      <alignment vertical="center"/>
      <protection hidden="1"/>
    </xf>
    <xf numFmtId="0" fontId="15" fillId="0" borderId="0" xfId="24" applyFont="1" applyAlignment="1" applyProtection="1">
      <alignment horizontal="right" vertical="center"/>
      <protection hidden="1"/>
    </xf>
    <xf numFmtId="0" fontId="52" fillId="0" borderId="0" xfId="24" applyFont="1" applyAlignment="1" applyProtection="1">
      <alignment horizontal="left" vertical="center"/>
      <protection hidden="1"/>
    </xf>
    <xf numFmtId="0" fontId="15" fillId="0" borderId="0" xfId="24" applyFont="1" applyAlignment="1" applyProtection="1">
      <alignment horizontal="left" vertical="center" indent="2"/>
      <protection hidden="1"/>
    </xf>
    <xf numFmtId="0" fontId="16" fillId="0" borderId="0" xfId="24" applyFont="1" applyAlignment="1" applyProtection="1">
      <alignment horizontal="left" vertical="center" indent="1"/>
      <protection hidden="1"/>
    </xf>
    <xf numFmtId="0" fontId="52" fillId="0" borderId="0" xfId="24" applyFont="1" applyAlignment="1" applyProtection="1">
      <alignment vertical="center"/>
      <protection hidden="1"/>
    </xf>
    <xf numFmtId="0" fontId="0" fillId="0" borderId="0" xfId="0" applyAlignment="1" applyProtection="1">
      <alignment horizontal="center" vertical="center" wrapText="1"/>
      <protection hidden="1"/>
    </xf>
    <xf numFmtId="0" fontId="0" fillId="0" borderId="0" xfId="0" applyAlignment="1" applyProtection="1">
      <alignment vertical="center" wrapText="1"/>
      <protection hidden="1"/>
    </xf>
    <xf numFmtId="0" fontId="15" fillId="0" borderId="12" xfId="0" applyFont="1" applyBorder="1" applyAlignment="1" applyProtection="1">
      <alignment horizontal="center" vertical="center" wrapText="1"/>
      <protection hidden="1"/>
    </xf>
    <xf numFmtId="0" fontId="15" fillId="0" borderId="12" xfId="0" applyFont="1" applyBorder="1" applyAlignment="1" applyProtection="1">
      <alignment vertical="center" wrapText="1"/>
      <protection hidden="1"/>
    </xf>
    <xf numFmtId="0" fontId="15" fillId="0" borderId="12" xfId="0" quotePrefix="1" applyFont="1"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4" borderId="12" xfId="0" applyFill="1" applyBorder="1" applyAlignment="1" applyProtection="1">
      <alignment vertical="center"/>
      <protection locked="0"/>
    </xf>
    <xf numFmtId="2" fontId="0" fillId="4" borderId="12" xfId="0" applyNumberFormat="1" applyFill="1" applyBorder="1" applyAlignment="1" applyProtection="1">
      <alignment vertical="center"/>
      <protection locked="0"/>
    </xf>
    <xf numFmtId="10" fontId="0" fillId="4" borderId="12" xfId="0" applyNumberFormat="1" applyFill="1" applyBorder="1" applyAlignment="1" applyProtection="1">
      <alignment vertical="center"/>
      <protection locked="0"/>
    </xf>
    <xf numFmtId="0" fontId="0" fillId="0" borderId="12" xfId="0" applyBorder="1" applyAlignment="1" applyProtection="1">
      <alignment vertical="center"/>
      <protection hidden="1"/>
    </xf>
    <xf numFmtId="0" fontId="15" fillId="0" borderId="12" xfId="0" applyFont="1" applyBorder="1" applyAlignment="1" applyProtection="1">
      <alignment horizontal="center" vertical="center"/>
      <protection hidden="1"/>
    </xf>
    <xf numFmtId="0" fontId="15" fillId="0" borderId="12" xfId="0" applyFont="1" applyBorder="1" applyAlignment="1" applyProtection="1">
      <alignment vertical="center"/>
      <protection hidden="1"/>
    </xf>
    <xf numFmtId="0" fontId="15" fillId="0" borderId="0" xfId="0" applyFont="1" applyProtection="1">
      <protection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0" fontId="15" fillId="0" borderId="0" xfId="0" quotePrefix="1" applyFont="1" applyAlignment="1" applyProtection="1">
      <alignment horizontal="center" vertical="center"/>
      <protection hidden="1"/>
    </xf>
    <xf numFmtId="0" fontId="2" fillId="4" borderId="0" xfId="19" applyFill="1" applyAlignment="1" applyProtection="1">
      <alignment horizontal="center" vertical="center" wrapText="1"/>
    </xf>
    <xf numFmtId="0" fontId="0" fillId="0" borderId="0" xfId="31" applyFont="1" applyAlignment="1" applyProtection="1">
      <alignment vertical="center"/>
      <protection hidden="1"/>
    </xf>
    <xf numFmtId="10" fontId="15" fillId="4" borderId="12" xfId="31" applyNumberFormat="1" applyFont="1" applyFill="1" applyBorder="1" applyAlignment="1">
      <alignment horizontal="right" vertical="center" wrapText="1"/>
    </xf>
    <xf numFmtId="0" fontId="15" fillId="4" borderId="12" xfId="31" applyFont="1" applyFill="1" applyBorder="1" applyAlignment="1">
      <alignment horizontal="right" vertical="center" wrapText="1"/>
    </xf>
    <xf numFmtId="0" fontId="4" fillId="0" borderId="0" xfId="0" applyFont="1" applyProtection="1">
      <protection hidden="1"/>
    </xf>
    <xf numFmtId="164" fontId="0" fillId="0" borderId="12" xfId="0" applyNumberFormat="1" applyBorder="1" applyAlignment="1">
      <alignment horizontal="center" vertical="top"/>
    </xf>
    <xf numFmtId="0" fontId="29" fillId="0" borderId="0" xfId="0" applyFont="1" applyAlignment="1" applyProtection="1">
      <alignment horizontal="center"/>
      <protection hidden="1"/>
    </xf>
    <xf numFmtId="10" fontId="15" fillId="0" borderId="0" xfId="0" applyNumberFormat="1" applyFont="1" applyAlignment="1" applyProtection="1">
      <alignment horizontal="center" vertical="center"/>
      <protection hidden="1"/>
    </xf>
    <xf numFmtId="0" fontId="15" fillId="0" borderId="0" xfId="0" applyFont="1" applyAlignment="1" applyProtection="1">
      <alignment horizontal="left" vertical="center" wrapText="1"/>
      <protection hidden="1"/>
    </xf>
    <xf numFmtId="0" fontId="29" fillId="0" borderId="0" xfId="0" applyFont="1" applyAlignment="1" applyProtection="1">
      <alignment horizontal="center" vertical="center" wrapText="1"/>
      <protection hidden="1"/>
    </xf>
    <xf numFmtId="164" fontId="0" fillId="0" borderId="12" xfId="0" applyNumberFormat="1" applyBorder="1" applyAlignment="1" applyProtection="1">
      <alignment horizontal="center" vertical="top" wrapText="1"/>
      <protection hidden="1"/>
    </xf>
    <xf numFmtId="43" fontId="0" fillId="0" borderId="12" xfId="0" applyNumberFormat="1" applyBorder="1" applyAlignment="1" applyProtection="1">
      <alignment vertical="top" wrapText="1"/>
      <protection hidden="1"/>
    </xf>
    <xf numFmtId="2" fontId="0" fillId="0" borderId="12" xfId="0" applyNumberFormat="1" applyBorder="1" applyAlignment="1" applyProtection="1">
      <alignment horizontal="right" vertical="center"/>
      <protection hidden="1"/>
    </xf>
    <xf numFmtId="0" fontId="0" fillId="0" borderId="0" xfId="0" applyAlignment="1" applyProtection="1">
      <alignment horizontal="justify" vertical="center"/>
      <protection hidden="1"/>
    </xf>
    <xf numFmtId="14" fontId="0" fillId="0" borderId="0" xfId="0" applyNumberFormat="1" applyAlignment="1" applyProtection="1">
      <alignment horizontal="left" vertical="center"/>
      <protection hidden="1"/>
    </xf>
    <xf numFmtId="39" fontId="0" fillId="0" borderId="12" xfId="7" applyNumberFormat="1" applyFont="1" applyFill="1" applyBorder="1" applyAlignment="1" applyProtection="1">
      <alignment horizontal="right" vertical="top" wrapText="1"/>
      <protection locked="0" hidden="1"/>
    </xf>
    <xf numFmtId="0" fontId="0" fillId="0" borderId="0" xfId="0" applyAlignment="1" applyProtection="1">
      <alignment horizontal="left" vertical="center"/>
      <protection hidden="1"/>
    </xf>
    <xf numFmtId="0" fontId="0" fillId="0" borderId="0" xfId="32" applyFont="1" applyAlignment="1" applyProtection="1">
      <alignment vertical="center"/>
      <protection hidden="1"/>
    </xf>
    <xf numFmtId="0" fontId="0" fillId="0" borderId="12" xfId="0" applyBorder="1" applyAlignment="1">
      <alignment horizontal="justify" vertical="top" wrapText="1"/>
    </xf>
    <xf numFmtId="0" fontId="15" fillId="0" borderId="12" xfId="0" applyFont="1" applyBorder="1" applyAlignment="1">
      <alignment horizontal="center" vertical="top" wrapText="1"/>
    </xf>
    <xf numFmtId="0" fontId="0" fillId="0" borderId="12" xfId="0" applyBorder="1" applyAlignment="1">
      <alignment horizontal="center" vertical="top" wrapText="1"/>
    </xf>
    <xf numFmtId="0" fontId="0" fillId="0" borderId="0" xfId="0" applyAlignment="1" applyProtection="1">
      <alignment horizontal="center"/>
      <protection hidden="1"/>
    </xf>
    <xf numFmtId="0" fontId="0" fillId="5" borderId="0" xfId="0" applyFill="1" applyAlignment="1" applyProtection="1">
      <alignment horizontal="left" vertical="center"/>
      <protection hidden="1"/>
    </xf>
    <xf numFmtId="0" fontId="0" fillId="5" borderId="0" xfId="0" applyFill="1" applyProtection="1">
      <protection hidden="1"/>
    </xf>
    <xf numFmtId="1" fontId="0" fillId="5" borderId="0" xfId="0" applyNumberFormat="1" applyFill="1" applyProtection="1">
      <protection hidden="1"/>
    </xf>
    <xf numFmtId="2" fontId="0" fillId="0" borderId="0" xfId="0" applyNumberFormat="1" applyProtection="1">
      <protection hidden="1"/>
    </xf>
    <xf numFmtId="10" fontId="0" fillId="0" borderId="0" xfId="0" applyNumberFormat="1" applyAlignment="1" applyProtection="1">
      <alignment horizontal="center" vertical="center"/>
      <protection hidden="1"/>
    </xf>
    <xf numFmtId="1" fontId="0" fillId="0" borderId="0" xfId="0" applyNumberFormat="1" applyAlignment="1" applyProtection="1">
      <alignment vertical="center"/>
      <protection hidden="1"/>
    </xf>
    <xf numFmtId="0" fontId="0" fillId="0" borderId="0" xfId="0" applyAlignment="1" applyProtection="1">
      <alignment horizontal="left" vertical="center" indent="1"/>
      <protection hidden="1"/>
    </xf>
    <xf numFmtId="1" fontId="0" fillId="0" borderId="0" xfId="0" applyNumberFormat="1" applyProtection="1">
      <protection hidden="1"/>
    </xf>
    <xf numFmtId="0" fontId="0" fillId="0" borderId="0" xfId="32" applyFont="1" applyAlignment="1" applyProtection="1">
      <alignment horizontal="left" vertical="center" indent="1"/>
      <protection hidden="1"/>
    </xf>
    <xf numFmtId="2" fontId="0" fillId="0" borderId="0" xfId="0" applyNumberFormat="1" applyAlignment="1" applyProtection="1">
      <alignment horizontal="center" vertical="center"/>
      <protection hidden="1"/>
    </xf>
    <xf numFmtId="178" fontId="0" fillId="0" borderId="0" xfId="0" applyNumberFormat="1" applyAlignment="1" applyProtection="1">
      <alignment horizontal="center"/>
      <protection hidden="1"/>
    </xf>
    <xf numFmtId="15" fontId="0" fillId="0" borderId="0" xfId="0" applyNumberFormat="1" applyProtection="1">
      <protection hidden="1"/>
    </xf>
    <xf numFmtId="0" fontId="0" fillId="0" borderId="3" xfId="0" applyBorder="1" applyAlignment="1">
      <alignment horizontal="justify" vertical="top" wrapText="1"/>
    </xf>
    <xf numFmtId="0" fontId="0" fillId="0" borderId="12" xfId="0" applyBorder="1" applyAlignment="1">
      <alignment horizontal="center" vertical="top"/>
    </xf>
    <xf numFmtId="2" fontId="0" fillId="0" borderId="0" xfId="0" applyNumberFormat="1" applyAlignment="1" applyProtection="1">
      <alignment vertical="center"/>
      <protection hidden="1"/>
    </xf>
    <xf numFmtId="0" fontId="0" fillId="0" borderId="0" xfId="0" applyAlignment="1" applyProtection="1">
      <alignment horizontal="right" vertical="center"/>
      <protection hidden="1"/>
    </xf>
    <xf numFmtId="2" fontId="0" fillId="0" borderId="0" xfId="7" applyNumberFormat="1" applyFont="1" applyFill="1" applyBorder="1" applyAlignment="1" applyProtection="1">
      <alignment horizontal="center" vertical="center"/>
      <protection hidden="1"/>
    </xf>
    <xf numFmtId="0" fontId="0" fillId="0" borderId="12" xfId="0" applyBorder="1" applyAlignment="1">
      <alignment horizontal="center"/>
    </xf>
    <xf numFmtId="0" fontId="0" fillId="0" borderId="4" xfId="0" applyBorder="1" applyAlignment="1" applyProtection="1">
      <alignment horizontal="center" vertical="center"/>
      <protection hidden="1"/>
    </xf>
    <xf numFmtId="0" fontId="0" fillId="0" borderId="0" xfId="0" applyAlignment="1" applyProtection="1">
      <alignment horizontal="justify" vertical="top"/>
      <protection hidden="1"/>
    </xf>
    <xf numFmtId="176" fontId="0" fillId="0" borderId="0" xfId="0" applyNumberFormat="1" applyAlignment="1" applyProtection="1">
      <alignment horizontal="justify" vertical="top"/>
      <protection hidden="1"/>
    </xf>
    <xf numFmtId="0" fontId="0" fillId="0" borderId="0" xfId="31" applyFont="1" applyAlignment="1" applyProtection="1">
      <alignment horizontal="left" vertical="center" indent="1"/>
      <protection hidden="1"/>
    </xf>
    <xf numFmtId="0" fontId="0" fillId="0" borderId="0" xfId="34" applyFont="1" applyAlignment="1" applyProtection="1">
      <alignment horizontal="left" vertical="center" indent="1"/>
      <protection hidden="1"/>
    </xf>
    <xf numFmtId="0" fontId="0" fillId="0" borderId="0" xfId="31" applyFont="1" applyAlignment="1" applyProtection="1">
      <alignment vertical="top"/>
      <protection hidden="1"/>
    </xf>
    <xf numFmtId="0" fontId="0" fillId="0" borderId="13" xfId="31" applyFont="1" applyBorder="1" applyAlignment="1" applyProtection="1">
      <alignment horizontal="center" vertical="center"/>
      <protection hidden="1"/>
    </xf>
    <xf numFmtId="0" fontId="0" fillId="0" borderId="13" xfId="31" applyFont="1" applyBorder="1" applyAlignment="1" applyProtection="1">
      <alignment vertical="center"/>
      <protection hidden="1"/>
    </xf>
    <xf numFmtId="0" fontId="0" fillId="0" borderId="13" xfId="31" applyFont="1" applyBorder="1" applyAlignment="1" applyProtection="1">
      <alignment horizontal="justify" vertical="top" wrapText="1"/>
      <protection hidden="1"/>
    </xf>
    <xf numFmtId="0" fontId="0" fillId="0" borderId="0" xfId="31" applyFont="1" applyAlignment="1" applyProtection="1">
      <alignment horizontal="center" vertical="center"/>
      <protection hidden="1"/>
    </xf>
    <xf numFmtId="4" fontId="0" fillId="0" borderId="0" xfId="31" applyNumberFormat="1" applyFont="1" applyAlignment="1" applyProtection="1">
      <alignment vertical="center"/>
      <protection hidden="1"/>
    </xf>
    <xf numFmtId="0" fontId="0" fillId="0" borderId="0" xfId="31" applyFont="1" applyAlignment="1" applyProtection="1">
      <alignment horizontal="right" vertical="center"/>
      <protection hidden="1"/>
    </xf>
    <xf numFmtId="0" fontId="0" fillId="0" borderId="0" xfId="31" applyFont="1" applyAlignment="1" applyProtection="1">
      <alignment horizontal="left" vertical="center"/>
      <protection hidden="1"/>
    </xf>
    <xf numFmtId="0" fontId="15" fillId="0" borderId="0" xfId="31" applyFont="1" applyAlignment="1" applyProtection="1">
      <alignment horizontal="center" vertical="top"/>
      <protection hidden="1"/>
    </xf>
    <xf numFmtId="3" fontId="15" fillId="0" borderId="13" xfId="31" applyNumberFormat="1" applyFont="1" applyBorder="1" applyAlignment="1" applyProtection="1">
      <alignment horizontal="justify" vertical="center" wrapText="1"/>
      <protection hidden="1"/>
    </xf>
    <xf numFmtId="4" fontId="0" fillId="0" borderId="0" xfId="31" applyNumberFormat="1" applyFont="1" applyAlignment="1" applyProtection="1">
      <alignment vertical="top"/>
      <protection hidden="1"/>
    </xf>
    <xf numFmtId="0" fontId="0" fillId="0" borderId="0" xfId="31" applyFont="1" applyAlignment="1" applyProtection="1">
      <alignment horizontal="right"/>
      <protection hidden="1"/>
    </xf>
    <xf numFmtId="0" fontId="0" fillId="0" borderId="0" xfId="32" applyFont="1" applyAlignment="1" applyProtection="1">
      <alignment horizontal="justify" vertical="top"/>
      <protection hidden="1"/>
    </xf>
    <xf numFmtId="0" fontId="15" fillId="0" borderId="15" xfId="0" applyFont="1" applyBorder="1" applyAlignment="1">
      <alignment horizontal="justify" vertical="top" wrapText="1"/>
    </xf>
    <xf numFmtId="169" fontId="17" fillId="0" borderId="12" xfId="0" applyNumberFormat="1" applyFont="1" applyBorder="1" applyAlignment="1">
      <alignment horizontal="justify" vertical="top" wrapText="1"/>
    </xf>
    <xf numFmtId="0" fontId="0" fillId="0" borderId="0" xfId="0" applyAlignment="1" applyProtection="1">
      <alignment horizontal="center" vertical="top"/>
      <protection hidden="1"/>
    </xf>
    <xf numFmtId="0" fontId="0" fillId="0" borderId="12" xfId="0" applyBorder="1" applyAlignment="1" applyProtection="1">
      <alignment horizontal="center" vertical="top"/>
      <protection hidden="1"/>
    </xf>
    <xf numFmtId="0" fontId="15" fillId="0" borderId="12" xfId="0" applyFont="1" applyBorder="1" applyAlignment="1" applyProtection="1">
      <alignment horizontal="center" vertical="top"/>
      <protection hidden="1"/>
    </xf>
    <xf numFmtId="0" fontId="0" fillId="0" borderId="4" xfId="0" applyBorder="1" applyAlignment="1" applyProtection="1">
      <alignment horizontal="justify" vertical="top"/>
      <protection hidden="1"/>
    </xf>
    <xf numFmtId="0" fontId="0" fillId="0" borderId="15" xfId="0" applyBorder="1" applyAlignment="1" applyProtection="1">
      <alignment horizontal="justify" vertical="top" wrapText="1"/>
      <protection hidden="1"/>
    </xf>
    <xf numFmtId="0" fontId="0" fillId="0" borderId="15" xfId="0" applyBorder="1" applyAlignment="1">
      <alignment horizontal="justify" vertical="top" wrapText="1"/>
    </xf>
    <xf numFmtId="0" fontId="29" fillId="0" borderId="0" xfId="32" applyFont="1" applyAlignment="1" applyProtection="1">
      <alignment horizontal="justify" vertical="top"/>
      <protection hidden="1"/>
    </xf>
    <xf numFmtId="0" fontId="26" fillId="0" borderId="0" xfId="0" applyFont="1" applyAlignment="1" applyProtection="1">
      <alignment horizontal="justify" vertical="top" wrapText="1"/>
      <protection hidden="1"/>
    </xf>
    <xf numFmtId="0" fontId="26" fillId="0" borderId="0" xfId="0" applyFont="1" applyAlignment="1" applyProtection="1">
      <alignment horizontal="justify" vertical="top"/>
      <protection hidden="1"/>
    </xf>
    <xf numFmtId="0" fontId="26" fillId="0" borderId="0" xfId="36" applyFont="1" applyFill="1" applyBorder="1" applyAlignment="1" applyProtection="1">
      <alignment horizontal="justify" vertical="top"/>
      <protection hidden="1"/>
    </xf>
    <xf numFmtId="0" fontId="29" fillId="0" borderId="0" xfId="36" applyFont="1" applyFill="1" applyBorder="1" applyAlignment="1" applyProtection="1">
      <alignment horizontal="justify" vertical="top" wrapText="1"/>
      <protection hidden="1"/>
    </xf>
    <xf numFmtId="0" fontId="29" fillId="0" borderId="0" xfId="36" applyNumberFormat="1" applyFont="1" applyFill="1" applyBorder="1" applyAlignment="1" applyProtection="1">
      <alignment horizontal="justify" vertical="top"/>
      <protection hidden="1"/>
    </xf>
    <xf numFmtId="169" fontId="29" fillId="0" borderId="0" xfId="36" quotePrefix="1" applyNumberFormat="1" applyFont="1" applyFill="1" applyBorder="1" applyAlignment="1" applyProtection="1">
      <alignment horizontal="justify" vertical="top" wrapText="1"/>
      <protection hidden="1"/>
    </xf>
    <xf numFmtId="169" fontId="29" fillId="0" borderId="0" xfId="36" applyNumberFormat="1" applyFont="1" applyFill="1" applyBorder="1" applyAlignment="1" applyProtection="1">
      <alignment horizontal="justify" vertical="top" wrapText="1"/>
      <protection hidden="1"/>
    </xf>
    <xf numFmtId="0" fontId="26" fillId="0" borderId="0" xfId="36" applyFont="1" applyFill="1" applyBorder="1" applyAlignment="1" applyProtection="1">
      <alignment horizontal="justify" vertical="top" wrapText="1"/>
      <protection hidden="1"/>
    </xf>
    <xf numFmtId="164" fontId="29" fillId="0" borderId="0" xfId="36" applyNumberFormat="1" applyFont="1" applyFill="1" applyBorder="1" applyAlignment="1" applyProtection="1">
      <alignment horizontal="justify" vertical="top" wrapText="1"/>
      <protection hidden="1"/>
    </xf>
    <xf numFmtId="0" fontId="29" fillId="0" borderId="0" xfId="36" applyNumberFormat="1" applyFont="1" applyFill="1" applyBorder="1" applyAlignment="1" applyProtection="1">
      <alignment horizontal="justify" vertical="top" wrapText="1"/>
      <protection hidden="1"/>
    </xf>
    <xf numFmtId="3" fontId="29" fillId="0" borderId="0" xfId="36" applyNumberFormat="1" applyFont="1" applyFill="1" applyBorder="1" applyAlignment="1" applyProtection="1">
      <alignment horizontal="justify" vertical="top" wrapText="1"/>
      <protection hidden="1"/>
    </xf>
    <xf numFmtId="0" fontId="0" fillId="0" borderId="9" xfId="0" applyBorder="1" applyAlignment="1" applyProtection="1">
      <alignment horizontal="center" vertical="top"/>
      <protection hidden="1"/>
    </xf>
    <xf numFmtId="0" fontId="15" fillId="0" borderId="0" xfId="32" applyFont="1" applyAlignment="1" applyProtection="1">
      <alignment horizontal="center" vertical="top"/>
      <protection hidden="1"/>
    </xf>
    <xf numFmtId="0" fontId="0" fillId="0" borderId="0" xfId="32" applyFont="1" applyAlignment="1" applyProtection="1">
      <alignment horizontal="center" vertical="top"/>
      <protection hidden="1"/>
    </xf>
    <xf numFmtId="0" fontId="0" fillId="0" borderId="4" xfId="0" applyBorder="1" applyAlignment="1" applyProtection="1">
      <alignment horizontal="center" vertical="top"/>
      <protection hidden="1"/>
    </xf>
    <xf numFmtId="0" fontId="26" fillId="0" borderId="0" xfId="0" applyFont="1" applyAlignment="1" applyProtection="1">
      <alignment horizontal="center" vertical="top"/>
      <protection hidden="1"/>
    </xf>
    <xf numFmtId="0" fontId="26" fillId="0" borderId="0" xfId="32" applyFont="1" applyAlignment="1" applyProtection="1">
      <alignment horizontal="center" vertical="top"/>
      <protection hidden="1"/>
    </xf>
    <xf numFmtId="0" fontId="26" fillId="0" borderId="13" xfId="32" applyFont="1" applyBorder="1" applyAlignment="1" applyProtection="1">
      <alignment horizontal="center" vertical="top"/>
      <protection hidden="1"/>
    </xf>
    <xf numFmtId="0" fontId="29" fillId="0" borderId="12" xfId="32" applyFont="1" applyBorder="1" applyAlignment="1" applyProtection="1">
      <alignment horizontal="center" vertical="top"/>
      <protection hidden="1"/>
    </xf>
    <xf numFmtId="0" fontId="29" fillId="0" borderId="12" xfId="0" applyFont="1" applyBorder="1" applyAlignment="1" applyProtection="1">
      <alignment horizontal="center" vertical="top"/>
      <protection hidden="1"/>
    </xf>
    <xf numFmtId="0" fontId="26" fillId="0" borderId="12" xfId="0" applyFont="1" applyBorder="1" applyAlignment="1" applyProtection="1">
      <alignment horizontal="center" vertical="top" wrapText="1"/>
      <protection hidden="1"/>
    </xf>
    <xf numFmtId="0" fontId="26" fillId="0" borderId="12" xfId="0" applyFont="1" applyBorder="1" applyAlignment="1" applyProtection="1">
      <alignment horizontal="center" vertical="top"/>
      <protection hidden="1"/>
    </xf>
    <xf numFmtId="164" fontId="26" fillId="0" borderId="12" xfId="36" applyNumberFormat="1" applyFont="1" applyFill="1" applyBorder="1" applyAlignment="1" applyProtection="1">
      <alignment horizontal="center" vertical="top" wrapText="1"/>
      <protection hidden="1"/>
    </xf>
    <xf numFmtId="164" fontId="29" fillId="0" borderId="12" xfId="36" applyNumberFormat="1" applyFont="1" applyFill="1" applyBorder="1" applyAlignment="1" applyProtection="1">
      <alignment horizontal="center" vertical="top" wrapText="1"/>
      <protection hidden="1"/>
    </xf>
    <xf numFmtId="0" fontId="29" fillId="0" borderId="12" xfId="36" applyFont="1" applyFill="1" applyBorder="1" applyAlignment="1" applyProtection="1">
      <alignment horizontal="center" vertical="top" wrapText="1"/>
      <protection hidden="1"/>
    </xf>
    <xf numFmtId="0" fontId="26" fillId="0" borderId="12" xfId="36" applyFont="1" applyFill="1" applyBorder="1" applyAlignment="1" applyProtection="1">
      <alignment horizontal="center" vertical="top" wrapText="1"/>
      <protection hidden="1"/>
    </xf>
    <xf numFmtId="0" fontId="29" fillId="0" borderId="12" xfId="36" applyNumberFormat="1" applyFont="1" applyFill="1" applyBorder="1" applyAlignment="1" applyProtection="1">
      <alignment horizontal="center" vertical="top"/>
      <protection hidden="1"/>
    </xf>
    <xf numFmtId="0" fontId="0" fillId="0" borderId="13" xfId="0" applyBorder="1" applyAlignment="1">
      <alignment horizontal="center" vertical="center" wrapText="1"/>
    </xf>
    <xf numFmtId="0" fontId="0" fillId="0" borderId="13" xfId="0" applyBorder="1" applyAlignment="1">
      <alignment horizontal="center"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177" fontId="0" fillId="0" borderId="12" xfId="7" applyNumberFormat="1" applyFont="1" applyBorder="1" applyAlignment="1">
      <alignment horizontal="center" vertical="center" wrapText="1"/>
    </xf>
    <xf numFmtId="0" fontId="0" fillId="0" borderId="10" xfId="0" applyBorder="1" applyAlignment="1">
      <alignment horizontal="center" vertical="center" wrapText="1"/>
    </xf>
    <xf numFmtId="1" fontId="0" fillId="0" borderId="13" xfId="0" applyNumberFormat="1" applyBorder="1" applyAlignment="1">
      <alignment horizontal="center" vertical="center"/>
    </xf>
    <xf numFmtId="1" fontId="0" fillId="0" borderId="10" xfId="0" applyNumberFormat="1" applyBorder="1" applyAlignment="1">
      <alignment horizontal="center" vertical="center"/>
    </xf>
    <xf numFmtId="0" fontId="15" fillId="0" borderId="12" xfId="0" applyFont="1" applyBorder="1" applyAlignment="1" applyProtection="1">
      <alignment horizontal="center" vertical="top" wrapText="1"/>
      <protection hidden="1"/>
    </xf>
    <xf numFmtId="0" fontId="15" fillId="0" borderId="3" xfId="0" applyFont="1" applyBorder="1" applyAlignment="1">
      <alignment horizontal="justify" vertical="top" wrapText="1"/>
    </xf>
    <xf numFmtId="2" fontId="0" fillId="0" borderId="12" xfId="0" applyNumberFormat="1" applyBorder="1" applyAlignment="1">
      <alignment horizontal="center" vertical="top"/>
    </xf>
    <xf numFmtId="39" fontId="0" fillId="0" borderId="10" xfId="7" applyNumberFormat="1" applyFont="1" applyFill="1" applyBorder="1" applyAlignment="1" applyProtection="1">
      <alignment horizontal="right" vertical="top" wrapText="1"/>
      <protection locked="0" hidden="1"/>
    </xf>
    <xf numFmtId="0" fontId="0" fillId="0" borderId="0" xfId="0" applyAlignment="1" applyProtection="1">
      <alignment horizontal="justify" vertical="top" wrapText="1"/>
      <protection hidden="1"/>
    </xf>
    <xf numFmtId="0" fontId="15" fillId="0" borderId="12" xfId="0" applyFont="1" applyBorder="1" applyAlignment="1" applyProtection="1">
      <alignment horizontal="justify" vertical="top" wrapText="1"/>
      <protection hidden="1"/>
    </xf>
    <xf numFmtId="0" fontId="0" fillId="0" borderId="0" xfId="0" applyAlignment="1" applyProtection="1">
      <alignment vertical="top" wrapText="1"/>
      <protection hidden="1"/>
    </xf>
    <xf numFmtId="0" fontId="15" fillId="0" borderId="15" xfId="0" applyFont="1" applyBorder="1" applyAlignment="1" applyProtection="1">
      <alignment horizontal="justify" vertical="top" wrapText="1"/>
      <protection hidden="1"/>
    </xf>
    <xf numFmtId="0" fontId="0" fillId="0" borderId="15" xfId="0" applyBorder="1" applyAlignment="1" applyProtection="1">
      <alignment horizontal="justify" vertical="top"/>
      <protection hidden="1"/>
    </xf>
    <xf numFmtId="2" fontId="0" fillId="0" borderId="10" xfId="0" applyNumberFormat="1" applyBorder="1" applyAlignment="1" applyProtection="1">
      <alignment horizontal="right" vertical="center"/>
      <protection hidden="1"/>
    </xf>
    <xf numFmtId="1" fontId="0" fillId="0" borderId="12" xfId="0" applyNumberFormat="1" applyBorder="1" applyAlignment="1">
      <alignment horizontal="center" vertical="center"/>
    </xf>
    <xf numFmtId="0" fontId="0" fillId="0" borderId="11" xfId="0" applyBorder="1" applyAlignment="1">
      <alignment horizontal="justify" vertical="top" wrapText="1"/>
    </xf>
    <xf numFmtId="0" fontId="15" fillId="9" borderId="12" xfId="0" applyFont="1" applyFill="1" applyBorder="1" applyAlignment="1">
      <alignment horizontal="center" vertical="top" wrapText="1"/>
    </xf>
    <xf numFmtId="0" fontId="15" fillId="9" borderId="15" xfId="0" applyFont="1" applyFill="1" applyBorder="1" applyAlignment="1">
      <alignment horizontal="justify" vertical="top" wrapText="1"/>
    </xf>
    <xf numFmtId="0" fontId="0" fillId="9" borderId="12" xfId="0" applyFill="1" applyBorder="1" applyAlignment="1" applyProtection="1">
      <alignment horizontal="center" vertical="center"/>
      <protection hidden="1"/>
    </xf>
    <xf numFmtId="164" fontId="0" fillId="9" borderId="12" xfId="0" applyNumberFormat="1" applyFill="1" applyBorder="1" applyAlignment="1" applyProtection="1">
      <alignment horizontal="center" vertical="top" wrapText="1"/>
      <protection hidden="1"/>
    </xf>
    <xf numFmtId="0" fontId="15" fillId="9" borderId="0" xfId="0" applyFont="1" applyFill="1" applyAlignment="1" applyProtection="1">
      <alignment horizontal="left" vertical="center"/>
      <protection hidden="1"/>
    </xf>
    <xf numFmtId="0" fontId="29" fillId="9" borderId="0" xfId="0" applyFont="1" applyFill="1" applyAlignment="1" applyProtection="1">
      <alignment horizontal="center"/>
      <protection hidden="1"/>
    </xf>
    <xf numFmtId="0" fontId="0" fillId="9" borderId="0" xfId="0" applyFill="1" applyAlignment="1" applyProtection="1">
      <alignment vertical="center"/>
      <protection hidden="1"/>
    </xf>
    <xf numFmtId="0" fontId="29" fillId="9" borderId="0" xfId="0" applyFont="1" applyFill="1" applyProtection="1">
      <protection hidden="1"/>
    </xf>
    <xf numFmtId="0" fontId="0" fillId="9" borderId="0" xfId="0" applyFill="1" applyProtection="1">
      <protection hidden="1"/>
    </xf>
    <xf numFmtId="0" fontId="0" fillId="9" borderId="0" xfId="0" applyFill="1" applyAlignment="1" applyProtection="1">
      <alignment horizontal="center"/>
      <protection hidden="1"/>
    </xf>
    <xf numFmtId="15" fontId="0" fillId="9" borderId="0" xfId="0" applyNumberFormat="1" applyFill="1" applyProtection="1">
      <protection hidden="1"/>
    </xf>
    <xf numFmtId="0" fontId="15" fillId="9" borderId="3" xfId="36" applyFont="1" applyFill="1" applyBorder="1" applyAlignment="1" applyProtection="1">
      <alignment horizontal="justify" vertical="top" wrapText="1"/>
      <protection hidden="1"/>
    </xf>
    <xf numFmtId="0" fontId="15" fillId="9" borderId="3" xfId="0" applyFont="1" applyFill="1" applyBorder="1" applyAlignment="1" applyProtection="1">
      <alignment horizontal="center" vertical="top" wrapText="1"/>
      <protection hidden="1"/>
    </xf>
    <xf numFmtId="0" fontId="15" fillId="9" borderId="15" xfId="0" applyFont="1" applyFill="1" applyBorder="1" applyAlignment="1" applyProtection="1">
      <alignment horizontal="center" vertical="top" wrapText="1"/>
      <protection hidden="1"/>
    </xf>
    <xf numFmtId="39" fontId="15" fillId="9" borderId="12" xfId="7" applyNumberFormat="1" applyFont="1" applyFill="1" applyBorder="1" applyAlignment="1" applyProtection="1">
      <alignment horizontal="right" vertical="top" wrapText="1"/>
      <protection hidden="1"/>
    </xf>
    <xf numFmtId="2" fontId="15" fillId="9" borderId="12" xfId="0" applyNumberFormat="1" applyFont="1" applyFill="1" applyBorder="1" applyAlignment="1" applyProtection="1">
      <alignment horizontal="right" vertical="center"/>
      <protection hidden="1"/>
    </xf>
    <xf numFmtId="175" fontId="15" fillId="0" borderId="12" xfId="31" applyNumberFormat="1" applyFont="1" applyBorder="1" applyAlignment="1" applyProtection="1">
      <alignment horizontal="center" vertical="center"/>
      <protection hidden="1"/>
    </xf>
    <xf numFmtId="179" fontId="53" fillId="0" borderId="0" xfId="30" applyNumberFormat="1" applyFont="1" applyFill="1" applyBorder="1" applyAlignment="1" applyProtection="1">
      <alignment vertical="top"/>
      <protection hidden="1"/>
    </xf>
    <xf numFmtId="39" fontId="0" fillId="0" borderId="10" xfId="7" applyNumberFormat="1" applyFont="1" applyFill="1" applyBorder="1" applyAlignment="1" applyProtection="1">
      <alignment horizontal="right" vertical="top" wrapText="1"/>
      <protection hidden="1"/>
    </xf>
    <xf numFmtId="0" fontId="0" fillId="0" borderId="0" xfId="23" applyFont="1" applyAlignment="1">
      <alignment vertical="top"/>
    </xf>
    <xf numFmtId="0" fontId="0" fillId="0" borderId="0" xfId="23" applyFont="1" applyAlignment="1">
      <alignment horizontal="justify"/>
    </xf>
    <xf numFmtId="0" fontId="15" fillId="10" borderId="12" xfId="0" applyFont="1" applyFill="1" applyBorder="1" applyAlignment="1">
      <alignment horizontal="center" vertical="top" wrapText="1"/>
    </xf>
    <xf numFmtId="0" fontId="15" fillId="10" borderId="15" xfId="0" applyFont="1" applyFill="1" applyBorder="1" applyAlignment="1">
      <alignment horizontal="justify" vertical="top" wrapText="1"/>
    </xf>
    <xf numFmtId="0" fontId="0" fillId="10" borderId="12" xfId="0" applyFill="1" applyBorder="1" applyAlignment="1" applyProtection="1">
      <alignment horizontal="center" vertical="center"/>
      <protection hidden="1"/>
    </xf>
    <xf numFmtId="0" fontId="15" fillId="0" borderId="0" xfId="0" applyFont="1" applyAlignment="1" applyProtection="1">
      <alignment vertical="center"/>
      <protection hidden="1"/>
    </xf>
    <xf numFmtId="0" fontId="15" fillId="0" borderId="0" xfId="0" applyFont="1" applyAlignment="1" applyProtection="1">
      <alignment horizontal="center" vertical="top" wrapText="1"/>
      <protection hidden="1"/>
    </xf>
    <xf numFmtId="0" fontId="29" fillId="0" borderId="0" xfId="32" applyFont="1" applyAlignment="1" applyProtection="1">
      <alignment horizontal="center" vertical="top"/>
      <protection hidden="1"/>
    </xf>
    <xf numFmtId="0" fontId="26" fillId="0" borderId="0" xfId="0" applyFont="1" applyAlignment="1" applyProtection="1">
      <alignment horizontal="center" vertical="top" wrapText="1"/>
      <protection hidden="1"/>
    </xf>
    <xf numFmtId="164" fontId="26" fillId="0" borderId="0" xfId="36" applyNumberFormat="1" applyFont="1" applyFill="1" applyBorder="1" applyAlignment="1" applyProtection="1">
      <alignment horizontal="center" vertical="top" wrapText="1"/>
      <protection hidden="1"/>
    </xf>
    <xf numFmtId="164" fontId="29" fillId="0" borderId="0" xfId="36" applyNumberFormat="1" applyFont="1" applyFill="1" applyBorder="1" applyAlignment="1" applyProtection="1">
      <alignment horizontal="center" vertical="top" wrapText="1"/>
      <protection hidden="1"/>
    </xf>
    <xf numFmtId="0" fontId="29" fillId="0" borderId="0" xfId="36" applyFont="1" applyFill="1" applyBorder="1" applyAlignment="1" applyProtection="1">
      <alignment horizontal="center" vertical="top" wrapText="1"/>
      <protection hidden="1"/>
    </xf>
    <xf numFmtId="0" fontId="26" fillId="0" borderId="0" xfId="36" applyFont="1" applyFill="1" applyBorder="1" applyAlignment="1" applyProtection="1">
      <alignment horizontal="center" vertical="top" wrapText="1"/>
      <protection hidden="1"/>
    </xf>
    <xf numFmtId="0" fontId="29" fillId="0" borderId="0" xfId="36" applyNumberFormat="1" applyFont="1" applyFill="1" applyBorder="1" applyAlignment="1" applyProtection="1">
      <alignment horizontal="center" vertical="top"/>
      <protection hidden="1"/>
    </xf>
    <xf numFmtId="0" fontId="56" fillId="0" borderId="0" xfId="0" applyFont="1"/>
    <xf numFmtId="0" fontId="15" fillId="11" borderId="0" xfId="30" applyFont="1" applyFill="1" applyAlignment="1" applyProtection="1">
      <alignment horizontal="center" vertical="center" wrapText="1"/>
      <protection hidden="1"/>
    </xf>
    <xf numFmtId="0" fontId="16" fillId="11" borderId="12" xfId="30" applyFont="1" applyFill="1" applyBorder="1" applyAlignment="1" applyProtection="1">
      <alignment horizontal="center" vertical="top"/>
      <protection hidden="1"/>
    </xf>
    <xf numFmtId="0" fontId="52" fillId="11" borderId="0" xfId="30" applyNumberFormat="1" applyFont="1" applyFill="1" applyBorder="1" applyAlignment="1" applyProtection="1">
      <alignment vertical="center"/>
      <protection hidden="1"/>
    </xf>
    <xf numFmtId="0" fontId="52" fillId="11" borderId="0" xfId="30" applyNumberFormat="1" applyFont="1" applyFill="1" applyBorder="1" applyAlignment="1" applyProtection="1">
      <alignment vertical="top"/>
      <protection hidden="1"/>
    </xf>
    <xf numFmtId="0" fontId="49" fillId="11" borderId="0" xfId="30" applyNumberFormat="1" applyFont="1" applyFill="1" applyBorder="1" applyAlignment="1" applyProtection="1">
      <alignment vertical="top"/>
      <protection hidden="1"/>
    </xf>
    <xf numFmtId="0" fontId="15" fillId="0" borderId="0" xfId="0" applyFont="1" applyAlignment="1" applyProtection="1">
      <alignment horizontal="justify" vertical="center" wrapText="1"/>
      <protection hidden="1"/>
    </xf>
    <xf numFmtId="0" fontId="26" fillId="6" borderId="0" xfId="0" applyFont="1" applyFill="1" applyAlignment="1" applyProtection="1">
      <alignment horizontal="center" vertical="center"/>
      <protection hidden="1"/>
    </xf>
    <xf numFmtId="0" fontId="29" fillId="0" borderId="0" xfId="0" applyFont="1" applyAlignment="1" applyProtection="1">
      <alignment horizontal="justify" vertical="center" wrapText="1"/>
      <protection hidden="1"/>
    </xf>
    <xf numFmtId="0" fontId="16" fillId="0" borderId="12" xfId="31" applyFont="1" applyBorder="1" applyAlignment="1" applyProtection="1">
      <alignment horizontal="center" vertical="center"/>
      <protection hidden="1"/>
    </xf>
    <xf numFmtId="0" fontId="15" fillId="0" borderId="0" xfId="32" applyFont="1" applyAlignment="1" applyProtection="1">
      <alignment horizontal="center" vertical="center"/>
      <protection hidden="1"/>
    </xf>
    <xf numFmtId="0" fontId="0" fillId="0" borderId="0" xfId="32" applyFont="1" applyAlignment="1" applyProtection="1">
      <alignment horizontal="center" vertical="center"/>
      <protection hidden="1"/>
    </xf>
    <xf numFmtId="0" fontId="26" fillId="0" borderId="0" xfId="32" applyFont="1" applyAlignment="1" applyProtection="1">
      <alignment horizontal="center" vertical="center"/>
      <protection hidden="1"/>
    </xf>
    <xf numFmtId="0" fontId="29" fillId="0" borderId="0" xfId="32" applyFont="1" applyAlignment="1" applyProtection="1">
      <alignment horizontal="center" vertical="center"/>
      <protection hidden="1"/>
    </xf>
    <xf numFmtId="164" fontId="26" fillId="0" borderId="0" xfId="36" applyNumberFormat="1" applyFont="1" applyFill="1" applyBorder="1" applyAlignment="1" applyProtection="1">
      <alignment horizontal="center" vertical="center" wrapText="1"/>
      <protection hidden="1"/>
    </xf>
    <xf numFmtId="164" fontId="29" fillId="0" borderId="0" xfId="36" applyNumberFormat="1" applyFont="1" applyFill="1" applyBorder="1" applyAlignment="1" applyProtection="1">
      <alignment horizontal="center" vertical="center" wrapText="1"/>
      <protection hidden="1"/>
    </xf>
    <xf numFmtId="0" fontId="26" fillId="0" borderId="0" xfId="36" applyFont="1" applyFill="1" applyBorder="1" applyAlignment="1" applyProtection="1">
      <alignment horizontal="center" vertical="center" wrapText="1"/>
      <protection hidden="1"/>
    </xf>
    <xf numFmtId="0" fontId="26" fillId="0" borderId="0" xfId="0" applyFont="1" applyAlignment="1" applyProtection="1">
      <alignment vertical="center" wrapText="1"/>
      <protection hidden="1"/>
    </xf>
    <xf numFmtId="0" fontId="15" fillId="0" borderId="0" xfId="0" applyFont="1" applyAlignment="1" applyProtection="1">
      <alignment vertical="center" wrapText="1"/>
      <protection hidden="1"/>
    </xf>
    <xf numFmtId="167" fontId="29" fillId="0" borderId="0" xfId="0" applyNumberFormat="1" applyFont="1" applyAlignment="1" applyProtection="1">
      <alignment vertical="center" wrapText="1"/>
      <protection hidden="1"/>
    </xf>
    <xf numFmtId="166" fontId="29" fillId="0" borderId="0" xfId="0" applyNumberFormat="1" applyFont="1" applyAlignment="1" applyProtection="1">
      <alignment vertical="center" wrapText="1"/>
      <protection hidden="1"/>
    </xf>
    <xf numFmtId="2" fontId="29" fillId="0" borderId="0" xfId="7" applyNumberFormat="1" applyFont="1" applyFill="1" applyBorder="1" applyAlignment="1" applyProtection="1">
      <alignment vertical="center" wrapText="1"/>
      <protection hidden="1"/>
    </xf>
    <xf numFmtId="2" fontId="0" fillId="0" borderId="12" xfId="0" applyNumberFormat="1" applyBorder="1" applyAlignment="1" applyProtection="1">
      <alignment horizontal="center" vertical="center"/>
      <protection hidden="1"/>
    </xf>
    <xf numFmtId="0" fontId="15" fillId="7" borderId="15" xfId="31" applyFont="1" applyFill="1" applyBorder="1" applyAlignment="1" applyProtection="1">
      <alignment horizontal="left" vertical="center" wrapText="1"/>
      <protection hidden="1"/>
    </xf>
    <xf numFmtId="2" fontId="5" fillId="0" borderId="12" xfId="0" applyNumberFormat="1" applyFont="1" applyBorder="1" applyAlignment="1">
      <alignment horizontal="left" vertical="center"/>
    </xf>
    <xf numFmtId="2" fontId="15" fillId="9" borderId="12" xfId="0" applyNumberFormat="1" applyFont="1" applyFill="1" applyBorder="1" applyAlignment="1" applyProtection="1">
      <alignment horizontal="left" vertical="center"/>
      <protection hidden="1"/>
    </xf>
    <xf numFmtId="0" fontId="0" fillId="0" borderId="0" xfId="0" applyAlignment="1">
      <alignment horizontal="left" vertical="center"/>
    </xf>
    <xf numFmtId="4" fontId="16" fillId="0" borderId="13" xfId="31" applyNumberFormat="1" applyFont="1" applyBorder="1" applyAlignment="1" applyProtection="1">
      <alignment vertical="center"/>
      <protection hidden="1"/>
    </xf>
    <xf numFmtId="4" fontId="15" fillId="0" borderId="13" xfId="31" applyNumberFormat="1" applyFont="1" applyBorder="1" applyAlignment="1" applyProtection="1">
      <alignment vertical="center"/>
      <protection hidden="1"/>
    </xf>
    <xf numFmtId="175" fontId="15" fillId="0" borderId="13" xfId="31" applyNumberFormat="1" applyFont="1" applyBorder="1" applyAlignment="1" applyProtection="1">
      <alignment horizontal="center" vertical="center"/>
      <protection hidden="1"/>
    </xf>
    <xf numFmtId="0" fontId="16" fillId="0" borderId="12" xfId="31" applyFont="1" applyBorder="1" applyAlignment="1" applyProtection="1">
      <alignment horizontal="left" vertical="center" wrapText="1"/>
      <protection hidden="1"/>
    </xf>
    <xf numFmtId="2" fontId="5" fillId="0" borderId="12" xfId="28" applyNumberFormat="1" applyFont="1" applyFill="1" applyBorder="1" applyAlignment="1" applyProtection="1">
      <alignment horizontal="center" vertical="center"/>
    </xf>
    <xf numFmtId="4" fontId="15" fillId="0" borderId="12" xfId="31" applyNumberFormat="1" applyFont="1" applyBorder="1" applyAlignment="1" applyProtection="1">
      <alignment vertical="center"/>
      <protection hidden="1"/>
    </xf>
    <xf numFmtId="0" fontId="15" fillId="7" borderId="14" xfId="31" applyFont="1" applyFill="1" applyBorder="1" applyAlignment="1" applyProtection="1">
      <alignment horizontal="left" vertical="center" wrapText="1"/>
      <protection hidden="1"/>
    </xf>
    <xf numFmtId="0" fontId="15" fillId="0" borderId="0" xfId="30" applyFont="1" applyFill="1" applyAlignment="1" applyProtection="1">
      <alignment horizontal="center" vertical="center" wrapText="1"/>
      <protection hidden="1"/>
    </xf>
    <xf numFmtId="0" fontId="16" fillId="0" borderId="0" xfId="30" applyFont="1" applyFill="1" applyBorder="1" applyAlignment="1" applyProtection="1">
      <alignment vertical="center"/>
      <protection hidden="1"/>
    </xf>
    <xf numFmtId="0" fontId="19" fillId="0" borderId="12" xfId="0" applyFont="1" applyBorder="1" applyAlignment="1">
      <alignment horizontal="center" vertical="center"/>
    </xf>
    <xf numFmtId="0" fontId="5" fillId="0" borderId="12" xfId="0" applyFont="1" applyBorder="1" applyAlignment="1">
      <alignment horizontal="center" vertical="center"/>
    </xf>
    <xf numFmtId="0" fontId="5" fillId="0" borderId="12" xfId="0" applyFont="1" applyBorder="1" applyAlignment="1">
      <alignment horizontal="center" vertical="center" wrapText="1"/>
    </xf>
    <xf numFmtId="1" fontId="5" fillId="4" borderId="12" xfId="30" applyNumberFormat="1" applyFont="1" applyFill="1" applyBorder="1" applyAlignment="1" applyProtection="1">
      <alignment horizontal="right" vertical="center"/>
      <protection locked="0"/>
    </xf>
    <xf numFmtId="0" fontId="5" fillId="4" borderId="12" xfId="41" applyNumberFormat="1" applyFont="1" applyFill="1" applyBorder="1" applyAlignment="1" applyProtection="1">
      <alignment horizontal="center" vertical="center"/>
      <protection locked="0"/>
    </xf>
    <xf numFmtId="0" fontId="19" fillId="0" borderId="12" xfId="0" applyFont="1" applyBorder="1" applyAlignment="1">
      <alignment horizontal="center" vertical="center" wrapText="1"/>
    </xf>
    <xf numFmtId="0" fontId="60" fillId="0" borderId="12" xfId="0" applyFont="1" applyBorder="1" applyAlignment="1">
      <alignment vertical="center" wrapText="1"/>
    </xf>
    <xf numFmtId="0" fontId="60" fillId="0" borderId="12" xfId="0" applyFont="1" applyBorder="1" applyAlignment="1">
      <alignment horizontal="left" vertical="center" wrapText="1"/>
    </xf>
    <xf numFmtId="39" fontId="5" fillId="0" borderId="12" xfId="7" applyNumberFormat="1" applyFont="1" applyFill="1" applyBorder="1" applyAlignment="1" applyProtection="1">
      <alignment horizontal="right" vertical="center" wrapText="1"/>
      <protection locked="0" hidden="1"/>
    </xf>
    <xf numFmtId="2" fontId="5" fillId="0" borderId="12" xfId="0" applyNumberFormat="1" applyFont="1" applyBorder="1" applyAlignment="1" applyProtection="1">
      <alignment horizontal="right" vertical="center"/>
      <protection hidden="1"/>
    </xf>
    <xf numFmtId="164" fontId="0" fillId="12" borderId="12" xfId="0" applyNumberFormat="1" applyFill="1" applyBorder="1" applyAlignment="1" applyProtection="1">
      <alignment horizontal="center" vertical="top" wrapText="1"/>
      <protection hidden="1"/>
    </xf>
    <xf numFmtId="164" fontId="0" fillId="12" borderId="12" xfId="0" applyNumberFormat="1" applyFill="1" applyBorder="1" applyAlignment="1" applyProtection="1">
      <alignment horizontal="center" vertical="center" wrapText="1"/>
      <protection hidden="1"/>
    </xf>
    <xf numFmtId="0" fontId="15" fillId="12" borderId="12" xfId="0" applyFont="1" applyFill="1" applyBorder="1" applyAlignment="1" applyProtection="1">
      <alignment horizontal="center" vertical="top" wrapText="1"/>
      <protection hidden="1"/>
    </xf>
    <xf numFmtId="2" fontId="15" fillId="12" borderId="12" xfId="0" applyNumberFormat="1" applyFont="1" applyFill="1" applyBorder="1" applyAlignment="1" applyProtection="1">
      <alignment horizontal="right" vertical="center"/>
      <protection hidden="1"/>
    </xf>
    <xf numFmtId="0" fontId="15" fillId="12" borderId="12" xfId="36" applyFont="1" applyFill="1" applyBorder="1" applyAlignment="1" applyProtection="1">
      <alignment horizontal="right" vertical="top" wrapText="1"/>
      <protection hidden="1"/>
    </xf>
    <xf numFmtId="0" fontId="15" fillId="13" borderId="0" xfId="0" applyFont="1" applyFill="1" applyAlignment="1" applyProtection="1">
      <alignment horizontal="center" vertical="center" wrapText="1"/>
      <protection hidden="1"/>
    </xf>
    <xf numFmtId="0" fontId="15" fillId="13" borderId="0" xfId="0" applyFont="1" applyFill="1" applyAlignment="1" applyProtection="1">
      <alignment vertical="center"/>
      <protection hidden="1"/>
    </xf>
    <xf numFmtId="0" fontId="29" fillId="13" borderId="0" xfId="0" applyFont="1" applyFill="1" applyProtection="1">
      <protection hidden="1"/>
    </xf>
    <xf numFmtId="0" fontId="0" fillId="13" borderId="0" xfId="0" applyFill="1" applyAlignment="1" applyProtection="1">
      <alignment horizontal="left" vertical="center"/>
      <protection hidden="1"/>
    </xf>
    <xf numFmtId="10" fontId="0" fillId="13" borderId="0" xfId="0" applyNumberFormat="1" applyFill="1" applyAlignment="1" applyProtection="1">
      <alignment horizontal="center" vertical="center"/>
      <protection hidden="1"/>
    </xf>
    <xf numFmtId="0" fontId="0" fillId="13" borderId="0" xfId="0" applyFill="1" applyProtection="1">
      <protection hidden="1"/>
    </xf>
    <xf numFmtId="0" fontId="0" fillId="13" borderId="0" xfId="0" applyFill="1" applyAlignment="1" applyProtection="1">
      <alignment vertical="center"/>
      <protection hidden="1"/>
    </xf>
    <xf numFmtId="0" fontId="15" fillId="13" borderId="0" xfId="0" applyFont="1" applyFill="1" applyAlignment="1" applyProtection="1">
      <alignment horizontal="center" vertical="center"/>
      <protection hidden="1"/>
    </xf>
    <xf numFmtId="0" fontId="29" fillId="13" borderId="0" xfId="0" applyFont="1" applyFill="1" applyAlignment="1" applyProtection="1">
      <alignment horizontal="center" vertical="center"/>
      <protection hidden="1"/>
    </xf>
    <xf numFmtId="0" fontId="0" fillId="13" borderId="0" xfId="0" applyFill="1" applyAlignment="1" applyProtection="1">
      <alignment horizontal="center" vertical="center"/>
      <protection hidden="1"/>
    </xf>
    <xf numFmtId="0" fontId="57" fillId="13" borderId="0" xfId="0" applyFont="1" applyFill="1" applyAlignment="1">
      <alignment vertical="top"/>
    </xf>
    <xf numFmtId="0" fontId="58" fillId="13" borderId="0" xfId="0" applyFont="1" applyFill="1" applyAlignment="1" applyProtection="1">
      <alignment vertical="center"/>
      <protection hidden="1"/>
    </xf>
    <xf numFmtId="0" fontId="59" fillId="13" borderId="0" xfId="0" applyFont="1" applyFill="1" applyProtection="1">
      <protection hidden="1"/>
    </xf>
    <xf numFmtId="0" fontId="37" fillId="13" borderId="0" xfId="0" applyFont="1" applyFill="1" applyProtection="1">
      <protection hidden="1"/>
    </xf>
    <xf numFmtId="0" fontId="58" fillId="13" borderId="0" xfId="0" applyFont="1" applyFill="1" applyAlignment="1" applyProtection="1">
      <alignment horizontal="center" vertical="center"/>
      <protection hidden="1"/>
    </xf>
    <xf numFmtId="0" fontId="37" fillId="13" borderId="0" xfId="0" applyFont="1" applyFill="1" applyAlignment="1" applyProtection="1">
      <alignment horizontal="center"/>
      <protection hidden="1"/>
    </xf>
    <xf numFmtId="0" fontId="37" fillId="13" borderId="0" xfId="0" applyFont="1" applyFill="1" applyAlignment="1" applyProtection="1">
      <alignment vertical="center"/>
      <protection hidden="1"/>
    </xf>
    <xf numFmtId="0" fontId="0" fillId="14" borderId="0" xfId="0" applyFill="1" applyAlignment="1" applyProtection="1">
      <alignment vertical="center"/>
      <protection hidden="1"/>
    </xf>
    <xf numFmtId="0" fontId="29" fillId="14" borderId="0" xfId="0" applyFont="1" applyFill="1" applyProtection="1">
      <protection hidden="1"/>
    </xf>
    <xf numFmtId="0" fontId="0" fillId="14" borderId="0" xfId="0" applyFill="1" applyProtection="1">
      <protection hidden="1"/>
    </xf>
    <xf numFmtId="0" fontId="15" fillId="14" borderId="0" xfId="0" applyFont="1" applyFill="1" applyAlignment="1" applyProtection="1">
      <alignment horizontal="center" vertical="center"/>
      <protection hidden="1"/>
    </xf>
    <xf numFmtId="0" fontId="0" fillId="14" borderId="0" xfId="0" applyFill="1" applyAlignment="1" applyProtection="1">
      <alignment horizontal="center"/>
      <protection hidden="1"/>
    </xf>
    <xf numFmtId="0" fontId="6" fillId="13" borderId="12" xfId="0" applyFont="1" applyFill="1" applyBorder="1" applyAlignment="1" applyProtection="1">
      <alignment horizontal="center" vertical="top" wrapText="1"/>
      <protection hidden="1"/>
    </xf>
    <xf numFmtId="1" fontId="61" fillId="13" borderId="12" xfId="0" applyNumberFormat="1" applyFont="1" applyFill="1" applyBorder="1" applyAlignment="1">
      <alignment horizontal="center" vertical="top" wrapText="1"/>
    </xf>
    <xf numFmtId="0" fontId="61" fillId="13" borderId="12" xfId="0" applyFont="1" applyFill="1" applyBorder="1" applyAlignment="1">
      <alignment horizontal="center" vertical="top" wrapText="1"/>
    </xf>
    <xf numFmtId="0" fontId="6" fillId="13" borderId="12" xfId="0" applyFont="1" applyFill="1" applyBorder="1" applyAlignment="1" applyProtection="1">
      <alignment horizontal="center" vertical="top"/>
      <protection hidden="1"/>
    </xf>
    <xf numFmtId="2" fontId="15" fillId="0" borderId="4" xfId="0" applyNumberFormat="1" applyFont="1" applyBorder="1" applyAlignment="1" applyProtection="1">
      <alignment horizontal="left" vertical="center"/>
      <protection hidden="1"/>
    </xf>
    <xf numFmtId="2" fontId="0" fillId="0" borderId="0" xfId="0" applyNumberFormat="1" applyAlignment="1" applyProtection="1">
      <alignment horizontal="left" vertical="center"/>
      <protection hidden="1"/>
    </xf>
    <xf numFmtId="2" fontId="15" fillId="0" borderId="0" xfId="32" applyNumberFormat="1" applyFont="1" applyAlignment="1" applyProtection="1">
      <alignment vertical="center"/>
      <protection hidden="1"/>
    </xf>
    <xf numFmtId="2" fontId="0" fillId="0" borderId="0" xfId="32" applyNumberFormat="1" applyFont="1" applyAlignment="1" applyProtection="1">
      <alignment vertical="center"/>
      <protection hidden="1"/>
    </xf>
    <xf numFmtId="2" fontId="6" fillId="13" borderId="12" xfId="0" applyNumberFormat="1" applyFont="1" applyFill="1" applyBorder="1" applyAlignment="1" applyProtection="1">
      <alignment horizontal="center" vertical="top" wrapText="1"/>
      <protection hidden="1"/>
    </xf>
    <xf numFmtId="2" fontId="0" fillId="0" borderId="0" xfId="0" applyNumberFormat="1" applyAlignment="1" applyProtection="1">
      <alignment horizontal="right" vertical="center"/>
      <protection hidden="1"/>
    </xf>
    <xf numFmtId="2" fontId="29" fillId="0" borderId="0" xfId="0" applyNumberFormat="1" applyFont="1" applyAlignment="1" applyProtection="1">
      <alignment horizontal="center" vertical="center"/>
      <protection hidden="1"/>
    </xf>
    <xf numFmtId="2" fontId="26" fillId="0" borderId="0" xfId="0" applyNumberFormat="1" applyFont="1" applyAlignment="1" applyProtection="1">
      <alignment horizontal="left" vertical="center"/>
      <protection hidden="1"/>
    </xf>
    <xf numFmtId="2" fontId="29" fillId="0" borderId="0" xfId="0" applyNumberFormat="1" applyFont="1" applyAlignment="1" applyProtection="1">
      <alignment horizontal="left" vertical="center"/>
      <protection hidden="1"/>
    </xf>
    <xf numFmtId="2" fontId="26" fillId="0" borderId="0" xfId="32" applyNumberFormat="1" applyFont="1" applyAlignment="1" applyProtection="1">
      <alignment vertical="center"/>
      <protection hidden="1"/>
    </xf>
    <xf numFmtId="2" fontId="29" fillId="0" borderId="0" xfId="32" applyNumberFormat="1" applyFont="1" applyAlignment="1" applyProtection="1">
      <alignment vertical="center"/>
      <protection hidden="1"/>
    </xf>
    <xf numFmtId="2" fontId="26" fillId="0" borderId="0" xfId="0" applyNumberFormat="1" applyFont="1" applyAlignment="1" applyProtection="1">
      <alignment horizontal="center" vertical="center"/>
      <protection hidden="1"/>
    </xf>
    <xf numFmtId="2" fontId="29" fillId="0" borderId="0" xfId="36" applyNumberFormat="1" applyFont="1" applyFill="1" applyBorder="1" applyAlignment="1" applyProtection="1">
      <alignment horizontal="right" vertical="center" wrapText="1"/>
      <protection hidden="1"/>
    </xf>
    <xf numFmtId="2" fontId="29" fillId="0" borderId="0" xfId="36" applyNumberFormat="1" applyFont="1" applyFill="1" applyBorder="1" applyAlignment="1" applyProtection="1">
      <alignment horizontal="center" vertical="center" wrapText="1"/>
      <protection hidden="1"/>
    </xf>
    <xf numFmtId="2" fontId="29" fillId="0" borderId="0" xfId="36" applyNumberFormat="1" applyFont="1" applyFill="1" applyBorder="1" applyAlignment="1" applyProtection="1">
      <alignment vertical="center" wrapText="1"/>
      <protection hidden="1"/>
    </xf>
    <xf numFmtId="2" fontId="29" fillId="0" borderId="0" xfId="36" applyNumberFormat="1" applyFont="1" applyFill="1" applyBorder="1" applyAlignment="1" applyProtection="1">
      <alignment horizontal="right" vertical="center"/>
      <protection hidden="1"/>
    </xf>
    <xf numFmtId="0" fontId="33" fillId="14" borderId="0" xfId="0" applyFont="1" applyFill="1" applyAlignment="1">
      <alignment vertical="top" wrapText="1"/>
    </xf>
    <xf numFmtId="2" fontId="5" fillId="0" borderId="0" xfId="0" applyNumberFormat="1" applyFont="1" applyAlignment="1">
      <alignment horizontal="center" vertical="center"/>
    </xf>
    <xf numFmtId="2" fontId="0" fillId="9" borderId="0" xfId="0" applyNumberFormat="1" applyFill="1" applyProtection="1">
      <protection hidden="1"/>
    </xf>
    <xf numFmtId="0" fontId="16" fillId="0" borderId="0" xfId="23" applyFont="1" applyAlignment="1">
      <alignment horizontal="justify" vertical="top"/>
    </xf>
    <xf numFmtId="0" fontId="60" fillId="0" borderId="34" xfId="0" applyFont="1" applyBorder="1" applyAlignment="1">
      <alignment vertical="center" wrapText="1"/>
    </xf>
    <xf numFmtId="0" fontId="62" fillId="0" borderId="34" xfId="0" applyFont="1" applyBorder="1" applyAlignment="1">
      <alignment vertical="center"/>
    </xf>
    <xf numFmtId="0" fontId="5" fillId="4" borderId="14" xfId="41" applyNumberFormat="1" applyFont="1" applyFill="1" applyBorder="1" applyAlignment="1" applyProtection="1">
      <alignment horizontal="center" vertical="center"/>
      <protection locked="0"/>
    </xf>
    <xf numFmtId="0" fontId="60" fillId="0" borderId="13" xfId="0" applyFont="1" applyBorder="1" applyAlignment="1">
      <alignment horizontal="left" vertical="center" wrapText="1"/>
    </xf>
    <xf numFmtId="0" fontId="29" fillId="0" borderId="0" xfId="26" applyFont="1" applyAlignment="1" applyProtection="1">
      <alignment horizontal="center" vertical="center"/>
      <protection hidden="1"/>
    </xf>
    <xf numFmtId="0" fontId="1" fillId="0" borderId="0" xfId="30" applyNumberFormat="1" applyFont="1" applyFill="1" applyBorder="1" applyAlignment="1" applyProtection="1">
      <alignment vertical="top"/>
      <protection hidden="1"/>
    </xf>
    <xf numFmtId="176" fontId="16" fillId="0" borderId="0" xfId="23" applyNumberFormat="1" applyFont="1" applyAlignment="1">
      <alignment horizontal="left" vertical="center"/>
    </xf>
    <xf numFmtId="0" fontId="16" fillId="0" borderId="0" xfId="25" applyAlignment="1">
      <alignment horizontal="left" vertical="center"/>
    </xf>
    <xf numFmtId="0" fontId="16" fillId="0" borderId="0" xfId="33" applyAlignment="1">
      <alignment horizontal="left" vertical="center"/>
    </xf>
    <xf numFmtId="0" fontId="16" fillId="0" borderId="0" xfId="23" applyFont="1" applyAlignment="1">
      <alignment vertical="top"/>
    </xf>
    <xf numFmtId="164" fontId="16" fillId="0" borderId="0" xfId="23" applyNumberFormat="1" applyFont="1" applyAlignment="1">
      <alignment horizontal="center" vertical="top"/>
    </xf>
    <xf numFmtId="164" fontId="16" fillId="0" borderId="0" xfId="23" applyNumberFormat="1" applyFont="1" applyAlignment="1">
      <alignment horizontal="center" vertical="center"/>
    </xf>
    <xf numFmtId="0" fontId="16" fillId="0" borderId="0" xfId="23" applyFont="1" applyAlignment="1">
      <alignment horizontal="center" vertical="top"/>
    </xf>
    <xf numFmtId="0" fontId="16" fillId="0" borderId="0" xfId="0" applyFont="1" applyAlignment="1">
      <alignment horizontal="center" vertical="center" wrapText="1"/>
    </xf>
    <xf numFmtId="0" fontId="16" fillId="0" borderId="0" xfId="0" applyFont="1"/>
    <xf numFmtId="164" fontId="16" fillId="0" borderId="0" xfId="0" applyNumberFormat="1" applyFont="1" applyAlignment="1">
      <alignment horizontal="center" vertical="center"/>
    </xf>
    <xf numFmtId="0" fontId="16" fillId="0" borderId="0" xfId="0" applyFont="1" applyAlignment="1">
      <alignment horizontal="left" vertical="center" wrapText="1" indent="2"/>
    </xf>
    <xf numFmtId="0" fontId="16" fillId="0" borderId="0" xfId="0" applyFont="1" applyAlignment="1">
      <alignment vertical="center" wrapText="1"/>
    </xf>
    <xf numFmtId="0" fontId="16" fillId="4" borderId="0" xfId="0" applyFont="1" applyFill="1" applyAlignment="1" applyProtection="1">
      <alignment vertical="center"/>
      <protection locked="0"/>
    </xf>
    <xf numFmtId="0" fontId="16" fillId="0" borderId="0" xfId="0" applyFont="1" applyAlignment="1">
      <alignment horizontal="left" vertical="center" indent="2"/>
    </xf>
    <xf numFmtId="0" fontId="35" fillId="0" borderId="0" xfId="35" applyFont="1" applyProtection="1">
      <protection hidden="1"/>
    </xf>
    <xf numFmtId="0" fontId="35" fillId="0" borderId="0" xfId="35" applyFont="1" applyAlignment="1" applyProtection="1">
      <alignment vertical="center"/>
      <protection hidden="1"/>
    </xf>
    <xf numFmtId="0" fontId="35" fillId="0" borderId="0" xfId="35" applyFont="1" applyAlignment="1" applyProtection="1">
      <alignment wrapText="1"/>
      <protection hidden="1"/>
    </xf>
    <xf numFmtId="10" fontId="35" fillId="0" borderId="0" xfId="35" applyNumberFormat="1" applyFont="1" applyAlignment="1" applyProtection="1">
      <alignment vertical="center"/>
      <protection hidden="1"/>
    </xf>
    <xf numFmtId="0" fontId="1" fillId="0" borderId="0" xfId="27" applyAlignment="1" applyProtection="1">
      <alignment horizontal="left" vertical="center"/>
      <protection hidden="1"/>
    </xf>
    <xf numFmtId="0" fontId="62" fillId="0" borderId="34" xfId="0" applyFont="1" applyBorder="1" applyAlignment="1">
      <alignment vertical="center" wrapText="1"/>
    </xf>
    <xf numFmtId="0" fontId="60" fillId="0" borderId="34" xfId="0" applyFont="1" applyBorder="1" applyAlignment="1">
      <alignment horizontal="center" vertical="center" wrapText="1"/>
    </xf>
    <xf numFmtId="2" fontId="60" fillId="0" borderId="34" xfId="0" applyNumberFormat="1" applyFont="1" applyBorder="1" applyAlignment="1">
      <alignment horizontal="center" vertical="center" wrapText="1"/>
    </xf>
    <xf numFmtId="1" fontId="5" fillId="4" borderId="15" xfId="30" applyNumberFormat="1" applyFont="1" applyFill="1" applyBorder="1" applyAlignment="1" applyProtection="1">
      <alignment horizontal="right" vertical="center"/>
      <protection locked="0"/>
    </xf>
    <xf numFmtId="0" fontId="5" fillId="0" borderId="13" xfId="0" applyFont="1" applyBorder="1" applyAlignment="1">
      <alignment horizontal="center" vertical="center"/>
    </xf>
    <xf numFmtId="1" fontId="6" fillId="13" borderId="12" xfId="0" applyNumberFormat="1" applyFont="1" applyFill="1" applyBorder="1" applyAlignment="1">
      <alignment horizontal="center" vertical="top"/>
    </xf>
    <xf numFmtId="0" fontId="63" fillId="13" borderId="12" xfId="0" applyFont="1" applyFill="1" applyBorder="1" applyAlignment="1">
      <alignment horizontal="center" vertical="top" wrapText="1"/>
    </xf>
    <xf numFmtId="1" fontId="63" fillId="13" borderId="12" xfId="0" applyNumberFormat="1" applyFont="1" applyFill="1" applyBorder="1" applyAlignment="1">
      <alignment horizontal="center" vertical="top" wrapText="1"/>
    </xf>
    <xf numFmtId="0" fontId="6" fillId="13" borderId="12" xfId="0" applyFont="1" applyFill="1" applyBorder="1" applyAlignment="1">
      <alignment horizontal="center" vertical="top"/>
    </xf>
    <xf numFmtId="2" fontId="15" fillId="0" borderId="0" xfId="0" applyNumberFormat="1" applyFont="1" applyAlignment="1" applyProtection="1">
      <alignment vertical="center"/>
      <protection hidden="1"/>
    </xf>
    <xf numFmtId="0" fontId="36" fillId="0" borderId="12" xfId="0" applyFont="1" applyBorder="1" applyAlignment="1">
      <alignment horizontal="left" vertical="center" wrapText="1"/>
    </xf>
    <xf numFmtId="0" fontId="0" fillId="0" borderId="9" xfId="0" applyBorder="1" applyAlignment="1" applyProtection="1">
      <alignment horizontal="right" vertical="top"/>
      <protection hidden="1"/>
    </xf>
    <xf numFmtId="0" fontId="0" fillId="0" borderId="0" xfId="0" applyAlignment="1" applyProtection="1">
      <alignment horizontal="right" vertical="top"/>
      <protection hidden="1"/>
    </xf>
    <xf numFmtId="14" fontId="0" fillId="0" borderId="0" xfId="0" applyNumberFormat="1" applyAlignment="1" applyProtection="1">
      <alignment horizontal="center" vertical="top"/>
      <protection hidden="1"/>
    </xf>
    <xf numFmtId="14" fontId="29" fillId="0" borderId="0" xfId="0" applyNumberFormat="1" applyFont="1" applyAlignment="1" applyProtection="1">
      <alignment horizontal="center" vertical="top"/>
      <protection hidden="1"/>
    </xf>
    <xf numFmtId="0" fontId="55" fillId="0" borderId="0" xfId="0" applyFont="1" applyAlignment="1" applyProtection="1">
      <alignment horizontal="justify" vertical="top" wrapText="1"/>
      <protection hidden="1"/>
    </xf>
    <xf numFmtId="0" fontId="24" fillId="0" borderId="5" xfId="31" applyFont="1" applyBorder="1" applyAlignment="1" applyProtection="1">
      <alignment horizontal="right" vertical="center"/>
      <protection hidden="1"/>
    </xf>
    <xf numFmtId="0" fontId="24" fillId="0" borderId="0" xfId="31" applyFont="1" applyAlignment="1" applyProtection="1">
      <alignment horizontal="right" vertical="center"/>
      <protection hidden="1"/>
    </xf>
    <xf numFmtId="0" fontId="22" fillId="0" borderId="5" xfId="31" applyFont="1" applyBorder="1" applyAlignment="1" applyProtection="1">
      <alignment horizontal="right" vertical="center"/>
      <protection hidden="1"/>
    </xf>
    <xf numFmtId="0" fontId="22" fillId="0" borderId="0" xfId="31" applyFont="1" applyAlignment="1" applyProtection="1">
      <alignment horizontal="right" vertical="center"/>
      <protection hidden="1"/>
    </xf>
    <xf numFmtId="0" fontId="25" fillId="0" borderId="12" xfId="31" applyFont="1" applyBorder="1" applyAlignment="1" applyProtection="1">
      <alignment horizontal="center" vertical="center"/>
      <protection hidden="1"/>
    </xf>
    <xf numFmtId="0" fontId="18" fillId="0" borderId="12" xfId="31" applyFont="1" applyBorder="1" applyAlignment="1" applyProtection="1">
      <alignment horizontal="center" vertical="center"/>
      <protection hidden="1"/>
    </xf>
    <xf numFmtId="0" fontId="42" fillId="0" borderId="10" xfId="31" applyFont="1" applyBorder="1" applyAlignment="1" applyProtection="1">
      <alignment horizontal="center" vertical="center" textRotation="180"/>
      <protection hidden="1"/>
    </xf>
    <xf numFmtId="0" fontId="42" fillId="0" borderId="11" xfId="31" applyFont="1" applyBorder="1" applyAlignment="1" applyProtection="1">
      <alignment horizontal="center" vertical="center" textRotation="180"/>
      <protection hidden="1"/>
    </xf>
    <xf numFmtId="0" fontId="42" fillId="0" borderId="13" xfId="31" applyFont="1" applyBorder="1" applyAlignment="1" applyProtection="1">
      <alignment horizontal="center" vertical="center" textRotation="180"/>
      <protection hidden="1"/>
    </xf>
    <xf numFmtId="0" fontId="42" fillId="0" borderId="10" xfId="31" applyFont="1" applyBorder="1" applyAlignment="1" applyProtection="1">
      <alignment horizontal="center" vertical="center" textRotation="90"/>
      <protection hidden="1"/>
    </xf>
    <xf numFmtId="0" fontId="42" fillId="0" borderId="11" xfId="31" applyFont="1" applyBorder="1" applyAlignment="1" applyProtection="1">
      <alignment horizontal="center" vertical="center" textRotation="90"/>
      <protection hidden="1"/>
    </xf>
    <xf numFmtId="0" fontId="42" fillId="0" borderId="13" xfId="31" applyFont="1" applyBorder="1" applyAlignment="1" applyProtection="1">
      <alignment horizontal="center" vertical="center" textRotation="90"/>
      <protection hidden="1"/>
    </xf>
    <xf numFmtId="0" fontId="24" fillId="0" borderId="7" xfId="31" applyFont="1" applyBorder="1" applyAlignment="1" applyProtection="1">
      <alignment horizontal="right" vertical="center"/>
      <protection hidden="1"/>
    </xf>
    <xf numFmtId="0" fontId="24" fillId="0" borderId="4" xfId="31" applyFont="1" applyBorder="1" applyAlignment="1" applyProtection="1">
      <alignment horizontal="right" vertical="center"/>
      <protection hidden="1"/>
    </xf>
    <xf numFmtId="0" fontId="22" fillId="0" borderId="29" xfId="31" applyFont="1" applyBorder="1" applyAlignment="1" applyProtection="1">
      <alignment horizontal="right" vertical="center"/>
      <protection hidden="1"/>
    </xf>
    <xf numFmtId="0" fontId="22" fillId="0" borderId="9" xfId="31" applyFont="1" applyBorder="1" applyAlignment="1" applyProtection="1">
      <alignment horizontal="right" vertical="center"/>
      <protection hidden="1"/>
    </xf>
    <xf numFmtId="0" fontId="20" fillId="0" borderId="23" xfId="31" applyFont="1" applyBorder="1" applyAlignment="1" applyProtection="1">
      <alignment horizontal="justify" vertical="center"/>
      <protection hidden="1"/>
    </xf>
    <xf numFmtId="0" fontId="20" fillId="0" borderId="19" xfId="31" applyFont="1" applyBorder="1" applyAlignment="1" applyProtection="1">
      <alignment horizontal="justify" vertical="center"/>
      <protection hidden="1"/>
    </xf>
    <xf numFmtId="0" fontId="1" fillId="0" borderId="5" xfId="31" applyBorder="1"/>
    <xf numFmtId="0" fontId="1" fillId="0" borderId="0" xfId="31"/>
    <xf numFmtId="0" fontId="1" fillId="0" borderId="6" xfId="31" applyBorder="1"/>
    <xf numFmtId="0" fontId="6" fillId="0" borderId="14" xfId="31" applyFont="1" applyBorder="1" applyAlignment="1" applyProtection="1">
      <alignment horizontal="center" vertical="center"/>
      <protection hidden="1"/>
    </xf>
    <xf numFmtId="0" fontId="6" fillId="0" borderId="3" xfId="31" applyFont="1" applyBorder="1" applyAlignment="1" applyProtection="1">
      <alignment horizontal="center" vertical="center"/>
      <protection hidden="1"/>
    </xf>
    <xf numFmtId="0" fontId="6" fillId="0" borderId="15" xfId="31" applyFont="1" applyBorder="1" applyAlignment="1" applyProtection="1">
      <alignment horizontal="center" vertical="center"/>
      <protection hidden="1"/>
    </xf>
    <xf numFmtId="0" fontId="41" fillId="0" borderId="16" xfId="31" applyFont="1" applyBorder="1" applyAlignment="1" applyProtection="1">
      <alignment horizontal="center" vertical="center" wrapText="1"/>
      <protection hidden="1"/>
    </xf>
    <xf numFmtId="0" fontId="41" fillId="0" borderId="30" xfId="31" applyFont="1" applyBorder="1" applyAlignment="1" applyProtection="1">
      <alignment horizontal="center" vertical="center" wrapText="1"/>
      <protection hidden="1"/>
    </xf>
    <xf numFmtId="0" fontId="41" fillId="0" borderId="17" xfId="31" applyFont="1" applyBorder="1" applyAlignment="1" applyProtection="1">
      <alignment horizontal="center" vertical="center" wrapText="1"/>
      <protection hidden="1"/>
    </xf>
    <xf numFmtId="0" fontId="21" fillId="0" borderId="18" xfId="31" applyFont="1" applyBorder="1" applyAlignment="1" applyProtection="1">
      <alignment horizontal="center" vertical="center"/>
      <protection hidden="1"/>
    </xf>
    <xf numFmtId="0" fontId="21" fillId="0" borderId="23" xfId="31" applyFont="1" applyBorder="1" applyAlignment="1" applyProtection="1">
      <alignment horizontal="center" vertical="center"/>
      <protection hidden="1"/>
    </xf>
    <xf numFmtId="0" fontId="21" fillId="0" borderId="19" xfId="31" applyFont="1" applyBorder="1" applyAlignment="1" applyProtection="1">
      <alignment horizontal="center" vertical="center"/>
      <protection hidden="1"/>
    </xf>
    <xf numFmtId="0" fontId="36" fillId="0" borderId="0" xfId="0" applyFont="1" applyAlignment="1" applyProtection="1">
      <alignment horizontal="center" vertical="top"/>
      <protection hidden="1"/>
    </xf>
    <xf numFmtId="0" fontId="36" fillId="0" borderId="31" xfId="0" applyFont="1" applyBorder="1" applyAlignment="1" applyProtection="1">
      <alignment horizontal="center" vertical="top"/>
      <protection hidden="1"/>
    </xf>
    <xf numFmtId="0" fontId="20" fillId="0" borderId="23" xfId="0" applyFont="1" applyBorder="1" applyAlignment="1" applyProtection="1">
      <alignment horizontal="center" vertical="center"/>
      <protection hidden="1"/>
    </xf>
    <xf numFmtId="0" fontId="20" fillId="0" borderId="0" xfId="0" applyFont="1" applyAlignment="1" applyProtection="1">
      <alignment horizontal="left" vertical="top"/>
      <protection hidden="1"/>
    </xf>
    <xf numFmtId="0" fontId="28" fillId="6" borderId="0" xfId="0" applyFont="1" applyFill="1" applyAlignment="1" applyProtection="1">
      <alignment horizontal="center" vertical="top" wrapText="1"/>
      <protection hidden="1"/>
    </xf>
    <xf numFmtId="0" fontId="34" fillId="0" borderId="4" xfId="26" applyFont="1" applyBorder="1" applyAlignment="1" applyProtection="1">
      <alignment horizontal="justify" vertical="center" wrapText="1"/>
      <protection hidden="1"/>
    </xf>
    <xf numFmtId="0" fontId="15" fillId="0" borderId="0" xfId="26" applyFont="1" applyAlignment="1" applyProtection="1">
      <alignment horizontal="center" vertical="center"/>
      <protection hidden="1"/>
    </xf>
    <xf numFmtId="0" fontId="26" fillId="6" borderId="0" xfId="26" applyFont="1" applyFill="1" applyAlignment="1" applyProtection="1">
      <alignment horizontal="center" vertical="center"/>
      <protection hidden="1"/>
    </xf>
    <xf numFmtId="0" fontId="5" fillId="4" borderId="12" xfId="26" applyFont="1" applyFill="1" applyBorder="1" applyAlignment="1" applyProtection="1">
      <alignment horizontal="center" vertical="center"/>
      <protection locked="0"/>
    </xf>
    <xf numFmtId="0" fontId="16" fillId="4" borderId="14" xfId="26" applyFont="1" applyFill="1" applyBorder="1" applyAlignment="1" applyProtection="1">
      <alignment horizontal="center" vertical="center" wrapText="1"/>
      <protection locked="0"/>
    </xf>
    <xf numFmtId="0" fontId="16" fillId="4" borderId="3" xfId="26" applyFont="1" applyFill="1" applyBorder="1" applyAlignment="1" applyProtection="1">
      <alignment horizontal="center" vertical="center" wrapText="1"/>
      <protection locked="0"/>
    </xf>
    <xf numFmtId="0" fontId="16" fillId="4" borderId="15" xfId="26" applyFont="1" applyFill="1" applyBorder="1" applyAlignment="1" applyProtection="1">
      <alignment horizontal="center" vertical="center" wrapText="1"/>
      <protection locked="0"/>
    </xf>
    <xf numFmtId="14" fontId="0" fillId="4" borderId="16" xfId="26" applyNumberFormat="1" applyFont="1" applyFill="1" applyBorder="1" applyAlignment="1" applyProtection="1">
      <alignment horizontal="left" vertical="center"/>
      <protection locked="0"/>
    </xf>
    <xf numFmtId="0" fontId="16" fillId="4" borderId="30" xfId="26" applyFont="1" applyFill="1" applyBorder="1" applyAlignment="1" applyProtection="1">
      <alignment horizontal="left" vertical="center"/>
      <protection locked="0"/>
    </xf>
    <xf numFmtId="0" fontId="16" fillId="4" borderId="17" xfId="26" applyFont="1" applyFill="1" applyBorder="1" applyAlignment="1" applyProtection="1">
      <alignment horizontal="left" vertical="center"/>
      <protection locked="0"/>
    </xf>
    <xf numFmtId="0" fontId="0" fillId="4" borderId="16" xfId="26" applyFont="1" applyFill="1" applyBorder="1" applyAlignment="1" applyProtection="1">
      <alignment horizontal="left" vertical="center"/>
      <protection locked="0"/>
    </xf>
    <xf numFmtId="0" fontId="26" fillId="0" borderId="0" xfId="0" applyFont="1" applyAlignment="1" applyProtection="1">
      <alignment horizontal="center" vertical="center"/>
      <protection hidden="1"/>
    </xf>
    <xf numFmtId="0" fontId="26" fillId="0" borderId="0" xfId="0" applyFont="1" applyAlignment="1" applyProtection="1">
      <alignment horizontal="justify" vertical="center" wrapText="1"/>
      <protection hidden="1"/>
    </xf>
    <xf numFmtId="0" fontId="15" fillId="0" borderId="0" xfId="0" applyFont="1" applyAlignment="1" applyProtection="1">
      <alignment horizontal="justify" vertical="center" wrapText="1"/>
      <protection hidden="1"/>
    </xf>
    <xf numFmtId="0" fontId="15" fillId="0" borderId="4" xfId="0" applyFont="1" applyBorder="1" applyAlignment="1" applyProtection="1">
      <alignment horizontal="left" vertical="top"/>
      <protection hidden="1"/>
    </xf>
    <xf numFmtId="0" fontId="15" fillId="0" borderId="0" xfId="32" applyFont="1" applyAlignment="1" applyProtection="1">
      <alignment horizontal="left" vertical="top"/>
      <protection hidden="1"/>
    </xf>
    <xf numFmtId="0" fontId="0" fillId="0" borderId="0" xfId="32" applyFont="1" applyAlignment="1" applyProtection="1">
      <alignment horizontal="left" vertical="center"/>
      <protection hidden="1"/>
    </xf>
    <xf numFmtId="0" fontId="26" fillId="6" borderId="0" xfId="0" applyFont="1" applyFill="1" applyAlignment="1" applyProtection="1">
      <alignment horizontal="center" vertical="center"/>
      <protection hidden="1"/>
    </xf>
    <xf numFmtId="0" fontId="0" fillId="13" borderId="0" xfId="0" applyFill="1" applyAlignment="1" applyProtection="1">
      <alignment horizontal="center" vertical="center"/>
      <protection hidden="1"/>
    </xf>
    <xf numFmtId="0" fontId="0" fillId="0" borderId="0" xfId="0" applyAlignment="1" applyProtection="1">
      <alignment horizontal="center" vertical="center"/>
      <protection hidden="1"/>
    </xf>
    <xf numFmtId="0" fontId="26" fillId="0" borderId="0" xfId="0" applyFont="1" applyAlignment="1" applyProtection="1">
      <alignment horizontal="center" vertical="center" wrapText="1"/>
      <protection hidden="1"/>
    </xf>
    <xf numFmtId="0" fontId="36" fillId="13" borderId="0" xfId="0" applyFont="1" applyFill="1" applyAlignment="1" applyProtection="1">
      <alignment horizontal="center" vertical="center" wrapText="1"/>
      <protection hidden="1"/>
    </xf>
    <xf numFmtId="0" fontId="15" fillId="0" borderId="0" xfId="0" applyFont="1" applyAlignment="1" applyProtection="1">
      <alignment horizontal="center" vertical="center"/>
      <protection hidden="1"/>
    </xf>
    <xf numFmtId="0" fontId="15" fillId="0" borderId="4" xfId="0" applyFont="1" applyBorder="1" applyAlignment="1" applyProtection="1">
      <alignment vertical="center"/>
      <protection hidden="1"/>
    </xf>
    <xf numFmtId="0" fontId="26" fillId="0" borderId="0" xfId="36" applyNumberFormat="1" applyFont="1" applyFill="1" applyBorder="1" applyAlignment="1" applyProtection="1">
      <alignment horizontal="left" vertical="center"/>
      <protection hidden="1"/>
    </xf>
    <xf numFmtId="0" fontId="26" fillId="0" borderId="0" xfId="36" applyNumberFormat="1" applyFont="1" applyFill="1" applyBorder="1" applyAlignment="1" applyProtection="1">
      <alignment horizontal="left" vertical="center" wrapText="1"/>
      <protection hidden="1"/>
    </xf>
    <xf numFmtId="0" fontId="29" fillId="0" borderId="0" xfId="32" applyFont="1" applyAlignment="1" applyProtection="1">
      <alignment horizontal="left" vertical="center"/>
      <protection hidden="1"/>
    </xf>
    <xf numFmtId="0" fontId="26" fillId="0" borderId="0" xfId="36" applyFont="1" applyFill="1" applyBorder="1" applyAlignment="1" applyProtection="1">
      <alignment horizontal="left" vertical="center" wrapText="1"/>
      <protection hidden="1"/>
    </xf>
    <xf numFmtId="0" fontId="29" fillId="0" borderId="0" xfId="0" applyFont="1" applyAlignment="1" applyProtection="1">
      <alignment horizontal="justify" vertical="center" wrapText="1"/>
      <protection hidden="1"/>
    </xf>
    <xf numFmtId="0" fontId="54" fillId="0" borderId="9" xfId="36" applyNumberFormat="1" applyFont="1" applyFill="1" applyBorder="1" applyAlignment="1" applyProtection="1">
      <alignment horizontal="center" vertical="center"/>
      <protection hidden="1"/>
    </xf>
    <xf numFmtId="0" fontId="15" fillId="0" borderId="0" xfId="0" applyFont="1" applyAlignment="1" applyProtection="1">
      <alignment horizontal="center" vertical="center" wrapText="1"/>
      <protection hidden="1"/>
    </xf>
    <xf numFmtId="0" fontId="15" fillId="0" borderId="12" xfId="31" applyFont="1" applyBorder="1" applyAlignment="1" applyProtection="1">
      <alignment horizontal="left" vertical="center" wrapText="1"/>
      <protection hidden="1"/>
    </xf>
    <xf numFmtId="2" fontId="15" fillId="0" borderId="14" xfId="31" applyNumberFormat="1" applyFont="1" applyBorder="1" applyAlignment="1" applyProtection="1">
      <alignment horizontal="center" vertical="center" wrapText="1"/>
      <protection hidden="1"/>
    </xf>
    <xf numFmtId="0" fontId="15" fillId="0" borderId="15" xfId="31" applyFont="1" applyBorder="1" applyAlignment="1" applyProtection="1">
      <alignment horizontal="center" vertical="center" wrapText="1"/>
      <protection hidden="1"/>
    </xf>
    <xf numFmtId="2" fontId="15" fillId="7" borderId="14" xfId="31" applyNumberFormat="1" applyFont="1" applyFill="1" applyBorder="1" applyAlignment="1" applyProtection="1">
      <alignment horizontal="center" vertical="center" wrapText="1"/>
      <protection hidden="1"/>
    </xf>
    <xf numFmtId="2" fontId="15" fillId="7" borderId="15" xfId="31" applyNumberFormat="1" applyFont="1" applyFill="1" applyBorder="1" applyAlignment="1" applyProtection="1">
      <alignment horizontal="center" vertical="center" wrapText="1"/>
      <protection hidden="1"/>
    </xf>
    <xf numFmtId="0" fontId="16" fillId="0" borderId="12" xfId="31" applyFont="1" applyBorder="1" applyAlignment="1" applyProtection="1">
      <alignment horizontal="justify" vertical="center" wrapText="1"/>
      <protection hidden="1"/>
    </xf>
    <xf numFmtId="0" fontId="15" fillId="7" borderId="14" xfId="31" applyFont="1" applyFill="1" applyBorder="1" applyAlignment="1" applyProtection="1">
      <alignment horizontal="left" vertical="center" wrapText="1"/>
      <protection hidden="1"/>
    </xf>
    <xf numFmtId="0" fontId="15" fillId="7" borderId="3" xfId="31" applyFont="1" applyFill="1" applyBorder="1" applyAlignment="1" applyProtection="1">
      <alignment horizontal="left" vertical="center" wrapText="1"/>
      <protection hidden="1"/>
    </xf>
    <xf numFmtId="2" fontId="15" fillId="0" borderId="12" xfId="31" applyNumberFormat="1" applyFont="1" applyBorder="1" applyAlignment="1" applyProtection="1">
      <alignment horizontal="center" vertical="center" wrapText="1"/>
      <protection locked="0"/>
    </xf>
    <xf numFmtId="0" fontId="38" fillId="0" borderId="0" xfId="31" applyFont="1" applyAlignment="1" applyProtection="1">
      <alignment horizontal="center" vertical="top"/>
      <protection hidden="1"/>
    </xf>
    <xf numFmtId="0" fontId="15" fillId="0" borderId="0" xfId="31" applyFont="1" applyAlignment="1" applyProtection="1">
      <alignment horizontal="center" vertical="center" wrapText="1"/>
      <protection hidden="1"/>
    </xf>
    <xf numFmtId="0" fontId="15" fillId="0" borderId="14" xfId="31" applyFont="1" applyBorder="1" applyAlignment="1" applyProtection="1">
      <alignment horizontal="center" vertical="center" wrapText="1"/>
      <protection hidden="1"/>
    </xf>
    <xf numFmtId="0" fontId="16" fillId="0" borderId="0" xfId="31" applyFont="1" applyAlignment="1" applyProtection="1">
      <alignment horizontal="left" vertical="top"/>
      <protection hidden="1"/>
    </xf>
    <xf numFmtId="0" fontId="26" fillId="6" borderId="0" xfId="31" applyFont="1" applyFill="1" applyAlignment="1" applyProtection="1">
      <alignment horizontal="center" vertical="center"/>
      <protection hidden="1"/>
    </xf>
    <xf numFmtId="0" fontId="15" fillId="0" borderId="14" xfId="31" applyFont="1" applyBorder="1" applyAlignment="1" applyProtection="1">
      <alignment horizontal="left" vertical="center" wrapText="1"/>
      <protection hidden="1"/>
    </xf>
    <xf numFmtId="0" fontId="15" fillId="0" borderId="15" xfId="31" applyFont="1" applyBorder="1" applyAlignment="1" applyProtection="1">
      <alignment horizontal="left" vertical="center" wrapText="1"/>
      <protection hidden="1"/>
    </xf>
    <xf numFmtId="0" fontId="16" fillId="0" borderId="0" xfId="31" applyFont="1" applyAlignment="1" applyProtection="1">
      <alignment horizontal="justify" vertical="center" wrapText="1"/>
      <protection hidden="1"/>
    </xf>
    <xf numFmtId="0" fontId="15" fillId="7" borderId="15" xfId="31" applyFont="1" applyFill="1" applyBorder="1" applyAlignment="1" applyProtection="1">
      <alignment horizontal="left" vertical="center" wrapText="1"/>
      <protection hidden="1"/>
    </xf>
    <xf numFmtId="0" fontId="16" fillId="0" borderId="14" xfId="31" applyFont="1" applyBorder="1" applyAlignment="1" applyProtection="1">
      <alignment horizontal="justify" vertical="center" wrapText="1"/>
      <protection hidden="1"/>
    </xf>
    <xf numFmtId="0" fontId="16" fillId="0" borderId="15" xfId="31" applyFont="1" applyBorder="1" applyAlignment="1" applyProtection="1">
      <alignment horizontal="justify" vertical="center" wrapText="1"/>
      <protection hidden="1"/>
    </xf>
    <xf numFmtId="0" fontId="15" fillId="4" borderId="12" xfId="31" applyFont="1" applyFill="1" applyBorder="1" applyAlignment="1" applyProtection="1">
      <alignment horizontal="center" vertical="center" wrapText="1"/>
      <protection locked="0"/>
    </xf>
    <xf numFmtId="0" fontId="16" fillId="0" borderId="12" xfId="31" applyFont="1" applyBorder="1" applyAlignment="1" applyProtection="1">
      <alignment horizontal="center" vertical="center"/>
      <protection hidden="1"/>
    </xf>
    <xf numFmtId="0" fontId="15" fillId="7" borderId="29" xfId="31" applyFont="1" applyFill="1" applyBorder="1" applyAlignment="1" applyProtection="1">
      <alignment horizontal="left" vertical="center" wrapText="1"/>
      <protection hidden="1"/>
    </xf>
    <xf numFmtId="0" fontId="15" fillId="7" borderId="32" xfId="31" applyFont="1" applyFill="1" applyBorder="1" applyAlignment="1" applyProtection="1">
      <alignment horizontal="left" vertical="center" wrapText="1"/>
      <protection hidden="1"/>
    </xf>
    <xf numFmtId="2" fontId="15" fillId="7" borderId="10" xfId="31" applyNumberFormat="1" applyFont="1" applyFill="1" applyBorder="1" applyAlignment="1" applyProtection="1">
      <alignment horizontal="center" vertical="center"/>
      <protection hidden="1"/>
    </xf>
    <xf numFmtId="0" fontId="37" fillId="7" borderId="7" xfId="31" applyFont="1" applyFill="1" applyBorder="1" applyAlignment="1" applyProtection="1">
      <alignment horizontal="justify" vertical="center" wrapText="1"/>
      <protection hidden="1"/>
    </xf>
    <xf numFmtId="0" fontId="37" fillId="7" borderId="8" xfId="31" applyFont="1" applyFill="1" applyBorder="1" applyAlignment="1" applyProtection="1">
      <alignment horizontal="justify" vertical="center" wrapText="1"/>
      <protection hidden="1"/>
    </xf>
    <xf numFmtId="0" fontId="15" fillId="7" borderId="7" xfId="31" applyFont="1" applyFill="1" applyBorder="1" applyAlignment="1" applyProtection="1">
      <alignment horizontal="justify" vertical="center" wrapText="1"/>
      <protection hidden="1"/>
    </xf>
    <xf numFmtId="0" fontId="15" fillId="7" borderId="8" xfId="31" applyFont="1" applyFill="1" applyBorder="1" applyAlignment="1" applyProtection="1">
      <alignment horizontal="justify" vertical="center" wrapText="1"/>
      <protection hidden="1"/>
    </xf>
    <xf numFmtId="0" fontId="0" fillId="0" borderId="12" xfId="31" applyFont="1" applyBorder="1" applyAlignment="1" applyProtection="1">
      <alignment horizontal="justify" vertical="center" wrapText="1"/>
      <protection hidden="1"/>
    </xf>
    <xf numFmtId="0" fontId="15" fillId="4" borderId="29" xfId="31" applyFont="1" applyFill="1" applyBorder="1" applyAlignment="1" applyProtection="1">
      <alignment horizontal="center" vertical="center" wrapText="1"/>
      <protection locked="0"/>
    </xf>
    <xf numFmtId="0" fontId="15" fillId="4" borderId="32" xfId="31" applyFont="1" applyFill="1" applyBorder="1" applyAlignment="1" applyProtection="1">
      <alignment horizontal="center" vertical="center" wrapText="1"/>
      <protection locked="0"/>
    </xf>
    <xf numFmtId="0" fontId="15" fillId="4" borderId="5" xfId="31" applyFont="1" applyFill="1" applyBorder="1" applyAlignment="1" applyProtection="1">
      <alignment horizontal="center" vertical="center" wrapText="1"/>
      <protection locked="0"/>
    </xf>
    <xf numFmtId="0" fontId="15" fillId="4" borderId="6" xfId="31" applyFont="1" applyFill="1" applyBorder="1" applyAlignment="1" applyProtection="1">
      <alignment horizontal="center" vertical="center" wrapText="1"/>
      <protection locked="0"/>
    </xf>
    <xf numFmtId="0" fontId="15" fillId="4" borderId="7" xfId="31" applyFont="1" applyFill="1" applyBorder="1" applyAlignment="1" applyProtection="1">
      <alignment horizontal="center" vertical="center" wrapText="1"/>
      <protection locked="0"/>
    </xf>
    <xf numFmtId="0" fontId="15" fillId="4" borderId="8" xfId="31" applyFont="1" applyFill="1" applyBorder="1" applyAlignment="1" applyProtection="1">
      <alignment horizontal="center" vertical="center" wrapText="1"/>
      <protection locked="0"/>
    </xf>
    <xf numFmtId="9" fontId="15" fillId="4" borderId="12" xfId="31" applyNumberFormat="1" applyFont="1" applyFill="1" applyBorder="1" applyAlignment="1" applyProtection="1">
      <alignment horizontal="center" vertical="center" wrapText="1"/>
      <protection locked="0"/>
    </xf>
    <xf numFmtId="2" fontId="15" fillId="7" borderId="12" xfId="31" applyNumberFormat="1" applyFont="1" applyFill="1" applyBorder="1" applyAlignment="1" applyProtection="1">
      <alignment horizontal="center" vertical="center" wrapText="1"/>
      <protection hidden="1"/>
    </xf>
    <xf numFmtId="0" fontId="0" fillId="0" borderId="12" xfId="31" applyFont="1" applyBorder="1" applyAlignment="1" applyProtection="1">
      <alignment horizontal="center" vertical="center"/>
      <protection hidden="1"/>
    </xf>
    <xf numFmtId="0" fontId="0" fillId="0" borderId="25" xfId="31" applyFont="1" applyBorder="1" applyAlignment="1" applyProtection="1">
      <alignment horizontal="justify" vertical="center" wrapText="1"/>
      <protection hidden="1"/>
    </xf>
    <xf numFmtId="0" fontId="0" fillId="0" borderId="27" xfId="31" applyFont="1" applyBorder="1" applyAlignment="1" applyProtection="1">
      <alignment horizontal="justify" vertical="center" wrapText="1"/>
      <protection hidden="1"/>
    </xf>
    <xf numFmtId="0" fontId="15" fillId="7" borderId="22" xfId="31" applyFont="1" applyFill="1" applyBorder="1" applyAlignment="1" applyProtection="1">
      <alignment horizontal="left" vertical="center" wrapText="1"/>
      <protection hidden="1"/>
    </xf>
    <xf numFmtId="0" fontId="0" fillId="0" borderId="0" xfId="31" applyFont="1" applyAlignment="1" applyProtection="1">
      <alignment horizontal="left" vertical="top"/>
      <protection hidden="1"/>
    </xf>
    <xf numFmtId="0" fontId="15" fillId="7" borderId="10" xfId="31" applyFont="1" applyFill="1" applyBorder="1" applyAlignment="1" applyProtection="1">
      <alignment horizontal="left" vertical="center" wrapText="1"/>
      <protection hidden="1"/>
    </xf>
    <xf numFmtId="0" fontId="15" fillId="0" borderId="7" xfId="31" applyFont="1" applyBorder="1" applyAlignment="1" applyProtection="1">
      <alignment horizontal="justify" vertical="center" wrapText="1"/>
      <protection hidden="1"/>
    </xf>
    <xf numFmtId="0" fontId="15" fillId="0" borderId="8" xfId="31" applyFont="1" applyBorder="1" applyAlignment="1" applyProtection="1">
      <alignment horizontal="justify" vertical="center" wrapText="1"/>
      <protection hidden="1"/>
    </xf>
    <xf numFmtId="0" fontId="15" fillId="0" borderId="0" xfId="28" applyNumberFormat="1" applyFont="1" applyFill="1" applyBorder="1" applyAlignment="1" applyProtection="1">
      <alignment horizontal="justify" vertical="center" wrapText="1"/>
      <protection hidden="1"/>
    </xf>
    <xf numFmtId="0" fontId="16" fillId="0" borderId="25" xfId="31" applyFont="1" applyBorder="1" applyAlignment="1" applyProtection="1">
      <alignment horizontal="justify" vertical="center" wrapText="1"/>
      <protection hidden="1"/>
    </xf>
    <xf numFmtId="0" fontId="16" fillId="0" borderId="27" xfId="31" applyFont="1" applyBorder="1" applyAlignment="1" applyProtection="1">
      <alignment horizontal="justify" vertical="center" wrapText="1"/>
      <protection hidden="1"/>
    </xf>
    <xf numFmtId="0" fontId="15" fillId="7" borderId="12" xfId="31" applyFont="1" applyFill="1" applyBorder="1" applyAlignment="1" applyProtection="1">
      <alignment horizontal="left" vertical="center" wrapText="1"/>
      <protection hidden="1"/>
    </xf>
    <xf numFmtId="0" fontId="15" fillId="8" borderId="0" xfId="30" applyNumberFormat="1" applyFont="1" applyFill="1" applyBorder="1" applyAlignment="1" applyProtection="1">
      <alignment horizontal="center" vertical="center" wrapText="1"/>
      <protection hidden="1"/>
    </xf>
    <xf numFmtId="0" fontId="16" fillId="0" borderId="0" xfId="0" applyFont="1" applyAlignment="1" applyProtection="1">
      <alignment horizontal="justify" vertical="top" wrapText="1"/>
      <protection hidden="1"/>
    </xf>
    <xf numFmtId="0" fontId="16" fillId="0" borderId="0" xfId="30" applyFont="1" applyAlignment="1" applyProtection="1">
      <alignment horizontal="justify" vertical="center"/>
      <protection hidden="1"/>
    </xf>
    <xf numFmtId="0" fontId="53" fillId="0" borderId="0" xfId="30" applyNumberFormat="1" applyFont="1" applyFill="1" applyBorder="1" applyAlignment="1" applyProtection="1">
      <alignment horizontal="center" vertical="top" wrapText="1"/>
      <protection hidden="1"/>
    </xf>
    <xf numFmtId="0" fontId="15" fillId="0" borderId="14" xfId="30" applyFont="1" applyBorder="1" applyAlignment="1" applyProtection="1">
      <alignment horizontal="justify" vertical="top"/>
      <protection hidden="1"/>
    </xf>
    <xf numFmtId="0" fontId="16" fillId="0" borderId="3" xfId="30" applyFont="1" applyBorder="1" applyAlignment="1" applyProtection="1">
      <alignment horizontal="justify" vertical="top"/>
      <protection hidden="1"/>
    </xf>
    <xf numFmtId="0" fontId="16" fillId="0" borderId="15" xfId="30" applyFont="1" applyBorder="1" applyAlignment="1" applyProtection="1">
      <alignment horizontal="justify" vertical="top"/>
      <protection hidden="1"/>
    </xf>
    <xf numFmtId="0" fontId="15" fillId="0" borderId="0" xfId="24" applyFont="1" applyAlignment="1" applyProtection="1">
      <alignment horizontal="left" vertical="center" indent="2"/>
      <protection hidden="1"/>
    </xf>
    <xf numFmtId="0" fontId="15" fillId="0" borderId="16" xfId="30" applyFont="1" applyBorder="1" applyAlignment="1" applyProtection="1">
      <alignment horizontal="justify" vertical="top"/>
      <protection hidden="1"/>
    </xf>
    <xf numFmtId="0" fontId="16" fillId="0" borderId="30" xfId="30" applyFont="1" applyBorder="1" applyAlignment="1" applyProtection="1">
      <alignment horizontal="justify" vertical="top"/>
      <protection hidden="1"/>
    </xf>
    <xf numFmtId="0" fontId="16" fillId="0" borderId="17" xfId="30" applyFont="1" applyBorder="1" applyAlignment="1" applyProtection="1">
      <alignment horizontal="justify" vertical="top"/>
      <protection hidden="1"/>
    </xf>
    <xf numFmtId="0" fontId="15" fillId="0" borderId="16" xfId="30" applyFont="1" applyBorder="1" applyAlignment="1" applyProtection="1">
      <alignment horizontal="justify" vertical="center"/>
      <protection hidden="1"/>
    </xf>
    <xf numFmtId="0" fontId="16" fillId="0" borderId="30" xfId="30" applyFont="1" applyBorder="1" applyAlignment="1" applyProtection="1">
      <alignment horizontal="justify" vertical="center"/>
      <protection hidden="1"/>
    </xf>
    <xf numFmtId="0" fontId="16" fillId="0" borderId="17" xfId="30" applyFont="1" applyBorder="1" applyAlignment="1" applyProtection="1">
      <alignment horizontal="justify" vertical="center"/>
      <protection hidden="1"/>
    </xf>
    <xf numFmtId="0" fontId="0" fillId="0" borderId="9" xfId="30" applyFont="1" applyBorder="1" applyAlignment="1" applyProtection="1">
      <alignment horizontal="justify" vertical="center"/>
      <protection hidden="1"/>
    </xf>
    <xf numFmtId="0" fontId="16" fillId="0" borderId="9" xfId="30" applyFont="1" applyBorder="1" applyAlignment="1" applyProtection="1">
      <alignment horizontal="justify" vertical="center"/>
      <protection hidden="1"/>
    </xf>
    <xf numFmtId="0" fontId="0" fillId="11" borderId="9" xfId="30" applyFont="1" applyFill="1" applyBorder="1" applyAlignment="1" applyProtection="1">
      <alignment horizontal="justify" vertical="center"/>
      <protection hidden="1"/>
    </xf>
    <xf numFmtId="0" fontId="16" fillId="11" borderId="9" xfId="30" applyFont="1" applyFill="1" applyBorder="1" applyAlignment="1" applyProtection="1">
      <alignment horizontal="justify" vertical="center"/>
      <protection hidden="1"/>
    </xf>
    <xf numFmtId="10" fontId="0" fillId="0" borderId="14" xfId="30" applyNumberFormat="1" applyFont="1" applyFill="1" applyBorder="1" applyAlignment="1" applyProtection="1">
      <alignment horizontal="right" vertical="center" wrapText="1"/>
      <protection locked="0"/>
    </xf>
    <xf numFmtId="10" fontId="16" fillId="0" borderId="3" xfId="30" applyNumberFormat="1" applyFont="1" applyFill="1" applyBorder="1" applyAlignment="1" applyProtection="1">
      <alignment horizontal="right" vertical="center" wrapText="1"/>
      <protection locked="0"/>
    </xf>
    <xf numFmtId="10" fontId="16" fillId="0" borderId="15" xfId="30" applyNumberFormat="1" applyFont="1" applyFill="1" applyBorder="1" applyAlignment="1" applyProtection="1">
      <alignment horizontal="right" vertical="center" wrapText="1"/>
      <protection locked="0"/>
    </xf>
    <xf numFmtId="0" fontId="28" fillId="6" borderId="0" xfId="0" applyFont="1" applyFill="1" applyAlignment="1" applyProtection="1">
      <alignment horizontal="center" vertical="center" wrapText="1"/>
      <protection hidden="1"/>
    </xf>
    <xf numFmtId="0" fontId="28" fillId="6" borderId="6" xfId="0" applyFont="1" applyFill="1" applyBorder="1" applyAlignment="1" applyProtection="1">
      <alignment horizontal="center" vertical="center" wrapText="1"/>
      <protection hidden="1"/>
    </xf>
    <xf numFmtId="0" fontId="16" fillId="0" borderId="0" xfId="23" applyFont="1" applyAlignment="1">
      <alignment horizontal="justify" vertical="top"/>
    </xf>
    <xf numFmtId="0" fontId="0" fillId="0" borderId="0" xfId="23" applyFont="1" applyAlignment="1">
      <alignment horizontal="justify" vertical="top"/>
    </xf>
    <xf numFmtId="0" fontId="15" fillId="0" borderId="0" xfId="23" applyFont="1" applyAlignment="1">
      <alignment horizontal="center" vertical="center"/>
    </xf>
    <xf numFmtId="0" fontId="16" fillId="4" borderId="0" xfId="23" applyFont="1" applyFill="1" applyAlignment="1" applyProtection="1">
      <alignment horizontal="left" vertical="center"/>
      <protection locked="0"/>
    </xf>
    <xf numFmtId="14" fontId="16" fillId="4" borderId="0" xfId="23" applyNumberFormat="1" applyFont="1" applyFill="1" applyAlignment="1" applyProtection="1">
      <alignment horizontal="left" vertical="center"/>
      <protection locked="0"/>
    </xf>
    <xf numFmtId="0" fontId="16" fillId="13" borderId="0" xfId="23" applyFont="1" applyFill="1" applyAlignment="1">
      <alignment horizontal="justify" vertical="top"/>
    </xf>
    <xf numFmtId="0" fontId="15" fillId="0" borderId="0" xfId="23" applyFont="1" applyAlignment="1">
      <alignment horizontal="justify" vertical="center"/>
    </xf>
    <xf numFmtId="0" fontId="16" fillId="0" borderId="0" xfId="23" applyFont="1" applyAlignment="1">
      <alignment horizontal="justify" vertical="center"/>
    </xf>
    <xf numFmtId="0" fontId="36" fillId="0" borderId="0" xfId="23" quotePrefix="1" applyFont="1" applyAlignment="1">
      <alignment horizontal="center" vertical="center"/>
    </xf>
    <xf numFmtId="0" fontId="16" fillId="4" borderId="23" xfId="0" applyFont="1" applyFill="1" applyBorder="1" applyAlignment="1" applyProtection="1">
      <alignment horizontal="left" vertical="center"/>
      <protection locked="0"/>
    </xf>
    <xf numFmtId="0" fontId="16" fillId="0" borderId="33" xfId="0" applyFont="1" applyBorder="1" applyAlignment="1">
      <alignment horizontal="justify" vertical="center" wrapText="1"/>
    </xf>
    <xf numFmtId="0" fontId="16" fillId="0" borderId="23" xfId="0" applyFont="1" applyBorder="1" applyAlignment="1">
      <alignment horizontal="left" vertical="center" indent="2"/>
    </xf>
    <xf numFmtId="0" fontId="16" fillId="0" borderId="31" xfId="0" applyFont="1" applyBorder="1" applyAlignment="1">
      <alignment horizontal="left" vertical="center" indent="2"/>
    </xf>
    <xf numFmtId="0" fontId="16" fillId="0" borderId="33" xfId="0" applyFont="1" applyBorder="1" applyAlignment="1">
      <alignment horizontal="left" vertical="center" indent="2"/>
    </xf>
    <xf numFmtId="0" fontId="0" fillId="0" borderId="0" xfId="23" applyFont="1" applyAlignment="1">
      <alignment horizontal="center" vertical="top"/>
    </xf>
    <xf numFmtId="0" fontId="16" fillId="0" borderId="0" xfId="23" applyFont="1" applyAlignment="1">
      <alignment horizontal="center" vertical="top"/>
    </xf>
    <xf numFmtId="0" fontId="16" fillId="0" borderId="0" xfId="0" applyFont="1" applyAlignment="1">
      <alignment horizontal="left" vertical="center" wrapText="1" indent="2"/>
    </xf>
    <xf numFmtId="0" fontId="16" fillId="0" borderId="0" xfId="0" applyFont="1" applyAlignment="1">
      <alignment horizontal="left" vertical="center" indent="2"/>
    </xf>
    <xf numFmtId="176" fontId="15" fillId="0" borderId="0" xfId="23" applyNumberFormat="1" applyFont="1" applyAlignment="1">
      <alignment horizontal="left" vertical="center" indent="1"/>
    </xf>
    <xf numFmtId="0" fontId="16" fillId="0" borderId="0" xfId="23" applyFont="1" applyAlignment="1">
      <alignment horizontal="left" vertical="top" wrapText="1"/>
    </xf>
    <xf numFmtId="1" fontId="15" fillId="0" borderId="0" xfId="35" applyNumberFormat="1" applyFont="1" applyAlignment="1" applyProtection="1">
      <alignment horizontal="center" vertical="center" wrapText="1"/>
      <protection hidden="1"/>
    </xf>
    <xf numFmtId="0" fontId="15" fillId="0" borderId="0" xfId="35" applyFont="1" applyAlignment="1" applyProtection="1">
      <alignment horizontal="center" vertical="center" wrapText="1"/>
      <protection hidden="1"/>
    </xf>
    <xf numFmtId="4" fontId="15" fillId="0" borderId="0" xfId="35" applyNumberFormat="1" applyFont="1" applyAlignment="1" applyProtection="1">
      <alignment horizontal="right" vertical="center" wrapText="1"/>
      <protection hidden="1"/>
    </xf>
    <xf numFmtId="4" fontId="15" fillId="0" borderId="12" xfId="35" applyNumberFormat="1" applyFont="1" applyBorder="1" applyAlignment="1" applyProtection="1">
      <alignment horizontal="center" vertical="center" wrapText="1"/>
      <protection hidden="1"/>
    </xf>
    <xf numFmtId="4" fontId="15" fillId="0" borderId="14" xfId="35" applyNumberFormat="1" applyFont="1" applyBorder="1" applyAlignment="1" applyProtection="1">
      <alignment horizontal="right" vertical="center" wrapText="1"/>
      <protection hidden="1"/>
    </xf>
    <xf numFmtId="4" fontId="16" fillId="0" borderId="15" xfId="35" applyNumberFormat="1" applyFont="1" applyBorder="1" applyAlignment="1" applyProtection="1">
      <alignment horizontal="right" vertical="center" wrapText="1"/>
      <protection hidden="1"/>
    </xf>
    <xf numFmtId="1" fontId="15" fillId="0" borderId="14" xfId="35" applyNumberFormat="1" applyFont="1" applyBorder="1" applyAlignment="1" applyProtection="1">
      <alignment horizontal="center" vertical="center" wrapText="1"/>
      <protection hidden="1"/>
    </xf>
    <xf numFmtId="1" fontId="15" fillId="0" borderId="15" xfId="35" applyNumberFormat="1" applyFont="1" applyBorder="1" applyAlignment="1" applyProtection="1">
      <alignment horizontal="center" vertical="center" wrapText="1"/>
      <protection hidden="1"/>
    </xf>
    <xf numFmtId="1" fontId="15" fillId="0" borderId="12" xfId="35" applyNumberFormat="1" applyFont="1" applyBorder="1" applyAlignment="1" applyProtection="1">
      <alignment horizontal="center" vertical="center" wrapText="1"/>
      <protection hidden="1"/>
    </xf>
    <xf numFmtId="1" fontId="23" fillId="0" borderId="12" xfId="35" applyNumberFormat="1" applyFont="1" applyBorder="1" applyAlignment="1" applyProtection="1">
      <alignment horizontal="justify" vertical="center" wrapText="1"/>
      <protection hidden="1"/>
    </xf>
    <xf numFmtId="4" fontId="15" fillId="0" borderId="14" xfId="35" applyNumberFormat="1" applyFont="1" applyBorder="1" applyAlignment="1" applyProtection="1">
      <alignment horizontal="center" vertical="center" wrapText="1"/>
      <protection hidden="1"/>
    </xf>
    <xf numFmtId="4" fontId="15" fillId="0" borderId="3" xfId="35" applyNumberFormat="1" applyFont="1" applyBorder="1" applyAlignment="1" applyProtection="1">
      <alignment horizontal="center" vertical="center" wrapText="1"/>
      <protection hidden="1"/>
    </xf>
    <xf numFmtId="0" fontId="16" fillId="0" borderId="0" xfId="35" applyFont="1" applyAlignment="1" applyProtection="1">
      <alignment horizontal="left" vertical="center" wrapText="1"/>
      <protection hidden="1"/>
    </xf>
    <xf numFmtId="0" fontId="16" fillId="0" borderId="9" xfId="35" applyFont="1" applyBorder="1" applyAlignment="1" applyProtection="1">
      <alignment horizontal="left" vertical="center" wrapText="1"/>
      <protection hidden="1"/>
    </xf>
    <xf numFmtId="0" fontId="16" fillId="0" borderId="32" xfId="35" applyFont="1" applyBorder="1" applyAlignment="1" applyProtection="1">
      <alignment horizontal="left" vertical="center" wrapText="1"/>
      <protection hidden="1"/>
    </xf>
    <xf numFmtId="1" fontId="16" fillId="0" borderId="0" xfId="35" applyNumberFormat="1" applyFont="1" applyAlignment="1" applyProtection="1">
      <alignment horizontal="justify" vertical="top" wrapText="1"/>
      <protection hidden="1"/>
    </xf>
    <xf numFmtId="0" fontId="16" fillId="0" borderId="0" xfId="35" applyFont="1" applyAlignment="1" applyProtection="1">
      <alignment horizontal="justify" vertical="top" wrapText="1"/>
      <protection hidden="1"/>
    </xf>
    <xf numFmtId="0" fontId="16" fillId="0" borderId="6" xfId="35" applyFont="1" applyBorder="1" applyAlignment="1" applyProtection="1">
      <alignment horizontal="justify" vertical="top" wrapText="1"/>
      <protection hidden="1"/>
    </xf>
    <xf numFmtId="2" fontId="19" fillId="0" borderId="0" xfId="27" applyNumberFormat="1" applyFont="1" applyAlignment="1" applyProtection="1">
      <alignment horizontal="left" vertical="center"/>
      <protection hidden="1"/>
    </xf>
  </cellXfs>
  <cellStyles count="42">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Formula" xfId="16" xr:uid="{00000000-0005-0000-0000-00000F000000}"/>
    <cellStyle name="Header1" xfId="17" xr:uid="{00000000-0005-0000-0000-000010000000}"/>
    <cellStyle name="Header2" xfId="18" xr:uid="{00000000-0005-0000-0000-000011000000}"/>
    <cellStyle name="Hyperlink" xfId="19" builtinId="8"/>
    <cellStyle name="Hypertextový odkaz" xfId="20" xr:uid="{00000000-0005-0000-0000-000013000000}"/>
    <cellStyle name="no dec" xfId="21" xr:uid="{00000000-0005-0000-0000-000014000000}"/>
    <cellStyle name="Normal" xfId="0" builtinId="0"/>
    <cellStyle name="Normal - Style1" xfId="22" xr:uid="{00000000-0005-0000-0000-000016000000}"/>
    <cellStyle name="Normal_Annexures TW 04" xfId="23" xr:uid="{00000000-0005-0000-0000-000017000000}"/>
    <cellStyle name="Normal_Annexures TW 04 2" xfId="24" xr:uid="{00000000-0005-0000-0000-000018000000}"/>
    <cellStyle name="Normal_Attach 3(JV)" xfId="25" xr:uid="{00000000-0005-0000-0000-000019000000}"/>
    <cellStyle name="Normal_Attacments TW 04" xfId="26" xr:uid="{00000000-0005-0000-0000-00001A000000}"/>
    <cellStyle name="Normal_Entertainment Form" xfId="27" xr:uid="{00000000-0005-0000-0000-00001B000000}"/>
    <cellStyle name="Normal_pgcil-tivim-pricesched" xfId="28" xr:uid="{00000000-0005-0000-0000-00001C000000}"/>
    <cellStyle name="Normal_PRICE SCHEDULE-4 to 6-A4" xfId="29" xr:uid="{00000000-0005-0000-0000-00001D000000}"/>
    <cellStyle name="Normal_PRICE SCHEDULE-4 to 6-A4 2" xfId="30" xr:uid="{00000000-0005-0000-0000-00001E000000}"/>
    <cellStyle name="Normal_Price_Schedules for Insulator Package Rev-01" xfId="31" xr:uid="{00000000-0005-0000-0000-00001F000000}"/>
    <cellStyle name="Normal_PRICE-SCHE Bihar-Rev-2-corrections" xfId="32" xr:uid="{00000000-0005-0000-0000-000020000000}"/>
    <cellStyle name="Normal_PRICE-SCHE Bihar-Rev-2-corrections_Annexures TW 04" xfId="33" xr:uid="{00000000-0005-0000-0000-000021000000}"/>
    <cellStyle name="Normal_PRICE-SCHE Bihar-Rev-2-corrections_Price_Schedules for Insulator Package Rev-01" xfId="34" xr:uid="{00000000-0005-0000-0000-000022000000}"/>
    <cellStyle name="Normal_QUOTED CORRECTED" xfId="35" xr:uid="{00000000-0005-0000-0000-000023000000}"/>
    <cellStyle name="Normal_Sch-1" xfId="36" xr:uid="{00000000-0005-0000-0000-000024000000}"/>
    <cellStyle name="Normal_Sheet1" xfId="37" xr:uid="{00000000-0005-0000-0000-000025000000}"/>
    <cellStyle name="Percent" xfId="41" builtinId="5"/>
    <cellStyle name="Popis" xfId="38" xr:uid="{00000000-0005-0000-0000-000027000000}"/>
    <cellStyle name="Sledovaný hypertextový odkaz" xfId="39" xr:uid="{00000000-0005-0000-0000-000028000000}"/>
    <cellStyle name="Standard_BS14" xfId="40" xr:uid="{00000000-0005-0000-0000-000029000000}"/>
  </cellStyles>
  <dxfs count="25">
    <dxf>
      <font>
        <condense val="0"/>
        <extend val="0"/>
        <color indexed="9"/>
      </font>
      <fill>
        <patternFill patternType="none">
          <bgColor indexed="65"/>
        </patternFill>
      </fill>
    </dxf>
    <dxf>
      <fill>
        <patternFill patternType="none">
          <bgColor indexed="65"/>
        </patternFill>
      </fill>
    </dxf>
    <dxf>
      <font>
        <strike/>
      </font>
    </dxf>
    <dxf>
      <font>
        <b val="0"/>
        <condense val="0"/>
        <extend val="0"/>
        <color indexed="10"/>
      </font>
    </dxf>
    <dxf>
      <fill>
        <patternFill patternType="none">
          <bgColor indexed="65"/>
        </patternFill>
      </fill>
    </dxf>
    <dxf>
      <font>
        <condense val="0"/>
        <extend val="0"/>
        <color indexed="10"/>
      </font>
    </dxf>
    <dxf>
      <fill>
        <patternFill>
          <bgColor rgb="FFCCFFCC"/>
        </patternFill>
      </fill>
    </dxf>
    <dxf>
      <font>
        <b val="0"/>
        <condense val="0"/>
        <extend val="0"/>
        <color indexed="10"/>
      </font>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ont>
        <condense val="0"/>
        <extend val="0"/>
        <color indexed="10"/>
      </font>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2'!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Bid Form 2nd Envelope'!A1"/></Relationships>
</file>

<file path=xl/drawings/_rels/drawing8.xml.rels><?xml version="1.0" encoding="UTF-8" standalone="yes"?>
<Relationships xmlns="http://schemas.openxmlformats.org/package/2006/relationships"><Relationship Id="rId1" Type="http://schemas.openxmlformats.org/officeDocument/2006/relationships/hyperlink" Target="#'Sch-5'!A1"/></Relationships>
</file>

<file path=xl/drawings/_rels/drawing9.xml.rels><?xml version="1.0" encoding="UTF-8" standalone="yes"?>
<Relationships xmlns="http://schemas.openxmlformats.org/package/2006/relationships"><Relationship Id="rId1" Type="http://schemas.openxmlformats.org/officeDocument/2006/relationships/hyperlink" Target="#'Sch-5'!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580694" name="Picture 1">
          <a:extLst>
            <a:ext uri="{FF2B5EF4-FFF2-40B4-BE49-F238E27FC236}">
              <a16:creationId xmlns:a16="http://schemas.microsoft.com/office/drawing/2014/main" id="{00000000-0008-0000-0100-0000961E1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4750" y="3495675"/>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1026"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2040000}"/>
            </a:ext>
          </a:extLst>
        </xdr:cNvPr>
        <xdr:cNvSpPr txBox="1">
          <a:spLocks noChangeArrowheads="1"/>
        </xdr:cNvSpPr>
      </xdr:nvSpPr>
      <xdr:spPr bwMode="auto">
        <a:xfrm>
          <a:off x="4457700" y="347662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580696" name="AutoShape 6">
          <a:extLst>
            <a:ext uri="{FF2B5EF4-FFF2-40B4-BE49-F238E27FC236}">
              <a16:creationId xmlns:a16="http://schemas.microsoft.com/office/drawing/2014/main" id="{00000000-0008-0000-0100-0000981E18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580697" name="AutoShape 7">
          <a:extLst>
            <a:ext uri="{FF2B5EF4-FFF2-40B4-BE49-F238E27FC236}">
              <a16:creationId xmlns:a16="http://schemas.microsoft.com/office/drawing/2014/main" id="{00000000-0008-0000-0100-0000991E1800}"/>
            </a:ext>
          </a:extLst>
        </xdr:cNvPr>
        <xdr:cNvSpPr>
          <a:spLocks noChangeArrowheads="1"/>
        </xdr:cNvSpPr>
      </xdr:nvSpPr>
      <xdr:spPr bwMode="auto">
        <a:xfrm>
          <a:off x="8362950" y="3924300"/>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580698" name="AutoShape 8">
          <a:extLst>
            <a:ext uri="{FF2B5EF4-FFF2-40B4-BE49-F238E27FC236}">
              <a16:creationId xmlns:a16="http://schemas.microsoft.com/office/drawing/2014/main" id="{00000000-0008-0000-0100-00009A1E1800}"/>
            </a:ext>
          </a:extLst>
        </xdr:cNvPr>
        <xdr:cNvSpPr>
          <a:spLocks noChangeArrowheads="1"/>
        </xdr:cNvSpPr>
      </xdr:nvSpPr>
      <xdr:spPr bwMode="auto">
        <a:xfrm>
          <a:off x="104775" y="3924300"/>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580699" name="AutoShape 9">
          <a:extLst>
            <a:ext uri="{FF2B5EF4-FFF2-40B4-BE49-F238E27FC236}">
              <a16:creationId xmlns:a16="http://schemas.microsoft.com/office/drawing/2014/main" id="{00000000-0008-0000-0100-00009B1E18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1036"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C040000}"/>
            </a:ext>
          </a:extLst>
        </xdr:cNvPr>
        <xdr:cNvSpPr txBox="1">
          <a:spLocks noChangeArrowheads="1"/>
        </xdr:cNvSpPr>
      </xdr:nvSpPr>
      <xdr:spPr bwMode="auto">
        <a:xfrm>
          <a:off x="657225" y="347662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1037" name="Text Box 13">
          <a:extLst>
            <a:ext uri="{FF2B5EF4-FFF2-40B4-BE49-F238E27FC236}">
              <a16:creationId xmlns:a16="http://schemas.microsoft.com/office/drawing/2014/main" id="{00000000-0008-0000-0100-00000D04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Sch-2</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0D00-000002000000}"/>
            </a:ext>
          </a:extLst>
        </xdr:cNvPr>
        <xdr:cNvSpPr txBox="1">
          <a:spLocks noChangeArrowheads="1"/>
        </xdr:cNvSpPr>
      </xdr:nvSpPr>
      <xdr:spPr bwMode="auto">
        <a:xfrm>
          <a:off x="7096125" y="228600"/>
          <a:ext cx="952500"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448318" name="Group 10">
          <a:hlinkClick xmlns:r="http://schemas.openxmlformats.org/officeDocument/2006/relationships" r:id="rId1" tooltip="Back to Cover Page"/>
          <a:extLst>
            <a:ext uri="{FF2B5EF4-FFF2-40B4-BE49-F238E27FC236}">
              <a16:creationId xmlns:a16="http://schemas.microsoft.com/office/drawing/2014/main" id="{00000000-0008-0000-0E00-00007E191600}"/>
            </a:ext>
          </a:extLst>
        </xdr:cNvPr>
        <xdr:cNvGrpSpPr>
          <a:grpSpLocks/>
        </xdr:cNvGrpSpPr>
      </xdr:nvGrpSpPr>
      <xdr:grpSpPr bwMode="auto">
        <a:xfrm>
          <a:off x="7325053" y="104775"/>
          <a:ext cx="1126578" cy="742622"/>
          <a:chOff x="744" y="11"/>
          <a:chExt cx="113" cy="74"/>
        </a:xfrm>
      </xdr:grpSpPr>
      <xdr:sp macro="" textlink="">
        <xdr:nvSpPr>
          <xdr:cNvPr id="1448319" name="AutoShape 7">
            <a:extLst>
              <a:ext uri="{FF2B5EF4-FFF2-40B4-BE49-F238E27FC236}">
                <a16:creationId xmlns:a16="http://schemas.microsoft.com/office/drawing/2014/main" id="{00000000-0008-0000-0E00-00007F1916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6392" name="Text Box 8">
            <a:extLst>
              <a:ext uri="{FF2B5EF4-FFF2-40B4-BE49-F238E27FC236}">
                <a16:creationId xmlns:a16="http://schemas.microsoft.com/office/drawing/2014/main" id="{00000000-0008-0000-0E00-000008400000}"/>
              </a:ext>
            </a:extLst>
          </xdr:cNvPr>
          <xdr:cNvSpPr txBox="1">
            <a:spLocks noChangeArrowheads="1"/>
          </xdr:cNvSpPr>
        </xdr:nvSpPr>
        <xdr:spPr bwMode="auto">
          <a:xfrm>
            <a:off x="770" y="27"/>
            <a:ext cx="79" cy="4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1405489" name="Group 1">
          <a:hlinkClick xmlns:r="http://schemas.openxmlformats.org/officeDocument/2006/relationships" r:id="rId1" tooltip="Click to Proceed"/>
          <a:extLst>
            <a:ext uri="{FF2B5EF4-FFF2-40B4-BE49-F238E27FC236}">
              <a16:creationId xmlns:a16="http://schemas.microsoft.com/office/drawing/2014/main" id="{00000000-0008-0000-0200-000031721500}"/>
            </a:ext>
          </a:extLst>
        </xdr:cNvPr>
        <xdr:cNvGrpSpPr>
          <a:grpSpLocks/>
        </xdr:cNvGrpSpPr>
      </xdr:nvGrpSpPr>
      <xdr:grpSpPr bwMode="auto">
        <a:xfrm>
          <a:off x="7105650" y="57150"/>
          <a:ext cx="1209675" cy="771525"/>
          <a:chOff x="804" y="5"/>
          <a:chExt cx="116" cy="73"/>
        </a:xfrm>
      </xdr:grpSpPr>
      <xdr:sp macro="" textlink="">
        <xdr:nvSpPr>
          <xdr:cNvPr id="1405491" name="AutoShape 2">
            <a:extLst>
              <a:ext uri="{FF2B5EF4-FFF2-40B4-BE49-F238E27FC236}">
                <a16:creationId xmlns:a16="http://schemas.microsoft.com/office/drawing/2014/main" id="{00000000-0008-0000-0200-0000337215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40</xdr:row>
      <xdr:rowOff>0</xdr:rowOff>
    </xdr:from>
    <xdr:to>
      <xdr:col>2</xdr:col>
      <xdr:colOff>4981575</xdr:colOff>
      <xdr:row>40</xdr:row>
      <xdr:rowOff>0</xdr:rowOff>
    </xdr:to>
    <xdr:pic>
      <xdr:nvPicPr>
        <xdr:cNvPr id="1405490" name="Picture 4">
          <a:extLst>
            <a:ext uri="{FF2B5EF4-FFF2-40B4-BE49-F238E27FC236}">
              <a16:creationId xmlns:a16="http://schemas.microsoft.com/office/drawing/2014/main" id="{00000000-0008-0000-0200-0000327215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29300" y="10515600"/>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600075</xdr:colOff>
      <xdr:row>0</xdr:row>
      <xdr:rowOff>666750</xdr:rowOff>
    </xdr:to>
    <xdr:grpSp>
      <xdr:nvGrpSpPr>
        <xdr:cNvPr id="1414560" name="Group 6">
          <a:hlinkClick xmlns:r="http://schemas.openxmlformats.org/officeDocument/2006/relationships" r:id="rId1" tooltip="Click for Sch-1"/>
          <a:extLst>
            <a:ext uri="{FF2B5EF4-FFF2-40B4-BE49-F238E27FC236}">
              <a16:creationId xmlns:a16="http://schemas.microsoft.com/office/drawing/2014/main" id="{00000000-0008-0000-0300-0000A0951500}"/>
            </a:ext>
          </a:extLst>
        </xdr:cNvPr>
        <xdr:cNvGrpSpPr>
          <a:grpSpLocks/>
        </xdr:cNvGrpSpPr>
      </xdr:nvGrpSpPr>
      <xdr:grpSpPr bwMode="auto">
        <a:xfrm>
          <a:off x="7870031" y="47625"/>
          <a:ext cx="1296591" cy="619125"/>
          <a:chOff x="804" y="5"/>
          <a:chExt cx="116" cy="73"/>
        </a:xfrm>
      </xdr:grpSpPr>
      <xdr:sp macro="" textlink="">
        <xdr:nvSpPr>
          <xdr:cNvPr id="1414561" name="AutoShape 2">
            <a:extLst>
              <a:ext uri="{FF2B5EF4-FFF2-40B4-BE49-F238E27FC236}">
                <a16:creationId xmlns:a16="http://schemas.microsoft.com/office/drawing/2014/main" id="{00000000-0008-0000-0300-0000A19515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9219" name="Text Box 3">
            <a:extLst>
              <a:ext uri="{FF2B5EF4-FFF2-40B4-BE49-F238E27FC236}">
                <a16:creationId xmlns:a16="http://schemas.microsoft.com/office/drawing/2014/main" id="{00000000-0008-0000-0300-000003240000}"/>
              </a:ext>
            </a:extLst>
          </xdr:cNvPr>
          <xdr:cNvSpPr txBox="1">
            <a:spLocks noChangeArrowheads="1"/>
          </xdr:cNvSpPr>
        </xdr:nvSpPr>
        <xdr:spPr bwMode="auto">
          <a:xfrm>
            <a:off x="819" y="23"/>
            <a:ext cx="99"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247650</xdr:colOff>
      <xdr:row>0</xdr:row>
      <xdr:rowOff>28575</xdr:rowOff>
    </xdr:from>
    <xdr:to>
      <xdr:col>13</xdr:col>
      <xdr:colOff>1647825</xdr:colOff>
      <xdr:row>2</xdr:row>
      <xdr:rowOff>266700</xdr:rowOff>
    </xdr:to>
    <xdr:grpSp>
      <xdr:nvGrpSpPr>
        <xdr:cNvPr id="1328641" name="Group 38">
          <a:hlinkClick xmlns:r="http://schemas.openxmlformats.org/officeDocument/2006/relationships" r:id="rId1" tooltip="Click for Sch-2"/>
          <a:extLst>
            <a:ext uri="{FF2B5EF4-FFF2-40B4-BE49-F238E27FC236}">
              <a16:creationId xmlns:a16="http://schemas.microsoft.com/office/drawing/2014/main" id="{00000000-0008-0000-0400-000001461400}"/>
            </a:ext>
          </a:extLst>
        </xdr:cNvPr>
        <xdr:cNvGrpSpPr>
          <a:grpSpLocks/>
        </xdr:cNvGrpSpPr>
      </xdr:nvGrpSpPr>
      <xdr:grpSpPr bwMode="auto">
        <a:xfrm>
          <a:off x="22488525" y="28575"/>
          <a:ext cx="0" cy="628650"/>
          <a:chOff x="804" y="5"/>
          <a:chExt cx="190" cy="73"/>
        </a:xfrm>
      </xdr:grpSpPr>
      <xdr:sp macro="" textlink="">
        <xdr:nvSpPr>
          <xdr:cNvPr id="1328642" name="AutoShape 39">
            <a:extLst>
              <a:ext uri="{FF2B5EF4-FFF2-40B4-BE49-F238E27FC236}">
                <a16:creationId xmlns:a16="http://schemas.microsoft.com/office/drawing/2014/main" id="{00000000-0008-0000-0400-0000024614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3112" name="Text Box 40">
            <a:extLst>
              <a:ext uri="{FF2B5EF4-FFF2-40B4-BE49-F238E27FC236}">
                <a16:creationId xmlns:a16="http://schemas.microsoft.com/office/drawing/2014/main" id="{00000000-0008-0000-0400-0000280C0000}"/>
              </a:ext>
            </a:extLst>
          </xdr:cNvPr>
          <xdr:cNvSpPr txBox="1">
            <a:spLocks noChangeArrowheads="1"/>
          </xdr:cNvSpPr>
        </xdr:nvSpPr>
        <xdr:spPr bwMode="auto">
          <a:xfrm>
            <a:off x="10706100" y="14582124471055"/>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247650</xdr:colOff>
      <xdr:row>0</xdr:row>
      <xdr:rowOff>28575</xdr:rowOff>
    </xdr:from>
    <xdr:to>
      <xdr:col>7</xdr:col>
      <xdr:colOff>0</xdr:colOff>
      <xdr:row>2</xdr:row>
      <xdr:rowOff>266700</xdr:rowOff>
    </xdr:to>
    <xdr:grpSp>
      <xdr:nvGrpSpPr>
        <xdr:cNvPr id="1605831" name="Group 38">
          <a:hlinkClick xmlns:r="http://schemas.openxmlformats.org/officeDocument/2006/relationships" r:id="rId1" tooltip="Click for Sch-2"/>
          <a:extLst>
            <a:ext uri="{FF2B5EF4-FFF2-40B4-BE49-F238E27FC236}">
              <a16:creationId xmlns:a16="http://schemas.microsoft.com/office/drawing/2014/main" id="{00000000-0008-0000-0500-0000C7801800}"/>
            </a:ext>
          </a:extLst>
        </xdr:cNvPr>
        <xdr:cNvGrpSpPr>
          <a:grpSpLocks/>
        </xdr:cNvGrpSpPr>
      </xdr:nvGrpSpPr>
      <xdr:grpSpPr bwMode="auto">
        <a:xfrm>
          <a:off x="10949268" y="28575"/>
          <a:ext cx="1197908" cy="630331"/>
          <a:chOff x="804" y="5"/>
          <a:chExt cx="190" cy="73"/>
        </a:xfrm>
      </xdr:grpSpPr>
      <xdr:sp macro="" textlink="">
        <xdr:nvSpPr>
          <xdr:cNvPr id="1605832" name="AutoShape 39">
            <a:extLst>
              <a:ext uri="{FF2B5EF4-FFF2-40B4-BE49-F238E27FC236}">
                <a16:creationId xmlns:a16="http://schemas.microsoft.com/office/drawing/2014/main" id="{00000000-0008-0000-0500-0000C88018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500-000004000000}"/>
              </a:ext>
            </a:extLst>
          </xdr:cNvPr>
          <xdr:cNvSpPr txBox="1">
            <a:spLocks noChangeArrowheads="1"/>
          </xdr:cNvSpPr>
        </xdr:nvSpPr>
        <xdr:spPr bwMode="auto">
          <a:xfrm>
            <a:off x="821" y="24"/>
            <a:ext cx="173"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1603803" name="Group 25">
          <a:hlinkClick xmlns:r="http://schemas.openxmlformats.org/officeDocument/2006/relationships" r:id="rId1" tooltip="Click for Sch-6"/>
          <a:extLst>
            <a:ext uri="{FF2B5EF4-FFF2-40B4-BE49-F238E27FC236}">
              <a16:creationId xmlns:a16="http://schemas.microsoft.com/office/drawing/2014/main" id="{00000000-0008-0000-0700-0000DB781800}"/>
            </a:ext>
          </a:extLst>
        </xdr:cNvPr>
        <xdr:cNvGrpSpPr>
          <a:grpSpLocks/>
        </xdr:cNvGrpSpPr>
      </xdr:nvGrpSpPr>
      <xdr:grpSpPr bwMode="auto">
        <a:xfrm>
          <a:off x="8538633" y="47625"/>
          <a:ext cx="1104900" cy="604308"/>
          <a:chOff x="804" y="5"/>
          <a:chExt cx="116" cy="73"/>
        </a:xfrm>
      </xdr:grpSpPr>
      <xdr:sp macro="" textlink="">
        <xdr:nvSpPr>
          <xdr:cNvPr id="1603804" name="AutoShape 26">
            <a:extLst>
              <a:ext uri="{FF2B5EF4-FFF2-40B4-BE49-F238E27FC236}">
                <a16:creationId xmlns:a16="http://schemas.microsoft.com/office/drawing/2014/main" id="{00000000-0008-0000-0700-0000DC7818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700-000004000000}"/>
              </a:ext>
            </a:extLst>
          </xdr:cNvPr>
          <xdr:cNvSpPr txBox="1">
            <a:spLocks noChangeArrowheads="1"/>
          </xdr:cNvSpPr>
        </xdr:nvSpPr>
        <xdr:spPr bwMode="auto">
          <a:xfrm>
            <a:off x="819" y="24"/>
            <a:ext cx="98" cy="38"/>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238125</xdr:colOff>
      <xdr:row>0</xdr:row>
      <xdr:rowOff>19050</xdr:rowOff>
    </xdr:from>
    <xdr:to>
      <xdr:col>8</xdr:col>
      <xdr:colOff>76200</xdr:colOff>
      <xdr:row>1</xdr:row>
      <xdr:rowOff>209550</xdr:rowOff>
    </xdr:to>
    <xdr:grpSp>
      <xdr:nvGrpSpPr>
        <xdr:cNvPr id="1573122" name="Group 4">
          <a:hlinkClick xmlns:r="http://schemas.openxmlformats.org/officeDocument/2006/relationships" r:id="rId1" tooltip="Click for Bid Form"/>
          <a:extLst>
            <a:ext uri="{FF2B5EF4-FFF2-40B4-BE49-F238E27FC236}">
              <a16:creationId xmlns:a16="http://schemas.microsoft.com/office/drawing/2014/main" id="{00000000-0008-0000-0A00-000002011800}"/>
            </a:ext>
          </a:extLst>
        </xdr:cNvPr>
        <xdr:cNvGrpSpPr>
          <a:grpSpLocks/>
        </xdr:cNvGrpSpPr>
      </xdr:nvGrpSpPr>
      <xdr:grpSpPr bwMode="auto">
        <a:xfrm>
          <a:off x="7715250" y="19050"/>
          <a:ext cx="847725" cy="695325"/>
          <a:chOff x="784" y="2"/>
          <a:chExt cx="116" cy="73"/>
        </a:xfrm>
      </xdr:grpSpPr>
      <xdr:sp macro="" textlink="">
        <xdr:nvSpPr>
          <xdr:cNvPr id="1573123" name="AutoShape 2">
            <a:extLst>
              <a:ext uri="{FF2B5EF4-FFF2-40B4-BE49-F238E27FC236}">
                <a16:creationId xmlns:a16="http://schemas.microsoft.com/office/drawing/2014/main" id="{00000000-0008-0000-0A00-000003011800}"/>
              </a:ext>
            </a:extLst>
          </xdr:cNvPr>
          <xdr:cNvSpPr>
            <a:spLocks noChangeArrowheads="1"/>
          </xdr:cNvSpPr>
        </xdr:nvSpPr>
        <xdr:spPr bwMode="auto">
          <a:xfrm>
            <a:off x="784"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796" y="18"/>
            <a:ext cx="86"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Bid Form</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B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227994</xdr:colOff>
      <xdr:row>2</xdr:row>
      <xdr:rowOff>100071</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0C00-000002000000}"/>
            </a:ext>
          </a:extLst>
        </xdr:cNvPr>
        <xdr:cNvSpPr txBox="1">
          <a:spLocks noChangeArrowheads="1"/>
        </xdr:cNvSpPr>
      </xdr:nvSpPr>
      <xdr:spPr bwMode="auto">
        <a:xfrm>
          <a:off x="7260166" y="315383"/>
          <a:ext cx="1191684"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229.bin"/><Relationship Id="rId13" Type="http://schemas.openxmlformats.org/officeDocument/2006/relationships/printerSettings" Target="../printerSettings/printerSettings234.bin"/><Relationship Id="rId18" Type="http://schemas.openxmlformats.org/officeDocument/2006/relationships/printerSettings" Target="../printerSettings/printerSettings239.bin"/><Relationship Id="rId3" Type="http://schemas.openxmlformats.org/officeDocument/2006/relationships/printerSettings" Target="../printerSettings/printerSettings224.bin"/><Relationship Id="rId21" Type="http://schemas.openxmlformats.org/officeDocument/2006/relationships/printerSettings" Target="../printerSettings/printerSettings242.bin"/><Relationship Id="rId7" Type="http://schemas.openxmlformats.org/officeDocument/2006/relationships/printerSettings" Target="../printerSettings/printerSettings228.bin"/><Relationship Id="rId12" Type="http://schemas.openxmlformats.org/officeDocument/2006/relationships/printerSettings" Target="../printerSettings/printerSettings233.bin"/><Relationship Id="rId17" Type="http://schemas.openxmlformats.org/officeDocument/2006/relationships/printerSettings" Target="../printerSettings/printerSettings238.bin"/><Relationship Id="rId2" Type="http://schemas.openxmlformats.org/officeDocument/2006/relationships/printerSettings" Target="../printerSettings/printerSettings223.bin"/><Relationship Id="rId16" Type="http://schemas.openxmlformats.org/officeDocument/2006/relationships/printerSettings" Target="../printerSettings/printerSettings237.bin"/><Relationship Id="rId20" Type="http://schemas.openxmlformats.org/officeDocument/2006/relationships/printerSettings" Target="../printerSettings/printerSettings241.bin"/><Relationship Id="rId1" Type="http://schemas.openxmlformats.org/officeDocument/2006/relationships/printerSettings" Target="../printerSettings/printerSettings222.bin"/><Relationship Id="rId6" Type="http://schemas.openxmlformats.org/officeDocument/2006/relationships/printerSettings" Target="../printerSettings/printerSettings227.bin"/><Relationship Id="rId11" Type="http://schemas.openxmlformats.org/officeDocument/2006/relationships/printerSettings" Target="../printerSettings/printerSettings232.bin"/><Relationship Id="rId24" Type="http://schemas.openxmlformats.org/officeDocument/2006/relationships/printerSettings" Target="../printerSettings/printerSettings245.bin"/><Relationship Id="rId5" Type="http://schemas.openxmlformats.org/officeDocument/2006/relationships/printerSettings" Target="../printerSettings/printerSettings226.bin"/><Relationship Id="rId15" Type="http://schemas.openxmlformats.org/officeDocument/2006/relationships/printerSettings" Target="../printerSettings/printerSettings236.bin"/><Relationship Id="rId23" Type="http://schemas.openxmlformats.org/officeDocument/2006/relationships/printerSettings" Target="../printerSettings/printerSettings244.bin"/><Relationship Id="rId10" Type="http://schemas.openxmlformats.org/officeDocument/2006/relationships/printerSettings" Target="../printerSettings/printerSettings231.bin"/><Relationship Id="rId19" Type="http://schemas.openxmlformats.org/officeDocument/2006/relationships/printerSettings" Target="../printerSettings/printerSettings240.bin"/><Relationship Id="rId4" Type="http://schemas.openxmlformats.org/officeDocument/2006/relationships/printerSettings" Target="../printerSettings/printerSettings225.bin"/><Relationship Id="rId9" Type="http://schemas.openxmlformats.org/officeDocument/2006/relationships/printerSettings" Target="../printerSettings/printerSettings230.bin"/><Relationship Id="rId14" Type="http://schemas.openxmlformats.org/officeDocument/2006/relationships/printerSettings" Target="../printerSettings/printerSettings235.bin"/><Relationship Id="rId22" Type="http://schemas.openxmlformats.org/officeDocument/2006/relationships/printerSettings" Target="../printerSettings/printerSettings243.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253.bin"/><Relationship Id="rId13" Type="http://schemas.openxmlformats.org/officeDocument/2006/relationships/printerSettings" Target="../printerSettings/printerSettings258.bin"/><Relationship Id="rId18" Type="http://schemas.openxmlformats.org/officeDocument/2006/relationships/printerSettings" Target="../printerSettings/printerSettings263.bin"/><Relationship Id="rId3" Type="http://schemas.openxmlformats.org/officeDocument/2006/relationships/printerSettings" Target="../printerSettings/printerSettings248.bin"/><Relationship Id="rId21" Type="http://schemas.openxmlformats.org/officeDocument/2006/relationships/printerSettings" Target="../printerSettings/printerSettings266.bin"/><Relationship Id="rId7" Type="http://schemas.openxmlformats.org/officeDocument/2006/relationships/printerSettings" Target="../printerSettings/printerSettings252.bin"/><Relationship Id="rId12" Type="http://schemas.openxmlformats.org/officeDocument/2006/relationships/printerSettings" Target="../printerSettings/printerSettings257.bin"/><Relationship Id="rId17" Type="http://schemas.openxmlformats.org/officeDocument/2006/relationships/printerSettings" Target="../printerSettings/printerSettings262.bin"/><Relationship Id="rId25" Type="http://schemas.openxmlformats.org/officeDocument/2006/relationships/drawing" Target="../drawings/drawing7.xml"/><Relationship Id="rId2" Type="http://schemas.openxmlformats.org/officeDocument/2006/relationships/printerSettings" Target="../printerSettings/printerSettings247.bin"/><Relationship Id="rId16" Type="http://schemas.openxmlformats.org/officeDocument/2006/relationships/printerSettings" Target="../printerSettings/printerSettings261.bin"/><Relationship Id="rId20" Type="http://schemas.openxmlformats.org/officeDocument/2006/relationships/printerSettings" Target="../printerSettings/printerSettings265.bin"/><Relationship Id="rId1" Type="http://schemas.openxmlformats.org/officeDocument/2006/relationships/printerSettings" Target="../printerSettings/printerSettings246.bin"/><Relationship Id="rId6" Type="http://schemas.openxmlformats.org/officeDocument/2006/relationships/printerSettings" Target="../printerSettings/printerSettings251.bin"/><Relationship Id="rId11" Type="http://schemas.openxmlformats.org/officeDocument/2006/relationships/printerSettings" Target="../printerSettings/printerSettings256.bin"/><Relationship Id="rId24" Type="http://schemas.openxmlformats.org/officeDocument/2006/relationships/printerSettings" Target="../printerSettings/printerSettings269.bin"/><Relationship Id="rId5" Type="http://schemas.openxmlformats.org/officeDocument/2006/relationships/printerSettings" Target="../printerSettings/printerSettings250.bin"/><Relationship Id="rId15" Type="http://schemas.openxmlformats.org/officeDocument/2006/relationships/printerSettings" Target="../printerSettings/printerSettings260.bin"/><Relationship Id="rId23" Type="http://schemas.openxmlformats.org/officeDocument/2006/relationships/printerSettings" Target="../printerSettings/printerSettings268.bin"/><Relationship Id="rId10" Type="http://schemas.openxmlformats.org/officeDocument/2006/relationships/printerSettings" Target="../printerSettings/printerSettings255.bin"/><Relationship Id="rId19" Type="http://schemas.openxmlformats.org/officeDocument/2006/relationships/printerSettings" Target="../printerSettings/printerSettings264.bin"/><Relationship Id="rId4" Type="http://schemas.openxmlformats.org/officeDocument/2006/relationships/printerSettings" Target="../printerSettings/printerSettings249.bin"/><Relationship Id="rId9" Type="http://schemas.openxmlformats.org/officeDocument/2006/relationships/printerSettings" Target="../printerSettings/printerSettings254.bin"/><Relationship Id="rId14" Type="http://schemas.openxmlformats.org/officeDocument/2006/relationships/printerSettings" Target="../printerSettings/printerSettings259.bin"/><Relationship Id="rId22" Type="http://schemas.openxmlformats.org/officeDocument/2006/relationships/printerSettings" Target="../printerSettings/printerSettings267.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277.bin"/><Relationship Id="rId13" Type="http://schemas.openxmlformats.org/officeDocument/2006/relationships/printerSettings" Target="../printerSettings/printerSettings282.bin"/><Relationship Id="rId18" Type="http://schemas.openxmlformats.org/officeDocument/2006/relationships/printerSettings" Target="../printerSettings/printerSettings287.bin"/><Relationship Id="rId3" Type="http://schemas.openxmlformats.org/officeDocument/2006/relationships/printerSettings" Target="../printerSettings/printerSettings272.bin"/><Relationship Id="rId21" Type="http://schemas.openxmlformats.org/officeDocument/2006/relationships/printerSettings" Target="../printerSettings/printerSettings290.bin"/><Relationship Id="rId7" Type="http://schemas.openxmlformats.org/officeDocument/2006/relationships/printerSettings" Target="../printerSettings/printerSettings276.bin"/><Relationship Id="rId12" Type="http://schemas.openxmlformats.org/officeDocument/2006/relationships/printerSettings" Target="../printerSettings/printerSettings281.bin"/><Relationship Id="rId17" Type="http://schemas.openxmlformats.org/officeDocument/2006/relationships/printerSettings" Target="../printerSettings/printerSettings286.bin"/><Relationship Id="rId25" Type="http://schemas.openxmlformats.org/officeDocument/2006/relationships/drawing" Target="../drawings/drawing8.xml"/><Relationship Id="rId2" Type="http://schemas.openxmlformats.org/officeDocument/2006/relationships/printerSettings" Target="../printerSettings/printerSettings271.bin"/><Relationship Id="rId16" Type="http://schemas.openxmlformats.org/officeDocument/2006/relationships/printerSettings" Target="../printerSettings/printerSettings285.bin"/><Relationship Id="rId20" Type="http://schemas.openxmlformats.org/officeDocument/2006/relationships/printerSettings" Target="../printerSettings/printerSettings289.bin"/><Relationship Id="rId1" Type="http://schemas.openxmlformats.org/officeDocument/2006/relationships/printerSettings" Target="../printerSettings/printerSettings270.bin"/><Relationship Id="rId6" Type="http://schemas.openxmlformats.org/officeDocument/2006/relationships/printerSettings" Target="../printerSettings/printerSettings275.bin"/><Relationship Id="rId11" Type="http://schemas.openxmlformats.org/officeDocument/2006/relationships/printerSettings" Target="../printerSettings/printerSettings280.bin"/><Relationship Id="rId24" Type="http://schemas.openxmlformats.org/officeDocument/2006/relationships/printerSettings" Target="../printerSettings/printerSettings293.bin"/><Relationship Id="rId5" Type="http://schemas.openxmlformats.org/officeDocument/2006/relationships/printerSettings" Target="../printerSettings/printerSettings274.bin"/><Relationship Id="rId15" Type="http://schemas.openxmlformats.org/officeDocument/2006/relationships/printerSettings" Target="../printerSettings/printerSettings284.bin"/><Relationship Id="rId23" Type="http://schemas.openxmlformats.org/officeDocument/2006/relationships/printerSettings" Target="../printerSettings/printerSettings292.bin"/><Relationship Id="rId10" Type="http://schemas.openxmlformats.org/officeDocument/2006/relationships/printerSettings" Target="../printerSettings/printerSettings279.bin"/><Relationship Id="rId19" Type="http://schemas.openxmlformats.org/officeDocument/2006/relationships/printerSettings" Target="../printerSettings/printerSettings288.bin"/><Relationship Id="rId4" Type="http://schemas.openxmlformats.org/officeDocument/2006/relationships/printerSettings" Target="../printerSettings/printerSettings273.bin"/><Relationship Id="rId9" Type="http://schemas.openxmlformats.org/officeDocument/2006/relationships/printerSettings" Target="../printerSettings/printerSettings278.bin"/><Relationship Id="rId14" Type="http://schemas.openxmlformats.org/officeDocument/2006/relationships/printerSettings" Target="../printerSettings/printerSettings283.bin"/><Relationship Id="rId22" Type="http://schemas.openxmlformats.org/officeDocument/2006/relationships/printerSettings" Target="../printerSettings/printerSettings291.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301.bin"/><Relationship Id="rId13" Type="http://schemas.openxmlformats.org/officeDocument/2006/relationships/printerSettings" Target="../printerSettings/printerSettings306.bin"/><Relationship Id="rId18" Type="http://schemas.openxmlformats.org/officeDocument/2006/relationships/printerSettings" Target="../printerSettings/printerSettings311.bin"/><Relationship Id="rId3" Type="http://schemas.openxmlformats.org/officeDocument/2006/relationships/printerSettings" Target="../printerSettings/printerSettings296.bin"/><Relationship Id="rId21" Type="http://schemas.openxmlformats.org/officeDocument/2006/relationships/printerSettings" Target="../printerSettings/printerSettings314.bin"/><Relationship Id="rId7" Type="http://schemas.openxmlformats.org/officeDocument/2006/relationships/printerSettings" Target="../printerSettings/printerSettings300.bin"/><Relationship Id="rId12" Type="http://schemas.openxmlformats.org/officeDocument/2006/relationships/printerSettings" Target="../printerSettings/printerSettings305.bin"/><Relationship Id="rId17" Type="http://schemas.openxmlformats.org/officeDocument/2006/relationships/printerSettings" Target="../printerSettings/printerSettings310.bin"/><Relationship Id="rId25" Type="http://schemas.openxmlformats.org/officeDocument/2006/relationships/drawing" Target="../drawings/drawing9.xml"/><Relationship Id="rId2" Type="http://schemas.openxmlformats.org/officeDocument/2006/relationships/printerSettings" Target="../printerSettings/printerSettings295.bin"/><Relationship Id="rId16" Type="http://schemas.openxmlformats.org/officeDocument/2006/relationships/printerSettings" Target="../printerSettings/printerSettings309.bin"/><Relationship Id="rId20" Type="http://schemas.openxmlformats.org/officeDocument/2006/relationships/printerSettings" Target="../printerSettings/printerSettings313.bin"/><Relationship Id="rId1" Type="http://schemas.openxmlformats.org/officeDocument/2006/relationships/printerSettings" Target="../printerSettings/printerSettings294.bin"/><Relationship Id="rId6" Type="http://schemas.openxmlformats.org/officeDocument/2006/relationships/printerSettings" Target="../printerSettings/printerSettings299.bin"/><Relationship Id="rId11" Type="http://schemas.openxmlformats.org/officeDocument/2006/relationships/printerSettings" Target="../printerSettings/printerSettings304.bin"/><Relationship Id="rId24" Type="http://schemas.openxmlformats.org/officeDocument/2006/relationships/printerSettings" Target="../printerSettings/printerSettings317.bin"/><Relationship Id="rId5" Type="http://schemas.openxmlformats.org/officeDocument/2006/relationships/printerSettings" Target="../printerSettings/printerSettings298.bin"/><Relationship Id="rId15" Type="http://schemas.openxmlformats.org/officeDocument/2006/relationships/printerSettings" Target="../printerSettings/printerSettings308.bin"/><Relationship Id="rId23" Type="http://schemas.openxmlformats.org/officeDocument/2006/relationships/printerSettings" Target="../printerSettings/printerSettings316.bin"/><Relationship Id="rId10" Type="http://schemas.openxmlformats.org/officeDocument/2006/relationships/printerSettings" Target="../printerSettings/printerSettings303.bin"/><Relationship Id="rId19" Type="http://schemas.openxmlformats.org/officeDocument/2006/relationships/printerSettings" Target="../printerSettings/printerSettings312.bin"/><Relationship Id="rId4" Type="http://schemas.openxmlformats.org/officeDocument/2006/relationships/printerSettings" Target="../printerSettings/printerSettings297.bin"/><Relationship Id="rId9" Type="http://schemas.openxmlformats.org/officeDocument/2006/relationships/printerSettings" Target="../printerSettings/printerSettings302.bin"/><Relationship Id="rId14" Type="http://schemas.openxmlformats.org/officeDocument/2006/relationships/printerSettings" Target="../printerSettings/printerSettings307.bin"/><Relationship Id="rId22" Type="http://schemas.openxmlformats.org/officeDocument/2006/relationships/printerSettings" Target="../printerSettings/printerSettings315.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325.bin"/><Relationship Id="rId13" Type="http://schemas.openxmlformats.org/officeDocument/2006/relationships/printerSettings" Target="../printerSettings/printerSettings330.bin"/><Relationship Id="rId18" Type="http://schemas.openxmlformats.org/officeDocument/2006/relationships/printerSettings" Target="../printerSettings/printerSettings335.bin"/><Relationship Id="rId3" Type="http://schemas.openxmlformats.org/officeDocument/2006/relationships/printerSettings" Target="../printerSettings/printerSettings320.bin"/><Relationship Id="rId21" Type="http://schemas.openxmlformats.org/officeDocument/2006/relationships/printerSettings" Target="../printerSettings/printerSettings338.bin"/><Relationship Id="rId7" Type="http://schemas.openxmlformats.org/officeDocument/2006/relationships/printerSettings" Target="../printerSettings/printerSettings324.bin"/><Relationship Id="rId12" Type="http://schemas.openxmlformats.org/officeDocument/2006/relationships/printerSettings" Target="../printerSettings/printerSettings329.bin"/><Relationship Id="rId17" Type="http://schemas.openxmlformats.org/officeDocument/2006/relationships/printerSettings" Target="../printerSettings/printerSettings334.bin"/><Relationship Id="rId25" Type="http://schemas.openxmlformats.org/officeDocument/2006/relationships/drawing" Target="../drawings/drawing10.xml"/><Relationship Id="rId2" Type="http://schemas.openxmlformats.org/officeDocument/2006/relationships/printerSettings" Target="../printerSettings/printerSettings319.bin"/><Relationship Id="rId16" Type="http://schemas.openxmlformats.org/officeDocument/2006/relationships/printerSettings" Target="../printerSettings/printerSettings333.bin"/><Relationship Id="rId20" Type="http://schemas.openxmlformats.org/officeDocument/2006/relationships/printerSettings" Target="../printerSettings/printerSettings337.bin"/><Relationship Id="rId1" Type="http://schemas.openxmlformats.org/officeDocument/2006/relationships/printerSettings" Target="../printerSettings/printerSettings318.bin"/><Relationship Id="rId6" Type="http://schemas.openxmlformats.org/officeDocument/2006/relationships/printerSettings" Target="../printerSettings/printerSettings323.bin"/><Relationship Id="rId11" Type="http://schemas.openxmlformats.org/officeDocument/2006/relationships/printerSettings" Target="../printerSettings/printerSettings328.bin"/><Relationship Id="rId24" Type="http://schemas.openxmlformats.org/officeDocument/2006/relationships/printerSettings" Target="../printerSettings/printerSettings341.bin"/><Relationship Id="rId5" Type="http://schemas.openxmlformats.org/officeDocument/2006/relationships/printerSettings" Target="../printerSettings/printerSettings322.bin"/><Relationship Id="rId15" Type="http://schemas.openxmlformats.org/officeDocument/2006/relationships/printerSettings" Target="../printerSettings/printerSettings332.bin"/><Relationship Id="rId23" Type="http://schemas.openxmlformats.org/officeDocument/2006/relationships/printerSettings" Target="../printerSettings/printerSettings340.bin"/><Relationship Id="rId10" Type="http://schemas.openxmlformats.org/officeDocument/2006/relationships/printerSettings" Target="../printerSettings/printerSettings327.bin"/><Relationship Id="rId19" Type="http://schemas.openxmlformats.org/officeDocument/2006/relationships/printerSettings" Target="../printerSettings/printerSettings336.bin"/><Relationship Id="rId4" Type="http://schemas.openxmlformats.org/officeDocument/2006/relationships/printerSettings" Target="../printerSettings/printerSettings321.bin"/><Relationship Id="rId9" Type="http://schemas.openxmlformats.org/officeDocument/2006/relationships/printerSettings" Target="../printerSettings/printerSettings326.bin"/><Relationship Id="rId14" Type="http://schemas.openxmlformats.org/officeDocument/2006/relationships/printerSettings" Target="../printerSettings/printerSettings331.bin"/><Relationship Id="rId22" Type="http://schemas.openxmlformats.org/officeDocument/2006/relationships/printerSettings" Target="../printerSettings/printerSettings339.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349.bin"/><Relationship Id="rId13" Type="http://schemas.openxmlformats.org/officeDocument/2006/relationships/printerSettings" Target="../printerSettings/printerSettings354.bin"/><Relationship Id="rId18" Type="http://schemas.openxmlformats.org/officeDocument/2006/relationships/printerSettings" Target="../printerSettings/printerSettings359.bin"/><Relationship Id="rId26" Type="http://schemas.openxmlformats.org/officeDocument/2006/relationships/printerSettings" Target="../printerSettings/printerSettings367.bin"/><Relationship Id="rId3" Type="http://schemas.openxmlformats.org/officeDocument/2006/relationships/printerSettings" Target="../printerSettings/printerSettings344.bin"/><Relationship Id="rId21" Type="http://schemas.openxmlformats.org/officeDocument/2006/relationships/printerSettings" Target="../printerSettings/printerSettings362.bin"/><Relationship Id="rId7" Type="http://schemas.openxmlformats.org/officeDocument/2006/relationships/printerSettings" Target="../printerSettings/printerSettings348.bin"/><Relationship Id="rId12" Type="http://schemas.openxmlformats.org/officeDocument/2006/relationships/printerSettings" Target="../printerSettings/printerSettings353.bin"/><Relationship Id="rId17" Type="http://schemas.openxmlformats.org/officeDocument/2006/relationships/printerSettings" Target="../printerSettings/printerSettings358.bin"/><Relationship Id="rId25" Type="http://schemas.openxmlformats.org/officeDocument/2006/relationships/printerSettings" Target="../printerSettings/printerSettings366.bin"/><Relationship Id="rId2" Type="http://schemas.openxmlformats.org/officeDocument/2006/relationships/printerSettings" Target="../printerSettings/printerSettings343.bin"/><Relationship Id="rId16" Type="http://schemas.openxmlformats.org/officeDocument/2006/relationships/printerSettings" Target="../printerSettings/printerSettings357.bin"/><Relationship Id="rId20" Type="http://schemas.openxmlformats.org/officeDocument/2006/relationships/printerSettings" Target="../printerSettings/printerSettings361.bin"/><Relationship Id="rId1" Type="http://schemas.openxmlformats.org/officeDocument/2006/relationships/printerSettings" Target="../printerSettings/printerSettings342.bin"/><Relationship Id="rId6" Type="http://schemas.openxmlformats.org/officeDocument/2006/relationships/printerSettings" Target="../printerSettings/printerSettings347.bin"/><Relationship Id="rId11" Type="http://schemas.openxmlformats.org/officeDocument/2006/relationships/printerSettings" Target="../printerSettings/printerSettings352.bin"/><Relationship Id="rId24" Type="http://schemas.openxmlformats.org/officeDocument/2006/relationships/printerSettings" Target="../printerSettings/printerSettings365.bin"/><Relationship Id="rId5" Type="http://schemas.openxmlformats.org/officeDocument/2006/relationships/printerSettings" Target="../printerSettings/printerSettings346.bin"/><Relationship Id="rId15" Type="http://schemas.openxmlformats.org/officeDocument/2006/relationships/printerSettings" Target="../printerSettings/printerSettings356.bin"/><Relationship Id="rId23" Type="http://schemas.openxmlformats.org/officeDocument/2006/relationships/printerSettings" Target="../printerSettings/printerSettings364.bin"/><Relationship Id="rId28" Type="http://schemas.openxmlformats.org/officeDocument/2006/relationships/drawing" Target="../drawings/drawing11.xml"/><Relationship Id="rId10" Type="http://schemas.openxmlformats.org/officeDocument/2006/relationships/printerSettings" Target="../printerSettings/printerSettings351.bin"/><Relationship Id="rId19" Type="http://schemas.openxmlformats.org/officeDocument/2006/relationships/printerSettings" Target="../printerSettings/printerSettings360.bin"/><Relationship Id="rId4" Type="http://schemas.openxmlformats.org/officeDocument/2006/relationships/printerSettings" Target="../printerSettings/printerSettings345.bin"/><Relationship Id="rId9" Type="http://schemas.openxmlformats.org/officeDocument/2006/relationships/printerSettings" Target="../printerSettings/printerSettings350.bin"/><Relationship Id="rId14" Type="http://schemas.openxmlformats.org/officeDocument/2006/relationships/printerSettings" Target="../printerSettings/printerSettings355.bin"/><Relationship Id="rId22" Type="http://schemas.openxmlformats.org/officeDocument/2006/relationships/printerSettings" Target="../printerSettings/printerSettings363.bin"/><Relationship Id="rId27" Type="http://schemas.openxmlformats.org/officeDocument/2006/relationships/printerSettings" Target="../printerSettings/printerSettings368.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376.bin"/><Relationship Id="rId13" Type="http://schemas.openxmlformats.org/officeDocument/2006/relationships/printerSettings" Target="../printerSettings/printerSettings381.bin"/><Relationship Id="rId18" Type="http://schemas.openxmlformats.org/officeDocument/2006/relationships/printerSettings" Target="../printerSettings/printerSettings386.bin"/><Relationship Id="rId26" Type="http://schemas.openxmlformats.org/officeDocument/2006/relationships/printerSettings" Target="../printerSettings/printerSettings394.bin"/><Relationship Id="rId3" Type="http://schemas.openxmlformats.org/officeDocument/2006/relationships/printerSettings" Target="../printerSettings/printerSettings371.bin"/><Relationship Id="rId21" Type="http://schemas.openxmlformats.org/officeDocument/2006/relationships/printerSettings" Target="../printerSettings/printerSettings389.bin"/><Relationship Id="rId7" Type="http://schemas.openxmlformats.org/officeDocument/2006/relationships/printerSettings" Target="../printerSettings/printerSettings375.bin"/><Relationship Id="rId12" Type="http://schemas.openxmlformats.org/officeDocument/2006/relationships/printerSettings" Target="../printerSettings/printerSettings380.bin"/><Relationship Id="rId17" Type="http://schemas.openxmlformats.org/officeDocument/2006/relationships/printerSettings" Target="../printerSettings/printerSettings385.bin"/><Relationship Id="rId25" Type="http://schemas.openxmlformats.org/officeDocument/2006/relationships/printerSettings" Target="../printerSettings/printerSettings393.bin"/><Relationship Id="rId2" Type="http://schemas.openxmlformats.org/officeDocument/2006/relationships/printerSettings" Target="../printerSettings/printerSettings370.bin"/><Relationship Id="rId16" Type="http://schemas.openxmlformats.org/officeDocument/2006/relationships/printerSettings" Target="../printerSettings/printerSettings384.bin"/><Relationship Id="rId20" Type="http://schemas.openxmlformats.org/officeDocument/2006/relationships/printerSettings" Target="../printerSettings/printerSettings388.bin"/><Relationship Id="rId1" Type="http://schemas.openxmlformats.org/officeDocument/2006/relationships/printerSettings" Target="../printerSettings/printerSettings369.bin"/><Relationship Id="rId6" Type="http://schemas.openxmlformats.org/officeDocument/2006/relationships/printerSettings" Target="../printerSettings/printerSettings374.bin"/><Relationship Id="rId11" Type="http://schemas.openxmlformats.org/officeDocument/2006/relationships/printerSettings" Target="../printerSettings/printerSettings379.bin"/><Relationship Id="rId24" Type="http://schemas.openxmlformats.org/officeDocument/2006/relationships/printerSettings" Target="../printerSettings/printerSettings392.bin"/><Relationship Id="rId5" Type="http://schemas.openxmlformats.org/officeDocument/2006/relationships/printerSettings" Target="../printerSettings/printerSettings373.bin"/><Relationship Id="rId15" Type="http://schemas.openxmlformats.org/officeDocument/2006/relationships/printerSettings" Target="../printerSettings/printerSettings383.bin"/><Relationship Id="rId23" Type="http://schemas.openxmlformats.org/officeDocument/2006/relationships/printerSettings" Target="../printerSettings/printerSettings391.bin"/><Relationship Id="rId10" Type="http://schemas.openxmlformats.org/officeDocument/2006/relationships/printerSettings" Target="../printerSettings/printerSettings378.bin"/><Relationship Id="rId19" Type="http://schemas.openxmlformats.org/officeDocument/2006/relationships/printerSettings" Target="../printerSettings/printerSettings387.bin"/><Relationship Id="rId4" Type="http://schemas.openxmlformats.org/officeDocument/2006/relationships/printerSettings" Target="../printerSettings/printerSettings372.bin"/><Relationship Id="rId9" Type="http://schemas.openxmlformats.org/officeDocument/2006/relationships/printerSettings" Target="../printerSettings/printerSettings377.bin"/><Relationship Id="rId14" Type="http://schemas.openxmlformats.org/officeDocument/2006/relationships/printerSettings" Target="../printerSettings/printerSettings382.bin"/><Relationship Id="rId22" Type="http://schemas.openxmlformats.org/officeDocument/2006/relationships/printerSettings" Target="../printerSettings/printerSettings390.bin"/><Relationship Id="rId27" Type="http://schemas.openxmlformats.org/officeDocument/2006/relationships/printerSettings" Target="../printerSettings/printerSettings395.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403.bin"/><Relationship Id="rId13" Type="http://schemas.openxmlformats.org/officeDocument/2006/relationships/printerSettings" Target="../printerSettings/printerSettings408.bin"/><Relationship Id="rId18" Type="http://schemas.openxmlformats.org/officeDocument/2006/relationships/printerSettings" Target="../printerSettings/printerSettings413.bin"/><Relationship Id="rId26" Type="http://schemas.openxmlformats.org/officeDocument/2006/relationships/printerSettings" Target="../printerSettings/printerSettings421.bin"/><Relationship Id="rId3" Type="http://schemas.openxmlformats.org/officeDocument/2006/relationships/printerSettings" Target="../printerSettings/printerSettings398.bin"/><Relationship Id="rId21" Type="http://schemas.openxmlformats.org/officeDocument/2006/relationships/printerSettings" Target="../printerSettings/printerSettings416.bin"/><Relationship Id="rId7" Type="http://schemas.openxmlformats.org/officeDocument/2006/relationships/printerSettings" Target="../printerSettings/printerSettings402.bin"/><Relationship Id="rId12" Type="http://schemas.openxmlformats.org/officeDocument/2006/relationships/printerSettings" Target="../printerSettings/printerSettings407.bin"/><Relationship Id="rId17" Type="http://schemas.openxmlformats.org/officeDocument/2006/relationships/printerSettings" Target="../printerSettings/printerSettings412.bin"/><Relationship Id="rId25" Type="http://schemas.openxmlformats.org/officeDocument/2006/relationships/printerSettings" Target="../printerSettings/printerSettings420.bin"/><Relationship Id="rId2" Type="http://schemas.openxmlformats.org/officeDocument/2006/relationships/printerSettings" Target="../printerSettings/printerSettings397.bin"/><Relationship Id="rId16" Type="http://schemas.openxmlformats.org/officeDocument/2006/relationships/printerSettings" Target="../printerSettings/printerSettings411.bin"/><Relationship Id="rId20" Type="http://schemas.openxmlformats.org/officeDocument/2006/relationships/printerSettings" Target="../printerSettings/printerSettings415.bin"/><Relationship Id="rId1" Type="http://schemas.openxmlformats.org/officeDocument/2006/relationships/printerSettings" Target="../printerSettings/printerSettings396.bin"/><Relationship Id="rId6" Type="http://schemas.openxmlformats.org/officeDocument/2006/relationships/printerSettings" Target="../printerSettings/printerSettings401.bin"/><Relationship Id="rId11" Type="http://schemas.openxmlformats.org/officeDocument/2006/relationships/printerSettings" Target="../printerSettings/printerSettings406.bin"/><Relationship Id="rId24" Type="http://schemas.openxmlformats.org/officeDocument/2006/relationships/printerSettings" Target="../printerSettings/printerSettings419.bin"/><Relationship Id="rId5" Type="http://schemas.openxmlformats.org/officeDocument/2006/relationships/printerSettings" Target="../printerSettings/printerSettings400.bin"/><Relationship Id="rId15" Type="http://schemas.openxmlformats.org/officeDocument/2006/relationships/printerSettings" Target="../printerSettings/printerSettings410.bin"/><Relationship Id="rId23" Type="http://schemas.openxmlformats.org/officeDocument/2006/relationships/printerSettings" Target="../printerSettings/printerSettings418.bin"/><Relationship Id="rId10" Type="http://schemas.openxmlformats.org/officeDocument/2006/relationships/printerSettings" Target="../printerSettings/printerSettings405.bin"/><Relationship Id="rId19" Type="http://schemas.openxmlformats.org/officeDocument/2006/relationships/printerSettings" Target="../printerSettings/printerSettings414.bin"/><Relationship Id="rId4" Type="http://schemas.openxmlformats.org/officeDocument/2006/relationships/printerSettings" Target="../printerSettings/printerSettings399.bin"/><Relationship Id="rId9" Type="http://schemas.openxmlformats.org/officeDocument/2006/relationships/printerSettings" Target="../printerSettings/printerSettings404.bin"/><Relationship Id="rId14" Type="http://schemas.openxmlformats.org/officeDocument/2006/relationships/printerSettings" Target="../printerSettings/printerSettings409.bin"/><Relationship Id="rId22" Type="http://schemas.openxmlformats.org/officeDocument/2006/relationships/printerSettings" Target="../printerSettings/printerSettings417.bin"/><Relationship Id="rId27" Type="http://schemas.openxmlformats.org/officeDocument/2006/relationships/printerSettings" Target="../printerSettings/printerSettings42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6.bin"/><Relationship Id="rId13" Type="http://schemas.openxmlformats.org/officeDocument/2006/relationships/printerSettings" Target="../printerSettings/printerSettings31.bin"/><Relationship Id="rId18" Type="http://schemas.openxmlformats.org/officeDocument/2006/relationships/printerSettings" Target="../printerSettings/printerSettings36.bin"/><Relationship Id="rId26" Type="http://schemas.openxmlformats.org/officeDocument/2006/relationships/printerSettings" Target="../printerSettings/printerSettings44.bin"/><Relationship Id="rId3" Type="http://schemas.openxmlformats.org/officeDocument/2006/relationships/printerSettings" Target="../printerSettings/printerSettings21.bin"/><Relationship Id="rId21" Type="http://schemas.openxmlformats.org/officeDocument/2006/relationships/printerSettings" Target="../printerSettings/printerSettings39.bin"/><Relationship Id="rId7" Type="http://schemas.openxmlformats.org/officeDocument/2006/relationships/printerSettings" Target="../printerSettings/printerSettings25.bin"/><Relationship Id="rId12" Type="http://schemas.openxmlformats.org/officeDocument/2006/relationships/printerSettings" Target="../printerSettings/printerSettings30.bin"/><Relationship Id="rId17" Type="http://schemas.openxmlformats.org/officeDocument/2006/relationships/printerSettings" Target="../printerSettings/printerSettings35.bin"/><Relationship Id="rId25" Type="http://schemas.openxmlformats.org/officeDocument/2006/relationships/printerSettings" Target="../printerSettings/printerSettings43.bin"/><Relationship Id="rId2" Type="http://schemas.openxmlformats.org/officeDocument/2006/relationships/printerSettings" Target="../printerSettings/printerSettings20.bin"/><Relationship Id="rId16" Type="http://schemas.openxmlformats.org/officeDocument/2006/relationships/printerSettings" Target="../printerSettings/printerSettings34.bin"/><Relationship Id="rId20" Type="http://schemas.openxmlformats.org/officeDocument/2006/relationships/printerSettings" Target="../printerSettings/printerSettings38.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11" Type="http://schemas.openxmlformats.org/officeDocument/2006/relationships/printerSettings" Target="../printerSettings/printerSettings29.bin"/><Relationship Id="rId24" Type="http://schemas.openxmlformats.org/officeDocument/2006/relationships/printerSettings" Target="../printerSettings/printerSettings42.bin"/><Relationship Id="rId5" Type="http://schemas.openxmlformats.org/officeDocument/2006/relationships/printerSettings" Target="../printerSettings/printerSettings23.bin"/><Relationship Id="rId15" Type="http://schemas.openxmlformats.org/officeDocument/2006/relationships/printerSettings" Target="../printerSettings/printerSettings33.bin"/><Relationship Id="rId23" Type="http://schemas.openxmlformats.org/officeDocument/2006/relationships/printerSettings" Target="../printerSettings/printerSettings41.bin"/><Relationship Id="rId28" Type="http://schemas.openxmlformats.org/officeDocument/2006/relationships/drawing" Target="../drawings/drawing1.xml"/><Relationship Id="rId10" Type="http://schemas.openxmlformats.org/officeDocument/2006/relationships/printerSettings" Target="../printerSettings/printerSettings28.bin"/><Relationship Id="rId19" Type="http://schemas.openxmlformats.org/officeDocument/2006/relationships/printerSettings" Target="../printerSettings/printerSettings37.bin"/><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 Id="rId14" Type="http://schemas.openxmlformats.org/officeDocument/2006/relationships/printerSettings" Target="../printerSettings/printerSettings32.bin"/><Relationship Id="rId22" Type="http://schemas.openxmlformats.org/officeDocument/2006/relationships/printerSettings" Target="../printerSettings/printerSettings40.bin"/><Relationship Id="rId27" Type="http://schemas.openxmlformats.org/officeDocument/2006/relationships/printerSettings" Target="../printerSettings/printerSettings45.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3.bin"/><Relationship Id="rId13" Type="http://schemas.openxmlformats.org/officeDocument/2006/relationships/printerSettings" Target="../printerSettings/printerSettings58.bin"/><Relationship Id="rId18" Type="http://schemas.openxmlformats.org/officeDocument/2006/relationships/printerSettings" Target="../printerSettings/printerSettings63.bin"/><Relationship Id="rId3" Type="http://schemas.openxmlformats.org/officeDocument/2006/relationships/printerSettings" Target="../printerSettings/printerSettings48.bin"/><Relationship Id="rId21" Type="http://schemas.openxmlformats.org/officeDocument/2006/relationships/printerSettings" Target="../printerSettings/printerSettings66.bin"/><Relationship Id="rId7" Type="http://schemas.openxmlformats.org/officeDocument/2006/relationships/printerSettings" Target="../printerSettings/printerSettings52.bin"/><Relationship Id="rId12" Type="http://schemas.openxmlformats.org/officeDocument/2006/relationships/printerSettings" Target="../printerSettings/printerSettings57.bin"/><Relationship Id="rId17" Type="http://schemas.openxmlformats.org/officeDocument/2006/relationships/printerSettings" Target="../printerSettings/printerSettings62.bin"/><Relationship Id="rId25" Type="http://schemas.openxmlformats.org/officeDocument/2006/relationships/drawing" Target="../drawings/drawing2.xml"/><Relationship Id="rId2" Type="http://schemas.openxmlformats.org/officeDocument/2006/relationships/printerSettings" Target="../printerSettings/printerSettings47.bin"/><Relationship Id="rId16" Type="http://schemas.openxmlformats.org/officeDocument/2006/relationships/printerSettings" Target="../printerSettings/printerSettings61.bin"/><Relationship Id="rId20" Type="http://schemas.openxmlformats.org/officeDocument/2006/relationships/printerSettings" Target="../printerSettings/printerSettings65.bin"/><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11" Type="http://schemas.openxmlformats.org/officeDocument/2006/relationships/printerSettings" Target="../printerSettings/printerSettings56.bin"/><Relationship Id="rId24" Type="http://schemas.openxmlformats.org/officeDocument/2006/relationships/printerSettings" Target="../printerSettings/printerSettings69.bin"/><Relationship Id="rId5" Type="http://schemas.openxmlformats.org/officeDocument/2006/relationships/printerSettings" Target="../printerSettings/printerSettings50.bin"/><Relationship Id="rId15" Type="http://schemas.openxmlformats.org/officeDocument/2006/relationships/printerSettings" Target="../printerSettings/printerSettings60.bin"/><Relationship Id="rId23" Type="http://schemas.openxmlformats.org/officeDocument/2006/relationships/printerSettings" Target="../printerSettings/printerSettings68.bin"/><Relationship Id="rId10" Type="http://schemas.openxmlformats.org/officeDocument/2006/relationships/printerSettings" Target="../printerSettings/printerSettings55.bin"/><Relationship Id="rId19" Type="http://schemas.openxmlformats.org/officeDocument/2006/relationships/printerSettings" Target="../printerSettings/printerSettings64.bin"/><Relationship Id="rId4" Type="http://schemas.openxmlformats.org/officeDocument/2006/relationships/printerSettings" Target="../printerSettings/printerSettings49.bin"/><Relationship Id="rId9" Type="http://schemas.openxmlformats.org/officeDocument/2006/relationships/printerSettings" Target="../printerSettings/printerSettings54.bin"/><Relationship Id="rId14" Type="http://schemas.openxmlformats.org/officeDocument/2006/relationships/printerSettings" Target="../printerSettings/printerSettings59.bin"/><Relationship Id="rId22" Type="http://schemas.openxmlformats.org/officeDocument/2006/relationships/printerSettings" Target="../printerSettings/printerSettings6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77.bin"/><Relationship Id="rId13" Type="http://schemas.openxmlformats.org/officeDocument/2006/relationships/printerSettings" Target="../printerSettings/printerSettings82.bin"/><Relationship Id="rId18" Type="http://schemas.openxmlformats.org/officeDocument/2006/relationships/printerSettings" Target="../printerSettings/printerSettings87.bin"/><Relationship Id="rId26" Type="http://schemas.openxmlformats.org/officeDocument/2006/relationships/printerSettings" Target="../printerSettings/printerSettings95.bin"/><Relationship Id="rId3" Type="http://schemas.openxmlformats.org/officeDocument/2006/relationships/printerSettings" Target="../printerSettings/printerSettings72.bin"/><Relationship Id="rId21" Type="http://schemas.openxmlformats.org/officeDocument/2006/relationships/printerSettings" Target="../printerSettings/printerSettings90.bin"/><Relationship Id="rId7" Type="http://schemas.openxmlformats.org/officeDocument/2006/relationships/printerSettings" Target="../printerSettings/printerSettings76.bin"/><Relationship Id="rId12" Type="http://schemas.openxmlformats.org/officeDocument/2006/relationships/printerSettings" Target="../printerSettings/printerSettings81.bin"/><Relationship Id="rId17" Type="http://schemas.openxmlformats.org/officeDocument/2006/relationships/printerSettings" Target="../printerSettings/printerSettings86.bin"/><Relationship Id="rId25" Type="http://schemas.openxmlformats.org/officeDocument/2006/relationships/printerSettings" Target="../printerSettings/printerSettings94.bin"/><Relationship Id="rId2" Type="http://schemas.openxmlformats.org/officeDocument/2006/relationships/printerSettings" Target="../printerSettings/printerSettings71.bin"/><Relationship Id="rId16" Type="http://schemas.openxmlformats.org/officeDocument/2006/relationships/printerSettings" Target="../printerSettings/printerSettings85.bin"/><Relationship Id="rId20" Type="http://schemas.openxmlformats.org/officeDocument/2006/relationships/printerSettings" Target="../printerSettings/printerSettings89.bin"/><Relationship Id="rId1" Type="http://schemas.openxmlformats.org/officeDocument/2006/relationships/printerSettings" Target="../printerSettings/printerSettings70.bin"/><Relationship Id="rId6" Type="http://schemas.openxmlformats.org/officeDocument/2006/relationships/printerSettings" Target="../printerSettings/printerSettings75.bin"/><Relationship Id="rId11" Type="http://schemas.openxmlformats.org/officeDocument/2006/relationships/printerSettings" Target="../printerSettings/printerSettings80.bin"/><Relationship Id="rId24" Type="http://schemas.openxmlformats.org/officeDocument/2006/relationships/printerSettings" Target="../printerSettings/printerSettings93.bin"/><Relationship Id="rId5" Type="http://schemas.openxmlformats.org/officeDocument/2006/relationships/printerSettings" Target="../printerSettings/printerSettings74.bin"/><Relationship Id="rId15" Type="http://schemas.openxmlformats.org/officeDocument/2006/relationships/printerSettings" Target="../printerSettings/printerSettings84.bin"/><Relationship Id="rId23" Type="http://schemas.openxmlformats.org/officeDocument/2006/relationships/printerSettings" Target="../printerSettings/printerSettings92.bin"/><Relationship Id="rId28" Type="http://schemas.openxmlformats.org/officeDocument/2006/relationships/drawing" Target="../drawings/drawing3.xml"/><Relationship Id="rId10" Type="http://schemas.openxmlformats.org/officeDocument/2006/relationships/printerSettings" Target="../printerSettings/printerSettings79.bin"/><Relationship Id="rId19" Type="http://schemas.openxmlformats.org/officeDocument/2006/relationships/printerSettings" Target="../printerSettings/printerSettings88.bin"/><Relationship Id="rId4" Type="http://schemas.openxmlformats.org/officeDocument/2006/relationships/printerSettings" Target="../printerSettings/printerSettings73.bin"/><Relationship Id="rId9" Type="http://schemas.openxmlformats.org/officeDocument/2006/relationships/printerSettings" Target="../printerSettings/printerSettings78.bin"/><Relationship Id="rId14" Type="http://schemas.openxmlformats.org/officeDocument/2006/relationships/printerSettings" Target="../printerSettings/printerSettings83.bin"/><Relationship Id="rId22" Type="http://schemas.openxmlformats.org/officeDocument/2006/relationships/printerSettings" Target="../printerSettings/printerSettings91.bin"/><Relationship Id="rId27" Type="http://schemas.openxmlformats.org/officeDocument/2006/relationships/printerSettings" Target="../printerSettings/printerSettings9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04.bin"/><Relationship Id="rId13" Type="http://schemas.openxmlformats.org/officeDocument/2006/relationships/printerSettings" Target="../printerSettings/printerSettings109.bin"/><Relationship Id="rId18" Type="http://schemas.openxmlformats.org/officeDocument/2006/relationships/printerSettings" Target="../printerSettings/printerSettings114.bin"/><Relationship Id="rId26" Type="http://schemas.openxmlformats.org/officeDocument/2006/relationships/printerSettings" Target="../printerSettings/printerSettings122.bin"/><Relationship Id="rId3" Type="http://schemas.openxmlformats.org/officeDocument/2006/relationships/printerSettings" Target="../printerSettings/printerSettings99.bin"/><Relationship Id="rId21" Type="http://schemas.openxmlformats.org/officeDocument/2006/relationships/printerSettings" Target="../printerSettings/printerSettings117.bin"/><Relationship Id="rId7" Type="http://schemas.openxmlformats.org/officeDocument/2006/relationships/printerSettings" Target="../printerSettings/printerSettings103.bin"/><Relationship Id="rId12" Type="http://schemas.openxmlformats.org/officeDocument/2006/relationships/printerSettings" Target="../printerSettings/printerSettings108.bin"/><Relationship Id="rId17" Type="http://schemas.openxmlformats.org/officeDocument/2006/relationships/printerSettings" Target="../printerSettings/printerSettings113.bin"/><Relationship Id="rId25" Type="http://schemas.openxmlformats.org/officeDocument/2006/relationships/printerSettings" Target="../printerSettings/printerSettings121.bin"/><Relationship Id="rId2" Type="http://schemas.openxmlformats.org/officeDocument/2006/relationships/printerSettings" Target="../printerSettings/printerSettings98.bin"/><Relationship Id="rId16" Type="http://schemas.openxmlformats.org/officeDocument/2006/relationships/printerSettings" Target="../printerSettings/printerSettings112.bin"/><Relationship Id="rId20" Type="http://schemas.openxmlformats.org/officeDocument/2006/relationships/printerSettings" Target="../printerSettings/printerSettings116.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11" Type="http://schemas.openxmlformats.org/officeDocument/2006/relationships/printerSettings" Target="../printerSettings/printerSettings107.bin"/><Relationship Id="rId24" Type="http://schemas.openxmlformats.org/officeDocument/2006/relationships/printerSettings" Target="../printerSettings/printerSettings120.bin"/><Relationship Id="rId5" Type="http://schemas.openxmlformats.org/officeDocument/2006/relationships/printerSettings" Target="../printerSettings/printerSettings101.bin"/><Relationship Id="rId15" Type="http://schemas.openxmlformats.org/officeDocument/2006/relationships/printerSettings" Target="../printerSettings/printerSettings111.bin"/><Relationship Id="rId23" Type="http://schemas.openxmlformats.org/officeDocument/2006/relationships/printerSettings" Target="../printerSettings/printerSettings119.bin"/><Relationship Id="rId28" Type="http://schemas.openxmlformats.org/officeDocument/2006/relationships/drawing" Target="../drawings/drawing4.xml"/><Relationship Id="rId10" Type="http://schemas.openxmlformats.org/officeDocument/2006/relationships/printerSettings" Target="../printerSettings/printerSettings106.bin"/><Relationship Id="rId19" Type="http://schemas.openxmlformats.org/officeDocument/2006/relationships/printerSettings" Target="../printerSettings/printerSettings115.bin"/><Relationship Id="rId4" Type="http://schemas.openxmlformats.org/officeDocument/2006/relationships/printerSettings" Target="../printerSettings/printerSettings100.bin"/><Relationship Id="rId9" Type="http://schemas.openxmlformats.org/officeDocument/2006/relationships/printerSettings" Target="../printerSettings/printerSettings105.bin"/><Relationship Id="rId14" Type="http://schemas.openxmlformats.org/officeDocument/2006/relationships/printerSettings" Target="../printerSettings/printerSettings110.bin"/><Relationship Id="rId22" Type="http://schemas.openxmlformats.org/officeDocument/2006/relationships/printerSettings" Target="../printerSettings/printerSettings118.bin"/><Relationship Id="rId27" Type="http://schemas.openxmlformats.org/officeDocument/2006/relationships/printerSettings" Target="../printerSettings/printerSettings123.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31.bin"/><Relationship Id="rId13" Type="http://schemas.openxmlformats.org/officeDocument/2006/relationships/printerSettings" Target="../printerSettings/printerSettings136.bin"/><Relationship Id="rId18" Type="http://schemas.openxmlformats.org/officeDocument/2006/relationships/printerSettings" Target="../printerSettings/printerSettings141.bin"/><Relationship Id="rId3" Type="http://schemas.openxmlformats.org/officeDocument/2006/relationships/printerSettings" Target="../printerSettings/printerSettings126.bin"/><Relationship Id="rId21" Type="http://schemas.openxmlformats.org/officeDocument/2006/relationships/drawing" Target="../drawings/drawing5.xml"/><Relationship Id="rId7" Type="http://schemas.openxmlformats.org/officeDocument/2006/relationships/printerSettings" Target="../printerSettings/printerSettings130.bin"/><Relationship Id="rId12" Type="http://schemas.openxmlformats.org/officeDocument/2006/relationships/printerSettings" Target="../printerSettings/printerSettings135.bin"/><Relationship Id="rId17" Type="http://schemas.openxmlformats.org/officeDocument/2006/relationships/printerSettings" Target="../printerSettings/printerSettings140.bin"/><Relationship Id="rId2" Type="http://schemas.openxmlformats.org/officeDocument/2006/relationships/printerSettings" Target="../printerSettings/printerSettings125.bin"/><Relationship Id="rId16" Type="http://schemas.openxmlformats.org/officeDocument/2006/relationships/printerSettings" Target="../printerSettings/printerSettings139.bin"/><Relationship Id="rId20" Type="http://schemas.openxmlformats.org/officeDocument/2006/relationships/printerSettings" Target="../printerSettings/printerSettings143.bin"/><Relationship Id="rId1" Type="http://schemas.openxmlformats.org/officeDocument/2006/relationships/printerSettings" Target="../printerSettings/printerSettings124.bin"/><Relationship Id="rId6" Type="http://schemas.openxmlformats.org/officeDocument/2006/relationships/printerSettings" Target="../printerSettings/printerSettings129.bin"/><Relationship Id="rId11" Type="http://schemas.openxmlformats.org/officeDocument/2006/relationships/printerSettings" Target="../printerSettings/printerSettings134.bin"/><Relationship Id="rId5" Type="http://schemas.openxmlformats.org/officeDocument/2006/relationships/printerSettings" Target="../printerSettings/printerSettings128.bin"/><Relationship Id="rId15" Type="http://schemas.openxmlformats.org/officeDocument/2006/relationships/printerSettings" Target="../printerSettings/printerSettings138.bin"/><Relationship Id="rId10" Type="http://schemas.openxmlformats.org/officeDocument/2006/relationships/printerSettings" Target="../printerSettings/printerSettings133.bin"/><Relationship Id="rId19" Type="http://schemas.openxmlformats.org/officeDocument/2006/relationships/printerSettings" Target="../printerSettings/printerSettings142.bin"/><Relationship Id="rId4" Type="http://schemas.openxmlformats.org/officeDocument/2006/relationships/printerSettings" Target="../printerSettings/printerSettings127.bin"/><Relationship Id="rId9" Type="http://schemas.openxmlformats.org/officeDocument/2006/relationships/printerSettings" Target="../printerSettings/printerSettings132.bin"/><Relationship Id="rId14" Type="http://schemas.openxmlformats.org/officeDocument/2006/relationships/printerSettings" Target="../printerSettings/printerSettings137.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51.bin"/><Relationship Id="rId13" Type="http://schemas.openxmlformats.org/officeDocument/2006/relationships/printerSettings" Target="../printerSettings/printerSettings156.bin"/><Relationship Id="rId18" Type="http://schemas.openxmlformats.org/officeDocument/2006/relationships/printerSettings" Target="../printerSettings/printerSettings161.bin"/><Relationship Id="rId26" Type="http://schemas.openxmlformats.org/officeDocument/2006/relationships/printerSettings" Target="../printerSettings/printerSettings169.bin"/><Relationship Id="rId3" Type="http://schemas.openxmlformats.org/officeDocument/2006/relationships/printerSettings" Target="../printerSettings/printerSettings146.bin"/><Relationship Id="rId21" Type="http://schemas.openxmlformats.org/officeDocument/2006/relationships/printerSettings" Target="../printerSettings/printerSettings164.bin"/><Relationship Id="rId7" Type="http://schemas.openxmlformats.org/officeDocument/2006/relationships/printerSettings" Target="../printerSettings/printerSettings150.bin"/><Relationship Id="rId12" Type="http://schemas.openxmlformats.org/officeDocument/2006/relationships/printerSettings" Target="../printerSettings/printerSettings155.bin"/><Relationship Id="rId17" Type="http://schemas.openxmlformats.org/officeDocument/2006/relationships/printerSettings" Target="../printerSettings/printerSettings160.bin"/><Relationship Id="rId25" Type="http://schemas.openxmlformats.org/officeDocument/2006/relationships/printerSettings" Target="../printerSettings/printerSettings168.bin"/><Relationship Id="rId2" Type="http://schemas.openxmlformats.org/officeDocument/2006/relationships/printerSettings" Target="../printerSettings/printerSettings145.bin"/><Relationship Id="rId16" Type="http://schemas.openxmlformats.org/officeDocument/2006/relationships/printerSettings" Target="../printerSettings/printerSettings159.bin"/><Relationship Id="rId20" Type="http://schemas.openxmlformats.org/officeDocument/2006/relationships/printerSettings" Target="../printerSettings/printerSettings163.bin"/><Relationship Id="rId1" Type="http://schemas.openxmlformats.org/officeDocument/2006/relationships/printerSettings" Target="../printerSettings/printerSettings144.bin"/><Relationship Id="rId6" Type="http://schemas.openxmlformats.org/officeDocument/2006/relationships/printerSettings" Target="../printerSettings/printerSettings149.bin"/><Relationship Id="rId11" Type="http://schemas.openxmlformats.org/officeDocument/2006/relationships/printerSettings" Target="../printerSettings/printerSettings154.bin"/><Relationship Id="rId24" Type="http://schemas.openxmlformats.org/officeDocument/2006/relationships/printerSettings" Target="../printerSettings/printerSettings167.bin"/><Relationship Id="rId5" Type="http://schemas.openxmlformats.org/officeDocument/2006/relationships/printerSettings" Target="../printerSettings/printerSettings148.bin"/><Relationship Id="rId15" Type="http://schemas.openxmlformats.org/officeDocument/2006/relationships/printerSettings" Target="../printerSettings/printerSettings158.bin"/><Relationship Id="rId23" Type="http://schemas.openxmlformats.org/officeDocument/2006/relationships/printerSettings" Target="../printerSettings/printerSettings166.bin"/><Relationship Id="rId10" Type="http://schemas.openxmlformats.org/officeDocument/2006/relationships/printerSettings" Target="../printerSettings/printerSettings153.bin"/><Relationship Id="rId19" Type="http://schemas.openxmlformats.org/officeDocument/2006/relationships/printerSettings" Target="../printerSettings/printerSettings162.bin"/><Relationship Id="rId4" Type="http://schemas.openxmlformats.org/officeDocument/2006/relationships/printerSettings" Target="../printerSettings/printerSettings147.bin"/><Relationship Id="rId9" Type="http://schemas.openxmlformats.org/officeDocument/2006/relationships/printerSettings" Target="../printerSettings/printerSettings152.bin"/><Relationship Id="rId14" Type="http://schemas.openxmlformats.org/officeDocument/2006/relationships/printerSettings" Target="../printerSettings/printerSettings157.bin"/><Relationship Id="rId22" Type="http://schemas.openxmlformats.org/officeDocument/2006/relationships/printerSettings" Target="../printerSettings/printerSettings165.bin"/><Relationship Id="rId27" Type="http://schemas.openxmlformats.org/officeDocument/2006/relationships/printerSettings" Target="../printerSettings/printerSettings170.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78.bin"/><Relationship Id="rId13" Type="http://schemas.openxmlformats.org/officeDocument/2006/relationships/printerSettings" Target="../printerSettings/printerSettings183.bin"/><Relationship Id="rId18" Type="http://schemas.openxmlformats.org/officeDocument/2006/relationships/printerSettings" Target="../printerSettings/printerSettings188.bin"/><Relationship Id="rId3" Type="http://schemas.openxmlformats.org/officeDocument/2006/relationships/printerSettings" Target="../printerSettings/printerSettings173.bin"/><Relationship Id="rId21" Type="http://schemas.openxmlformats.org/officeDocument/2006/relationships/printerSettings" Target="../printerSettings/printerSettings191.bin"/><Relationship Id="rId7" Type="http://schemas.openxmlformats.org/officeDocument/2006/relationships/printerSettings" Target="../printerSettings/printerSettings177.bin"/><Relationship Id="rId12" Type="http://schemas.openxmlformats.org/officeDocument/2006/relationships/printerSettings" Target="../printerSettings/printerSettings182.bin"/><Relationship Id="rId17" Type="http://schemas.openxmlformats.org/officeDocument/2006/relationships/printerSettings" Target="../printerSettings/printerSettings187.bin"/><Relationship Id="rId25" Type="http://schemas.openxmlformats.org/officeDocument/2006/relationships/drawing" Target="../drawings/drawing6.xml"/><Relationship Id="rId2" Type="http://schemas.openxmlformats.org/officeDocument/2006/relationships/printerSettings" Target="../printerSettings/printerSettings172.bin"/><Relationship Id="rId16" Type="http://schemas.openxmlformats.org/officeDocument/2006/relationships/printerSettings" Target="../printerSettings/printerSettings186.bin"/><Relationship Id="rId20" Type="http://schemas.openxmlformats.org/officeDocument/2006/relationships/printerSettings" Target="../printerSettings/printerSettings190.bin"/><Relationship Id="rId1" Type="http://schemas.openxmlformats.org/officeDocument/2006/relationships/printerSettings" Target="../printerSettings/printerSettings171.bin"/><Relationship Id="rId6" Type="http://schemas.openxmlformats.org/officeDocument/2006/relationships/printerSettings" Target="../printerSettings/printerSettings176.bin"/><Relationship Id="rId11" Type="http://schemas.openxmlformats.org/officeDocument/2006/relationships/printerSettings" Target="../printerSettings/printerSettings181.bin"/><Relationship Id="rId24" Type="http://schemas.openxmlformats.org/officeDocument/2006/relationships/printerSettings" Target="../printerSettings/printerSettings194.bin"/><Relationship Id="rId5" Type="http://schemas.openxmlformats.org/officeDocument/2006/relationships/printerSettings" Target="../printerSettings/printerSettings175.bin"/><Relationship Id="rId15" Type="http://schemas.openxmlformats.org/officeDocument/2006/relationships/printerSettings" Target="../printerSettings/printerSettings185.bin"/><Relationship Id="rId23" Type="http://schemas.openxmlformats.org/officeDocument/2006/relationships/printerSettings" Target="../printerSettings/printerSettings193.bin"/><Relationship Id="rId10" Type="http://schemas.openxmlformats.org/officeDocument/2006/relationships/printerSettings" Target="../printerSettings/printerSettings180.bin"/><Relationship Id="rId19" Type="http://schemas.openxmlformats.org/officeDocument/2006/relationships/printerSettings" Target="../printerSettings/printerSettings189.bin"/><Relationship Id="rId4" Type="http://schemas.openxmlformats.org/officeDocument/2006/relationships/printerSettings" Target="../printerSettings/printerSettings174.bin"/><Relationship Id="rId9" Type="http://schemas.openxmlformats.org/officeDocument/2006/relationships/printerSettings" Target="../printerSettings/printerSettings179.bin"/><Relationship Id="rId14" Type="http://schemas.openxmlformats.org/officeDocument/2006/relationships/printerSettings" Target="../printerSettings/printerSettings184.bin"/><Relationship Id="rId22" Type="http://schemas.openxmlformats.org/officeDocument/2006/relationships/printerSettings" Target="../printerSettings/printerSettings19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202.bin"/><Relationship Id="rId13" Type="http://schemas.openxmlformats.org/officeDocument/2006/relationships/printerSettings" Target="../printerSettings/printerSettings207.bin"/><Relationship Id="rId18" Type="http://schemas.openxmlformats.org/officeDocument/2006/relationships/printerSettings" Target="../printerSettings/printerSettings212.bin"/><Relationship Id="rId26" Type="http://schemas.openxmlformats.org/officeDocument/2006/relationships/printerSettings" Target="../printerSettings/printerSettings220.bin"/><Relationship Id="rId3" Type="http://schemas.openxmlformats.org/officeDocument/2006/relationships/printerSettings" Target="../printerSettings/printerSettings197.bin"/><Relationship Id="rId21" Type="http://schemas.openxmlformats.org/officeDocument/2006/relationships/printerSettings" Target="../printerSettings/printerSettings215.bin"/><Relationship Id="rId7" Type="http://schemas.openxmlformats.org/officeDocument/2006/relationships/printerSettings" Target="../printerSettings/printerSettings201.bin"/><Relationship Id="rId12" Type="http://schemas.openxmlformats.org/officeDocument/2006/relationships/printerSettings" Target="../printerSettings/printerSettings206.bin"/><Relationship Id="rId17" Type="http://schemas.openxmlformats.org/officeDocument/2006/relationships/printerSettings" Target="../printerSettings/printerSettings211.bin"/><Relationship Id="rId25" Type="http://schemas.openxmlformats.org/officeDocument/2006/relationships/printerSettings" Target="../printerSettings/printerSettings219.bin"/><Relationship Id="rId2" Type="http://schemas.openxmlformats.org/officeDocument/2006/relationships/printerSettings" Target="../printerSettings/printerSettings196.bin"/><Relationship Id="rId16" Type="http://schemas.openxmlformats.org/officeDocument/2006/relationships/printerSettings" Target="../printerSettings/printerSettings210.bin"/><Relationship Id="rId20" Type="http://schemas.openxmlformats.org/officeDocument/2006/relationships/printerSettings" Target="../printerSettings/printerSettings214.bin"/><Relationship Id="rId1" Type="http://schemas.openxmlformats.org/officeDocument/2006/relationships/printerSettings" Target="../printerSettings/printerSettings195.bin"/><Relationship Id="rId6" Type="http://schemas.openxmlformats.org/officeDocument/2006/relationships/printerSettings" Target="../printerSettings/printerSettings200.bin"/><Relationship Id="rId11" Type="http://schemas.openxmlformats.org/officeDocument/2006/relationships/printerSettings" Target="../printerSettings/printerSettings205.bin"/><Relationship Id="rId24" Type="http://schemas.openxmlformats.org/officeDocument/2006/relationships/printerSettings" Target="../printerSettings/printerSettings218.bin"/><Relationship Id="rId5" Type="http://schemas.openxmlformats.org/officeDocument/2006/relationships/printerSettings" Target="../printerSettings/printerSettings199.bin"/><Relationship Id="rId15" Type="http://schemas.openxmlformats.org/officeDocument/2006/relationships/printerSettings" Target="../printerSettings/printerSettings209.bin"/><Relationship Id="rId23" Type="http://schemas.openxmlformats.org/officeDocument/2006/relationships/printerSettings" Target="../printerSettings/printerSettings217.bin"/><Relationship Id="rId10" Type="http://schemas.openxmlformats.org/officeDocument/2006/relationships/printerSettings" Target="../printerSettings/printerSettings204.bin"/><Relationship Id="rId19" Type="http://schemas.openxmlformats.org/officeDocument/2006/relationships/printerSettings" Target="../printerSettings/printerSettings213.bin"/><Relationship Id="rId4" Type="http://schemas.openxmlformats.org/officeDocument/2006/relationships/printerSettings" Target="../printerSettings/printerSettings198.bin"/><Relationship Id="rId9" Type="http://schemas.openxmlformats.org/officeDocument/2006/relationships/printerSettings" Target="../printerSettings/printerSettings203.bin"/><Relationship Id="rId14" Type="http://schemas.openxmlformats.org/officeDocument/2006/relationships/printerSettings" Target="../printerSettings/printerSettings208.bin"/><Relationship Id="rId22" Type="http://schemas.openxmlformats.org/officeDocument/2006/relationships/printerSettings" Target="../printerSettings/printerSettings216.bin"/><Relationship Id="rId27" Type="http://schemas.openxmlformats.org/officeDocument/2006/relationships/printerSettings" Target="../printerSettings/printerSettings2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H5"/>
  <sheetViews>
    <sheetView workbookViewId="0">
      <selection activeCell="B1" sqref="B1:C1"/>
    </sheetView>
  </sheetViews>
  <sheetFormatPr defaultRowHeight="16.5"/>
  <cols>
    <col min="1" max="1" width="18" customWidth="1"/>
    <col min="2" max="2" width="71.875" customWidth="1"/>
  </cols>
  <sheetData>
    <row r="1" spans="1:8" ht="52.9" customHeight="1">
      <c r="A1" s="517" t="s">
        <v>0</v>
      </c>
      <c r="B1" s="628" t="s">
        <v>1</v>
      </c>
      <c r="C1" s="628"/>
      <c r="D1" s="211"/>
      <c r="E1" s="211"/>
      <c r="F1" s="211"/>
      <c r="G1" s="211"/>
      <c r="H1" s="211"/>
    </row>
    <row r="2" spans="1:8">
      <c r="B2" s="268"/>
    </row>
    <row r="3" spans="1:8">
      <c r="A3" t="s">
        <v>2</v>
      </c>
      <c r="B3" t="s">
        <v>3</v>
      </c>
    </row>
    <row r="5" spans="1:8">
      <c r="A5" t="s">
        <v>4</v>
      </c>
      <c r="B5" s="491" t="s">
        <v>667</v>
      </c>
    </row>
  </sheetData>
  <sheetProtection algorithmName="SHA-512" hashValue="iQP1BVo2Ubi6GJqfegCT57sbL8rGe06otpRjZK2HuU76Ko55/2AumUAb4NHMhQJS5gIEdivkCY0EA0PrHR2Zcw==" saltValue="YxzbZUoyC3CUopahoUiCvQ==" spinCount="100000" sheet="1" selectLockedCells="1" selectUnlockedCells="1"/>
  <customSheetViews>
    <customSheetView guid="{FCAAE906-744B-4580-8002-466CC408DAC9}" state="hidden">
      <selection activeCell="B12" sqref="B12"/>
      <pageMargins left="0" right="0" top="0" bottom="0" header="0" footer="0"/>
      <pageSetup paperSize="9" orientation="portrait" r:id="rId1"/>
      <headerFooter alignWithMargins="0"/>
    </customSheetView>
    <customSheetView guid="{FC366365-2136-48B2-A9F6-DEB708B66B93}" state="hidden">
      <selection activeCell="B15" sqref="B15"/>
      <pageMargins left="0" right="0" top="0" bottom="0" header="0" footer="0"/>
      <pageSetup paperSize="9" orientation="portrait" r:id="rId2"/>
      <headerFooter alignWithMargins="0"/>
    </customSheetView>
    <customSheetView guid="{25F14B1D-FADD-4C44-AA48-5D402D65337D}" state="hidden">
      <selection activeCell="B10" sqref="B10"/>
      <pageMargins left="0" right="0" top="0" bottom="0" header="0" footer="0"/>
      <pageSetup paperSize="9" orientation="portrait" r:id="rId3"/>
      <headerFooter alignWithMargins="0"/>
    </customSheetView>
    <customSheetView guid="{2D068FA3-47E3-4516-81A6-894AA90F7864}" state="hidden">
      <selection activeCell="B6" sqref="B6"/>
      <pageMargins left="0" right="0" top="0" bottom="0" header="0" footer="0"/>
      <pageSetup paperSize="9" orientation="portrait" r:id="rId4"/>
      <headerFooter alignWithMargins="0"/>
    </customSheetView>
    <customSheetView guid="{97B2ED79-AE3F-4DF3-959D-96AE4A0B76A0}" state="hidden">
      <selection activeCell="B9" sqref="B9"/>
      <pageMargins left="0" right="0" top="0" bottom="0" header="0" footer="0"/>
      <pageSetup paperSize="9" orientation="portrait" r:id="rId5"/>
      <headerFooter alignWithMargins="0"/>
    </customSheetView>
    <customSheetView guid="{CB39F8EE-FAD8-4C4E-B5E9-5EC27AC08528}" state="hidden">
      <selection activeCell="B5" sqref="B5"/>
      <pageMargins left="0" right="0" top="0" bottom="0" header="0" footer="0"/>
      <pageSetup paperSize="9" orientation="portrait" r:id="rId6"/>
      <headerFooter alignWithMargins="0"/>
    </customSheetView>
    <customSheetView guid="{E8B8E0BD-9CB3-4C7D-9BC6-088FDFCB0B45}" state="hidden">
      <selection activeCell="A16" sqref="A16"/>
      <pageMargins left="0" right="0" top="0" bottom="0" header="0" footer="0"/>
      <headerFooter alignWithMargins="0"/>
    </customSheetView>
    <customSheetView guid="{E2E57CA5-082B-4C11-AB34-2A298199576B}" state="hidden">
      <selection activeCell="D5" sqref="D5"/>
      <pageMargins left="0" right="0" top="0" bottom="0" header="0" footer="0"/>
      <headerFooter alignWithMargins="0"/>
    </customSheetView>
    <customSheetView guid="{EEE4E2D7-4BFE-4C24-8B93-9FD441A50336}" state="hidden">
      <selection activeCell="B5" sqref="B5"/>
      <pageMargins left="0" right="0" top="0" bottom="0" header="0" footer="0"/>
      <headerFooter alignWithMargins="0"/>
    </customSheetView>
    <customSheetView guid="{091A6405-72DB-46E0-B81A-EC53A5C58396}" state="hidden">
      <selection activeCell="B2" sqref="B2"/>
      <pageMargins left="0" right="0" top="0" bottom="0" header="0" footer="0"/>
      <headerFooter alignWithMargins="0"/>
    </customSheetView>
    <customSheetView guid="{4F65FF32-EC61-4022-A399-2986D7B6B8B3}" state="hidden" showRuler="0">
      <selection activeCell="B2" sqref="B2"/>
      <pageMargins left="0" right="0" top="0" bottom="0" header="0" footer="0"/>
      <headerFooter alignWithMargins="0"/>
    </customSheetView>
    <customSheetView guid="{14D7F02E-BCCA-4517-ABC7-537FF4AEB67A}" state="hidden">
      <selection activeCell="B5" sqref="B5"/>
      <pageMargins left="0" right="0" top="0" bottom="0" header="0" footer="0"/>
      <headerFooter alignWithMargins="0"/>
    </customSheetView>
    <customSheetView guid="{27A45B7A-04F2-4516-B80B-5ED0825D4ED3}" fitToPage="1" state="hidden">
      <selection activeCell="B8" sqref="B8"/>
      <pageMargins left="0" right="0" top="0" bottom="0" header="0" footer="0"/>
      <pageSetup paperSize="9" scale="98" orientation="portrait" r:id="rId7"/>
      <headerFooter alignWithMargins="0"/>
    </customSheetView>
    <customSheetView guid="{1F4837C2-36FF-4422-95DC-EAAD1B4FAC2F}" state="hidden">
      <selection activeCell="E8" sqref="E8"/>
      <pageMargins left="0" right="0" top="0" bottom="0" header="0" footer="0"/>
      <pageSetup scale="90" orientation="portrait" r:id="rId8"/>
      <headerFooter alignWithMargins="0"/>
    </customSheetView>
    <customSheetView guid="{FD7F7BE1-8CB1-460B-98AB-D33E15FD14E6}" state="hidden">
      <selection activeCell="B8" sqref="B8"/>
      <pageMargins left="0" right="0" top="0" bottom="0" header="0" footer="0"/>
      <pageSetup scale="90" orientation="portrait" r:id="rId9"/>
      <headerFooter alignWithMargins="0"/>
    </customSheetView>
    <customSheetView guid="{8C0E2163-61BB-48DF-AFAF-5E75147ED450}" state="hidden">
      <selection activeCell="D17" sqref="D17"/>
      <pageMargins left="0" right="0" top="0" bottom="0" header="0" footer="0"/>
      <pageSetup scale="90" orientation="portrait" r:id="rId10"/>
      <headerFooter alignWithMargins="0"/>
    </customSheetView>
    <customSheetView guid="{3DA0B320-DAF7-4F4A-921A-9FCFD188E8C7}" state="hidden">
      <selection activeCell="B12" sqref="B12"/>
      <pageMargins left="0" right="0" top="0" bottom="0" header="0" footer="0"/>
      <pageSetup scale="90" orientation="portrait" r:id="rId11"/>
      <headerFooter alignWithMargins="0"/>
    </customSheetView>
    <customSheetView guid="{BE0CEA4D-1A4E-4C32-BF92-B8DA3D3423E5}" state="hidden">
      <selection activeCell="B9" sqref="B9"/>
      <pageMargins left="0" right="0" top="0" bottom="0" header="0" footer="0"/>
      <headerFooter alignWithMargins="0"/>
    </customSheetView>
    <customSheetView guid="{714760DF-5EB1-4543-9C04-C1A23AAE4384}" state="hidden">
      <selection activeCell="B9" sqref="B9"/>
      <pageMargins left="0" right="0" top="0" bottom="0" header="0" footer="0"/>
      <headerFooter alignWithMargins="0"/>
    </customSheetView>
    <customSheetView guid="{D4A148BB-8D25-43B9-8797-A9D3AE767B49}" state="hidden">
      <pageMargins left="0" right="0" top="0" bottom="0" header="0" footer="0"/>
      <pageSetup paperSize="9" orientation="portrait" r:id="rId12"/>
      <headerFooter alignWithMargins="0"/>
    </customSheetView>
    <customSheetView guid="{9658319F-66FC-48F8-AB8A-302F6F77BA10}" state="hidden">
      <selection activeCell="B9" sqref="B9"/>
      <pageMargins left="0" right="0" top="0" bottom="0" header="0" footer="0"/>
      <pageSetup paperSize="9" orientation="portrait" r:id="rId13"/>
      <headerFooter alignWithMargins="0"/>
    </customSheetView>
    <customSheetView guid="{EF8F60CB-82F3-477F-A7D3-94F4C70843DC}" state="hidden">
      <selection activeCell="B6" sqref="B6"/>
      <pageMargins left="0" right="0" top="0" bottom="0" header="0" footer="0"/>
      <pageSetup paperSize="9" orientation="portrait" r:id="rId14"/>
      <headerFooter alignWithMargins="0"/>
    </customSheetView>
    <customSheetView guid="{427AF4ED-2BDF-478F-9F0A-595838FA0EC8}" state="hidden">
      <selection activeCell="B15" sqref="B15"/>
      <pageMargins left="0" right="0" top="0" bottom="0" header="0" footer="0"/>
      <pageSetup paperSize="9" orientation="portrait" r:id="rId15"/>
      <headerFooter alignWithMargins="0"/>
    </customSheetView>
    <customSheetView guid="{D4DE57C7-E521-4428-80BD-545B19793C78}" state="hidden">
      <selection activeCell="B15" sqref="B15"/>
      <pageMargins left="0" right="0" top="0" bottom="0" header="0" footer="0"/>
      <pageSetup paperSize="9" orientation="portrait" r:id="rId16"/>
      <headerFooter alignWithMargins="0"/>
    </customSheetView>
    <customSheetView guid="{02C2A9AD-9E17-4CEB-86EA-204D1460A62A}" state="hidden">
      <selection activeCell="B12" sqref="B12"/>
      <pageMargins left="0" right="0" top="0" bottom="0" header="0" footer="0"/>
      <pageSetup paperSize="9" orientation="portrait" r:id="rId17"/>
      <headerFooter alignWithMargins="0"/>
    </customSheetView>
  </customSheetViews>
  <mergeCells count="1">
    <mergeCell ref="B1:C1"/>
  </mergeCells>
  <phoneticPr fontId="27" type="noConversion"/>
  <pageMargins left="0.75" right="0.75" top="1" bottom="1" header="0.5" footer="0.5"/>
  <pageSetup paperSize="9" orientation="portrait" r:id="rId18"/>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2">
    <tabColor rgb="FFFF0000"/>
  </sheetPr>
  <dimension ref="A1:F35"/>
  <sheetViews>
    <sheetView view="pageBreakPreview" zoomScaleNormal="100" zoomScaleSheetLayoutView="100" workbookViewId="0">
      <selection activeCell="A31" sqref="A31:B32"/>
    </sheetView>
  </sheetViews>
  <sheetFormatPr defaultColWidth="10" defaultRowHeight="16.5"/>
  <cols>
    <col min="1" max="1" width="10.625" style="29" customWidth="1"/>
    <col min="2" max="2" width="27.5" style="29" customWidth="1"/>
    <col min="3" max="3" width="21" style="29" customWidth="1"/>
    <col min="4" max="4" width="34.375" style="29" customWidth="1"/>
    <col min="5" max="16384" width="10" style="26"/>
  </cols>
  <sheetData>
    <row r="1" spans="1:6" ht="18" customHeight="1">
      <c r="A1" s="63" t="str">
        <f>Cover!B3</f>
        <v>CC/NT/W-MISC/DOM/A17/23/09668</v>
      </c>
      <c r="B1" s="64"/>
      <c r="C1" s="66"/>
      <c r="D1" s="67" t="s">
        <v>405</v>
      </c>
    </row>
    <row r="2" spans="1:6" ht="18" customHeight="1">
      <c r="A2" s="55"/>
      <c r="B2" s="68"/>
      <c r="C2" s="70"/>
      <c r="D2" s="70"/>
    </row>
    <row r="3" spans="1:6" ht="85.5" customHeight="1">
      <c r="A3" s="705" t="str">
        <f>Cover!$B$2</f>
        <v>Renovation Works of C, D &amp; E Type towers of POWERGRID Township at Sector 43 Gurgaon</v>
      </c>
      <c r="B3" s="705"/>
      <c r="C3" s="705"/>
      <c r="D3" s="705"/>
      <c r="E3" s="41"/>
      <c r="F3" s="41"/>
    </row>
    <row r="4" spans="1:6" ht="21.95" customHeight="1">
      <c r="A4" s="708" t="s">
        <v>406</v>
      </c>
      <c r="B4" s="708"/>
      <c r="C4" s="708"/>
      <c r="D4" s="708"/>
    </row>
    <row r="5" spans="1:6" ht="18" customHeight="1">
      <c r="A5" s="28"/>
    </row>
    <row r="6" spans="1:6" ht="18" customHeight="1">
      <c r="A6" s="23" t="str">
        <f>'Sch-1'!A6</f>
        <v>Bidder’s Name and Address (Sole Bidder) :</v>
      </c>
      <c r="D6" s="53" t="s">
        <v>71</v>
      </c>
    </row>
    <row r="7" spans="1:6" ht="36" customHeight="1">
      <c r="A7" s="741" t="str">
        <f>'Sch-1'!A7</f>
        <v/>
      </c>
      <c r="B7" s="741"/>
      <c r="C7" s="741"/>
      <c r="D7" s="54" t="str">
        <f>'Sch-1'!K7</f>
        <v>MM dept</v>
      </c>
    </row>
    <row r="8" spans="1:6" ht="18" customHeight="1">
      <c r="A8" s="30" t="s">
        <v>332</v>
      </c>
      <c r="B8" s="707" t="str">
        <f>IF('Sch-1'!B8=0, "", 'Sch-1'!B8)</f>
        <v/>
      </c>
      <c r="C8" s="707"/>
      <c r="D8" s="54" t="str">
        <f>'Sch-1'!K8</f>
        <v>Power Grid Corporation of India Ltd.,</v>
      </c>
    </row>
    <row r="9" spans="1:6" ht="18" customHeight="1">
      <c r="A9" s="30" t="s">
        <v>75</v>
      </c>
      <c r="B9" s="707" t="str">
        <f>IF('Sch-1'!B9=0, "", 'Sch-1'!B9)</f>
        <v/>
      </c>
      <c r="C9" s="707"/>
      <c r="D9" s="54" t="str">
        <f>'Sch-1'!K9</f>
        <v>"Saudamini", Plot No.-2</v>
      </c>
    </row>
    <row r="10" spans="1:6" ht="18" customHeight="1">
      <c r="A10" s="31"/>
      <c r="B10" s="707" t="str">
        <f>IF('Sch-1'!B10=0, "", 'Sch-1'!B10)</f>
        <v/>
      </c>
      <c r="C10" s="707"/>
      <c r="D10" s="54" t="str">
        <f>'Sch-1'!K10</f>
        <v xml:space="preserve">Sector-29, </v>
      </c>
    </row>
    <row r="11" spans="1:6" ht="18" customHeight="1">
      <c r="A11" s="31"/>
      <c r="B11" s="707" t="str">
        <f>IF('Sch-1'!B11=0, "", 'Sch-1'!B11)</f>
        <v/>
      </c>
      <c r="C11" s="707"/>
      <c r="D11" s="54" t="str">
        <f>'Sch-1'!K11</f>
        <v>Gurgaon (Haryana) - 122001</v>
      </c>
    </row>
    <row r="12" spans="1:6" ht="18" customHeight="1">
      <c r="A12" s="42"/>
      <c r="B12" s="42"/>
      <c r="C12" s="42"/>
      <c r="D12" s="53"/>
    </row>
    <row r="13" spans="1:6" ht="21.95" customHeight="1">
      <c r="A13" s="43" t="s">
        <v>333</v>
      </c>
      <c r="B13" s="706" t="s">
        <v>388</v>
      </c>
      <c r="C13" s="697"/>
      <c r="D13" s="44" t="s">
        <v>335</v>
      </c>
    </row>
    <row r="14" spans="1:6" ht="21.95" customHeight="1">
      <c r="A14" s="474" t="s">
        <v>338</v>
      </c>
      <c r="B14" s="744" t="s">
        <v>389</v>
      </c>
      <c r="C14" s="744"/>
      <c r="D14" s="523">
        <f>'Sch-1'!P175</f>
        <v>0</v>
      </c>
    </row>
    <row r="15" spans="1:6" ht="21.95" customHeight="1">
      <c r="A15" s="520" t="s">
        <v>350</v>
      </c>
      <c r="B15" s="524" t="s">
        <v>392</v>
      </c>
      <c r="C15" s="514" t="s">
        <v>407</v>
      </c>
      <c r="D15" s="519">
        <f>'Sch-1'!R175</f>
        <v>0</v>
      </c>
    </row>
    <row r="16" spans="1:6" ht="35.1" customHeight="1">
      <c r="A16" s="45"/>
      <c r="B16" s="739" t="s">
        <v>391</v>
      </c>
      <c r="C16" s="740"/>
      <c r="D16" s="518">
        <f>D14+D15</f>
        <v>0</v>
      </c>
    </row>
    <row r="17" spans="1:6" ht="21.95" hidden="1" customHeight="1">
      <c r="A17" s="33" t="s">
        <v>350</v>
      </c>
      <c r="B17" s="736" t="s">
        <v>392</v>
      </c>
      <c r="C17" s="736"/>
      <c r="D17" s="56" t="e">
        <f>#REF!</f>
        <v>#REF!</v>
      </c>
    </row>
    <row r="18" spans="1:6" ht="35.1" hidden="1" customHeight="1">
      <c r="A18" s="45"/>
      <c r="B18" s="742" t="s">
        <v>393</v>
      </c>
      <c r="C18" s="743"/>
      <c r="D18" s="36"/>
    </row>
    <row r="19" spans="1:6" ht="21.95" hidden="1" customHeight="1">
      <c r="A19" s="33" t="s">
        <v>358</v>
      </c>
      <c r="B19" s="736" t="s">
        <v>394</v>
      </c>
      <c r="C19" s="736"/>
      <c r="D19" s="56" t="e">
        <f>#REF!</f>
        <v>#REF!</v>
      </c>
    </row>
    <row r="20" spans="1:6" ht="30" hidden="1" customHeight="1">
      <c r="A20" s="45"/>
      <c r="B20" s="742" t="s">
        <v>395</v>
      </c>
      <c r="C20" s="743"/>
      <c r="D20" s="36"/>
    </row>
    <row r="21" spans="1:6" ht="21.95" hidden="1" customHeight="1">
      <c r="A21" s="33" t="s">
        <v>364</v>
      </c>
      <c r="B21" s="736" t="s">
        <v>396</v>
      </c>
      <c r="C21" s="736"/>
      <c r="D21" s="185" t="s">
        <v>397</v>
      </c>
    </row>
    <row r="22" spans="1:6" ht="30" hidden="1" customHeight="1">
      <c r="A22" s="45"/>
      <c r="B22" s="742" t="s">
        <v>398</v>
      </c>
      <c r="C22" s="743"/>
      <c r="D22" s="36"/>
    </row>
    <row r="23" spans="1:6" ht="30" hidden="1" customHeight="1">
      <c r="A23" s="33">
        <v>5</v>
      </c>
      <c r="B23" s="736" t="s">
        <v>399</v>
      </c>
      <c r="C23" s="736"/>
      <c r="D23" s="56" t="e">
        <f>'Sch-5 Dis'!D36:E36</f>
        <v>#REF!</v>
      </c>
    </row>
    <row r="24" spans="1:6" ht="51" hidden="1" customHeight="1">
      <c r="A24" s="45"/>
      <c r="B24" s="742" t="s">
        <v>400</v>
      </c>
      <c r="C24" s="743"/>
      <c r="D24" s="184" t="s">
        <v>401</v>
      </c>
    </row>
    <row r="25" spans="1:6" ht="21.95" hidden="1" customHeight="1">
      <c r="A25" s="33" t="s">
        <v>374</v>
      </c>
      <c r="B25" s="736" t="s">
        <v>402</v>
      </c>
      <c r="C25" s="736"/>
      <c r="D25" s="185" t="e">
        <f>#REF!</f>
        <v>#REF!</v>
      </c>
    </row>
    <row r="26" spans="1:6" ht="35.1" hidden="1" customHeight="1">
      <c r="A26" s="45"/>
      <c r="B26" s="742" t="s">
        <v>403</v>
      </c>
      <c r="C26" s="743"/>
      <c r="D26" s="36"/>
    </row>
    <row r="27" spans="1:6" ht="28.5" hidden="1" customHeight="1">
      <c r="A27" s="716"/>
      <c r="B27" s="695" t="s">
        <v>404</v>
      </c>
      <c r="C27" s="695"/>
      <c r="D27" s="57" t="e">
        <f>SUM(D14,D17,D19,D21,D23)</f>
        <v>#REF!</v>
      </c>
    </row>
    <row r="28" spans="1:6" ht="60.75" hidden="1" customHeight="1">
      <c r="A28" s="716"/>
      <c r="B28" s="695"/>
      <c r="C28" s="695"/>
      <c r="D28" s="150" t="str">
        <f>D24</f>
        <v>Plus Octroi, Entry Tax , Other Taxes &amp; Duties quoted by bidder at Sl. No. 4,5 &amp; 6 of Sch-5</v>
      </c>
    </row>
    <row r="29" spans="1:6" ht="18.75" customHeight="1">
      <c r="A29" s="60"/>
      <c r="B29" s="61"/>
      <c r="C29" s="61"/>
      <c r="D29" s="62"/>
    </row>
    <row r="30" spans="1:6" ht="27.95" customHeight="1">
      <c r="A30" s="60"/>
      <c r="B30" s="61"/>
      <c r="C30" s="72"/>
      <c r="D30" s="62"/>
    </row>
    <row r="31" spans="1:6" ht="27.95" customHeight="1">
      <c r="A31" s="71"/>
      <c r="B31" s="78"/>
      <c r="C31" s="72" t="s">
        <v>317</v>
      </c>
      <c r="D31" s="76" t="str">
        <f>IF('Sch-1'!K176=0,"",'Sch-1'!K176)</f>
        <v/>
      </c>
      <c r="F31" s="73"/>
    </row>
    <row r="32" spans="1:6" ht="27.95" customHeight="1">
      <c r="A32" s="71"/>
      <c r="B32" s="78"/>
      <c r="C32" s="72" t="s">
        <v>318</v>
      </c>
      <c r="D32" s="76" t="str">
        <f>IF('Sch-1'!K177=0,"",'Sch-1'!K177)</f>
        <v/>
      </c>
      <c r="F32" s="55"/>
    </row>
    <row r="33" spans="1:6" ht="27.95" customHeight="1">
      <c r="A33" s="69"/>
      <c r="B33" s="68"/>
      <c r="C33" s="72"/>
      <c r="F33" s="55"/>
    </row>
    <row r="34" spans="1:6" ht="30" customHeight="1">
      <c r="A34" s="69"/>
      <c r="B34" s="68"/>
      <c r="C34" s="72"/>
      <c r="D34" s="69"/>
      <c r="F34" s="73"/>
    </row>
    <row r="35" spans="1:6" ht="30" customHeight="1">
      <c r="A35" s="40"/>
      <c r="B35" s="40"/>
      <c r="C35" s="46"/>
      <c r="E35" s="47"/>
    </row>
  </sheetData>
  <sheetProtection algorithmName="SHA-512" hashValue="BrVAEXJ6jfZlkq68kbnDGDVG2tL01ws87qvVcDnpe2bG2nYRxpxYAzw9fJV8yfVkqY+CHZbX1StParNzGg8bLg==" saltValue="4HbfGDoNcqAgRhmGhIaZYA==" spinCount="100000" sheet="1" formatColumns="0" formatRows="0" selectLockedCells="1"/>
  <customSheetViews>
    <customSheetView guid="{FCAAE906-744B-4580-8002-466CC408DAC9}" showPageBreaks="1" printArea="1" hiddenRows="1" view="pageBreakPreview">
      <selection activeCell="B31" sqref="B31"/>
      <pageMargins left="0" right="0" top="0" bottom="0" header="0" footer="0"/>
      <printOptions horizontalCentered="1"/>
      <pageSetup paperSize="9" scale="85" fitToHeight="0" orientation="portrait" r:id="rId1"/>
      <headerFooter alignWithMargins="0">
        <oddFooter>&amp;R&amp;"Book Antiqua,Bold"&amp;10Schedule-6/ Page &amp;P of &amp;N</oddFooter>
      </headerFooter>
    </customSheetView>
    <customSheetView guid="{FC366365-2136-48B2-A9F6-DEB708B66B93}" showPageBreaks="1" printArea="1" hiddenRows="1" view="pageBreakPreview">
      <selection activeCell="D15" sqref="D15"/>
      <pageMargins left="0" right="0" top="0" bottom="0" header="0" footer="0"/>
      <printOptions horizontalCentered="1"/>
      <pageSetup paperSize="9" scale="85" fitToHeight="0" orientation="portrait" r:id="rId2"/>
      <headerFooter alignWithMargins="0">
        <oddFooter>&amp;R&amp;"Book Antiqua,Bold"&amp;10Schedule-6/ Page &amp;P of &amp;N</oddFooter>
      </headerFooter>
    </customSheetView>
    <customSheetView guid="{25F14B1D-FADD-4C44-AA48-5D402D65337D}" showPageBreaks="1" printArea="1" hiddenRows="1" view="pageBreakPreview">
      <selection activeCell="D15" sqref="D15"/>
      <pageMargins left="0" right="0" top="0" bottom="0" header="0" footer="0"/>
      <printOptions horizontalCentered="1"/>
      <pageSetup paperSize="9" scale="85" fitToHeight="0" orientation="portrait" r:id="rId3"/>
      <headerFooter alignWithMargins="0">
        <oddFooter>&amp;R&amp;"Book Antiqua,Bold"&amp;10Schedule-6/ Page &amp;P of &amp;N</oddFooter>
      </headerFooter>
    </customSheetView>
    <customSheetView guid="{2D068FA3-47E3-4516-81A6-894AA90F7864}" showPageBreaks="1" printArea="1" hiddenRows="1" view="pageBreakPreview" topLeftCell="A4">
      <selection activeCell="D15" sqref="D15"/>
      <pageMargins left="0" right="0" top="0" bottom="0" header="0" footer="0"/>
      <printOptions horizontalCentered="1"/>
      <pageSetup paperSize="9" scale="85" fitToHeight="0" orientation="portrait" r:id="rId4"/>
      <headerFooter alignWithMargins="0">
        <oddFooter>&amp;R&amp;"Book Antiqua,Bold"&amp;10Schedule-6/ Page &amp;P of &amp;N</oddFooter>
      </headerFooter>
    </customSheetView>
    <customSheetView guid="{97B2ED79-AE3F-4DF3-959D-96AE4A0B76A0}" showPageBreaks="1" printArea="1" hiddenRows="1" view="pageBreakPreview" topLeftCell="A4">
      <selection activeCell="I7" sqref="I7"/>
      <pageMargins left="0" right="0" top="0" bottom="0" header="0" footer="0"/>
      <printOptions horizontalCentered="1"/>
      <pageSetup paperSize="9" scale="85" fitToHeight="0" orientation="portrait" r:id="rId5"/>
      <headerFooter alignWithMargins="0">
        <oddFooter>&amp;R&amp;"Book Antiqua,Bold"&amp;10Schedule-6/ Page &amp;P of &amp;N</oddFooter>
      </headerFooter>
    </customSheetView>
    <customSheetView guid="{CB39F8EE-FAD8-4C4E-B5E9-5EC27AC08528}" hiddenRows="1">
      <selection activeCell="D29" sqref="D29"/>
      <pageMargins left="0" right="0" top="0" bottom="0" header="0" footer="0"/>
      <printOptions horizontalCentered="1"/>
      <pageSetup paperSize="9" scale="85" fitToHeight="0" orientation="portrait" r:id="rId6"/>
      <headerFooter alignWithMargins="0">
        <oddFooter>&amp;R&amp;"Book Antiqua,Bold"&amp;10Schedule-6/ Page &amp;P of &amp;N</oddFooter>
      </headerFooter>
    </customSheetView>
    <customSheetView guid="{E8B8E0BD-9CB3-4C7D-9BC6-088FDFCB0B45}" hiddenRows="1">
      <selection activeCell="D29" sqref="D29"/>
      <pageMargins left="0" right="0" top="0" bottom="0" header="0" footer="0"/>
      <printOptions horizontalCentered="1"/>
      <pageSetup paperSize="9" scale="85" fitToHeight="0" orientation="portrait" r:id="rId7"/>
      <headerFooter alignWithMargins="0">
        <oddFooter>&amp;R&amp;"Book Antiqua,Bold"&amp;10Schedule-6/ Page &amp;P of &amp;N</oddFooter>
      </headerFooter>
    </customSheetView>
    <customSheetView guid="{E2E57CA5-082B-4C11-AB34-2A298199576B}" topLeftCell="A13">
      <selection activeCell="D24" sqref="D24"/>
      <pageMargins left="0" right="0" top="0" bottom="0" header="0" footer="0"/>
      <printOptions horizontalCentered="1"/>
      <pageSetup paperSize="9" scale="85" fitToHeight="0" orientation="portrait" r:id="rId8"/>
      <headerFooter alignWithMargins="0">
        <oddFooter>&amp;R&amp;"Book Antiqua,Bold"&amp;10Schedule-6/ Page &amp;P of &amp;N</oddFooter>
      </headerFooter>
    </customSheetView>
    <customSheetView guid="{EEE4E2D7-4BFE-4C24-8B93-9FD441A50336}" topLeftCell="A8">
      <selection activeCell="E13" sqref="E13"/>
      <pageMargins left="0" right="0" top="0" bottom="0" header="0" footer="0"/>
      <printOptions horizontalCentered="1"/>
      <pageSetup paperSize="9" fitToHeight="0" orientation="portrait" r:id="rId9"/>
      <headerFooter alignWithMargins="0">
        <oddFooter>&amp;R&amp;"Book Antiqua,Bold"&amp;10Schedule-6/ Page &amp;P of &amp;N</oddFooter>
      </headerFooter>
    </customSheetView>
    <customSheetView guid="{091A6405-72DB-46E0-B81A-EC53A5C58396}">
      <selection activeCell="D17" sqref="D17"/>
      <pageMargins left="0" right="0" top="0" bottom="0" header="0" footer="0"/>
      <printOptions horizontalCentered="1"/>
      <pageSetup paperSize="9" fitToHeight="0" orientation="portrait" r:id="rId10"/>
      <headerFooter alignWithMargins="0">
        <oddFooter>&amp;R&amp;"Book Antiqua,Bold"&amp;10Schedule-6/ Page &amp;P of &amp;N</oddFooter>
      </headerFooter>
    </customSheetView>
    <customSheetView guid="{27A45B7A-04F2-4516-B80B-5ED0825D4ED3}" topLeftCell="A28">
      <selection activeCell="E13" sqref="E13"/>
      <pageMargins left="0" right="0" top="0" bottom="0" header="0" footer="0"/>
      <printOptions horizontalCentered="1"/>
      <pageSetup paperSize="9" fitToHeight="0" orientation="portrait" r:id="rId11"/>
      <headerFooter alignWithMargins="0">
        <oddFooter>&amp;R&amp;"Book Antiqua,Bold"&amp;10Schedule-6/ Page &amp;P of &amp;N</oddFooter>
      </headerFooter>
    </customSheetView>
    <customSheetView guid="{1F4837C2-36FF-4422-95DC-EAAD1B4FAC2F}" hiddenRows="1" topLeftCell="A4">
      <selection activeCell="D14" sqref="D14"/>
      <pageMargins left="0" right="0" top="0" bottom="0" header="0" footer="0"/>
      <printOptions horizontalCentered="1"/>
      <pageSetup paperSize="9" scale="85" fitToHeight="0" orientation="portrait" r:id="rId12"/>
      <headerFooter alignWithMargins="0">
        <oddFooter>&amp;R&amp;"Book Antiqua,Bold"&amp;10Schedule-6/ Page &amp;P of &amp;N</oddFooter>
      </headerFooter>
    </customSheetView>
    <customSheetView guid="{FD7F7BE1-8CB1-460B-98AB-D33E15FD14E6}" hiddenRows="1" topLeftCell="A9">
      <selection activeCell="D14" sqref="D14"/>
      <pageMargins left="0" right="0" top="0" bottom="0" header="0" footer="0"/>
      <printOptions horizontalCentered="1"/>
      <pageSetup paperSize="9" scale="85" fitToHeight="0" orientation="portrait" r:id="rId13"/>
      <headerFooter alignWithMargins="0">
        <oddFooter>&amp;R&amp;"Book Antiqua,Bold"&amp;10Schedule-6/ Page &amp;P of &amp;N</oddFooter>
      </headerFooter>
    </customSheetView>
    <customSheetView guid="{8C0E2163-61BB-48DF-AFAF-5E75147ED450}" hiddenRows="1" topLeftCell="A4">
      <selection activeCell="D29" sqref="D29"/>
      <pageMargins left="0" right="0" top="0" bottom="0" header="0" footer="0"/>
      <printOptions horizontalCentered="1"/>
      <pageSetup paperSize="9" scale="85" fitToHeight="0" orientation="portrait" r:id="rId14"/>
      <headerFooter alignWithMargins="0">
        <oddFooter>&amp;R&amp;"Book Antiqua,Bold"&amp;10Schedule-6/ Page &amp;P of &amp;N</oddFooter>
      </headerFooter>
    </customSheetView>
    <customSheetView guid="{3DA0B320-DAF7-4F4A-921A-9FCFD188E8C7}" hiddenRows="1" topLeftCell="A6">
      <selection activeCell="D29" sqref="D29"/>
      <pageMargins left="0" right="0" top="0" bottom="0" header="0" footer="0"/>
      <printOptions horizontalCentered="1"/>
      <pageSetup paperSize="9" scale="85" fitToHeight="0" orientation="portrait" r:id="rId15"/>
      <headerFooter alignWithMargins="0">
        <oddFooter>&amp;R&amp;"Book Antiqua,Bold"&amp;10Schedule-6/ Page &amp;P of &amp;N</oddFooter>
      </headerFooter>
    </customSheetView>
    <customSheetView guid="{BE0CEA4D-1A4E-4C32-BF92-B8DA3D3423E5}" hiddenRows="1" topLeftCell="A7">
      <selection activeCell="D29" sqref="D29"/>
      <pageMargins left="0" right="0" top="0" bottom="0" header="0" footer="0"/>
      <printOptions horizontalCentered="1"/>
      <pageSetup paperSize="9" scale="85" fitToHeight="0" orientation="portrait" r:id="rId16"/>
      <headerFooter alignWithMargins="0">
        <oddFooter>&amp;R&amp;"Book Antiqua,Bold"&amp;10Schedule-6/ Page &amp;P of &amp;N</oddFooter>
      </headerFooter>
    </customSheetView>
    <customSheetView guid="{714760DF-5EB1-4543-9C04-C1A23AAE4384}" hiddenRows="1" topLeftCell="A13">
      <selection activeCell="D29" sqref="D29"/>
      <pageMargins left="0" right="0" top="0" bottom="0" header="0" footer="0"/>
      <printOptions horizontalCentered="1"/>
      <pageSetup paperSize="9" scale="85" fitToHeight="0" orientation="portrait" r:id="rId17"/>
      <headerFooter alignWithMargins="0">
        <oddFooter>&amp;R&amp;"Book Antiqua,Bold"&amp;10Schedule-6/ Page &amp;P of &amp;N</oddFooter>
      </headerFooter>
    </customSheetView>
    <customSheetView guid="{D4A148BB-8D25-43B9-8797-A9D3AE767B49}" hiddenRows="1">
      <selection activeCell="D2" sqref="D2"/>
      <pageMargins left="0" right="0" top="0" bottom="0" header="0" footer="0"/>
      <printOptions horizontalCentered="1"/>
      <pageSetup paperSize="9" scale="85" fitToHeight="0" orientation="portrait" r:id="rId18"/>
      <headerFooter alignWithMargins="0">
        <oddFooter>&amp;R&amp;"Book Antiqua,Bold"&amp;10Schedule-6/ Page &amp;P of &amp;N</oddFooter>
      </headerFooter>
    </customSheetView>
    <customSheetView guid="{9658319F-66FC-48F8-AB8A-302F6F77BA10}" showPageBreaks="1" printArea="1" hiddenRows="1" view="pageBreakPreview" topLeftCell="A4">
      <selection activeCell="I7" sqref="I7"/>
      <pageMargins left="0" right="0" top="0" bottom="0" header="0" footer="0"/>
      <printOptions horizontalCentered="1"/>
      <pageSetup paperSize="9" scale="85" fitToHeight="0" orientation="portrait" r:id="rId19"/>
      <headerFooter alignWithMargins="0">
        <oddFooter>&amp;R&amp;"Book Antiqua,Bold"&amp;10Schedule-6/ Page &amp;P of &amp;N</oddFooter>
      </headerFooter>
    </customSheetView>
    <customSheetView guid="{EF8F60CB-82F3-477F-A7D3-94F4C70843DC}" showPageBreaks="1" printArea="1" hiddenRows="1" view="pageBreakPreview" topLeftCell="A4">
      <selection activeCell="D15" sqref="D15"/>
      <pageMargins left="0" right="0" top="0" bottom="0" header="0" footer="0"/>
      <printOptions horizontalCentered="1"/>
      <pageSetup paperSize="9" scale="85" fitToHeight="0" orientation="portrait" r:id="rId20"/>
      <headerFooter alignWithMargins="0">
        <oddFooter>&amp;R&amp;"Book Antiqua,Bold"&amp;10Schedule-6/ Page &amp;P of &amp;N</oddFooter>
      </headerFooter>
    </customSheetView>
    <customSheetView guid="{427AF4ED-2BDF-478F-9F0A-595838FA0EC8}" showPageBreaks="1" printArea="1" hiddenRows="1" view="pageBreakPreview">
      <selection activeCell="D15" sqref="D15"/>
      <pageMargins left="0" right="0" top="0" bottom="0" header="0" footer="0"/>
      <printOptions horizontalCentered="1"/>
      <pageSetup paperSize="9" scale="85" fitToHeight="0" orientation="portrait" r:id="rId21"/>
      <headerFooter alignWithMargins="0">
        <oddFooter>&amp;R&amp;"Book Antiqua,Bold"&amp;10Schedule-6/ Page &amp;P of &amp;N</oddFooter>
      </headerFooter>
    </customSheetView>
    <customSheetView guid="{D4DE57C7-E521-4428-80BD-545B19793C78}" showPageBreaks="1" printArea="1" hiddenRows="1" view="pageBreakPreview">
      <selection activeCell="B31" sqref="B31"/>
      <pageMargins left="0" right="0" top="0" bottom="0" header="0" footer="0"/>
      <printOptions horizontalCentered="1"/>
      <pageSetup paperSize="9" scale="85" fitToHeight="0" orientation="portrait" r:id="rId22"/>
      <headerFooter alignWithMargins="0">
        <oddFooter>&amp;R&amp;"Book Antiqua,Bold"&amp;10Schedule-6/ Page &amp;P of &amp;N</oddFooter>
      </headerFooter>
    </customSheetView>
    <customSheetView guid="{02C2A9AD-9E17-4CEB-86EA-204D1460A62A}" showPageBreaks="1" printArea="1" hiddenRows="1" view="pageBreakPreview">
      <selection activeCell="B31" sqref="B31"/>
      <pageMargins left="0" right="0" top="0" bottom="0" header="0" footer="0"/>
      <printOptions horizontalCentered="1"/>
      <pageSetup paperSize="9" scale="85" fitToHeight="0" orientation="portrait" r:id="rId23"/>
      <headerFooter alignWithMargins="0">
        <oddFooter>&amp;R&amp;"Book Antiqua,Bold"&amp;10Schedule-6/ Page &amp;P of &amp;N</oddFooter>
      </headerFooter>
    </customSheetView>
  </customSheetViews>
  <mergeCells count="22">
    <mergeCell ref="B9:C9"/>
    <mergeCell ref="B10:C10"/>
    <mergeCell ref="A3:D3"/>
    <mergeCell ref="A4:D4"/>
    <mergeCell ref="A7:C7"/>
    <mergeCell ref="B8:C8"/>
    <mergeCell ref="B22:C22"/>
    <mergeCell ref="B19:C19"/>
    <mergeCell ref="B20:C20"/>
    <mergeCell ref="B11:C11"/>
    <mergeCell ref="B13:C13"/>
    <mergeCell ref="B14:C14"/>
    <mergeCell ref="B16:C16"/>
    <mergeCell ref="B17:C17"/>
    <mergeCell ref="B18:C18"/>
    <mergeCell ref="B21:C21"/>
    <mergeCell ref="B25:C25"/>
    <mergeCell ref="B26:C26"/>
    <mergeCell ref="A27:A28"/>
    <mergeCell ref="B27:C28"/>
    <mergeCell ref="B23:C23"/>
    <mergeCell ref="B24:C24"/>
  </mergeCells>
  <phoneticPr fontId="27" type="noConversion"/>
  <printOptions horizontalCentered="1"/>
  <pageMargins left="0.5" right="0.38" top="0.56999999999999995" bottom="0.48" header="0.38" footer="0.24"/>
  <pageSetup paperSize="9" scale="85" fitToHeight="0" orientation="portrait" r:id="rId24"/>
  <headerFooter alignWithMargins="0">
    <oddFooter>&amp;R&amp;"Book Antiqua,Bold"&amp;10Schedule-6/ 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indexed="11"/>
  </sheetPr>
  <dimension ref="A1:W42"/>
  <sheetViews>
    <sheetView showZeros="0" view="pageBreakPreview" topLeftCell="A11" zoomScaleSheetLayoutView="100" workbookViewId="0">
      <selection activeCell="G16" sqref="G16"/>
    </sheetView>
  </sheetViews>
  <sheetFormatPr defaultColWidth="9" defaultRowHeight="16.5"/>
  <cols>
    <col min="1" max="2" width="6.625" style="282" customWidth="1"/>
    <col min="3" max="3" width="21.625" style="282" customWidth="1"/>
    <col min="4" max="4" width="13.375" style="282" customWidth="1"/>
    <col min="5" max="5" width="23.625" style="282" customWidth="1"/>
    <col min="6" max="6" width="11.875" style="282" customWidth="1"/>
    <col min="7" max="7" width="14.375" style="282" customWidth="1"/>
    <col min="8" max="8" width="14.25" style="274" customWidth="1"/>
    <col min="9" max="9" width="14.25" style="275" hidden="1" customWidth="1"/>
    <col min="10" max="10" width="20" style="276" hidden="1" customWidth="1"/>
    <col min="11" max="11" width="0.125" style="276" hidden="1" customWidth="1"/>
    <col min="12" max="13" width="14.25" style="276" hidden="1" customWidth="1"/>
    <col min="14" max="14" width="21.125" style="276" hidden="1" customWidth="1"/>
    <col min="15" max="15" width="21.25" style="276" customWidth="1"/>
    <col min="16" max="17" width="14.25" style="276" customWidth="1"/>
    <col min="18" max="19" width="9" style="276" customWidth="1"/>
    <col min="20" max="23" width="9" style="276"/>
    <col min="24" max="16384" width="9" style="277"/>
  </cols>
  <sheetData>
    <row r="1" spans="1:23" s="273" customFormat="1" ht="39.950000000000003" customHeight="1">
      <c r="A1" s="745" t="s">
        <v>408</v>
      </c>
      <c r="B1" s="745"/>
      <c r="C1" s="745"/>
      <c r="D1" s="745"/>
      <c r="E1" s="745"/>
      <c r="F1" s="745"/>
      <c r="G1" s="745"/>
      <c r="H1" s="270"/>
      <c r="I1" s="271"/>
      <c r="J1" s="272"/>
      <c r="K1" s="272"/>
      <c r="L1" s="272"/>
      <c r="M1" s="272"/>
      <c r="N1" s="272"/>
      <c r="O1" s="272"/>
      <c r="P1" s="272"/>
      <c r="Q1" s="272"/>
      <c r="R1" s="272"/>
      <c r="S1" s="272"/>
      <c r="T1" s="272"/>
      <c r="U1" s="272"/>
      <c r="V1" s="272"/>
      <c r="W1" s="272"/>
    </row>
    <row r="2" spans="1:23" ht="18" customHeight="1">
      <c r="A2" s="63" t="str">
        <f>Cover!B3</f>
        <v>CC/NT/W-MISC/DOM/A17/23/09668</v>
      </c>
      <c r="B2" s="63"/>
      <c r="C2" s="64"/>
      <c r="D2" s="65"/>
      <c r="E2" s="65"/>
      <c r="F2" s="65"/>
      <c r="G2" s="67" t="s">
        <v>409</v>
      </c>
    </row>
    <row r="3" spans="1:23" ht="10.5" customHeight="1">
      <c r="A3" s="55"/>
      <c r="B3" s="55"/>
      <c r="C3" s="68"/>
      <c r="D3" s="69"/>
      <c r="E3" s="69"/>
      <c r="F3" s="69"/>
      <c r="G3" s="70"/>
    </row>
    <row r="4" spans="1:23" ht="15">
      <c r="A4" s="686" t="s">
        <v>410</v>
      </c>
      <c r="B4" s="686"/>
      <c r="C4" s="686"/>
      <c r="D4" s="686"/>
      <c r="E4" s="686"/>
      <c r="F4" s="686"/>
      <c r="G4" s="686"/>
    </row>
    <row r="5" spans="1:23">
      <c r="A5" s="52" t="s">
        <v>71</v>
      </c>
      <c r="B5" s="52"/>
      <c r="C5" s="152"/>
      <c r="D5" s="152"/>
      <c r="E5" s="152"/>
      <c r="F5" s="152"/>
      <c r="G5" s="152"/>
    </row>
    <row r="6" spans="1:23">
      <c r="A6" s="51" t="s">
        <v>72</v>
      </c>
      <c r="B6" s="51"/>
      <c r="C6" s="152"/>
      <c r="D6" s="152"/>
      <c r="E6" s="152"/>
      <c r="F6" s="152"/>
      <c r="G6" s="152"/>
    </row>
    <row r="7" spans="1:23">
      <c r="A7" s="51" t="s">
        <v>74</v>
      </c>
      <c r="B7" s="51"/>
      <c r="C7" s="152"/>
      <c r="D7" s="152"/>
      <c r="E7" s="152"/>
      <c r="F7" s="152"/>
      <c r="G7" s="152"/>
    </row>
    <row r="8" spans="1:23">
      <c r="A8" s="51" t="s">
        <v>76</v>
      </c>
      <c r="B8" s="51"/>
      <c r="C8" s="152"/>
      <c r="D8" s="152"/>
      <c r="E8" s="152"/>
      <c r="F8" s="152"/>
      <c r="G8" s="152"/>
    </row>
    <row r="9" spans="1:23">
      <c r="A9" s="51" t="s">
        <v>411</v>
      </c>
      <c r="B9" s="51"/>
      <c r="C9" s="152"/>
      <c r="D9" s="152"/>
      <c r="E9" s="152"/>
      <c r="F9" s="152"/>
      <c r="G9" s="152"/>
    </row>
    <row r="10" spans="1:23">
      <c r="A10" s="51" t="s">
        <v>78</v>
      </c>
      <c r="B10" s="51"/>
      <c r="C10" s="152"/>
      <c r="D10" s="152"/>
      <c r="E10" s="152"/>
      <c r="F10" s="152"/>
      <c r="G10" s="152"/>
    </row>
    <row r="11" spans="1:23" ht="15">
      <c r="A11" s="152"/>
      <c r="B11" s="152"/>
      <c r="C11" s="152"/>
      <c r="D11" s="152"/>
      <c r="E11" s="152"/>
      <c r="F11" s="152"/>
      <c r="G11" s="152"/>
    </row>
    <row r="12" spans="1:23" ht="78" customHeight="1">
      <c r="A12" s="278" t="s">
        <v>412</v>
      </c>
      <c r="B12" s="278"/>
      <c r="C12" s="746" t="str">
        <f>Cover!$B$2</f>
        <v>Renovation Works of C, D &amp; E Type towers of POWERGRID Township at Sector 43 Gurgaon</v>
      </c>
      <c r="D12" s="746"/>
      <c r="E12" s="746"/>
      <c r="F12" s="746"/>
      <c r="G12" s="746"/>
    </row>
    <row r="13" spans="1:23" ht="23.25" customHeight="1">
      <c r="A13" s="279" t="s">
        <v>413</v>
      </c>
      <c r="B13" s="279"/>
      <c r="C13" s="280"/>
      <c r="D13" s="279"/>
      <c r="E13" s="279"/>
      <c r="F13" s="279"/>
      <c r="G13" s="279"/>
    </row>
    <row r="14" spans="1:23" ht="41.25" customHeight="1">
      <c r="A14" s="747" t="s">
        <v>414</v>
      </c>
      <c r="B14" s="747"/>
      <c r="C14" s="747"/>
      <c r="D14" s="747"/>
      <c r="E14" s="747"/>
      <c r="F14" s="747"/>
      <c r="G14" s="747"/>
      <c r="J14" s="748" t="s">
        <v>415</v>
      </c>
      <c r="K14" s="748"/>
      <c r="L14" s="748"/>
      <c r="M14" s="748"/>
      <c r="N14" s="281" t="s">
        <v>416</v>
      </c>
    </row>
    <row r="15" spans="1:23" ht="31.5" customHeight="1">
      <c r="B15" s="283">
        <v>1</v>
      </c>
      <c r="C15" s="749" t="s">
        <v>417</v>
      </c>
      <c r="D15" s="750"/>
      <c r="E15" s="750"/>
      <c r="F15" s="751"/>
      <c r="G15" s="284"/>
      <c r="I15" s="285">
        <f>'Sch-1'!L175</f>
        <v>0</v>
      </c>
      <c r="J15" s="286">
        <f>IF(I15=0,0,G15/I15)</f>
        <v>0</v>
      </c>
      <c r="N15" s="475">
        <f>J15+J16</f>
        <v>0</v>
      </c>
    </row>
    <row r="16" spans="1:23" ht="34.15" customHeight="1">
      <c r="B16" s="283">
        <v>2</v>
      </c>
      <c r="C16" s="749" t="s">
        <v>418</v>
      </c>
      <c r="D16" s="750"/>
      <c r="E16" s="750"/>
      <c r="F16" s="751"/>
      <c r="G16" s="287"/>
      <c r="I16" s="285">
        <f>'Sch-1'!L175</f>
        <v>0</v>
      </c>
      <c r="J16" s="288">
        <f>G16</f>
        <v>0</v>
      </c>
    </row>
    <row r="17" spans="1:23" s="289" customFormat="1" ht="54.95" hidden="1" customHeight="1">
      <c r="B17" s="290">
        <v>3</v>
      </c>
      <c r="C17" s="753" t="s">
        <v>419</v>
      </c>
      <c r="D17" s="754"/>
      <c r="E17" s="754"/>
      <c r="F17" s="755"/>
      <c r="G17" s="291"/>
      <c r="H17" s="274"/>
      <c r="I17" s="274"/>
      <c r="J17" s="292"/>
      <c r="K17" s="292"/>
      <c r="L17" s="292"/>
      <c r="M17" s="292"/>
      <c r="N17" s="292"/>
      <c r="O17" s="292"/>
      <c r="P17" s="292"/>
      <c r="Q17" s="292"/>
      <c r="R17" s="292"/>
      <c r="S17" s="292"/>
      <c r="T17" s="292"/>
      <c r="U17" s="292"/>
      <c r="V17" s="292"/>
      <c r="W17" s="292"/>
    </row>
    <row r="18" spans="1:23" s="289" customFormat="1" ht="21" hidden="1" customHeight="1">
      <c r="B18" s="293"/>
      <c r="C18" s="294" t="s">
        <v>420</v>
      </c>
      <c r="D18" s="295"/>
      <c r="E18" s="296"/>
      <c r="F18" s="297" t="s">
        <v>421</v>
      </c>
      <c r="G18" s="298"/>
      <c r="H18" s="274"/>
      <c r="I18" s="299">
        <f>'Sch-1'!L175</f>
        <v>0</v>
      </c>
      <c r="J18" s="300">
        <f>IF(I18=0,0,G18/I18)</f>
        <v>0</v>
      </c>
      <c r="K18" s="292"/>
      <c r="L18" s="292"/>
      <c r="M18" s="292"/>
      <c r="N18" s="301" t="s">
        <v>422</v>
      </c>
      <c r="O18" s="300" t="e">
        <f>J15+J16+J18+J24+J29+J30</f>
        <v>#REF!</v>
      </c>
      <c r="P18" s="292"/>
      <c r="Q18" s="292"/>
      <c r="R18" s="292"/>
      <c r="S18" s="292"/>
      <c r="T18" s="292"/>
      <c r="U18" s="292"/>
      <c r="V18" s="292"/>
      <c r="W18" s="292"/>
    </row>
    <row r="19" spans="1:23" s="289" customFormat="1" ht="21" hidden="1" customHeight="1">
      <c r="B19" s="293"/>
      <c r="C19" s="294" t="s">
        <v>423</v>
      </c>
      <c r="D19" s="295"/>
      <c r="E19" s="296"/>
      <c r="F19" s="297" t="s">
        <v>421</v>
      </c>
      <c r="G19" s="298"/>
      <c r="H19" s="274"/>
      <c r="I19" s="299" t="e">
        <f>'Sch-1'!#REF!</f>
        <v>#REF!</v>
      </c>
      <c r="J19" s="300" t="e">
        <f>IF(I19=0,0,G19/I19)</f>
        <v>#REF!</v>
      </c>
      <c r="K19" s="292"/>
      <c r="L19" s="292"/>
      <c r="M19" s="292"/>
      <c r="N19" s="301" t="s">
        <v>424</v>
      </c>
      <c r="O19" s="300" t="e">
        <f>J15+J16+J19+J25+J29+J30</f>
        <v>#REF!</v>
      </c>
      <c r="P19" s="292"/>
      <c r="Q19" s="292"/>
      <c r="R19" s="292"/>
      <c r="S19" s="292"/>
      <c r="T19" s="292"/>
      <c r="U19" s="292"/>
      <c r="V19" s="292"/>
      <c r="W19" s="292"/>
    </row>
    <row r="20" spans="1:23" s="289" customFormat="1" ht="21" hidden="1" customHeight="1">
      <c r="B20" s="293"/>
      <c r="C20" s="294" t="s">
        <v>425</v>
      </c>
      <c r="D20" s="295"/>
      <c r="E20" s="296"/>
      <c r="F20" s="297" t="s">
        <v>421</v>
      </c>
      <c r="G20" s="298"/>
      <c r="H20" s="274"/>
      <c r="I20" s="299" t="e">
        <f>#REF!</f>
        <v>#REF!</v>
      </c>
      <c r="J20" s="300" t="e">
        <f>IF(I20=0,0,G20/I20)</f>
        <v>#REF!</v>
      </c>
      <c r="K20" s="292"/>
      <c r="L20" s="292"/>
      <c r="M20" s="292"/>
      <c r="N20" s="294" t="s">
        <v>425</v>
      </c>
      <c r="O20" s="300" t="e">
        <f>J15+J16+J20+J26+J29+J30</f>
        <v>#REF!</v>
      </c>
      <c r="P20" s="292"/>
      <c r="Q20" s="292"/>
      <c r="R20" s="292"/>
      <c r="S20" s="292"/>
      <c r="T20" s="292"/>
      <c r="U20" s="292"/>
      <c r="V20" s="292"/>
      <c r="W20" s="292"/>
    </row>
    <row r="21" spans="1:23" s="289" customFormat="1" ht="21" hidden="1" customHeight="1">
      <c r="B21" s="293"/>
      <c r="C21" s="294" t="s">
        <v>426</v>
      </c>
      <c r="D21" s="295"/>
      <c r="E21" s="296"/>
      <c r="F21" s="297" t="s">
        <v>421</v>
      </c>
      <c r="G21" s="298"/>
      <c r="H21" s="274"/>
      <c r="I21" s="299" t="e">
        <f>#REF!</f>
        <v>#REF!</v>
      </c>
      <c r="J21" s="300" t="e">
        <f>IF(I21=0,0,G21/I21)</f>
        <v>#REF!</v>
      </c>
      <c r="K21" s="292"/>
      <c r="L21" s="292"/>
      <c r="M21" s="292"/>
      <c r="N21" s="294" t="s">
        <v>426</v>
      </c>
      <c r="O21" s="300" t="e">
        <f>J15+J16+J21+J27+J29+J30</f>
        <v>#REF!</v>
      </c>
      <c r="P21" s="292"/>
      <c r="Q21" s="292"/>
      <c r="R21" s="292"/>
      <c r="S21" s="292"/>
      <c r="T21" s="292"/>
      <c r="U21" s="292"/>
      <c r="V21" s="292"/>
      <c r="W21" s="292"/>
    </row>
    <row r="22" spans="1:23" s="289" customFormat="1" ht="21" hidden="1" customHeight="1">
      <c r="B22" s="302"/>
      <c r="C22" s="303" t="s">
        <v>427</v>
      </c>
      <c r="D22" s="304"/>
      <c r="E22" s="296"/>
      <c r="F22" s="305" t="s">
        <v>421</v>
      </c>
      <c r="G22" s="306"/>
      <c r="H22" s="274"/>
      <c r="I22" s="299" t="e">
        <f>#REF!</f>
        <v>#REF!</v>
      </c>
      <c r="J22" s="300" t="e">
        <f>IF(I22=0,0,G22/I22)</f>
        <v>#REF!</v>
      </c>
      <c r="K22" s="292"/>
      <c r="L22" s="292"/>
      <c r="M22" s="292"/>
      <c r="N22" s="303" t="s">
        <v>428</v>
      </c>
      <c r="O22" s="300" t="e">
        <f>J15+J16+J22+J28+J29+J30</f>
        <v>#REF!</v>
      </c>
      <c r="P22" s="292"/>
      <c r="Q22" s="292"/>
      <c r="R22" s="292"/>
      <c r="S22" s="292"/>
      <c r="T22" s="292"/>
      <c r="U22" s="292"/>
      <c r="V22" s="292"/>
      <c r="W22" s="292"/>
    </row>
    <row r="23" spans="1:23" s="289" customFormat="1" ht="54.95" hidden="1" customHeight="1">
      <c r="B23" s="290">
        <v>4</v>
      </c>
      <c r="C23" s="756" t="s">
        <v>429</v>
      </c>
      <c r="D23" s="757"/>
      <c r="E23" s="757"/>
      <c r="F23" s="758"/>
      <c r="G23" s="291"/>
      <c r="H23" s="274"/>
      <c r="I23" s="274"/>
      <c r="J23" s="292"/>
      <c r="K23" s="292"/>
      <c r="L23" s="292"/>
      <c r="M23" s="292"/>
      <c r="N23" s="292"/>
      <c r="O23" s="292"/>
      <c r="P23" s="292"/>
      <c r="Q23" s="292"/>
      <c r="R23" s="292"/>
      <c r="S23" s="292"/>
      <c r="T23" s="292"/>
      <c r="U23" s="292"/>
      <c r="V23" s="292"/>
      <c r="W23" s="292"/>
    </row>
    <row r="24" spans="1:23" s="289" customFormat="1" ht="21" hidden="1" customHeight="1">
      <c r="A24" s="307"/>
      <c r="B24" s="293"/>
      <c r="C24" s="294" t="s">
        <v>420</v>
      </c>
      <c r="D24" s="295"/>
      <c r="E24" s="308"/>
      <c r="F24" s="297" t="s">
        <v>430</v>
      </c>
      <c r="G24" s="309"/>
      <c r="H24" s="274"/>
      <c r="I24" s="299">
        <f>'Sch-1'!L175</f>
        <v>0</v>
      </c>
      <c r="J24" s="310">
        <f>G24</f>
        <v>0</v>
      </c>
      <c r="K24" s="292"/>
      <c r="L24" s="292"/>
      <c r="M24" s="292"/>
      <c r="N24" s="292"/>
      <c r="O24" s="292"/>
      <c r="P24" s="292"/>
      <c r="Q24" s="292"/>
      <c r="R24" s="292"/>
      <c r="S24" s="292"/>
      <c r="T24" s="292"/>
      <c r="U24" s="292"/>
      <c r="V24" s="292"/>
      <c r="W24" s="292"/>
    </row>
    <row r="25" spans="1:23" s="289" customFormat="1" ht="21" hidden="1" customHeight="1">
      <c r="A25" s="307"/>
      <c r="B25" s="293"/>
      <c r="C25" s="294" t="s">
        <v>423</v>
      </c>
      <c r="D25" s="295"/>
      <c r="E25" s="308"/>
      <c r="F25" s="297" t="s">
        <v>430</v>
      </c>
      <c r="G25" s="309"/>
      <c r="H25" s="274"/>
      <c r="I25" s="299" t="e">
        <f>'Sch-1'!#REF!</f>
        <v>#REF!</v>
      </c>
      <c r="J25" s="310">
        <f>G25</f>
        <v>0</v>
      </c>
      <c r="K25" s="292"/>
      <c r="L25" s="292"/>
      <c r="M25" s="292"/>
      <c r="N25" s="292"/>
      <c r="O25" s="292"/>
      <c r="P25" s="292"/>
      <c r="Q25" s="292"/>
      <c r="R25" s="292"/>
      <c r="S25" s="292"/>
      <c r="T25" s="292"/>
      <c r="U25" s="292"/>
      <c r="V25" s="292"/>
      <c r="W25" s="292"/>
    </row>
    <row r="26" spans="1:23" s="289" customFormat="1" ht="21" hidden="1" customHeight="1">
      <c r="A26" s="307"/>
      <c r="B26" s="293"/>
      <c r="C26" s="294" t="s">
        <v>425</v>
      </c>
      <c r="D26" s="295"/>
      <c r="E26" s="308"/>
      <c r="F26" s="297" t="s">
        <v>430</v>
      </c>
      <c r="G26" s="309"/>
      <c r="H26" s="274"/>
      <c r="I26" s="299" t="e">
        <f>#REF!</f>
        <v>#REF!</v>
      </c>
      <c r="J26" s="310">
        <f>G26</f>
        <v>0</v>
      </c>
      <c r="K26" s="292"/>
      <c r="L26" s="292"/>
      <c r="M26" s="292"/>
      <c r="N26" s="292"/>
      <c r="O26" s="292"/>
      <c r="P26" s="292"/>
      <c r="Q26" s="292"/>
      <c r="R26" s="292"/>
      <c r="S26" s="292"/>
      <c r="T26" s="292"/>
      <c r="U26" s="292"/>
      <c r="V26" s="292"/>
      <c r="W26" s="292"/>
    </row>
    <row r="27" spans="1:23" s="289" customFormat="1" ht="21" hidden="1" customHeight="1">
      <c r="A27" s="307"/>
      <c r="B27" s="293"/>
      <c r="C27" s="294" t="s">
        <v>426</v>
      </c>
      <c r="D27" s="295"/>
      <c r="E27" s="308"/>
      <c r="F27" s="297" t="s">
        <v>430</v>
      </c>
      <c r="G27" s="309"/>
      <c r="H27" s="274"/>
      <c r="I27" s="299" t="e">
        <f>#REF!</f>
        <v>#REF!</v>
      </c>
      <c r="J27" s="310">
        <f>G27</f>
        <v>0</v>
      </c>
      <c r="K27" s="292"/>
      <c r="L27" s="292"/>
      <c r="M27" s="292"/>
      <c r="N27" s="292"/>
      <c r="O27" s="292"/>
      <c r="P27" s="292"/>
      <c r="Q27" s="292"/>
      <c r="R27" s="292"/>
      <c r="S27" s="292"/>
      <c r="T27" s="292"/>
      <c r="U27" s="292"/>
      <c r="V27" s="292"/>
      <c r="W27" s="292"/>
    </row>
    <row r="28" spans="1:23" s="289" customFormat="1" ht="21" hidden="1" customHeight="1">
      <c r="A28" s="307"/>
      <c r="B28" s="302"/>
      <c r="C28" s="303" t="s">
        <v>427</v>
      </c>
      <c r="D28" s="304"/>
      <c r="E28" s="311"/>
      <c r="F28" s="305" t="s">
        <v>430</v>
      </c>
      <c r="G28" s="312"/>
      <c r="H28" s="274"/>
      <c r="I28" s="299" t="e">
        <f>#REF!</f>
        <v>#REF!</v>
      </c>
      <c r="J28" s="310">
        <f>G28</f>
        <v>0</v>
      </c>
      <c r="K28" s="292"/>
      <c r="L28" s="292"/>
      <c r="M28" s="292"/>
      <c r="N28" s="292"/>
      <c r="O28" s="292"/>
      <c r="P28" s="292"/>
      <c r="Q28" s="292"/>
      <c r="R28" s="292"/>
      <c r="S28" s="292"/>
      <c r="T28" s="292"/>
      <c r="U28" s="292"/>
      <c r="V28" s="292"/>
      <c r="W28" s="292"/>
    </row>
    <row r="29" spans="1:23" s="289" customFormat="1" ht="99.75" hidden="1" customHeight="1">
      <c r="A29" s="307"/>
      <c r="B29" s="283">
        <v>5</v>
      </c>
      <c r="C29" s="749" t="s">
        <v>431</v>
      </c>
      <c r="D29" s="750"/>
      <c r="E29" s="750"/>
      <c r="F29" s="751"/>
      <c r="G29" s="284"/>
      <c r="H29" s="274"/>
      <c r="I29" s="299" t="e">
        <f>'Sch-1'!#REF!+#REF!+#REF!+#REF!</f>
        <v>#REF!</v>
      </c>
      <c r="J29" s="300" t="e">
        <f>IF(I29=0,0,G29/I29)</f>
        <v>#REF!</v>
      </c>
      <c r="K29" s="292"/>
      <c r="L29" s="292"/>
      <c r="M29" s="292"/>
      <c r="N29" s="292"/>
      <c r="O29" s="292"/>
      <c r="P29" s="292"/>
      <c r="Q29" s="292"/>
      <c r="R29" s="292"/>
      <c r="S29" s="292"/>
      <c r="T29" s="292"/>
      <c r="U29" s="292"/>
      <c r="V29" s="292"/>
      <c r="W29" s="292"/>
    </row>
    <row r="30" spans="1:23" s="289" customFormat="1" ht="99.75" hidden="1" customHeight="1">
      <c r="A30" s="307"/>
      <c r="B30" s="283">
        <v>3</v>
      </c>
      <c r="C30" s="749" t="s">
        <v>432</v>
      </c>
      <c r="D30" s="750"/>
      <c r="E30" s="750"/>
      <c r="F30" s="751"/>
      <c r="G30" s="287"/>
      <c r="H30" s="274"/>
      <c r="I30" s="299" t="e">
        <f>'Sch-1'!#REF!+#REF!+#REF!+#REF!</f>
        <v>#REF!</v>
      </c>
      <c r="J30" s="310">
        <f>G30</f>
        <v>0</v>
      </c>
      <c r="K30" s="292"/>
      <c r="L30" s="292"/>
      <c r="M30" s="292"/>
      <c r="N30" s="292"/>
      <c r="O30" s="292"/>
      <c r="P30" s="292"/>
      <c r="Q30" s="292"/>
      <c r="R30" s="292"/>
      <c r="S30" s="292"/>
      <c r="T30" s="292"/>
      <c r="U30" s="292"/>
      <c r="V30" s="292"/>
      <c r="W30" s="292"/>
    </row>
    <row r="31" spans="1:23" s="289" customFormat="1" ht="36.75" customHeight="1">
      <c r="A31" s="307"/>
      <c r="B31" s="313"/>
      <c r="C31" s="759" t="s">
        <v>433</v>
      </c>
      <c r="D31" s="760"/>
      <c r="E31" s="760"/>
      <c r="F31" s="760"/>
      <c r="G31" s="760"/>
      <c r="H31" s="274"/>
      <c r="I31" s="274"/>
      <c r="J31" s="292"/>
      <c r="K31" s="292"/>
      <c r="L31" s="292"/>
      <c r="M31" s="292"/>
      <c r="N31" s="292"/>
      <c r="O31" s="292"/>
      <c r="P31" s="292"/>
      <c r="Q31" s="292"/>
      <c r="R31" s="292"/>
      <c r="S31" s="292"/>
      <c r="T31" s="292"/>
      <c r="U31" s="292"/>
      <c r="V31" s="292"/>
      <c r="W31" s="292"/>
    </row>
    <row r="32" spans="1:23" s="496" customFormat="1" ht="37.5" hidden="1" customHeight="1">
      <c r="A32" s="492"/>
      <c r="B32" s="493"/>
      <c r="C32" s="761"/>
      <c r="D32" s="762"/>
      <c r="E32" s="762"/>
      <c r="F32" s="762"/>
      <c r="G32" s="762"/>
      <c r="H32" s="494"/>
      <c r="I32" s="494"/>
      <c r="J32" s="495"/>
      <c r="K32" s="495"/>
      <c r="L32" s="495"/>
      <c r="M32" s="495"/>
      <c r="N32" s="495"/>
      <c r="O32" s="495"/>
      <c r="P32" s="495"/>
      <c r="Q32" s="495"/>
      <c r="R32" s="495"/>
      <c r="S32" s="495"/>
      <c r="T32" s="495"/>
      <c r="U32" s="495"/>
      <c r="V32" s="495"/>
      <c r="W32" s="495"/>
    </row>
    <row r="33" spans="1:23" s="496" customFormat="1" ht="10.5" customHeight="1">
      <c r="A33" s="525"/>
      <c r="B33" s="526"/>
      <c r="C33" s="763"/>
      <c r="D33" s="764"/>
      <c r="E33" s="764"/>
      <c r="F33" s="764"/>
      <c r="G33" s="765"/>
      <c r="H33" s="494"/>
      <c r="I33" s="494"/>
      <c r="J33" s="495"/>
      <c r="K33" s="495"/>
      <c r="L33" s="495"/>
      <c r="M33" s="495"/>
      <c r="N33" s="495"/>
      <c r="O33" s="495"/>
      <c r="P33" s="495"/>
      <c r="Q33" s="495"/>
      <c r="R33" s="495"/>
      <c r="S33" s="495"/>
      <c r="T33" s="495"/>
      <c r="U33" s="495"/>
      <c r="V33" s="495"/>
      <c r="W33" s="495"/>
    </row>
    <row r="34" spans="1:23" s="289" customFormat="1">
      <c r="A34" s="279" t="s">
        <v>434</v>
      </c>
      <c r="B34" s="314"/>
      <c r="C34" s="315"/>
      <c r="E34" s="316"/>
      <c r="F34" s="316"/>
      <c r="G34" s="317"/>
      <c r="H34" s="274"/>
      <c r="I34" s="274"/>
      <c r="J34" s="292"/>
      <c r="K34" s="292"/>
      <c r="L34" s="292"/>
      <c r="M34" s="292"/>
      <c r="N34" s="292"/>
      <c r="O34" s="292"/>
      <c r="P34" s="292"/>
      <c r="Q34" s="292"/>
      <c r="R34" s="292"/>
      <c r="S34" s="292"/>
      <c r="T34" s="292"/>
      <c r="U34" s="292"/>
      <c r="V34" s="292"/>
      <c r="W34" s="292"/>
    </row>
    <row r="35" spans="1:23" s="289" customFormat="1">
      <c r="A35" s="70" t="s">
        <v>435</v>
      </c>
      <c r="B35" s="314"/>
      <c r="C35" s="315"/>
      <c r="E35" s="316"/>
      <c r="F35" s="316"/>
      <c r="G35" s="317"/>
      <c r="H35" s="274"/>
      <c r="I35" s="274"/>
      <c r="J35" s="292"/>
      <c r="K35" s="292"/>
      <c r="L35" s="292"/>
      <c r="M35" s="292"/>
      <c r="N35" s="292"/>
      <c r="O35" s="292"/>
      <c r="P35" s="292"/>
      <c r="Q35" s="292"/>
      <c r="R35" s="292"/>
      <c r="S35" s="292"/>
      <c r="T35" s="292"/>
      <c r="U35" s="292"/>
      <c r="V35" s="292"/>
      <c r="W35" s="292"/>
    </row>
    <row r="36" spans="1:23" s="289" customFormat="1" ht="15" customHeight="1">
      <c r="B36" s="70"/>
      <c r="D36" s="208"/>
      <c r="E36" s="68"/>
      <c r="F36" s="68"/>
      <c r="G36" s="68"/>
      <c r="H36" s="318"/>
      <c r="I36" s="274"/>
      <c r="J36" s="292"/>
      <c r="K36" s="292"/>
      <c r="L36" s="292"/>
      <c r="M36" s="292"/>
      <c r="N36" s="292"/>
      <c r="O36" s="292"/>
      <c r="P36" s="292"/>
      <c r="Q36" s="292"/>
      <c r="R36" s="292"/>
      <c r="S36" s="292"/>
      <c r="T36" s="292"/>
      <c r="U36" s="292"/>
      <c r="V36" s="292"/>
      <c r="W36" s="292"/>
    </row>
    <row r="37" spans="1:23">
      <c r="A37" s="319"/>
      <c r="B37" s="319"/>
      <c r="C37" s="320"/>
      <c r="D37" s="68"/>
      <c r="E37" s="70"/>
      <c r="F37" s="70"/>
      <c r="G37" s="73" t="s">
        <v>436</v>
      </c>
      <c r="H37" s="276"/>
    </row>
    <row r="38" spans="1:23">
      <c r="A38" s="319"/>
      <c r="B38" s="319"/>
      <c r="C38" s="320"/>
      <c r="D38" s="68"/>
      <c r="E38" s="70"/>
      <c r="F38" s="70"/>
      <c r="G38" s="73" t="str">
        <f>"For and on behalf of " &amp; 'Sch-1'!B8</f>
        <v xml:space="preserve">For and on behalf of </v>
      </c>
      <c r="H38" s="276"/>
    </row>
    <row r="39" spans="1:23" ht="7.5" customHeight="1">
      <c r="A39" s="321"/>
      <c r="B39" s="321"/>
      <c r="C39" s="321"/>
      <c r="D39" s="322"/>
      <c r="E39" s="323"/>
      <c r="F39" s="323"/>
      <c r="G39" s="593"/>
      <c r="H39" s="324"/>
    </row>
    <row r="40" spans="1:23" ht="15">
      <c r="A40" s="325"/>
      <c r="B40" s="325"/>
      <c r="C40" s="322"/>
      <c r="D40" s="322"/>
      <c r="E40" s="323" t="s">
        <v>437</v>
      </c>
      <c r="F40" s="752" t="str">
        <f>'Sch-1'!K176</f>
        <v/>
      </c>
      <c r="G40" s="752"/>
      <c r="H40" s="276"/>
    </row>
    <row r="41" spans="1:23">
      <c r="A41" s="325"/>
      <c r="B41" s="325"/>
      <c r="C41" s="322"/>
      <c r="D41" s="326"/>
      <c r="E41" s="323" t="s">
        <v>438</v>
      </c>
      <c r="F41" s="752" t="str">
        <f>'Sch-1'!K177</f>
        <v/>
      </c>
      <c r="G41" s="752"/>
      <c r="H41" s="276"/>
    </row>
    <row r="42" spans="1:23">
      <c r="A42" s="319"/>
      <c r="B42" s="319"/>
      <c r="C42" s="319"/>
      <c r="D42" s="319"/>
      <c r="E42" s="323"/>
      <c r="F42" s="323"/>
      <c r="G42" s="593"/>
      <c r="H42" s="327"/>
    </row>
  </sheetData>
  <sheetProtection algorithmName="SHA-512" hashValue="6y46yt1JcvgpJrIkqktmjzWrj5CSwsJhO6vPUPPfFQVaAAvUvW7qLehSV+puY4Z5348Kbr8U8fitJY/mf9qKVQ==" saltValue="bFGIBAG4kzfgQGOIe2msBg==" spinCount="100000" sheet="1" formatColumns="0" formatRows="0" selectLockedCells="1"/>
  <customSheetViews>
    <customSheetView guid="{FCAAE906-744B-4580-8002-466CC408DAC9}" showPageBreaks="1" zeroValues="0" printArea="1" hiddenRows="1" hiddenColumns="1" view="pageBreakPreview">
      <selection activeCell="G15" sqref="G15"/>
      <pageMargins left="0" right="0" top="0" bottom="0" header="0" footer="0"/>
      <pageSetup scale="93" orientation="portrait" r:id="rId1"/>
      <headerFooter alignWithMargins="0">
        <oddFooter>&amp;R&amp;"Book Antiqua,Bold"&amp;10Letter of Discount  / Page &amp;P of &amp;N</oddFooter>
      </headerFooter>
    </customSheetView>
    <customSheetView guid="{FC366365-2136-48B2-A9F6-DEB708B66B93}" showPageBreaks="1" zeroValues="0" printArea="1" hiddenRows="1" hiddenColumns="1" view="pageBreakPreview">
      <selection activeCell="G15" sqref="G15"/>
      <pageMargins left="0" right="0" top="0" bottom="0" header="0" footer="0"/>
      <pageSetup scale="93" orientation="portrait" r:id="rId2"/>
      <headerFooter alignWithMargins="0">
        <oddFooter>&amp;R&amp;"Book Antiqua,Bold"&amp;10Letter of Discount  / Page &amp;P of &amp;N</oddFooter>
      </headerFooter>
    </customSheetView>
    <customSheetView guid="{25F14B1D-FADD-4C44-AA48-5D402D65337D}" showPageBreaks="1" zeroValues="0" printArea="1" hiddenRows="1" hiddenColumns="1" view="pageBreakPreview">
      <selection activeCell="G15" sqref="G15"/>
      <pageMargins left="0" right="0" top="0" bottom="0" header="0" footer="0"/>
      <pageSetup scale="93" orientation="portrait" r:id="rId3"/>
      <headerFooter alignWithMargins="0">
        <oddFooter>&amp;R&amp;"Book Antiqua,Bold"&amp;10Letter of Discount  / Page &amp;P of &amp;N</oddFooter>
      </headerFooter>
    </customSheetView>
    <customSheetView guid="{2D068FA3-47E3-4516-81A6-894AA90F7864}" showPageBreaks="1" zeroValues="0" printArea="1" hiddenRows="1" hiddenColumns="1" view="pageBreakPreview" topLeftCell="A7">
      <selection activeCell="G15" sqref="G15:G16"/>
      <pageMargins left="0" right="0" top="0" bottom="0" header="0" footer="0"/>
      <pageSetup scale="93" orientation="portrait" r:id="rId4"/>
      <headerFooter alignWithMargins="0">
        <oddFooter>&amp;R&amp;"Book Antiqua,Bold"&amp;10Letter of Discount  / Page &amp;P of &amp;N</oddFooter>
      </headerFooter>
    </customSheetView>
    <customSheetView guid="{97B2ED79-AE3F-4DF3-959D-96AE4A0B76A0}" showPageBreaks="1" zeroValues="0" printArea="1" hiddenRows="1" hiddenColumns="1" view="pageBreakPreview" topLeftCell="A4">
      <selection activeCell="G15" sqref="G15"/>
      <pageMargins left="0" right="0" top="0" bottom="0" header="0" footer="0"/>
      <pageSetup scale="93" orientation="portrait" r:id="rId5"/>
      <headerFooter alignWithMargins="0">
        <oddFooter>&amp;R&amp;"Book Antiqua,Bold"&amp;10Letter of Discount  / Page &amp;P of &amp;N</oddFooter>
      </headerFooter>
    </customSheetView>
    <customSheetView guid="{CB39F8EE-FAD8-4C4E-B5E9-5EC27AC08528}" showPageBreaks="1" zeroValues="0" printArea="1" hiddenRows="1" view="pageBreakPreview">
      <selection activeCell="G15" sqref="G15"/>
      <pageMargins left="0" right="0" top="0" bottom="0" header="0" footer="0"/>
      <pageSetup scale="93" orientation="portrait" r:id="rId6"/>
      <headerFooter alignWithMargins="0">
        <oddFooter>&amp;R&amp;"Book Antiqua,Bold"&amp;10Letter of Discount  / Page &amp;P of &amp;N</oddFooter>
      </headerFooter>
    </customSheetView>
    <customSheetView guid="{E8B8E0BD-9CB3-4C7D-9BC6-088FDFCB0B45}" showPageBreaks="1" zeroValues="0" printArea="1" hiddenRows="1" view="pageBreakPreview">
      <selection activeCell="G15" sqref="G15"/>
      <pageMargins left="0" right="0" top="0" bottom="0" header="0" footer="0"/>
      <pageSetup scale="93" orientation="portrait" r:id="rId7"/>
      <headerFooter alignWithMargins="0">
        <oddFooter>&amp;R&amp;"Book Antiqua,Bold"&amp;10Letter of Discount  / Page &amp;P of &amp;N</oddFooter>
      </headerFooter>
    </customSheetView>
    <customSheetView guid="{E2E57CA5-082B-4C11-AB34-2A298199576B}" showPageBreaks="1" zeroValues="0" printArea="1" hiddenRows="1" hiddenColumns="1" view="pageBreakPreview" topLeftCell="A21">
      <selection activeCell="G16" sqref="G16"/>
      <pageMargins left="0" right="0" top="0" bottom="0" header="0" footer="0"/>
      <pageSetup scale="93" orientation="portrait" r:id="rId8"/>
      <headerFooter alignWithMargins="0">
        <oddFooter>&amp;R&amp;"Book Antiqua,Bold"&amp;10Letter of Discount  / Page &amp;P of &amp;N</oddFooter>
      </headerFooter>
    </customSheetView>
    <customSheetView guid="{EEE4E2D7-4BFE-4C24-8B93-9FD441A50336}" zeroValues="0" printArea="1" hiddenRows="1" hiddenColumns="1" topLeftCell="A10">
      <selection activeCell="G24" sqref="G24:G27"/>
      <pageMargins left="0" right="0" top="0" bottom="0" header="0" footer="0"/>
      <pageSetup scale="96" orientation="portrait" r:id="rId9"/>
      <headerFooter alignWithMargins="0">
        <oddFooter>&amp;R&amp;"Book Antiqua,Bold"&amp;10Letter of Discount  / Page &amp;P of &amp;N</oddFooter>
      </headerFooter>
    </customSheetView>
    <customSheetView guid="{091A6405-72DB-46E0-B81A-EC53A5C58396}" scale="70" zeroValues="0" hiddenRows="1" hiddenColumns="1">
      <selection activeCell="G15" sqref="G15"/>
      <pageMargins left="0" right="0" top="0" bottom="0" header="0" footer="0"/>
      <pageSetup scale="96" orientation="portrait" r:id="rId10"/>
      <headerFooter alignWithMargins="0">
        <oddFooter>&amp;R&amp;"Book Antiqua,Bold"&amp;10Letter of Discount  / Page &amp;P of &amp;N</oddFooter>
      </headerFooter>
    </customSheetView>
    <customSheetView guid="{27A45B7A-04F2-4516-B80B-5ED0825D4ED3}" zeroValues="0" hiddenRows="1" hiddenColumns="1" topLeftCell="A19">
      <selection activeCell="G28" sqref="G28"/>
      <pageMargins left="0" right="0" top="0" bottom="0" header="0" footer="0"/>
      <pageSetup scale="96" orientation="portrait" r:id="rId11"/>
      <headerFooter alignWithMargins="0">
        <oddFooter>&amp;R&amp;"Book Antiqua,Bold"&amp;10Letter of Discount  / Page &amp;P of &amp;N</oddFooter>
      </headerFooter>
    </customSheetView>
    <customSheetView guid="{1F4837C2-36FF-4422-95DC-EAAD1B4FAC2F}" showPageBreaks="1" zeroValues="0" printArea="1" hiddenRows="1" hiddenColumns="1" view="pageBreakPreview" topLeftCell="A16">
      <selection activeCell="G16" sqref="G16"/>
      <pageMargins left="0" right="0" top="0" bottom="0" header="0" footer="0"/>
      <pageSetup scale="93" orientation="portrait" r:id="rId12"/>
      <headerFooter alignWithMargins="0">
        <oddFooter>&amp;R&amp;"Book Antiqua,Bold"&amp;10Letter of Discount  / Page &amp;P of &amp;N</oddFooter>
      </headerFooter>
    </customSheetView>
    <customSheetView guid="{FD7F7BE1-8CB1-460B-98AB-D33E15FD14E6}" showPageBreaks="1" zeroValues="0" printArea="1" hiddenRows="1" hiddenColumns="1" view="pageBreakPreview" topLeftCell="A16">
      <selection activeCell="G16" sqref="G16"/>
      <pageMargins left="0" right="0" top="0" bottom="0" header="0" footer="0"/>
      <pageSetup scale="93" orientation="portrait" r:id="rId13"/>
      <headerFooter alignWithMargins="0">
        <oddFooter>&amp;R&amp;"Book Antiqua,Bold"&amp;10Letter of Discount  / Page &amp;P of &amp;N</oddFooter>
      </headerFooter>
    </customSheetView>
    <customSheetView guid="{8C0E2163-61BB-48DF-AFAF-5E75147ED450}" showPageBreaks="1" zeroValues="0" printArea="1" hiddenRows="1" view="pageBreakPreview" topLeftCell="D10">
      <selection activeCell="G15" sqref="G15"/>
      <pageMargins left="0" right="0" top="0" bottom="0" header="0" footer="0"/>
      <pageSetup scale="93" orientation="portrait" r:id="rId14"/>
      <headerFooter alignWithMargins="0">
        <oddFooter>&amp;R&amp;"Book Antiqua,Bold"&amp;10Letter of Discount  / Page &amp;P of &amp;N</oddFooter>
      </headerFooter>
    </customSheetView>
    <customSheetView guid="{3DA0B320-DAF7-4F4A-921A-9FCFD188E8C7}" showPageBreaks="1" zeroValues="0" printArea="1" hiddenRows="1" view="pageBreakPreview" topLeftCell="A10">
      <selection activeCell="G15" sqref="G15"/>
      <pageMargins left="0" right="0" top="0" bottom="0" header="0" footer="0"/>
      <pageSetup scale="93" orientation="portrait" r:id="rId15"/>
      <headerFooter alignWithMargins="0">
        <oddFooter>&amp;R&amp;"Book Antiqua,Bold"&amp;10Letter of Discount  / Page &amp;P of &amp;N</oddFooter>
      </headerFooter>
    </customSheetView>
    <customSheetView guid="{BE0CEA4D-1A4E-4C32-BF92-B8DA3D3423E5}" showPageBreaks="1" zeroValues="0" printArea="1" hiddenRows="1" view="pageBreakPreview" topLeftCell="A13">
      <selection activeCell="G15" sqref="G15"/>
      <pageMargins left="0" right="0" top="0" bottom="0" header="0" footer="0"/>
      <pageSetup scale="93" orientation="portrait" r:id="rId16"/>
      <headerFooter alignWithMargins="0">
        <oddFooter>&amp;R&amp;"Book Antiqua,Bold"&amp;10Letter of Discount  / Page &amp;P of &amp;N</oddFooter>
      </headerFooter>
    </customSheetView>
    <customSheetView guid="{714760DF-5EB1-4543-9C04-C1A23AAE4384}" showPageBreaks="1" zeroValues="0" printArea="1" hiddenRows="1" view="pageBreakPreview" topLeftCell="A13">
      <selection activeCell="G15" sqref="G15"/>
      <pageMargins left="0" right="0" top="0" bottom="0" header="0" footer="0"/>
      <pageSetup scale="93" orientation="portrait" r:id="rId17"/>
      <headerFooter alignWithMargins="0">
        <oddFooter>&amp;R&amp;"Book Antiqua,Bold"&amp;10Letter of Discount  / Page &amp;P of &amp;N</oddFooter>
      </headerFooter>
    </customSheetView>
    <customSheetView guid="{D4A148BB-8D25-43B9-8797-A9D3AE767B49}" showPageBreaks="1" zeroValues="0" printArea="1" hiddenRows="1" view="pageBreakPreview" topLeftCell="A13">
      <selection activeCell="G15" sqref="G15"/>
      <pageMargins left="0" right="0" top="0" bottom="0" header="0" footer="0"/>
      <pageSetup scale="93" orientation="portrait" r:id="rId18"/>
      <headerFooter alignWithMargins="0">
        <oddFooter>&amp;R&amp;"Book Antiqua,Bold"&amp;10Letter of Discount  / Page &amp;P of &amp;N</oddFooter>
      </headerFooter>
    </customSheetView>
    <customSheetView guid="{9658319F-66FC-48F8-AB8A-302F6F77BA10}" showPageBreaks="1" zeroValues="0" printArea="1" hiddenRows="1" hiddenColumns="1" view="pageBreakPreview">
      <selection activeCell="G15" sqref="G15"/>
      <pageMargins left="0" right="0" top="0" bottom="0" header="0" footer="0"/>
      <pageSetup scale="93" orientation="portrait" r:id="rId19"/>
      <headerFooter alignWithMargins="0">
        <oddFooter>&amp;R&amp;"Book Antiqua,Bold"&amp;10Letter of Discount  / Page &amp;P of &amp;N</oddFooter>
      </headerFooter>
    </customSheetView>
    <customSheetView guid="{EF8F60CB-82F3-477F-A7D3-94F4C70843DC}" showPageBreaks="1" zeroValues="0" printArea="1" hiddenRows="1" hiddenColumns="1" view="pageBreakPreview" topLeftCell="A7">
      <selection activeCell="G15" sqref="G15:G16"/>
      <pageMargins left="0" right="0" top="0" bottom="0" header="0" footer="0"/>
      <pageSetup scale="93" orientation="portrait" r:id="rId20"/>
      <headerFooter alignWithMargins="0">
        <oddFooter>&amp;R&amp;"Book Antiqua,Bold"&amp;10Letter of Discount  / Page &amp;P of &amp;N</oddFooter>
      </headerFooter>
    </customSheetView>
    <customSheetView guid="{427AF4ED-2BDF-478F-9F0A-595838FA0EC8}" showPageBreaks="1" zeroValues="0" printArea="1" hiddenRows="1" hiddenColumns="1" view="pageBreakPreview">
      <selection activeCell="G15" sqref="G15"/>
      <pageMargins left="0" right="0" top="0" bottom="0" header="0" footer="0"/>
      <pageSetup scale="93" orientation="portrait" r:id="rId21"/>
      <headerFooter alignWithMargins="0">
        <oddFooter>&amp;R&amp;"Book Antiqua,Bold"&amp;10Letter of Discount  / Page &amp;P of &amp;N</oddFooter>
      </headerFooter>
    </customSheetView>
    <customSheetView guid="{D4DE57C7-E521-4428-80BD-545B19793C78}" showPageBreaks="1" zeroValues="0" printArea="1" hiddenRows="1" hiddenColumns="1" view="pageBreakPreview">
      <selection activeCell="G15" sqref="G15"/>
      <pageMargins left="0" right="0" top="0" bottom="0" header="0" footer="0"/>
      <pageSetup scale="93" orientation="portrait" r:id="rId22"/>
      <headerFooter alignWithMargins="0">
        <oddFooter>&amp;R&amp;"Book Antiqua,Bold"&amp;10Letter of Discount  / Page &amp;P of &amp;N</oddFooter>
      </headerFooter>
    </customSheetView>
    <customSheetView guid="{02C2A9AD-9E17-4CEB-86EA-204D1460A62A}" showPageBreaks="1" zeroValues="0" printArea="1" hiddenRows="1" hiddenColumns="1" view="pageBreakPreview">
      <selection activeCell="G15" sqref="G15"/>
      <pageMargins left="0" right="0" top="0" bottom="0" header="0" footer="0"/>
      <pageSetup scale="93" orientation="portrait" r:id="rId23"/>
      <headerFooter alignWithMargins="0">
        <oddFooter>&amp;R&amp;"Book Antiqua,Bold"&amp;10Letter of Discount  / Page &amp;P of &amp;N</oddFooter>
      </headerFooter>
    </customSheetView>
  </customSheetViews>
  <mergeCells count="16">
    <mergeCell ref="C15:F15"/>
    <mergeCell ref="F40:G40"/>
    <mergeCell ref="F41:G41"/>
    <mergeCell ref="C16:F16"/>
    <mergeCell ref="C17:F17"/>
    <mergeCell ref="C23:F23"/>
    <mergeCell ref="C29:F29"/>
    <mergeCell ref="C30:F30"/>
    <mergeCell ref="C31:G31"/>
    <mergeCell ref="C32:G32"/>
    <mergeCell ref="C33:G33"/>
    <mergeCell ref="A1:G1"/>
    <mergeCell ref="A4:G4"/>
    <mergeCell ref="C12:G12"/>
    <mergeCell ref="A14:G14"/>
    <mergeCell ref="J14:M14"/>
  </mergeCells>
  <phoneticPr fontId="27" type="noConversion"/>
  <dataValidations count="5">
    <dataValidation type="whole" operator="greaterThanOrEqual" allowBlank="1" showInputMessage="1" showErrorMessage="1" error="Enter numeric figure without decimal only" sqref="G15" xr:uid="{00000000-0002-0000-0A00-000000000000}">
      <formula1>0</formula1>
    </dataValidation>
    <dataValidation type="decimal" allowBlank="1" showInputMessage="1" showErrorMessage="1" error="Enter in percent only." sqref="G24:G28 G16" xr:uid="{00000000-0002-0000-0A00-000001000000}">
      <formula1>0</formula1>
      <formula2>1</formula2>
    </dataValidation>
    <dataValidation type="whole" operator="greaterThanOrEqual" allowBlank="1" showInputMessage="1" showErrorMessage="1" error="Enter numeric figure only." sqref="G29" xr:uid="{00000000-0002-0000-0A00-000002000000}">
      <formula1>0</formula1>
    </dataValidation>
    <dataValidation type="whole" operator="greaterThanOrEqual" allowBlank="1" showInputMessage="1" showErrorMessage="1" error="Enter numeric figures only." sqref="G18:G22" xr:uid="{00000000-0002-0000-0A00-000003000000}">
      <formula1>0</formula1>
    </dataValidation>
    <dataValidation type="decimal" allowBlank="1" showInputMessage="1" showErrorMessage="1" error="Enter in percent only" sqref="G30" xr:uid="{00000000-0002-0000-0A00-000004000000}">
      <formula1>0</formula1>
      <formula2>1</formula2>
    </dataValidation>
  </dataValidations>
  <pageMargins left="0.72" right="0.49" top="0.62" bottom="0.52" header="0.32" footer="0.27"/>
  <pageSetup scale="93" orientation="portrait" r:id="rId24"/>
  <headerFooter alignWithMargins="0">
    <oddFooter>&amp;R&amp;"Book Antiqua,Bold"&amp;10Letter of Discount  / Page &amp;P of &amp;N</oddFooter>
  </headerFooter>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indexed="35"/>
  </sheetPr>
  <dimension ref="A1:F21"/>
  <sheetViews>
    <sheetView zoomScale="70" zoomScaleNormal="70" zoomScaleSheetLayoutView="100" workbookViewId="0">
      <selection sqref="A1:E16"/>
    </sheetView>
  </sheetViews>
  <sheetFormatPr defaultColWidth="9" defaultRowHeight="16.5"/>
  <cols>
    <col min="1" max="1" width="9" style="341"/>
    <col min="2" max="2" width="26.875" style="342" customWidth="1"/>
    <col min="3" max="3" width="22.875" style="342" customWidth="1"/>
    <col min="4" max="5" width="15.625" style="342" customWidth="1"/>
    <col min="6" max="16384" width="9" style="208"/>
  </cols>
  <sheetData>
    <row r="1" spans="1:6">
      <c r="A1" s="328"/>
      <c r="B1" s="329"/>
      <c r="C1" s="329"/>
      <c r="D1" s="329"/>
      <c r="E1" s="329"/>
    </row>
    <row r="2" spans="1:6" ht="21.95" customHeight="1">
      <c r="A2" s="766" t="s">
        <v>439</v>
      </c>
      <c r="B2" s="766"/>
      <c r="C2" s="766"/>
      <c r="D2" s="766"/>
      <c r="E2" s="208"/>
    </row>
    <row r="3" spans="1:6">
      <c r="A3" s="328"/>
      <c r="B3" s="329"/>
      <c r="C3" s="329"/>
      <c r="D3" s="329"/>
      <c r="E3" s="329"/>
    </row>
    <row r="4" spans="1:6" ht="30">
      <c r="A4" s="330" t="s">
        <v>440</v>
      </c>
      <c r="B4" s="331" t="s">
        <v>441</v>
      </c>
      <c r="C4" s="330" t="s">
        <v>367</v>
      </c>
      <c r="D4" s="330" t="s">
        <v>442</v>
      </c>
      <c r="E4" s="330" t="s">
        <v>443</v>
      </c>
    </row>
    <row r="5" spans="1:6" ht="18" customHeight="1">
      <c r="A5" s="332" t="s">
        <v>444</v>
      </c>
      <c r="B5" s="332" t="s">
        <v>445</v>
      </c>
      <c r="C5" s="332" t="s">
        <v>446</v>
      </c>
      <c r="D5" s="332" t="s">
        <v>447</v>
      </c>
      <c r="E5" s="332" t="s">
        <v>448</v>
      </c>
    </row>
    <row r="6" spans="1:6" ht="45" customHeight="1">
      <c r="A6" s="333">
        <v>1</v>
      </c>
      <c r="B6" s="334"/>
      <c r="C6" s="335"/>
      <c r="D6" s="336"/>
      <c r="E6" s="337">
        <f t="shared" ref="E6:E15" si="0">C6*D6</f>
        <v>0</v>
      </c>
    </row>
    <row r="7" spans="1:6" ht="45" customHeight="1">
      <c r="A7" s="333">
        <v>2</v>
      </c>
      <c r="B7" s="334"/>
      <c r="C7" s="335"/>
      <c r="D7" s="336"/>
      <c r="E7" s="337">
        <f t="shared" si="0"/>
        <v>0</v>
      </c>
    </row>
    <row r="8" spans="1:6" ht="45" customHeight="1">
      <c r="A8" s="333">
        <v>3</v>
      </c>
      <c r="B8" s="334"/>
      <c r="C8" s="335"/>
      <c r="D8" s="336"/>
      <c r="E8" s="337">
        <f t="shared" si="0"/>
        <v>0</v>
      </c>
    </row>
    <row r="9" spans="1:6" ht="45" customHeight="1">
      <c r="A9" s="333">
        <v>4</v>
      </c>
      <c r="B9" s="334"/>
      <c r="C9" s="335"/>
      <c r="D9" s="336"/>
      <c r="E9" s="337">
        <f t="shared" si="0"/>
        <v>0</v>
      </c>
    </row>
    <row r="10" spans="1:6" ht="45" customHeight="1">
      <c r="A10" s="333">
        <v>5</v>
      </c>
      <c r="B10" s="334"/>
      <c r="C10" s="335"/>
      <c r="D10" s="336"/>
      <c r="E10" s="337">
        <f t="shared" si="0"/>
        <v>0</v>
      </c>
    </row>
    <row r="11" spans="1:6" ht="45" customHeight="1">
      <c r="A11" s="333">
        <v>6</v>
      </c>
      <c r="B11" s="334"/>
      <c r="C11" s="335"/>
      <c r="D11" s="336"/>
      <c r="E11" s="337">
        <f t="shared" si="0"/>
        <v>0</v>
      </c>
    </row>
    <row r="12" spans="1:6" ht="45" customHeight="1">
      <c r="A12" s="333">
        <v>7</v>
      </c>
      <c r="B12" s="334"/>
      <c r="C12" s="335"/>
      <c r="D12" s="336"/>
      <c r="E12" s="337">
        <f t="shared" si="0"/>
        <v>0</v>
      </c>
    </row>
    <row r="13" spans="1:6" ht="45" customHeight="1">
      <c r="A13" s="333">
        <v>8</v>
      </c>
      <c r="B13" s="334"/>
      <c r="C13" s="335"/>
      <c r="D13" s="336"/>
      <c r="E13" s="337">
        <f t="shared" si="0"/>
        <v>0</v>
      </c>
    </row>
    <row r="14" spans="1:6" ht="45" customHeight="1">
      <c r="A14" s="333">
        <v>9</v>
      </c>
      <c r="B14" s="334"/>
      <c r="C14" s="335"/>
      <c r="D14" s="336"/>
      <c r="E14" s="337">
        <f t="shared" si="0"/>
        <v>0</v>
      </c>
    </row>
    <row r="15" spans="1:6" ht="45" customHeight="1">
      <c r="A15" s="333">
        <v>10</v>
      </c>
      <c r="B15" s="334"/>
      <c r="C15" s="335"/>
      <c r="D15" s="336"/>
      <c r="E15" s="337">
        <f t="shared" si="0"/>
        <v>0</v>
      </c>
    </row>
    <row r="16" spans="1:6" ht="45" customHeight="1">
      <c r="A16" s="338"/>
      <c r="B16" s="339" t="s">
        <v>449</v>
      </c>
      <c r="C16" s="339"/>
      <c r="D16" s="339"/>
      <c r="E16" s="339">
        <f>SUM(E6:E15)</f>
        <v>0</v>
      </c>
      <c r="F16" s="340"/>
    </row>
    <row r="17" ht="30" customHeight="1"/>
    <row r="18" ht="30" customHeight="1"/>
    <row r="19" ht="30" customHeight="1"/>
    <row r="20" ht="30" customHeight="1"/>
    <row r="21" ht="30" customHeight="1"/>
  </sheetData>
  <sheetProtection formatColumns="0" formatRows="0" selectLockedCells="1"/>
  <customSheetViews>
    <customSheetView guid="{FCAAE906-744B-4580-8002-466CC408DAC9}" scale="70" state="hidden">
      <selection sqref="A1:E16"/>
      <pageMargins left="0" right="0" top="0" bottom="0" header="0" footer="0"/>
      <pageSetup orientation="portrait" r:id="rId1"/>
      <headerFooter alignWithMargins="0"/>
    </customSheetView>
    <customSheetView guid="{FC366365-2136-48B2-A9F6-DEB708B66B93}" scale="70" state="hidden">
      <selection sqref="A1:E16"/>
      <pageMargins left="0" right="0" top="0" bottom="0" header="0" footer="0"/>
      <pageSetup orientation="portrait" r:id="rId2"/>
      <headerFooter alignWithMargins="0"/>
    </customSheetView>
    <customSheetView guid="{25F14B1D-FADD-4C44-AA48-5D402D65337D}" scale="70" state="hidden">
      <selection sqref="A1:E16"/>
      <pageMargins left="0" right="0" top="0" bottom="0" header="0" footer="0"/>
      <pageSetup orientation="portrait" r:id="rId3"/>
      <headerFooter alignWithMargins="0"/>
    </customSheetView>
    <customSheetView guid="{2D068FA3-47E3-4516-81A6-894AA90F7864}" scale="70" state="hidden">
      <selection sqref="A1:E16"/>
      <pageMargins left="0" right="0" top="0" bottom="0" header="0" footer="0"/>
      <pageSetup orientation="portrait" r:id="rId4"/>
      <headerFooter alignWithMargins="0"/>
    </customSheetView>
    <customSheetView guid="{97B2ED79-AE3F-4DF3-959D-96AE4A0B76A0}" scale="70" state="hidden">
      <selection sqref="A1:E16"/>
      <pageMargins left="0" right="0" top="0" bottom="0" header="0" footer="0"/>
      <pageSetup orientation="portrait" r:id="rId5"/>
      <headerFooter alignWithMargins="0"/>
    </customSheetView>
    <customSheetView guid="{CB39F8EE-FAD8-4C4E-B5E9-5EC27AC08528}" scale="70" state="hidden">
      <selection sqref="A1:E16"/>
      <pageMargins left="0" right="0" top="0" bottom="0" header="0" footer="0"/>
      <pageSetup orientation="portrait" r:id="rId6"/>
      <headerFooter alignWithMargins="0"/>
    </customSheetView>
    <customSheetView guid="{E8B8E0BD-9CB3-4C7D-9BC6-088FDFCB0B45}" scale="70" state="hidden">
      <selection sqref="A1:E16"/>
      <pageMargins left="0" right="0" top="0" bottom="0" header="0" footer="0"/>
      <pageSetup orientation="portrait" r:id="rId7"/>
      <headerFooter alignWithMargins="0"/>
    </customSheetView>
    <customSheetView guid="{E2E57CA5-082B-4C11-AB34-2A298199576B}" scale="70">
      <selection activeCell="C11" sqref="C11"/>
      <pageMargins left="0" right="0" top="0" bottom="0" header="0" footer="0"/>
      <pageSetup orientation="portrait" r:id="rId8"/>
      <headerFooter alignWithMargins="0"/>
    </customSheetView>
    <customSheetView guid="{EEE4E2D7-4BFE-4C24-8B93-9FD441A50336}" scale="70">
      <selection activeCell="C6" sqref="C6"/>
      <pageMargins left="0" right="0" top="0" bottom="0" header="0" footer="0"/>
      <pageSetup orientation="portrait" r:id="rId9"/>
      <headerFooter alignWithMargins="0"/>
    </customSheetView>
    <customSheetView guid="{091A6405-72DB-46E0-B81A-EC53A5C58396}" scale="70">
      <selection activeCell="D6" sqref="D6"/>
      <pageMargins left="0" right="0" top="0" bottom="0" header="0" footer="0"/>
      <pageSetup orientation="portrait" r:id="rId10"/>
      <headerFooter alignWithMargins="0"/>
    </customSheetView>
    <customSheetView guid="{27A45B7A-04F2-4516-B80B-5ED0825D4ED3}" scale="70">
      <selection activeCell="C6" sqref="C6"/>
      <pageMargins left="0" right="0" top="0" bottom="0" header="0" footer="0"/>
      <pageSetup orientation="portrait" r:id="rId11"/>
      <headerFooter alignWithMargins="0"/>
    </customSheetView>
    <customSheetView guid="{1F4837C2-36FF-4422-95DC-EAAD1B4FAC2F}" scale="70" state="hidden">
      <selection sqref="A1:E16"/>
      <pageMargins left="0" right="0" top="0" bottom="0" header="0" footer="0"/>
      <pageSetup orientation="portrait" r:id="rId12"/>
      <headerFooter alignWithMargins="0"/>
    </customSheetView>
    <customSheetView guid="{FD7F7BE1-8CB1-460B-98AB-D33E15FD14E6}" scale="70" state="hidden">
      <selection sqref="A1:E16"/>
      <pageMargins left="0" right="0" top="0" bottom="0" header="0" footer="0"/>
      <pageSetup orientation="portrait" r:id="rId13"/>
      <headerFooter alignWithMargins="0"/>
    </customSheetView>
    <customSheetView guid="{8C0E2163-61BB-48DF-AFAF-5E75147ED450}" scale="70" state="hidden">
      <selection sqref="A1:E16"/>
      <pageMargins left="0" right="0" top="0" bottom="0" header="0" footer="0"/>
      <pageSetup orientation="portrait" r:id="rId14"/>
      <headerFooter alignWithMargins="0"/>
    </customSheetView>
    <customSheetView guid="{3DA0B320-DAF7-4F4A-921A-9FCFD188E8C7}" scale="70" state="hidden">
      <selection sqref="A1:E16"/>
      <pageMargins left="0" right="0" top="0" bottom="0" header="0" footer="0"/>
      <pageSetup orientation="portrait" r:id="rId15"/>
      <headerFooter alignWithMargins="0"/>
    </customSheetView>
    <customSheetView guid="{BE0CEA4D-1A4E-4C32-BF92-B8DA3D3423E5}" scale="70" state="hidden">
      <selection sqref="A1:E16"/>
      <pageMargins left="0" right="0" top="0" bottom="0" header="0" footer="0"/>
      <pageSetup orientation="portrait" r:id="rId16"/>
      <headerFooter alignWithMargins="0"/>
    </customSheetView>
    <customSheetView guid="{714760DF-5EB1-4543-9C04-C1A23AAE4384}" scale="70" state="hidden">
      <selection sqref="A1:E16"/>
      <pageMargins left="0" right="0" top="0" bottom="0" header="0" footer="0"/>
      <pageSetup orientation="portrait" r:id="rId17"/>
      <headerFooter alignWithMargins="0"/>
    </customSheetView>
    <customSheetView guid="{D4A148BB-8D25-43B9-8797-A9D3AE767B49}" scale="70" state="hidden">
      <selection sqref="A1:E16"/>
      <pageMargins left="0" right="0" top="0" bottom="0" header="0" footer="0"/>
      <pageSetup orientation="portrait" r:id="rId18"/>
      <headerFooter alignWithMargins="0"/>
    </customSheetView>
    <customSheetView guid="{9658319F-66FC-48F8-AB8A-302F6F77BA10}" scale="70" state="hidden">
      <selection sqref="A1:E16"/>
      <pageMargins left="0" right="0" top="0" bottom="0" header="0" footer="0"/>
      <pageSetup orientation="portrait" r:id="rId19"/>
      <headerFooter alignWithMargins="0"/>
    </customSheetView>
    <customSheetView guid="{EF8F60CB-82F3-477F-A7D3-94F4C70843DC}" scale="70" state="hidden">
      <selection sqref="A1:E16"/>
      <pageMargins left="0" right="0" top="0" bottom="0" header="0" footer="0"/>
      <pageSetup orientation="portrait" r:id="rId20"/>
      <headerFooter alignWithMargins="0"/>
    </customSheetView>
    <customSheetView guid="{427AF4ED-2BDF-478F-9F0A-595838FA0EC8}" scale="70" state="hidden">
      <selection sqref="A1:E16"/>
      <pageMargins left="0" right="0" top="0" bottom="0" header="0" footer="0"/>
      <pageSetup orientation="portrait" r:id="rId21"/>
      <headerFooter alignWithMargins="0"/>
    </customSheetView>
    <customSheetView guid="{D4DE57C7-E521-4428-80BD-545B19793C78}" scale="70" state="hidden">
      <selection sqref="A1:E16"/>
      <pageMargins left="0" right="0" top="0" bottom="0" header="0" footer="0"/>
      <pageSetup orientation="portrait" r:id="rId22"/>
      <headerFooter alignWithMargins="0"/>
    </customSheetView>
    <customSheetView guid="{02C2A9AD-9E17-4CEB-86EA-204D1460A62A}" scale="70" state="hidden">
      <selection sqref="A1:E16"/>
      <pageMargins left="0" right="0" top="0" bottom="0" header="0" footer="0"/>
      <pageSetup orientation="portrait" r:id="rId23"/>
      <headerFooter alignWithMargins="0"/>
    </customSheetView>
  </customSheetViews>
  <mergeCells count="1">
    <mergeCell ref="A2:D2"/>
  </mergeCells>
  <phoneticPr fontId="27" type="noConversion"/>
  <pageMargins left="0.75" right="0.75" top="0.65" bottom="1" header="0.5" footer="0.5"/>
  <pageSetup orientation="portrait" r:id="rId24"/>
  <headerFooter alignWithMargins="0"/>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indexed="47"/>
  </sheetPr>
  <dimension ref="A1:F21"/>
  <sheetViews>
    <sheetView zoomScale="90" zoomScaleNormal="90" workbookViewId="0">
      <selection activeCell="F8" sqref="F8"/>
    </sheetView>
  </sheetViews>
  <sheetFormatPr defaultColWidth="9" defaultRowHeight="16.5"/>
  <cols>
    <col min="1" max="1" width="9" style="341"/>
    <col min="2" max="2" width="26.875" style="342" customWidth="1"/>
    <col min="3" max="3" width="22.875" style="342" customWidth="1"/>
    <col min="4" max="5" width="15.625" style="342" customWidth="1"/>
    <col min="6" max="16384" width="9" style="208"/>
  </cols>
  <sheetData>
    <row r="1" spans="1:6">
      <c r="A1" s="328"/>
      <c r="B1" s="329"/>
      <c r="C1" s="329"/>
      <c r="D1" s="329"/>
      <c r="E1" s="329"/>
    </row>
    <row r="2" spans="1:6" ht="21.95" customHeight="1">
      <c r="A2" s="766" t="s">
        <v>450</v>
      </c>
      <c r="B2" s="766"/>
      <c r="C2" s="766"/>
      <c r="D2" s="767"/>
      <c r="E2"/>
    </row>
    <row r="3" spans="1:6">
      <c r="A3" s="328"/>
      <c r="B3" s="329"/>
      <c r="C3" s="329"/>
      <c r="D3" s="329"/>
      <c r="E3" s="329"/>
    </row>
    <row r="4" spans="1:6" ht="30">
      <c r="A4" s="330" t="s">
        <v>440</v>
      </c>
      <c r="B4" s="331" t="s">
        <v>441</v>
      </c>
      <c r="C4" s="330" t="s">
        <v>451</v>
      </c>
      <c r="D4" s="330" t="s">
        <v>452</v>
      </c>
      <c r="E4" s="330" t="s">
        <v>453</v>
      </c>
    </row>
    <row r="5" spans="1:6" ht="18" customHeight="1">
      <c r="A5" s="332" t="s">
        <v>444</v>
      </c>
      <c r="B5" s="332" t="s">
        <v>445</v>
      </c>
      <c r="C5" s="332" t="s">
        <v>446</v>
      </c>
      <c r="D5" s="332" t="s">
        <v>447</v>
      </c>
      <c r="E5" s="332" t="s">
        <v>448</v>
      </c>
    </row>
    <row r="6" spans="1:6" ht="45" customHeight="1">
      <c r="A6" s="333">
        <v>1</v>
      </c>
      <c r="B6" s="334"/>
      <c r="C6" s="335"/>
      <c r="D6" s="336"/>
      <c r="E6" s="337">
        <f>C6*D6</f>
        <v>0</v>
      </c>
    </row>
    <row r="7" spans="1:6" ht="45" customHeight="1">
      <c r="A7" s="333">
        <v>2</v>
      </c>
      <c r="B7" s="334"/>
      <c r="C7" s="335"/>
      <c r="D7" s="336"/>
      <c r="E7" s="337">
        <f t="shared" ref="E7:E15" si="0">C7*D7</f>
        <v>0</v>
      </c>
    </row>
    <row r="8" spans="1:6" ht="45" customHeight="1">
      <c r="A8" s="333">
        <v>3</v>
      </c>
      <c r="B8" s="334"/>
      <c r="C8" s="335"/>
      <c r="D8" s="336"/>
      <c r="E8" s="337">
        <f t="shared" si="0"/>
        <v>0</v>
      </c>
    </row>
    <row r="9" spans="1:6" ht="45" customHeight="1">
      <c r="A9" s="333">
        <v>4</v>
      </c>
      <c r="B9" s="334"/>
      <c r="C9" s="335"/>
      <c r="D9" s="336"/>
      <c r="E9" s="337">
        <f t="shared" si="0"/>
        <v>0</v>
      </c>
    </row>
    <row r="10" spans="1:6" ht="45" customHeight="1">
      <c r="A10" s="333">
        <v>5</v>
      </c>
      <c r="B10" s="334"/>
      <c r="C10" s="335"/>
      <c r="D10" s="336"/>
      <c r="E10" s="337">
        <f t="shared" si="0"/>
        <v>0</v>
      </c>
    </row>
    <row r="11" spans="1:6" ht="45" customHeight="1">
      <c r="A11" s="333">
        <v>6</v>
      </c>
      <c r="B11" s="334"/>
      <c r="C11" s="335"/>
      <c r="D11" s="336"/>
      <c r="E11" s="337">
        <f t="shared" si="0"/>
        <v>0</v>
      </c>
    </row>
    <row r="12" spans="1:6" ht="45" customHeight="1">
      <c r="A12" s="333">
        <v>7</v>
      </c>
      <c r="B12" s="334"/>
      <c r="C12" s="335"/>
      <c r="D12" s="336"/>
      <c r="E12" s="337">
        <f t="shared" si="0"/>
        <v>0</v>
      </c>
    </row>
    <row r="13" spans="1:6" ht="45" customHeight="1">
      <c r="A13" s="333">
        <v>8</v>
      </c>
      <c r="B13" s="334"/>
      <c r="C13" s="335"/>
      <c r="D13" s="336"/>
      <c r="E13" s="337">
        <f t="shared" si="0"/>
        <v>0</v>
      </c>
    </row>
    <row r="14" spans="1:6" ht="45" customHeight="1">
      <c r="A14" s="333">
        <v>9</v>
      </c>
      <c r="B14" s="334"/>
      <c r="C14" s="335"/>
      <c r="D14" s="336"/>
      <c r="E14" s="337">
        <f t="shared" si="0"/>
        <v>0</v>
      </c>
    </row>
    <row r="15" spans="1:6" ht="45" customHeight="1">
      <c r="A15" s="333">
        <v>10</v>
      </c>
      <c r="B15" s="334"/>
      <c r="C15" s="335"/>
      <c r="D15" s="336"/>
      <c r="E15" s="337">
        <f t="shared" si="0"/>
        <v>0</v>
      </c>
    </row>
    <row r="16" spans="1:6" ht="45" customHeight="1">
      <c r="A16" s="338"/>
      <c r="B16" s="339" t="s">
        <v>449</v>
      </c>
      <c r="C16" s="339"/>
      <c r="D16" s="339"/>
      <c r="E16" s="339">
        <f>SUM(E6:E15)</f>
        <v>0</v>
      </c>
      <c r="F16" s="340"/>
    </row>
    <row r="17" ht="30" customHeight="1"/>
    <row r="18" ht="30" customHeight="1"/>
    <row r="19" ht="30" customHeight="1"/>
    <row r="20" ht="30" customHeight="1"/>
    <row r="21" ht="30" customHeight="1"/>
  </sheetData>
  <sheetProtection formatColumns="0" formatRows="0" selectLockedCells="1"/>
  <customSheetViews>
    <customSheetView guid="{FCAAE906-744B-4580-8002-466CC408DAC9}" scale="90" state="hidden">
      <selection activeCell="F8" sqref="F8"/>
      <pageMargins left="0" right="0" top="0" bottom="0" header="0" footer="0"/>
      <pageSetup orientation="portrait" r:id="rId1"/>
      <headerFooter alignWithMargins="0"/>
    </customSheetView>
    <customSheetView guid="{FC366365-2136-48B2-A9F6-DEB708B66B93}" scale="90" state="hidden">
      <selection activeCell="F8" sqref="F8"/>
      <pageMargins left="0" right="0" top="0" bottom="0" header="0" footer="0"/>
      <pageSetup orientation="portrait" r:id="rId2"/>
      <headerFooter alignWithMargins="0"/>
    </customSheetView>
    <customSheetView guid="{25F14B1D-FADD-4C44-AA48-5D402D65337D}" scale="90" state="hidden">
      <selection activeCell="F8" sqref="F8"/>
      <pageMargins left="0" right="0" top="0" bottom="0" header="0" footer="0"/>
      <pageSetup orientation="portrait" r:id="rId3"/>
      <headerFooter alignWithMargins="0"/>
    </customSheetView>
    <customSheetView guid="{2D068FA3-47E3-4516-81A6-894AA90F7864}" scale="90" state="hidden">
      <selection activeCell="F8" sqref="F8"/>
      <pageMargins left="0" right="0" top="0" bottom="0" header="0" footer="0"/>
      <pageSetup orientation="portrait" r:id="rId4"/>
      <headerFooter alignWithMargins="0"/>
    </customSheetView>
    <customSheetView guid="{97B2ED79-AE3F-4DF3-959D-96AE4A0B76A0}" scale="90" state="hidden">
      <selection activeCell="F8" sqref="F8"/>
      <pageMargins left="0" right="0" top="0" bottom="0" header="0" footer="0"/>
      <pageSetup orientation="portrait" r:id="rId5"/>
      <headerFooter alignWithMargins="0"/>
    </customSheetView>
    <customSheetView guid="{CB39F8EE-FAD8-4C4E-B5E9-5EC27AC08528}" scale="90" state="hidden">
      <selection activeCell="F8" sqref="F8"/>
      <pageMargins left="0" right="0" top="0" bottom="0" header="0" footer="0"/>
      <pageSetup orientation="portrait" r:id="rId6"/>
      <headerFooter alignWithMargins="0"/>
    </customSheetView>
    <customSheetView guid="{E8B8E0BD-9CB3-4C7D-9BC6-088FDFCB0B45}" scale="90" state="hidden">
      <selection activeCell="F8" sqref="F8"/>
      <pageMargins left="0" right="0" top="0" bottom="0" header="0" footer="0"/>
      <pageSetup orientation="portrait" r:id="rId7"/>
      <headerFooter alignWithMargins="0"/>
    </customSheetView>
    <customSheetView guid="{E2E57CA5-082B-4C11-AB34-2A298199576B}" scale="90">
      <selection activeCell="C6" sqref="C6"/>
      <pageMargins left="0" right="0" top="0" bottom="0" header="0" footer="0"/>
      <pageSetup orientation="portrait" r:id="rId8"/>
      <headerFooter alignWithMargins="0"/>
    </customSheetView>
    <customSheetView guid="{EEE4E2D7-4BFE-4C24-8B93-9FD441A50336}" scale="90" topLeftCell="A4">
      <selection activeCell="D6" sqref="D6"/>
      <pageMargins left="0" right="0" top="0" bottom="0" header="0" footer="0"/>
      <pageSetup orientation="portrait" r:id="rId9"/>
      <headerFooter alignWithMargins="0"/>
    </customSheetView>
    <customSheetView guid="{091A6405-72DB-46E0-B81A-EC53A5C58396}" scale="90">
      <selection activeCell="D6" sqref="D6"/>
      <pageMargins left="0" right="0" top="0" bottom="0" header="0" footer="0"/>
      <pageSetup orientation="portrait" r:id="rId10"/>
      <headerFooter alignWithMargins="0"/>
    </customSheetView>
    <customSheetView guid="{27A45B7A-04F2-4516-B80B-5ED0825D4ED3}" scale="90" topLeftCell="A4">
      <selection activeCell="D6" sqref="D6"/>
      <pageMargins left="0" right="0" top="0" bottom="0" header="0" footer="0"/>
      <pageSetup orientation="portrait" r:id="rId11"/>
      <headerFooter alignWithMargins="0"/>
    </customSheetView>
    <customSheetView guid="{1F4837C2-36FF-4422-95DC-EAAD1B4FAC2F}" scale="90" state="hidden">
      <selection activeCell="F8" sqref="F8"/>
      <pageMargins left="0" right="0" top="0" bottom="0" header="0" footer="0"/>
      <pageSetup orientation="portrait" r:id="rId12"/>
      <headerFooter alignWithMargins="0"/>
    </customSheetView>
    <customSheetView guid="{FD7F7BE1-8CB1-460B-98AB-D33E15FD14E6}" scale="90" state="hidden">
      <selection activeCell="F8" sqref="F8"/>
      <pageMargins left="0" right="0" top="0" bottom="0" header="0" footer="0"/>
      <pageSetup orientation="portrait" r:id="rId13"/>
      <headerFooter alignWithMargins="0"/>
    </customSheetView>
    <customSheetView guid="{8C0E2163-61BB-48DF-AFAF-5E75147ED450}" scale="90" state="hidden">
      <selection activeCell="F8" sqref="F8"/>
      <pageMargins left="0" right="0" top="0" bottom="0" header="0" footer="0"/>
      <pageSetup orientation="portrait" r:id="rId14"/>
      <headerFooter alignWithMargins="0"/>
    </customSheetView>
    <customSheetView guid="{3DA0B320-DAF7-4F4A-921A-9FCFD188E8C7}" scale="90" state="hidden">
      <selection activeCell="F8" sqref="F8"/>
      <pageMargins left="0" right="0" top="0" bottom="0" header="0" footer="0"/>
      <pageSetup orientation="portrait" r:id="rId15"/>
      <headerFooter alignWithMargins="0"/>
    </customSheetView>
    <customSheetView guid="{BE0CEA4D-1A4E-4C32-BF92-B8DA3D3423E5}" scale="90" state="hidden">
      <selection activeCell="F8" sqref="F8"/>
      <pageMargins left="0" right="0" top="0" bottom="0" header="0" footer="0"/>
      <pageSetup orientation="portrait" r:id="rId16"/>
      <headerFooter alignWithMargins="0"/>
    </customSheetView>
    <customSheetView guid="{714760DF-5EB1-4543-9C04-C1A23AAE4384}" scale="90" state="hidden">
      <selection activeCell="F8" sqref="F8"/>
      <pageMargins left="0" right="0" top="0" bottom="0" header="0" footer="0"/>
      <pageSetup orientation="portrait" r:id="rId17"/>
      <headerFooter alignWithMargins="0"/>
    </customSheetView>
    <customSheetView guid="{D4A148BB-8D25-43B9-8797-A9D3AE767B49}" scale="90" state="hidden">
      <selection activeCell="F8" sqref="F8"/>
      <pageMargins left="0" right="0" top="0" bottom="0" header="0" footer="0"/>
      <pageSetup orientation="portrait" r:id="rId18"/>
      <headerFooter alignWithMargins="0"/>
    </customSheetView>
    <customSheetView guid="{9658319F-66FC-48F8-AB8A-302F6F77BA10}" scale="90" state="hidden">
      <selection activeCell="F8" sqref="F8"/>
      <pageMargins left="0" right="0" top="0" bottom="0" header="0" footer="0"/>
      <pageSetup orientation="portrait" r:id="rId19"/>
      <headerFooter alignWithMargins="0"/>
    </customSheetView>
    <customSheetView guid="{EF8F60CB-82F3-477F-A7D3-94F4C70843DC}" scale="90" state="hidden">
      <selection activeCell="F8" sqref="F8"/>
      <pageMargins left="0" right="0" top="0" bottom="0" header="0" footer="0"/>
      <pageSetup orientation="portrait" r:id="rId20"/>
      <headerFooter alignWithMargins="0"/>
    </customSheetView>
    <customSheetView guid="{427AF4ED-2BDF-478F-9F0A-595838FA0EC8}" scale="90" state="hidden">
      <selection activeCell="F8" sqref="F8"/>
      <pageMargins left="0" right="0" top="0" bottom="0" header="0" footer="0"/>
      <pageSetup orientation="portrait" r:id="rId21"/>
      <headerFooter alignWithMargins="0"/>
    </customSheetView>
    <customSheetView guid="{D4DE57C7-E521-4428-80BD-545B19793C78}" scale="90" state="hidden">
      <selection activeCell="F8" sqref="F8"/>
      <pageMargins left="0" right="0" top="0" bottom="0" header="0" footer="0"/>
      <pageSetup orientation="portrait" r:id="rId22"/>
      <headerFooter alignWithMargins="0"/>
    </customSheetView>
    <customSheetView guid="{02C2A9AD-9E17-4CEB-86EA-204D1460A62A}" scale="90" state="hidden">
      <selection activeCell="F8" sqref="F8"/>
      <pageMargins left="0" right="0" top="0" bottom="0" header="0" footer="0"/>
      <pageSetup orientation="portrait" r:id="rId23"/>
      <headerFooter alignWithMargins="0"/>
    </customSheetView>
  </customSheetViews>
  <mergeCells count="1">
    <mergeCell ref="A2:D2"/>
  </mergeCells>
  <phoneticPr fontId="27" type="noConversion"/>
  <pageMargins left="0.75" right="0.75" top="0.65" bottom="1" header="0.5" footer="0.5"/>
  <pageSetup orientation="portrait" r:id="rId24"/>
  <headerFooter alignWithMargins="0"/>
  <drawing r:id="rId2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indexed="61"/>
  </sheetPr>
  <dimension ref="A1:G21"/>
  <sheetViews>
    <sheetView zoomScaleSheetLayoutView="100" workbookViewId="0">
      <selection activeCell="J7" sqref="J7"/>
    </sheetView>
  </sheetViews>
  <sheetFormatPr defaultColWidth="9" defaultRowHeight="16.5"/>
  <cols>
    <col min="1" max="1" width="7.625" style="341" customWidth="1"/>
    <col min="2" max="4" width="20.625" style="342" customWidth="1"/>
    <col min="5" max="5" width="9.625" style="342" customWidth="1"/>
    <col min="6" max="6" width="12.625" style="342" customWidth="1"/>
    <col min="7" max="16384" width="9" style="208"/>
  </cols>
  <sheetData>
    <row r="1" spans="1:7">
      <c r="A1" s="328"/>
      <c r="B1" s="329"/>
      <c r="C1" s="329"/>
      <c r="D1" s="329"/>
      <c r="E1" s="329"/>
      <c r="F1" s="329"/>
    </row>
    <row r="2" spans="1:7" ht="21.95" customHeight="1">
      <c r="A2" s="766" t="s">
        <v>454</v>
      </c>
      <c r="B2" s="766"/>
      <c r="C2" s="766"/>
      <c r="D2" s="766"/>
      <c r="E2" s="767"/>
      <c r="F2" s="208"/>
    </row>
    <row r="3" spans="1:7">
      <c r="A3" s="328"/>
      <c r="B3" s="329"/>
      <c r="C3" s="329"/>
      <c r="D3" s="329"/>
      <c r="E3" s="329"/>
      <c r="F3" s="329"/>
    </row>
    <row r="4" spans="1:7" ht="45">
      <c r="A4" s="330" t="s">
        <v>440</v>
      </c>
      <c r="B4" s="331" t="s">
        <v>441</v>
      </c>
      <c r="C4" s="330" t="s">
        <v>455</v>
      </c>
      <c r="D4" s="330" t="s">
        <v>456</v>
      </c>
      <c r="E4" s="330" t="s">
        <v>457</v>
      </c>
      <c r="F4" s="330" t="s">
        <v>458</v>
      </c>
    </row>
    <row r="5" spans="1:7" ht="18" customHeight="1">
      <c r="A5" s="332" t="s">
        <v>444</v>
      </c>
      <c r="B5" s="332" t="s">
        <v>445</v>
      </c>
      <c r="C5" s="332" t="s">
        <v>446</v>
      </c>
      <c r="D5" s="332" t="s">
        <v>447</v>
      </c>
      <c r="E5" s="343" t="s">
        <v>459</v>
      </c>
      <c r="F5" s="332" t="s">
        <v>460</v>
      </c>
    </row>
    <row r="6" spans="1:7" ht="45" customHeight="1">
      <c r="A6" s="333">
        <v>1</v>
      </c>
      <c r="B6" s="334"/>
      <c r="C6" s="335"/>
      <c r="D6" s="335"/>
      <c r="E6" s="336"/>
      <c r="F6" s="337">
        <f>C6*E6</f>
        <v>0</v>
      </c>
    </row>
    <row r="7" spans="1:7" ht="45" customHeight="1">
      <c r="A7" s="333">
        <v>2</v>
      </c>
      <c r="B7" s="334"/>
      <c r="C7" s="335"/>
      <c r="D7" s="335"/>
      <c r="E7" s="336"/>
      <c r="F7" s="337">
        <f t="shared" ref="F7:F15" si="0">C7*E7</f>
        <v>0</v>
      </c>
    </row>
    <row r="8" spans="1:7" ht="45" customHeight="1">
      <c r="A8" s="333">
        <v>3</v>
      </c>
      <c r="B8" s="334"/>
      <c r="C8" s="335"/>
      <c r="D8" s="335"/>
      <c r="E8" s="336"/>
      <c r="F8" s="337">
        <f t="shared" si="0"/>
        <v>0</v>
      </c>
    </row>
    <row r="9" spans="1:7" ht="45" customHeight="1">
      <c r="A9" s="333">
        <v>4</v>
      </c>
      <c r="B9" s="334"/>
      <c r="C9" s="335"/>
      <c r="D9" s="335"/>
      <c r="E9" s="336"/>
      <c r="F9" s="337">
        <f t="shared" si="0"/>
        <v>0</v>
      </c>
    </row>
    <row r="10" spans="1:7" ht="45" customHeight="1">
      <c r="A10" s="333">
        <v>5</v>
      </c>
      <c r="B10" s="334"/>
      <c r="C10" s="335"/>
      <c r="D10" s="335"/>
      <c r="E10" s="336"/>
      <c r="F10" s="337">
        <f t="shared" si="0"/>
        <v>0</v>
      </c>
    </row>
    <row r="11" spans="1:7" ht="45" customHeight="1">
      <c r="A11" s="333">
        <v>6</v>
      </c>
      <c r="B11" s="334"/>
      <c r="C11" s="335"/>
      <c r="D11" s="335"/>
      <c r="E11" s="336"/>
      <c r="F11" s="337">
        <f t="shared" si="0"/>
        <v>0</v>
      </c>
    </row>
    <row r="12" spans="1:7" ht="45" customHeight="1">
      <c r="A12" s="333">
        <v>7</v>
      </c>
      <c r="B12" s="334"/>
      <c r="C12" s="335"/>
      <c r="D12" s="335"/>
      <c r="E12" s="336"/>
      <c r="F12" s="337">
        <f t="shared" si="0"/>
        <v>0</v>
      </c>
    </row>
    <row r="13" spans="1:7" ht="45" customHeight="1">
      <c r="A13" s="333">
        <v>8</v>
      </c>
      <c r="B13" s="334"/>
      <c r="C13" s="335"/>
      <c r="D13" s="335"/>
      <c r="E13" s="336"/>
      <c r="F13" s="337">
        <f t="shared" si="0"/>
        <v>0</v>
      </c>
    </row>
    <row r="14" spans="1:7" ht="45" customHeight="1">
      <c r="A14" s="333">
        <v>9</v>
      </c>
      <c r="B14" s="334"/>
      <c r="C14" s="335"/>
      <c r="D14" s="335"/>
      <c r="E14" s="336"/>
      <c r="F14" s="337">
        <f t="shared" si="0"/>
        <v>0</v>
      </c>
    </row>
    <row r="15" spans="1:7" ht="45" customHeight="1">
      <c r="A15" s="333">
        <v>10</v>
      </c>
      <c r="B15" s="334"/>
      <c r="C15" s="335"/>
      <c r="D15" s="335"/>
      <c r="E15" s="336"/>
      <c r="F15" s="337">
        <f t="shared" si="0"/>
        <v>0</v>
      </c>
    </row>
    <row r="16" spans="1:7" ht="45" customHeight="1">
      <c r="A16" s="338"/>
      <c r="B16" s="339" t="s">
        <v>449</v>
      </c>
      <c r="C16" s="339"/>
      <c r="D16" s="339"/>
      <c r="E16" s="339"/>
      <c r="F16" s="339">
        <f>SUM(F6:F15)</f>
        <v>0</v>
      </c>
      <c r="G16" s="340"/>
    </row>
    <row r="17" ht="30" customHeight="1"/>
    <row r="18" ht="30" customHeight="1"/>
    <row r="19" ht="30" customHeight="1"/>
    <row r="20" ht="30" customHeight="1"/>
    <row r="21" ht="30" customHeight="1"/>
  </sheetData>
  <sheetProtection formatColumns="0" formatRows="0" selectLockedCells="1"/>
  <customSheetViews>
    <customSheetView guid="{FCAAE906-744B-4580-8002-466CC408DAC9}" state="hidden">
      <selection activeCell="J7" sqref="J7"/>
      <pageMargins left="0" right="0" top="0" bottom="0" header="0" footer="0"/>
      <pageSetup orientation="portrait" r:id="rId1"/>
      <headerFooter alignWithMargins="0"/>
    </customSheetView>
    <customSheetView guid="{FC366365-2136-48B2-A9F6-DEB708B66B93}" state="hidden">
      <selection activeCell="J7" sqref="J7"/>
      <pageMargins left="0" right="0" top="0" bottom="0" header="0" footer="0"/>
      <pageSetup orientation="portrait" r:id="rId2"/>
      <headerFooter alignWithMargins="0"/>
    </customSheetView>
    <customSheetView guid="{25F14B1D-FADD-4C44-AA48-5D402D65337D}" state="hidden">
      <selection activeCell="J7" sqref="J7"/>
      <pageMargins left="0" right="0" top="0" bottom="0" header="0" footer="0"/>
      <pageSetup orientation="portrait" r:id="rId3"/>
      <headerFooter alignWithMargins="0"/>
    </customSheetView>
    <customSheetView guid="{2D068FA3-47E3-4516-81A6-894AA90F7864}" state="hidden">
      <selection activeCell="J7" sqref="J7"/>
      <pageMargins left="0" right="0" top="0" bottom="0" header="0" footer="0"/>
      <pageSetup orientation="portrait" r:id="rId4"/>
      <headerFooter alignWithMargins="0"/>
    </customSheetView>
    <customSheetView guid="{97B2ED79-AE3F-4DF3-959D-96AE4A0B76A0}" state="hidden">
      <selection activeCell="J7" sqref="J7"/>
      <pageMargins left="0" right="0" top="0" bottom="0" header="0" footer="0"/>
      <pageSetup orientation="portrait" r:id="rId5"/>
      <headerFooter alignWithMargins="0"/>
    </customSheetView>
    <customSheetView guid="{CB39F8EE-FAD8-4C4E-B5E9-5EC27AC08528}" state="hidden">
      <selection activeCell="J7" sqref="J7"/>
      <pageMargins left="0" right="0" top="0" bottom="0" header="0" footer="0"/>
      <pageSetup orientation="portrait" r:id="rId6"/>
      <headerFooter alignWithMargins="0"/>
    </customSheetView>
    <customSheetView guid="{E8B8E0BD-9CB3-4C7D-9BC6-088FDFCB0B45}" state="hidden">
      <selection activeCell="J7" sqref="J7"/>
      <pageMargins left="0" right="0" top="0" bottom="0" header="0" footer="0"/>
      <pageSetup orientation="portrait" r:id="rId7"/>
      <headerFooter alignWithMargins="0"/>
    </customSheetView>
    <customSheetView guid="{E2E57CA5-082B-4C11-AB34-2A298199576B}">
      <selection activeCell="B6" sqref="B6"/>
      <pageMargins left="0" right="0" top="0" bottom="0" header="0" footer="0"/>
      <pageSetup orientation="portrait" r:id="rId8"/>
      <headerFooter alignWithMargins="0"/>
    </customSheetView>
    <customSheetView guid="{EEE4E2D7-4BFE-4C24-8B93-9FD441A50336}">
      <selection activeCell="C6" sqref="C6"/>
      <pageMargins left="0" right="0" top="0" bottom="0" header="0" footer="0"/>
      <pageSetup orientation="portrait" r:id="rId9"/>
      <headerFooter alignWithMargins="0"/>
    </customSheetView>
    <customSheetView guid="{091A6405-72DB-46E0-B81A-EC53A5C58396}">
      <selection activeCell="E6" sqref="E6"/>
      <pageMargins left="0" right="0" top="0" bottom="0" header="0" footer="0"/>
      <pageSetup orientation="portrait" r:id="rId10"/>
      <headerFooter alignWithMargins="0"/>
    </customSheetView>
    <customSheetView guid="{27A45B7A-04F2-4516-B80B-5ED0825D4ED3}">
      <selection activeCell="C6" sqref="C6"/>
      <pageMargins left="0" right="0" top="0" bottom="0" header="0" footer="0"/>
      <pageSetup orientation="portrait" r:id="rId11"/>
      <headerFooter alignWithMargins="0"/>
    </customSheetView>
    <customSheetView guid="{1F4837C2-36FF-4422-95DC-EAAD1B4FAC2F}" state="hidden">
      <selection activeCell="J7" sqref="J7"/>
      <pageMargins left="0" right="0" top="0" bottom="0" header="0" footer="0"/>
      <pageSetup orientation="portrait" r:id="rId12"/>
      <headerFooter alignWithMargins="0"/>
    </customSheetView>
    <customSheetView guid="{FD7F7BE1-8CB1-460B-98AB-D33E15FD14E6}" state="hidden">
      <selection activeCell="J7" sqref="J7"/>
      <pageMargins left="0" right="0" top="0" bottom="0" header="0" footer="0"/>
      <pageSetup orientation="portrait" r:id="rId13"/>
      <headerFooter alignWithMargins="0"/>
    </customSheetView>
    <customSheetView guid="{8C0E2163-61BB-48DF-AFAF-5E75147ED450}" state="hidden">
      <selection activeCell="J7" sqref="J7"/>
      <pageMargins left="0" right="0" top="0" bottom="0" header="0" footer="0"/>
      <pageSetup orientation="portrait" r:id="rId14"/>
      <headerFooter alignWithMargins="0"/>
    </customSheetView>
    <customSheetView guid="{3DA0B320-DAF7-4F4A-921A-9FCFD188E8C7}" state="hidden">
      <selection activeCell="J7" sqref="J7"/>
      <pageMargins left="0" right="0" top="0" bottom="0" header="0" footer="0"/>
      <pageSetup orientation="portrait" r:id="rId15"/>
      <headerFooter alignWithMargins="0"/>
    </customSheetView>
    <customSheetView guid="{BE0CEA4D-1A4E-4C32-BF92-B8DA3D3423E5}" state="hidden">
      <selection activeCell="J7" sqref="J7"/>
      <pageMargins left="0" right="0" top="0" bottom="0" header="0" footer="0"/>
      <pageSetup orientation="portrait" r:id="rId16"/>
      <headerFooter alignWithMargins="0"/>
    </customSheetView>
    <customSheetView guid="{714760DF-5EB1-4543-9C04-C1A23AAE4384}" state="hidden">
      <selection activeCell="J7" sqref="J7"/>
      <pageMargins left="0" right="0" top="0" bottom="0" header="0" footer="0"/>
      <pageSetup orientation="portrait" r:id="rId17"/>
      <headerFooter alignWithMargins="0"/>
    </customSheetView>
    <customSheetView guid="{D4A148BB-8D25-43B9-8797-A9D3AE767B49}" state="hidden">
      <selection activeCell="J7" sqref="J7"/>
      <pageMargins left="0" right="0" top="0" bottom="0" header="0" footer="0"/>
      <pageSetup orientation="portrait" r:id="rId18"/>
      <headerFooter alignWithMargins="0"/>
    </customSheetView>
    <customSheetView guid="{9658319F-66FC-48F8-AB8A-302F6F77BA10}" state="hidden">
      <selection activeCell="J7" sqref="J7"/>
      <pageMargins left="0" right="0" top="0" bottom="0" header="0" footer="0"/>
      <pageSetup orientation="portrait" r:id="rId19"/>
      <headerFooter alignWithMargins="0"/>
    </customSheetView>
    <customSheetView guid="{EF8F60CB-82F3-477F-A7D3-94F4C70843DC}" state="hidden">
      <selection activeCell="J7" sqref="J7"/>
      <pageMargins left="0" right="0" top="0" bottom="0" header="0" footer="0"/>
      <pageSetup orientation="portrait" r:id="rId20"/>
      <headerFooter alignWithMargins="0"/>
    </customSheetView>
    <customSheetView guid="{427AF4ED-2BDF-478F-9F0A-595838FA0EC8}" state="hidden">
      <selection activeCell="J7" sqref="J7"/>
      <pageMargins left="0" right="0" top="0" bottom="0" header="0" footer="0"/>
      <pageSetup orientation="portrait" r:id="rId21"/>
      <headerFooter alignWithMargins="0"/>
    </customSheetView>
    <customSheetView guid="{D4DE57C7-E521-4428-80BD-545B19793C78}" state="hidden">
      <selection activeCell="J7" sqref="J7"/>
      <pageMargins left="0" right="0" top="0" bottom="0" header="0" footer="0"/>
      <pageSetup orientation="portrait" r:id="rId22"/>
      <headerFooter alignWithMargins="0"/>
    </customSheetView>
    <customSheetView guid="{02C2A9AD-9E17-4CEB-86EA-204D1460A62A}" state="hidden">
      <selection activeCell="J7" sqref="J7"/>
      <pageMargins left="0" right="0" top="0" bottom="0" header="0" footer="0"/>
      <pageSetup orientation="portrait" r:id="rId23"/>
      <headerFooter alignWithMargins="0"/>
    </customSheetView>
  </customSheetViews>
  <mergeCells count="1">
    <mergeCell ref="A2:E2"/>
  </mergeCells>
  <phoneticPr fontId="27" type="noConversion"/>
  <pageMargins left="0.75" right="0.62" top="0.65" bottom="1" header="0.5" footer="0.5"/>
  <pageSetup orientation="portrait" r:id="rId24"/>
  <headerFooter alignWithMargins="0"/>
  <drawing r:id="rId2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pageSetUpPr fitToPage="1"/>
  </sheetPr>
  <dimension ref="A1:AO73"/>
  <sheetViews>
    <sheetView showGridLines="0" showZeros="0" view="pageBreakPreview" topLeftCell="A12" zoomScale="145" zoomScaleNormal="100" zoomScaleSheetLayoutView="145" workbookViewId="0">
      <selection activeCell="C45" sqref="C45"/>
    </sheetView>
  </sheetViews>
  <sheetFormatPr defaultColWidth="8" defaultRowHeight="16.5"/>
  <cols>
    <col min="1" max="1" width="9.375" style="251" customWidth="1"/>
    <col min="2" max="2" width="12.5" style="253" customWidth="1"/>
    <col min="3" max="3" width="12.875" style="251" customWidth="1"/>
    <col min="4" max="4" width="18.125" style="251" customWidth="1"/>
    <col min="5" max="5" width="11.125" style="251" customWidth="1"/>
    <col min="6" max="6" width="29.875" style="251" customWidth="1"/>
    <col min="7" max="8" width="8" style="251" customWidth="1"/>
    <col min="9" max="24" width="8" style="250" customWidth="1"/>
    <col min="25" max="27" width="8" style="250" hidden="1" customWidth="1"/>
    <col min="28" max="28" width="17.5" style="250" hidden="1" customWidth="1"/>
    <col min="29" max="29" width="12.125" style="250" hidden="1" customWidth="1"/>
    <col min="30" max="30" width="8" style="248" hidden="1" customWidth="1"/>
    <col min="31" max="31" width="8" style="249" hidden="1" customWidth="1"/>
    <col min="32" max="32" width="12" style="249" hidden="1" customWidth="1"/>
    <col min="33" max="35" width="8" style="248" hidden="1" customWidth="1"/>
    <col min="36" max="36" width="9.125" style="248" hidden="1" customWidth="1"/>
    <col min="37" max="40" width="8" style="248" hidden="1" customWidth="1"/>
    <col min="41" max="41" width="8" style="248" customWidth="1"/>
    <col min="42" max="16384" width="8" style="250"/>
  </cols>
  <sheetData>
    <row r="1" spans="1:36" ht="17.25">
      <c r="A1" s="243" t="str">
        <f>Basic!B5</f>
        <v>CC/NT/W-MISC/DOM/A17/23/09668</v>
      </c>
      <c r="B1" s="243"/>
      <c r="C1" s="244"/>
      <c r="D1" s="244"/>
      <c r="E1" s="244"/>
      <c r="F1" s="245" t="s">
        <v>461</v>
      </c>
      <c r="G1" s="246"/>
      <c r="H1" s="246"/>
      <c r="I1" s="247"/>
      <c r="J1" s="247"/>
      <c r="K1" s="247"/>
      <c r="L1" s="247"/>
      <c r="M1" s="247"/>
      <c r="N1" s="247"/>
      <c r="O1" s="247"/>
      <c r="P1" s="247"/>
      <c r="Q1" s="247"/>
      <c r="R1" s="247"/>
      <c r="S1" s="247"/>
      <c r="T1" s="247"/>
      <c r="U1" s="247"/>
      <c r="V1" s="247"/>
      <c r="W1" s="247"/>
      <c r="X1" s="247"/>
      <c r="Y1" s="247"/>
      <c r="Z1" s="247" t="str">
        <f>'Names of Bidder'!D6</f>
        <v>Sole Bidder</v>
      </c>
      <c r="AA1" s="247"/>
      <c r="AB1" s="247"/>
      <c r="AC1" s="247"/>
      <c r="AE1" s="249">
        <v>1</v>
      </c>
      <c r="AF1" s="249" t="s">
        <v>462</v>
      </c>
      <c r="AI1" s="249">
        <v>1</v>
      </c>
      <c r="AJ1" s="248" t="s">
        <v>463</v>
      </c>
    </row>
    <row r="2" spans="1:36">
      <c r="A2" s="246"/>
      <c r="B2" s="246"/>
      <c r="C2" s="246"/>
      <c r="D2" s="246"/>
      <c r="E2" s="246"/>
      <c r="F2" s="246"/>
      <c r="G2" s="246"/>
      <c r="H2" s="246"/>
      <c r="I2" s="247"/>
      <c r="J2" s="247"/>
      <c r="K2" s="247"/>
      <c r="L2" s="247"/>
      <c r="M2" s="247"/>
      <c r="N2" s="247"/>
      <c r="O2" s="247"/>
      <c r="P2" s="247"/>
      <c r="Q2" s="247"/>
      <c r="R2" s="247"/>
      <c r="S2" s="247"/>
      <c r="T2" s="247"/>
      <c r="U2" s="247"/>
      <c r="V2" s="247"/>
      <c r="W2" s="247"/>
      <c r="X2" s="247"/>
      <c r="Y2" s="247"/>
      <c r="Z2" s="247">
        <f>'Names of Bidder'!AA6</f>
        <v>0</v>
      </c>
      <c r="AA2" s="247"/>
      <c r="AB2" s="247"/>
      <c r="AC2" s="247"/>
      <c r="AE2" s="249">
        <v>2</v>
      </c>
      <c r="AF2" s="249" t="s">
        <v>464</v>
      </c>
      <c r="AI2" s="249">
        <v>2</v>
      </c>
      <c r="AJ2" s="248" t="s">
        <v>465</v>
      </c>
    </row>
    <row r="3" spans="1:36">
      <c r="A3" s="770" t="s">
        <v>466</v>
      </c>
      <c r="B3" s="770"/>
      <c r="C3" s="770"/>
      <c r="D3" s="770"/>
      <c r="E3" s="770"/>
      <c r="F3" s="770"/>
      <c r="G3" s="246"/>
      <c r="H3" s="246"/>
      <c r="I3" s="247"/>
      <c r="J3" s="247"/>
      <c r="K3" s="247"/>
      <c r="L3" s="247"/>
      <c r="M3" s="247"/>
      <c r="N3" s="247"/>
      <c r="O3" s="247"/>
      <c r="P3" s="247"/>
      <c r="Q3" s="247"/>
      <c r="R3" s="247"/>
      <c r="S3" s="247"/>
      <c r="T3" s="247"/>
      <c r="U3" s="247"/>
      <c r="V3" s="247"/>
      <c r="W3" s="247"/>
      <c r="X3" s="247"/>
      <c r="Y3" s="247"/>
      <c r="Z3" s="247"/>
      <c r="AA3" s="247"/>
      <c r="AB3" s="247"/>
      <c r="AC3" s="247"/>
      <c r="AE3" s="249">
        <v>3</v>
      </c>
      <c r="AF3" s="249" t="s">
        <v>467</v>
      </c>
      <c r="AI3" s="249">
        <v>3</v>
      </c>
      <c r="AJ3" s="248" t="s">
        <v>468</v>
      </c>
    </row>
    <row r="4" spans="1:36">
      <c r="A4" s="252"/>
      <c r="B4" s="252"/>
      <c r="C4" s="252"/>
      <c r="D4" s="252"/>
      <c r="E4" s="252"/>
      <c r="F4" s="252"/>
      <c r="G4" s="246"/>
      <c r="H4" s="246"/>
      <c r="I4" s="247"/>
      <c r="J4" s="247"/>
      <c r="K4" s="247"/>
      <c r="L4" s="247"/>
      <c r="M4" s="247"/>
      <c r="N4" s="247"/>
      <c r="O4" s="247"/>
      <c r="P4" s="247"/>
      <c r="Q4" s="247"/>
      <c r="R4" s="247"/>
      <c r="S4" s="247"/>
      <c r="T4" s="247"/>
      <c r="U4" s="247"/>
      <c r="V4" s="247"/>
      <c r="W4" s="247"/>
      <c r="X4" s="247"/>
      <c r="Y4" s="247"/>
      <c r="Z4" s="247"/>
      <c r="AA4" s="247"/>
      <c r="AB4" s="247"/>
      <c r="AC4" s="247"/>
      <c r="AE4" s="249">
        <v>4</v>
      </c>
      <c r="AF4" s="249" t="s">
        <v>469</v>
      </c>
      <c r="AI4" s="249">
        <v>4</v>
      </c>
      <c r="AJ4" s="248" t="s">
        <v>470</v>
      </c>
    </row>
    <row r="5" spans="1:36">
      <c r="A5" s="262" t="s">
        <v>471</v>
      </c>
      <c r="B5" s="262"/>
      <c r="C5" s="771"/>
      <c r="D5" s="771"/>
      <c r="E5" s="771"/>
      <c r="F5" s="771"/>
      <c r="G5" s="246"/>
      <c r="H5" s="246"/>
      <c r="I5" s="247"/>
      <c r="J5" s="247"/>
      <c r="K5" s="247"/>
      <c r="L5" s="247"/>
      <c r="M5" s="247"/>
      <c r="N5" s="247"/>
      <c r="O5" s="247"/>
      <c r="P5" s="247"/>
      <c r="Q5" s="247"/>
      <c r="R5" s="247"/>
      <c r="S5" s="247"/>
      <c r="T5" s="247"/>
      <c r="U5" s="247"/>
      <c r="V5" s="247"/>
      <c r="W5" s="247"/>
      <c r="X5" s="247"/>
      <c r="Y5" s="247"/>
      <c r="Z5" s="247"/>
      <c r="AA5" s="247"/>
      <c r="AB5" s="247"/>
      <c r="AC5" s="247"/>
      <c r="AE5" s="249">
        <v>5</v>
      </c>
      <c r="AF5" s="249" t="s">
        <v>469</v>
      </c>
      <c r="AI5" s="249">
        <v>5</v>
      </c>
      <c r="AJ5" s="248" t="s">
        <v>472</v>
      </c>
    </row>
    <row r="6" spans="1:36">
      <c r="A6" s="262" t="s">
        <v>473</v>
      </c>
      <c r="B6" s="772"/>
      <c r="C6" s="771"/>
      <c r="D6" s="246"/>
      <c r="E6" s="246"/>
      <c r="F6" s="246"/>
      <c r="G6" s="246"/>
      <c r="H6" s="246"/>
      <c r="I6" s="247"/>
      <c r="J6" s="247"/>
      <c r="K6" s="247"/>
      <c r="L6" s="247"/>
      <c r="M6" s="247"/>
      <c r="N6" s="247"/>
      <c r="O6" s="247"/>
      <c r="P6" s="247"/>
      <c r="Q6" s="247"/>
      <c r="R6" s="247"/>
      <c r="S6" s="247"/>
      <c r="T6" s="247"/>
      <c r="U6" s="247"/>
      <c r="V6" s="247"/>
      <c r="W6" s="247"/>
      <c r="X6" s="247"/>
      <c r="Y6" s="247"/>
      <c r="Z6" s="247"/>
      <c r="AA6" s="247"/>
      <c r="AB6" s="247"/>
      <c r="AC6" s="247"/>
      <c r="AE6" s="249">
        <v>6</v>
      </c>
      <c r="AF6" s="249" t="s">
        <v>469</v>
      </c>
      <c r="AG6" s="254">
        <f>DAY(B6)</f>
        <v>0</v>
      </c>
      <c r="AI6" s="249">
        <v>6</v>
      </c>
      <c r="AJ6" s="248" t="s">
        <v>474</v>
      </c>
    </row>
    <row r="7" spans="1:36">
      <c r="A7" s="262"/>
      <c r="B7" s="594"/>
      <c r="C7" s="594"/>
      <c r="D7" s="246"/>
      <c r="E7" s="246"/>
      <c r="F7" s="246"/>
      <c r="G7" s="246"/>
      <c r="H7" s="246"/>
      <c r="I7" s="247"/>
      <c r="J7" s="247"/>
      <c r="K7" s="247"/>
      <c r="L7" s="247"/>
      <c r="M7" s="247"/>
      <c r="N7" s="247"/>
      <c r="O7" s="247"/>
      <c r="P7" s="247"/>
      <c r="Q7" s="247"/>
      <c r="R7" s="247"/>
      <c r="S7" s="247"/>
      <c r="T7" s="247"/>
      <c r="U7" s="247"/>
      <c r="V7" s="247"/>
      <c r="W7" s="247"/>
      <c r="X7" s="247"/>
      <c r="Y7" s="247"/>
      <c r="Z7" s="247"/>
      <c r="AA7" s="247"/>
      <c r="AB7" s="247"/>
      <c r="AC7" s="247"/>
      <c r="AE7" s="249">
        <v>7</v>
      </c>
      <c r="AF7" s="249" t="s">
        <v>469</v>
      </c>
      <c r="AG7" s="254">
        <f>MONTH(B6)</f>
        <v>1</v>
      </c>
      <c r="AI7" s="249">
        <v>7</v>
      </c>
      <c r="AJ7" s="248" t="s">
        <v>475</v>
      </c>
    </row>
    <row r="8" spans="1:36">
      <c r="A8" s="595" t="s">
        <v>71</v>
      </c>
      <c r="B8" s="255"/>
      <c r="C8" s="246"/>
      <c r="D8" s="246"/>
      <c r="E8" s="246"/>
      <c r="F8" s="256"/>
      <c r="G8" s="246"/>
      <c r="H8" s="246"/>
      <c r="I8" s="247"/>
      <c r="J8" s="247"/>
      <c r="K8" s="247"/>
      <c r="L8" s="247"/>
      <c r="M8" s="247"/>
      <c r="N8" s="247"/>
      <c r="O8" s="247"/>
      <c r="P8" s="247"/>
      <c r="Q8" s="247"/>
      <c r="R8" s="247"/>
      <c r="S8" s="247"/>
      <c r="T8" s="247"/>
      <c r="U8" s="247"/>
      <c r="V8" s="247"/>
      <c r="W8" s="247"/>
      <c r="X8" s="247"/>
      <c r="Y8" s="247"/>
      <c r="Z8" s="247"/>
      <c r="AA8" s="247"/>
      <c r="AB8" s="247"/>
      <c r="AC8" s="247"/>
      <c r="AE8" s="249">
        <v>8</v>
      </c>
      <c r="AF8" s="249" t="s">
        <v>469</v>
      </c>
      <c r="AG8" s="254" t="str">
        <f>LOOKUP(AG7,AI1:AI12,AJ1:AJ12)</f>
        <v>January</v>
      </c>
      <c r="AI8" s="249">
        <v>8</v>
      </c>
      <c r="AJ8" s="248" t="s">
        <v>476</v>
      </c>
    </row>
    <row r="9" spans="1:36">
      <c r="A9" s="596" t="str">
        <f>'Sch-1'!K7</f>
        <v>MM dept</v>
      </c>
      <c r="B9" s="596"/>
      <c r="C9" s="246"/>
      <c r="D9" s="246"/>
      <c r="E9" s="246"/>
      <c r="F9" s="256"/>
      <c r="G9" s="246"/>
      <c r="H9" s="246"/>
      <c r="I9" s="247"/>
      <c r="J9" s="247"/>
      <c r="K9" s="247"/>
      <c r="L9" s="247"/>
      <c r="M9" s="247"/>
      <c r="N9" s="247"/>
      <c r="O9" s="247"/>
      <c r="P9" s="247"/>
      <c r="Q9" s="247"/>
      <c r="R9" s="247"/>
      <c r="S9" s="247"/>
      <c r="T9" s="247"/>
      <c r="U9" s="247"/>
      <c r="V9" s="247"/>
      <c r="W9" s="247"/>
      <c r="X9" s="247"/>
      <c r="Y9" s="247"/>
      <c r="Z9" s="247"/>
      <c r="AA9" s="247"/>
      <c r="AB9" s="247"/>
      <c r="AC9" s="247"/>
      <c r="AE9" s="249">
        <v>9</v>
      </c>
      <c r="AF9" s="249" t="s">
        <v>469</v>
      </c>
      <c r="AG9" s="254">
        <f>YEAR(B6)</f>
        <v>1900</v>
      </c>
      <c r="AI9" s="249">
        <v>9</v>
      </c>
      <c r="AJ9" s="248" t="s">
        <v>477</v>
      </c>
    </row>
    <row r="10" spans="1:36">
      <c r="A10" s="596" t="str">
        <f>'Sch-1'!K8</f>
        <v>Power Grid Corporation of India Ltd.,</v>
      </c>
      <c r="B10" s="596"/>
      <c r="C10" s="246"/>
      <c r="D10" s="246"/>
      <c r="E10" s="246"/>
      <c r="F10" s="256"/>
      <c r="G10" s="246"/>
      <c r="H10" s="246"/>
      <c r="I10" s="247"/>
      <c r="J10" s="247"/>
      <c r="K10" s="247"/>
      <c r="L10" s="247"/>
      <c r="M10" s="247"/>
      <c r="N10" s="247"/>
      <c r="O10" s="247"/>
      <c r="P10" s="247"/>
      <c r="Q10" s="247"/>
      <c r="R10" s="247"/>
      <c r="S10" s="247"/>
      <c r="T10" s="247"/>
      <c r="U10" s="247"/>
      <c r="V10" s="247"/>
      <c r="W10" s="247"/>
      <c r="X10" s="247"/>
      <c r="Y10" s="247"/>
      <c r="Z10" s="247"/>
      <c r="AA10" s="247"/>
      <c r="AB10" s="247"/>
      <c r="AC10" s="247"/>
      <c r="AE10" s="249">
        <v>10</v>
      </c>
      <c r="AF10" s="249" t="s">
        <v>469</v>
      </c>
      <c r="AI10" s="249">
        <v>10</v>
      </c>
      <c r="AJ10" s="248" t="s">
        <v>478</v>
      </c>
    </row>
    <row r="11" spans="1:36">
      <c r="A11" s="596" t="str">
        <f>'Sch-1'!K9</f>
        <v>"Saudamini", Plot No.-2</v>
      </c>
      <c r="B11" s="596"/>
      <c r="C11" s="246"/>
      <c r="D11" s="246"/>
      <c r="E11" s="246"/>
      <c r="F11" s="256"/>
      <c r="G11" s="246"/>
      <c r="H11" s="246"/>
      <c r="I11" s="247"/>
      <c r="J11" s="247"/>
      <c r="K11" s="247"/>
      <c r="L11" s="247"/>
      <c r="M11" s="247"/>
      <c r="N11" s="247"/>
      <c r="O11" s="247"/>
      <c r="P11" s="247"/>
      <c r="Q11" s="247"/>
      <c r="R11" s="247"/>
      <c r="S11" s="247"/>
      <c r="T11" s="247"/>
      <c r="U11" s="247"/>
      <c r="V11" s="247"/>
      <c r="W11" s="247"/>
      <c r="X11" s="247"/>
      <c r="Y11" s="247"/>
      <c r="Z11" s="247"/>
      <c r="AA11" s="247"/>
      <c r="AB11" s="247"/>
      <c r="AC11" s="247"/>
      <c r="AE11" s="249">
        <v>11</v>
      </c>
      <c r="AF11" s="249" t="s">
        <v>469</v>
      </c>
      <c r="AI11" s="249">
        <v>11</v>
      </c>
      <c r="AJ11" s="248" t="s">
        <v>479</v>
      </c>
    </row>
    <row r="12" spans="1:36">
      <c r="A12" s="596" t="str">
        <f>'Sch-1'!K10</f>
        <v xml:space="preserve">Sector-29, </v>
      </c>
      <c r="B12" s="596"/>
      <c r="C12" s="246"/>
      <c r="D12" s="246"/>
      <c r="E12" s="246"/>
      <c r="F12" s="256"/>
      <c r="G12" s="246"/>
      <c r="H12" s="246"/>
      <c r="I12" s="247"/>
      <c r="J12" s="247"/>
      <c r="K12" s="247"/>
      <c r="L12" s="247"/>
      <c r="M12" s="247"/>
      <c r="N12" s="247"/>
      <c r="O12" s="247"/>
      <c r="P12" s="247"/>
      <c r="Q12" s="247"/>
      <c r="R12" s="247"/>
      <c r="S12" s="247"/>
      <c r="T12" s="247"/>
      <c r="U12" s="247"/>
      <c r="V12" s="247"/>
      <c r="W12" s="247"/>
      <c r="X12" s="247"/>
      <c r="Y12" s="247"/>
      <c r="Z12" s="247"/>
      <c r="AA12" s="247"/>
      <c r="AB12" s="247"/>
      <c r="AC12" s="247"/>
      <c r="AE12" s="249">
        <v>12</v>
      </c>
      <c r="AF12" s="249" t="s">
        <v>469</v>
      </c>
      <c r="AI12" s="249">
        <v>12</v>
      </c>
      <c r="AJ12" s="248" t="s">
        <v>480</v>
      </c>
    </row>
    <row r="13" spans="1:36">
      <c r="A13" s="596" t="str">
        <f>'Sch-1'!K11</f>
        <v>Gurgaon (Haryana) - 122001</v>
      </c>
      <c r="B13" s="596"/>
      <c r="C13" s="246"/>
      <c r="D13" s="246"/>
      <c r="E13" s="246"/>
      <c r="F13" s="256"/>
      <c r="G13" s="246"/>
      <c r="H13" s="246"/>
      <c r="I13" s="247"/>
      <c r="J13" s="247"/>
      <c r="K13" s="247"/>
      <c r="L13" s="247"/>
      <c r="M13" s="247"/>
      <c r="N13" s="247"/>
      <c r="O13" s="247"/>
      <c r="P13" s="247"/>
      <c r="Q13" s="247"/>
      <c r="R13" s="247"/>
      <c r="S13" s="247"/>
      <c r="T13" s="247"/>
      <c r="U13" s="247"/>
      <c r="V13" s="247"/>
      <c r="W13" s="247"/>
      <c r="X13" s="247"/>
      <c r="Y13" s="247"/>
      <c r="Z13" s="247"/>
      <c r="AA13" s="247"/>
      <c r="AB13" s="247"/>
      <c r="AC13" s="247"/>
      <c r="AE13" s="249">
        <v>13</v>
      </c>
      <c r="AF13" s="249" t="s">
        <v>469</v>
      </c>
    </row>
    <row r="14" spans="1:36" ht="22.5" customHeight="1">
      <c r="A14" s="262"/>
      <c r="B14" s="262"/>
      <c r="C14" s="246"/>
      <c r="D14" s="246"/>
      <c r="E14" s="246"/>
      <c r="F14" s="256"/>
      <c r="G14" s="246"/>
      <c r="H14" s="246"/>
      <c r="I14" s="247"/>
      <c r="J14" s="247"/>
      <c r="K14" s="247"/>
      <c r="L14" s="247"/>
      <c r="M14" s="247"/>
      <c r="N14" s="247"/>
      <c r="O14" s="247"/>
      <c r="P14" s="247"/>
      <c r="Q14" s="247"/>
      <c r="R14" s="247"/>
      <c r="S14" s="247"/>
      <c r="T14" s="247"/>
      <c r="U14" s="247"/>
      <c r="V14" s="247"/>
      <c r="W14" s="247"/>
      <c r="X14" s="247"/>
      <c r="Y14" s="247"/>
      <c r="Z14" s="247"/>
      <c r="AA14" s="247"/>
      <c r="AB14" s="247"/>
      <c r="AC14" s="247"/>
      <c r="AE14" s="249">
        <v>14</v>
      </c>
      <c r="AF14" s="249" t="s">
        <v>469</v>
      </c>
    </row>
    <row r="15" spans="1:36" ht="80.25" customHeight="1">
      <c r="A15" s="597" t="s">
        <v>481</v>
      </c>
      <c r="B15" s="598"/>
      <c r="C15" s="773" t="str">
        <f>Cover!B2</f>
        <v>Renovation Works of C, D &amp; E Type towers of POWERGRID Township at Sector 43 Gurgaon</v>
      </c>
      <c r="D15" s="773"/>
      <c r="E15" s="773"/>
      <c r="F15" s="773"/>
      <c r="G15" s="246"/>
      <c r="H15" s="246"/>
      <c r="I15" s="247"/>
      <c r="J15" s="247"/>
      <c r="K15" s="247"/>
      <c r="L15" s="247"/>
      <c r="M15" s="247"/>
      <c r="N15" s="247"/>
      <c r="O15" s="247"/>
      <c r="P15" s="247"/>
      <c r="Q15" s="247"/>
      <c r="R15" s="247"/>
      <c r="S15" s="247"/>
      <c r="T15" s="247"/>
      <c r="U15" s="247"/>
      <c r="V15" s="247"/>
      <c r="W15" s="247"/>
      <c r="X15" s="247"/>
      <c r="Y15" s="247"/>
      <c r="Z15" s="247"/>
      <c r="AA15" s="247"/>
      <c r="AB15" s="247"/>
      <c r="AC15" s="247"/>
      <c r="AE15" s="249">
        <v>15</v>
      </c>
      <c r="AF15" s="249" t="s">
        <v>469</v>
      </c>
    </row>
    <row r="16" spans="1:36" ht="27.75" customHeight="1">
      <c r="A16" s="246" t="s">
        <v>482</v>
      </c>
      <c r="B16" s="246"/>
      <c r="C16" s="256"/>
      <c r="D16" s="256"/>
      <c r="E16" s="256"/>
      <c r="F16" s="256"/>
      <c r="G16" s="246"/>
      <c r="H16" s="246"/>
      <c r="I16" s="247"/>
      <c r="J16" s="247"/>
      <c r="K16" s="247"/>
      <c r="L16" s="247"/>
      <c r="M16" s="247"/>
      <c r="N16" s="247"/>
      <c r="O16" s="247"/>
      <c r="P16" s="247"/>
      <c r="Q16" s="247"/>
      <c r="R16" s="247"/>
      <c r="S16" s="247"/>
      <c r="T16" s="247"/>
      <c r="U16" s="247"/>
      <c r="V16" s="247"/>
      <c r="W16" s="247"/>
      <c r="X16" s="247"/>
      <c r="Y16" s="247"/>
      <c r="Z16" s="247"/>
      <c r="AA16" s="247"/>
      <c r="AB16" s="247"/>
      <c r="AC16" s="247"/>
      <c r="AE16" s="249">
        <v>16</v>
      </c>
      <c r="AF16" s="249" t="s">
        <v>469</v>
      </c>
    </row>
    <row r="17" spans="1:41" ht="125.25" customHeight="1">
      <c r="A17" s="598">
        <v>1</v>
      </c>
      <c r="B17" s="768"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execute Pile foundation, Civil and other allied works associated with the above-named package in full conformity with the said Bidding Documents for the sum of Rs. 0 (Rs. Zero Only ) or such other sums as may be determined in accordance with the terms and conditions of the Bidding Documents.</v>
      </c>
      <c r="C17" s="768"/>
      <c r="D17" s="768"/>
      <c r="E17" s="768"/>
      <c r="F17" s="768"/>
      <c r="G17" s="246"/>
      <c r="H17" s="246"/>
      <c r="I17" s="247"/>
      <c r="J17" s="247"/>
      <c r="K17" s="247"/>
      <c r="L17" s="247"/>
      <c r="M17" s="247"/>
      <c r="N17" s="247"/>
      <c r="O17" s="247"/>
      <c r="P17" s="247"/>
      <c r="Q17" s="247"/>
      <c r="R17" s="247"/>
      <c r="S17" s="247"/>
      <c r="T17" s="247"/>
      <c r="U17" s="247"/>
      <c r="V17" s="247"/>
      <c r="W17" s="247"/>
      <c r="X17" s="247"/>
      <c r="Y17" s="247"/>
      <c r="Z17" s="478" t="s">
        <v>483</v>
      </c>
      <c r="AA17" s="478" t="s">
        <v>484</v>
      </c>
      <c r="AB17" s="257">
        <f>'Sch-3 After Discount'!D14</f>
        <v>0</v>
      </c>
      <c r="AC17" s="258" t="str">
        <f>" (" &amp; 'N to W'!A4 &amp; ")"</f>
        <v xml:space="preserve"> (Rs. Zero Only )</v>
      </c>
      <c r="AE17" s="249">
        <v>17</v>
      </c>
      <c r="AF17" s="249" t="s">
        <v>469</v>
      </c>
    </row>
    <row r="18" spans="1:41" ht="39" customHeight="1">
      <c r="A18" s="246"/>
      <c r="B18" s="775" t="s">
        <v>485</v>
      </c>
      <c r="C18" s="775"/>
      <c r="D18" s="775"/>
      <c r="E18" s="775"/>
      <c r="F18" s="775"/>
      <c r="G18" s="246"/>
      <c r="H18" s="246"/>
      <c r="I18" s="247"/>
      <c r="J18" s="247"/>
      <c r="K18" s="247"/>
      <c r="L18" s="247"/>
      <c r="M18" s="247"/>
      <c r="N18" s="247"/>
      <c r="O18" s="247"/>
      <c r="P18" s="247"/>
      <c r="Q18" s="247"/>
      <c r="R18" s="247"/>
      <c r="S18" s="247"/>
      <c r="T18" s="247"/>
      <c r="U18" s="247"/>
      <c r="V18" s="247"/>
      <c r="W18" s="247"/>
      <c r="X18" s="247"/>
      <c r="Y18" s="247"/>
      <c r="Z18" s="247"/>
      <c r="AA18" s="247"/>
      <c r="AB18" s="247"/>
      <c r="AC18" s="247"/>
      <c r="AE18" s="249">
        <v>18</v>
      </c>
      <c r="AF18" s="249" t="s">
        <v>469</v>
      </c>
    </row>
    <row r="19" spans="1:41" s="251" customFormat="1" ht="27.75" customHeight="1">
      <c r="A19" s="599">
        <v>2</v>
      </c>
      <c r="B19" s="774" t="s">
        <v>486</v>
      </c>
      <c r="C19" s="774"/>
      <c r="D19" s="774"/>
      <c r="E19" s="774"/>
      <c r="F19" s="774"/>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59"/>
      <c r="AE19" s="249">
        <v>19</v>
      </c>
      <c r="AF19" s="249" t="s">
        <v>469</v>
      </c>
      <c r="AG19" s="259"/>
      <c r="AH19" s="259"/>
      <c r="AI19" s="259"/>
      <c r="AJ19" s="259"/>
      <c r="AK19" s="259"/>
      <c r="AL19" s="259"/>
      <c r="AM19" s="259"/>
      <c r="AN19" s="259"/>
      <c r="AO19" s="259"/>
    </row>
    <row r="20" spans="1:41" ht="39.75" customHeight="1">
      <c r="A20" s="598">
        <v>2.1</v>
      </c>
      <c r="B20" s="768" t="s">
        <v>487</v>
      </c>
      <c r="C20" s="768"/>
      <c r="D20" s="768"/>
      <c r="E20" s="768"/>
      <c r="F20" s="768"/>
      <c r="G20" s="246"/>
      <c r="H20" s="246"/>
      <c r="I20" s="247"/>
      <c r="J20" s="247"/>
      <c r="K20" s="247"/>
      <c r="L20" s="247"/>
      <c r="M20" s="247"/>
      <c r="N20" s="247"/>
      <c r="O20" s="247"/>
      <c r="P20" s="247"/>
      <c r="Q20" s="247"/>
      <c r="R20" s="247"/>
      <c r="S20" s="247"/>
      <c r="T20" s="247"/>
      <c r="U20" s="247"/>
      <c r="V20" s="247"/>
      <c r="W20" s="247"/>
      <c r="X20" s="247"/>
      <c r="Y20" s="247"/>
      <c r="Z20" s="247"/>
      <c r="AA20" s="247"/>
      <c r="AB20" s="247"/>
      <c r="AC20" s="247"/>
      <c r="AE20" s="249">
        <v>20</v>
      </c>
      <c r="AF20" s="249" t="s">
        <v>469</v>
      </c>
    </row>
    <row r="21" spans="1:41" ht="36.75" customHeight="1">
      <c r="A21" s="246"/>
      <c r="B21" s="783" t="s">
        <v>488</v>
      </c>
      <c r="C21" s="783"/>
      <c r="D21" s="769" t="s">
        <v>79</v>
      </c>
      <c r="E21" s="768"/>
      <c r="F21" s="768"/>
      <c r="G21" s="246"/>
      <c r="H21" s="246"/>
      <c r="I21" s="247"/>
      <c r="J21" s="247"/>
      <c r="K21" s="247"/>
      <c r="L21" s="247"/>
      <c r="M21" s="247"/>
      <c r="N21" s="247"/>
      <c r="O21" s="247"/>
      <c r="P21" s="247"/>
      <c r="Q21" s="247"/>
      <c r="R21" s="247"/>
      <c r="S21" s="247"/>
      <c r="T21" s="247"/>
      <c r="U21" s="247"/>
      <c r="V21" s="247"/>
      <c r="W21" s="247"/>
      <c r="X21" s="247"/>
      <c r="Y21" s="247"/>
      <c r="Z21" s="247"/>
      <c r="AA21" s="247"/>
      <c r="AB21" s="247"/>
      <c r="AC21" s="247"/>
      <c r="AE21" s="249">
        <v>21</v>
      </c>
      <c r="AF21" s="249" t="s">
        <v>462</v>
      </c>
    </row>
    <row r="22" spans="1:41" ht="36.75" customHeight="1">
      <c r="A22" s="246"/>
      <c r="B22" s="782" t="s">
        <v>489</v>
      </c>
      <c r="C22" s="782"/>
      <c r="D22" s="477" t="s">
        <v>490</v>
      </c>
      <c r="E22" s="587"/>
      <c r="F22" s="587"/>
      <c r="G22" s="246"/>
      <c r="H22" s="246"/>
      <c r="I22" s="247"/>
      <c r="J22" s="247"/>
      <c r="K22" s="247"/>
      <c r="L22" s="247"/>
      <c r="M22" s="247"/>
      <c r="N22" s="247"/>
      <c r="O22" s="247"/>
      <c r="P22" s="247"/>
      <c r="Q22" s="247"/>
      <c r="R22" s="247"/>
      <c r="S22" s="247"/>
      <c r="T22" s="247"/>
      <c r="U22" s="247"/>
      <c r="V22" s="247"/>
      <c r="W22" s="247"/>
      <c r="X22" s="247"/>
      <c r="Y22" s="247"/>
      <c r="Z22" s="247"/>
      <c r="AA22" s="247"/>
      <c r="AB22" s="247"/>
      <c r="AC22" s="247"/>
    </row>
    <row r="23" spans="1:41" ht="27.95" customHeight="1">
      <c r="A23" s="246"/>
      <c r="B23" s="782" t="s">
        <v>491</v>
      </c>
      <c r="C23" s="783"/>
      <c r="D23" s="477" t="s">
        <v>492</v>
      </c>
      <c r="E23" s="597"/>
      <c r="F23" s="597"/>
      <c r="G23" s="246"/>
      <c r="H23" s="246"/>
      <c r="I23" s="247"/>
      <c r="J23" s="247"/>
      <c r="K23" s="247"/>
      <c r="L23" s="247"/>
      <c r="M23" s="247"/>
      <c r="N23" s="247"/>
      <c r="O23" s="247"/>
      <c r="P23" s="247"/>
      <c r="Q23" s="247"/>
      <c r="R23" s="247"/>
      <c r="S23" s="247"/>
      <c r="T23" s="247"/>
      <c r="U23" s="247"/>
      <c r="V23" s="247"/>
      <c r="W23" s="247"/>
      <c r="X23" s="247"/>
      <c r="Y23" s="247"/>
      <c r="Z23" s="247"/>
      <c r="AA23" s="247"/>
      <c r="AB23" s="247"/>
      <c r="AC23" s="247"/>
      <c r="AE23" s="249">
        <v>26</v>
      </c>
      <c r="AF23" s="249" t="s">
        <v>469</v>
      </c>
    </row>
    <row r="24" spans="1:41" ht="5.25" customHeight="1">
      <c r="A24" s="246"/>
      <c r="B24" s="783"/>
      <c r="C24" s="783"/>
      <c r="D24" s="597"/>
      <c r="E24" s="597"/>
      <c r="F24" s="597"/>
      <c r="G24" s="246"/>
      <c r="H24" s="246"/>
      <c r="I24" s="247"/>
      <c r="J24" s="247"/>
      <c r="K24" s="247"/>
      <c r="L24" s="247"/>
      <c r="M24" s="247"/>
      <c r="N24" s="247"/>
      <c r="O24" s="247"/>
      <c r="P24" s="247"/>
      <c r="Q24" s="247"/>
      <c r="R24" s="247"/>
      <c r="S24" s="247"/>
      <c r="T24" s="247"/>
      <c r="U24" s="247"/>
      <c r="V24" s="247"/>
      <c r="W24" s="247"/>
      <c r="X24" s="247"/>
      <c r="Y24" s="247"/>
      <c r="Z24" s="247"/>
      <c r="AA24" s="247"/>
      <c r="AB24" s="247"/>
      <c r="AC24" s="247"/>
    </row>
    <row r="25" spans="1:41" ht="92.25" customHeight="1">
      <c r="A25" s="600">
        <v>2.2000000000000002</v>
      </c>
      <c r="B25" s="768" t="s">
        <v>493</v>
      </c>
      <c r="C25" s="768"/>
      <c r="D25" s="768"/>
      <c r="E25" s="768"/>
      <c r="F25" s="768"/>
      <c r="G25" s="246"/>
      <c r="H25" s="246"/>
      <c r="I25" s="247"/>
      <c r="J25" s="247"/>
      <c r="K25" s="247"/>
      <c r="L25" s="247"/>
      <c r="M25" s="247"/>
      <c r="N25" s="247"/>
      <c r="O25" s="247"/>
      <c r="P25" s="247"/>
      <c r="Q25" s="247"/>
      <c r="R25" s="247"/>
      <c r="S25" s="247"/>
      <c r="T25" s="247"/>
      <c r="U25" s="247"/>
      <c r="V25" s="247"/>
      <c r="W25" s="247"/>
      <c r="X25" s="247"/>
      <c r="Y25" s="247"/>
      <c r="Z25" s="247"/>
      <c r="AA25" s="247"/>
      <c r="AB25" s="247"/>
      <c r="AC25" s="247"/>
      <c r="AE25" s="249">
        <v>28</v>
      </c>
      <c r="AF25" s="249" t="s">
        <v>469</v>
      </c>
    </row>
    <row r="26" spans="1:41" ht="62.25" customHeight="1">
      <c r="A26" s="600">
        <v>2.2999999999999998</v>
      </c>
      <c r="B26" s="768" t="s">
        <v>494</v>
      </c>
      <c r="C26" s="768"/>
      <c r="D26" s="768"/>
      <c r="E26" s="768"/>
      <c r="F26" s="768"/>
      <c r="G26" s="246"/>
      <c r="H26" s="246"/>
      <c r="I26" s="247"/>
      <c r="J26" s="247"/>
      <c r="K26" s="247"/>
      <c r="L26" s="247"/>
      <c r="M26" s="247"/>
      <c r="N26" s="247"/>
      <c r="O26" s="247"/>
      <c r="P26" s="247"/>
      <c r="Q26" s="247"/>
      <c r="R26" s="247"/>
      <c r="S26" s="247"/>
      <c r="T26" s="247"/>
      <c r="U26" s="247"/>
      <c r="V26" s="247"/>
      <c r="W26" s="247"/>
      <c r="X26" s="247"/>
      <c r="Y26" s="247"/>
      <c r="Z26" s="247"/>
      <c r="AA26" s="247"/>
      <c r="AB26" s="247"/>
      <c r="AC26" s="247"/>
      <c r="AE26" s="249">
        <v>29</v>
      </c>
      <c r="AF26" s="249" t="s">
        <v>469</v>
      </c>
    </row>
    <row r="27" spans="1:41" ht="129.75" customHeight="1">
      <c r="A27" s="600">
        <v>2.4</v>
      </c>
      <c r="B27" s="769" t="s">
        <v>495</v>
      </c>
      <c r="C27" s="768"/>
      <c r="D27" s="768"/>
      <c r="E27" s="768"/>
      <c r="F27" s="768"/>
      <c r="G27" s="246"/>
      <c r="H27" s="246"/>
      <c r="I27" s="247"/>
      <c r="J27" s="247"/>
      <c r="K27" s="247"/>
      <c r="L27" s="247"/>
      <c r="M27" s="247"/>
      <c r="N27" s="247"/>
      <c r="O27" s="247"/>
      <c r="P27" s="247"/>
      <c r="Q27" s="247"/>
      <c r="R27" s="247"/>
      <c r="S27" s="247"/>
      <c r="T27" s="247"/>
      <c r="U27" s="247"/>
      <c r="V27" s="247"/>
      <c r="W27" s="247"/>
      <c r="X27" s="247"/>
      <c r="Y27" s="247"/>
      <c r="Z27" s="247"/>
      <c r="AA27" s="247"/>
      <c r="AB27" s="247"/>
      <c r="AC27" s="247"/>
      <c r="AE27" s="249">
        <v>30</v>
      </c>
      <c r="AF27" s="249" t="s">
        <v>469</v>
      </c>
    </row>
    <row r="28" spans="1:41" ht="72.75" customHeight="1">
      <c r="A28" s="600">
        <v>2.5</v>
      </c>
      <c r="B28" s="769" t="s">
        <v>496</v>
      </c>
      <c r="C28" s="768"/>
      <c r="D28" s="768"/>
      <c r="E28" s="768"/>
      <c r="F28" s="768"/>
      <c r="G28" s="246"/>
      <c r="H28" s="246"/>
      <c r="I28" s="247"/>
      <c r="J28" s="247"/>
      <c r="K28" s="247"/>
      <c r="L28" s="247"/>
      <c r="M28" s="247"/>
      <c r="N28" s="247"/>
      <c r="O28" s="247"/>
      <c r="P28" s="247"/>
      <c r="Q28" s="247"/>
      <c r="R28" s="247"/>
      <c r="S28" s="247"/>
      <c r="T28" s="247"/>
      <c r="U28" s="247"/>
      <c r="V28" s="247"/>
      <c r="W28" s="247"/>
      <c r="X28" s="247"/>
      <c r="Y28" s="247"/>
      <c r="Z28" s="247"/>
      <c r="AA28" s="247"/>
      <c r="AB28" s="247"/>
      <c r="AC28" s="247"/>
      <c r="AE28" s="249">
        <v>31</v>
      </c>
      <c r="AF28" s="249" t="s">
        <v>462</v>
      </c>
    </row>
    <row r="29" spans="1:41" ht="76.150000000000006" customHeight="1">
      <c r="A29" s="598">
        <v>3</v>
      </c>
      <c r="B29" s="769" t="s">
        <v>497</v>
      </c>
      <c r="C29" s="768"/>
      <c r="D29" s="768"/>
      <c r="E29" s="768"/>
      <c r="F29" s="768"/>
      <c r="G29" s="246"/>
      <c r="H29" s="246"/>
      <c r="I29" s="247"/>
      <c r="J29" s="247"/>
      <c r="K29" s="247"/>
      <c r="L29" s="247"/>
      <c r="M29" s="247"/>
      <c r="N29" s="247"/>
      <c r="O29" s="247"/>
      <c r="P29" s="247"/>
      <c r="Q29" s="247"/>
      <c r="R29" s="247"/>
      <c r="S29" s="247"/>
      <c r="T29" s="247"/>
      <c r="U29" s="247"/>
      <c r="V29" s="247"/>
      <c r="W29" s="247"/>
      <c r="X29" s="247"/>
      <c r="Y29" s="247"/>
      <c r="Z29" s="247"/>
      <c r="AA29" s="247"/>
      <c r="AB29" s="247"/>
      <c r="AC29" s="247"/>
    </row>
    <row r="30" spans="1:41" ht="66" customHeight="1">
      <c r="A30" s="600">
        <v>3.1</v>
      </c>
      <c r="B30" s="768" t="s">
        <v>498</v>
      </c>
      <c r="C30" s="768"/>
      <c r="D30" s="768"/>
      <c r="E30" s="768"/>
      <c r="F30" s="768"/>
      <c r="G30" s="246"/>
      <c r="H30" s="246"/>
      <c r="I30" s="247"/>
      <c r="J30" s="247"/>
      <c r="K30" s="247"/>
      <c r="L30" s="247"/>
      <c r="M30" s="247"/>
      <c r="N30" s="247"/>
      <c r="O30" s="247"/>
      <c r="P30" s="247"/>
      <c r="Q30" s="247"/>
      <c r="R30" s="247"/>
      <c r="S30" s="247"/>
      <c r="T30" s="247"/>
      <c r="U30" s="247"/>
      <c r="V30" s="247"/>
      <c r="W30" s="247"/>
      <c r="X30" s="247"/>
      <c r="Y30" s="247"/>
      <c r="Z30" s="247"/>
      <c r="AA30" s="247"/>
      <c r="AB30" s="247"/>
      <c r="AC30" s="247"/>
    </row>
    <row r="31" spans="1:41" ht="63.75" customHeight="1">
      <c r="A31" s="600">
        <v>3.2</v>
      </c>
      <c r="B31" s="787" t="s">
        <v>499</v>
      </c>
      <c r="C31" s="787"/>
      <c r="D31" s="787"/>
      <c r="E31" s="787"/>
      <c r="F31" s="787"/>
      <c r="G31" s="246"/>
      <c r="H31" s="246"/>
      <c r="I31" s="247"/>
      <c r="J31" s="247"/>
      <c r="K31" s="247"/>
      <c r="L31" s="247"/>
      <c r="M31" s="247"/>
      <c r="N31" s="247"/>
      <c r="O31" s="247"/>
      <c r="P31" s="247"/>
      <c r="Q31" s="247"/>
      <c r="R31" s="247"/>
      <c r="S31" s="247"/>
      <c r="T31" s="247"/>
      <c r="U31" s="247"/>
      <c r="V31" s="247"/>
      <c r="W31" s="247"/>
      <c r="X31" s="247"/>
      <c r="Y31" s="247"/>
      <c r="Z31" s="247"/>
      <c r="AA31" s="247"/>
      <c r="AB31" s="247"/>
      <c r="AC31" s="247"/>
    </row>
    <row r="32" spans="1:41" ht="78" customHeight="1">
      <c r="A32" s="598">
        <v>4</v>
      </c>
      <c r="B32" s="768" t="s">
        <v>500</v>
      </c>
      <c r="C32" s="768"/>
      <c r="D32" s="768"/>
      <c r="E32" s="768"/>
      <c r="F32" s="768"/>
      <c r="G32" s="246"/>
      <c r="H32" s="246"/>
      <c r="I32" s="247"/>
      <c r="J32" s="247"/>
      <c r="K32" s="247"/>
      <c r="L32" s="247"/>
      <c r="M32" s="247"/>
      <c r="N32" s="247"/>
      <c r="O32" s="247"/>
      <c r="P32" s="247"/>
      <c r="Q32" s="247"/>
      <c r="R32" s="247"/>
      <c r="S32" s="247"/>
      <c r="T32" s="247"/>
      <c r="U32" s="247"/>
      <c r="V32" s="247"/>
      <c r="W32" s="247"/>
      <c r="X32" s="247"/>
      <c r="Y32" s="247"/>
      <c r="Z32" s="247"/>
      <c r="AA32" s="247"/>
      <c r="AB32" s="247"/>
      <c r="AC32" s="247"/>
    </row>
    <row r="33" spans="1:41" ht="83.45" customHeight="1">
      <c r="A33" s="598">
        <v>5</v>
      </c>
      <c r="B33" s="769" t="s">
        <v>501</v>
      </c>
      <c r="C33" s="768"/>
      <c r="D33" s="768"/>
      <c r="E33" s="768"/>
      <c r="F33" s="768"/>
      <c r="G33" s="246"/>
      <c r="H33" s="246"/>
      <c r="I33" s="247"/>
      <c r="J33" s="247"/>
      <c r="K33" s="247"/>
      <c r="L33" s="247"/>
      <c r="M33" s="247"/>
      <c r="N33" s="247"/>
      <c r="O33" s="247"/>
      <c r="P33" s="247"/>
      <c r="Q33" s="247"/>
      <c r="R33" s="247"/>
      <c r="S33" s="247"/>
      <c r="T33" s="247"/>
      <c r="U33" s="247"/>
      <c r="V33" s="247"/>
      <c r="W33" s="247"/>
      <c r="X33" s="247"/>
      <c r="Y33" s="247"/>
      <c r="Z33" s="247"/>
      <c r="AA33" s="247"/>
      <c r="AB33" s="247"/>
      <c r="AC33" s="247"/>
    </row>
    <row r="34" spans="1:41" ht="30" customHeight="1">
      <c r="A34" s="246"/>
      <c r="B34" s="1" t="str">
        <f>IF(ISERROR("Dated this " &amp; AG6 &amp; LOOKUP(AG6,AE1:AE28,AF1:AF28) &amp; " day of " &amp; AG8 &amp; " " &amp;AG9), "", "Dated this " &amp; AG6 &amp; LOOKUP(AG6,AE1:AE28,AF1:AF28) &amp; " day of " &amp; AG8 &amp; " " &amp;AG9)</f>
        <v/>
      </c>
      <c r="C34" s="1"/>
      <c r="D34" s="1"/>
      <c r="E34" s="601"/>
      <c r="F34" s="601"/>
      <c r="G34" s="246"/>
      <c r="H34" s="246"/>
      <c r="I34" s="247"/>
      <c r="J34" s="247"/>
      <c r="K34" s="247"/>
      <c r="L34" s="247"/>
      <c r="M34" s="247"/>
      <c r="N34" s="247"/>
      <c r="O34" s="247"/>
      <c r="P34" s="247"/>
      <c r="Q34" s="247"/>
      <c r="R34" s="247"/>
      <c r="S34" s="247"/>
      <c r="T34" s="247"/>
      <c r="U34" s="247"/>
      <c r="V34" s="247"/>
      <c r="W34" s="247"/>
      <c r="X34" s="247"/>
      <c r="Y34" s="247"/>
      <c r="Z34" s="247"/>
      <c r="AA34" s="247"/>
      <c r="AB34" s="247"/>
      <c r="AC34" s="247"/>
    </row>
    <row r="35" spans="1:41" ht="30" customHeight="1">
      <c r="A35" s="246"/>
      <c r="B35" s="1" t="s">
        <v>435</v>
      </c>
      <c r="C35" s="602"/>
      <c r="D35" s="5"/>
      <c r="E35" s="5"/>
      <c r="F35" s="5"/>
      <c r="G35" s="246"/>
      <c r="H35" s="246"/>
      <c r="I35" s="247"/>
      <c r="J35" s="247"/>
      <c r="K35" s="247"/>
      <c r="L35" s="247"/>
      <c r="M35" s="247"/>
      <c r="N35" s="247"/>
      <c r="O35" s="247"/>
      <c r="P35" s="247"/>
      <c r="Q35" s="247"/>
      <c r="R35" s="247"/>
      <c r="S35" s="247"/>
      <c r="T35" s="247"/>
      <c r="U35" s="247"/>
      <c r="V35" s="247"/>
      <c r="W35" s="247"/>
      <c r="X35" s="247"/>
      <c r="Y35" s="247"/>
      <c r="Z35" s="247"/>
      <c r="AA35" s="247"/>
      <c r="AB35" s="247"/>
      <c r="AC35" s="247"/>
    </row>
    <row r="36" spans="1:41" ht="30" customHeight="1">
      <c r="A36" s="246"/>
      <c r="B36" s="603"/>
      <c r="C36" s="5"/>
      <c r="D36" s="5"/>
      <c r="E36" s="1"/>
      <c r="F36" s="266" t="s">
        <v>436</v>
      </c>
      <c r="G36" s="246"/>
      <c r="H36" s="246"/>
      <c r="I36" s="247"/>
      <c r="J36" s="247"/>
      <c r="K36" s="247"/>
      <c r="L36" s="247"/>
      <c r="M36" s="247"/>
      <c r="N36" s="247"/>
      <c r="O36" s="247"/>
      <c r="P36" s="247"/>
      <c r="Q36" s="247"/>
      <c r="R36" s="247"/>
      <c r="S36" s="247"/>
      <c r="T36" s="247"/>
      <c r="U36" s="247"/>
      <c r="V36" s="247"/>
      <c r="W36" s="247"/>
      <c r="X36" s="247"/>
      <c r="Y36" s="247"/>
      <c r="Z36" s="247"/>
      <c r="AA36" s="247"/>
      <c r="AB36" s="247"/>
      <c r="AC36" s="247"/>
    </row>
    <row r="37" spans="1:41" ht="30" customHeight="1">
      <c r="A37" s="246"/>
      <c r="B37" s="603"/>
      <c r="C37" s="5"/>
      <c r="D37" s="1"/>
      <c r="E37" s="1"/>
      <c r="F37" s="266" t="str">
        <f>"For and on behalf of " &amp; 'Sch-1'!B8</f>
        <v xml:space="preserve">For and on behalf of </v>
      </c>
      <c r="G37" s="246"/>
      <c r="H37" s="246"/>
      <c r="I37" s="247"/>
      <c r="J37" s="247"/>
      <c r="K37" s="247"/>
      <c r="L37" s="247"/>
      <c r="M37" s="247"/>
      <c r="N37" s="247"/>
      <c r="O37" s="247"/>
      <c r="P37" s="247"/>
      <c r="Q37" s="247"/>
      <c r="R37" s="247"/>
      <c r="S37" s="247"/>
      <c r="T37" s="247"/>
      <c r="U37" s="247"/>
      <c r="V37" s="247"/>
      <c r="W37" s="247"/>
      <c r="X37" s="247"/>
      <c r="Y37" s="247"/>
      <c r="Z37" s="247"/>
      <c r="AA37" s="247"/>
      <c r="AB37" s="247"/>
      <c r="AC37" s="247"/>
    </row>
    <row r="38" spans="1:41" ht="30" customHeight="1">
      <c r="A38" s="247"/>
      <c r="B38" s="247"/>
      <c r="C38" s="260"/>
      <c r="D38" s="247"/>
      <c r="E38" s="261"/>
      <c r="F38" s="262"/>
      <c r="G38" s="246"/>
      <c r="H38" s="246"/>
      <c r="I38" s="247"/>
      <c r="J38" s="247"/>
      <c r="K38" s="247"/>
      <c r="L38" s="247"/>
      <c r="M38" s="247"/>
      <c r="N38" s="247"/>
      <c r="O38" s="247"/>
      <c r="P38" s="247"/>
      <c r="Q38" s="247"/>
      <c r="R38" s="247"/>
      <c r="S38" s="247"/>
      <c r="T38" s="247"/>
      <c r="U38" s="247"/>
      <c r="V38" s="247"/>
      <c r="W38" s="247"/>
      <c r="X38" s="247"/>
      <c r="Y38" s="247"/>
      <c r="Z38" s="247"/>
      <c r="AA38" s="247"/>
      <c r="AB38" s="247"/>
      <c r="AC38" s="247"/>
    </row>
    <row r="39" spans="1:41" ht="30" customHeight="1">
      <c r="A39" s="263"/>
      <c r="B39" s="786"/>
      <c r="C39" s="786"/>
      <c r="D39" s="247"/>
      <c r="E39" s="261" t="s">
        <v>437</v>
      </c>
      <c r="F39" s="264" t="str">
        <f>'Sch-1'!K176</f>
        <v/>
      </c>
      <c r="G39" s="246"/>
      <c r="H39" s="246"/>
      <c r="I39" s="247"/>
      <c r="J39" s="247"/>
      <c r="K39" s="247"/>
      <c r="L39" s="247"/>
      <c r="M39" s="247"/>
      <c r="N39" s="247"/>
      <c r="O39" s="247"/>
      <c r="P39" s="247"/>
      <c r="Q39" s="247"/>
      <c r="R39" s="247"/>
      <c r="S39" s="247"/>
      <c r="T39" s="247"/>
      <c r="U39" s="247"/>
      <c r="V39" s="247"/>
      <c r="W39" s="247"/>
      <c r="X39" s="247"/>
      <c r="Y39" s="247"/>
      <c r="Z39" s="247"/>
      <c r="AA39" s="247"/>
      <c r="AB39" s="247"/>
      <c r="AC39" s="247"/>
    </row>
    <row r="40" spans="1:41" ht="30" customHeight="1">
      <c r="A40" s="263"/>
      <c r="B40" s="264"/>
      <c r="C40" s="265"/>
      <c r="D40" s="247"/>
      <c r="E40" s="261" t="s">
        <v>438</v>
      </c>
      <c r="F40" s="264" t="str">
        <f>'Sch-1'!K177</f>
        <v/>
      </c>
      <c r="G40" s="246"/>
      <c r="H40" s="246"/>
      <c r="I40" s="247"/>
      <c r="J40" s="247"/>
      <c r="K40" s="247"/>
      <c r="L40" s="247"/>
      <c r="M40" s="247"/>
      <c r="N40" s="247"/>
      <c r="O40" s="247"/>
      <c r="P40" s="247"/>
      <c r="Q40" s="247"/>
      <c r="R40" s="247"/>
      <c r="S40" s="247"/>
      <c r="T40" s="247"/>
      <c r="U40" s="247"/>
      <c r="V40" s="247"/>
      <c r="W40" s="247"/>
      <c r="X40" s="247"/>
      <c r="Y40" s="247"/>
      <c r="Z40" s="247"/>
      <c r="AA40" s="247"/>
      <c r="AB40" s="247"/>
      <c r="AC40" s="247"/>
    </row>
    <row r="41" spans="1:41" ht="30" customHeight="1">
      <c r="A41" s="246"/>
      <c r="B41" s="246"/>
      <c r="C41" s="246"/>
      <c r="D41" s="247"/>
      <c r="E41" s="261"/>
      <c r="F41" s="246"/>
      <c r="G41" s="246"/>
      <c r="H41" s="246"/>
      <c r="I41" s="247"/>
      <c r="J41" s="247"/>
      <c r="K41" s="247"/>
      <c r="L41" s="247"/>
      <c r="M41" s="247"/>
      <c r="N41" s="247"/>
      <c r="O41" s="247"/>
      <c r="P41" s="247"/>
      <c r="Q41" s="247"/>
      <c r="R41" s="247"/>
      <c r="S41" s="247"/>
      <c r="T41" s="247"/>
      <c r="U41" s="247"/>
      <c r="V41" s="247"/>
      <c r="W41" s="247"/>
      <c r="X41" s="247"/>
      <c r="Y41" s="247"/>
      <c r="Z41" s="247"/>
      <c r="AA41" s="247"/>
      <c r="AB41" s="247"/>
      <c r="AC41" s="247"/>
    </row>
    <row r="42" spans="1:41" ht="43.5" customHeight="1">
      <c r="A42" s="784" t="str">
        <f>IF('Names of Bidder'!D6="Sole Bidder", "", "In case of bid from a Joint Venture, name &amp; designation of representative of JV partner is to be provided and Bid Form is also to be signed by him.")</f>
        <v/>
      </c>
      <c r="B42" s="784"/>
      <c r="C42" s="784"/>
      <c r="D42" s="784"/>
      <c r="E42" s="784"/>
      <c r="F42" s="784"/>
      <c r="G42" s="246"/>
      <c r="H42" s="246"/>
      <c r="I42" s="247"/>
      <c r="J42" s="247"/>
      <c r="K42" s="247"/>
      <c r="L42" s="247"/>
      <c r="M42" s="247"/>
      <c r="N42" s="247"/>
      <c r="O42" s="247"/>
      <c r="P42" s="247"/>
      <c r="Q42" s="247"/>
      <c r="R42" s="247"/>
      <c r="S42" s="247"/>
      <c r="T42" s="247"/>
      <c r="U42" s="247"/>
      <c r="V42" s="247"/>
      <c r="W42" s="247"/>
      <c r="X42" s="247"/>
      <c r="Y42" s="247"/>
      <c r="Z42" s="247"/>
      <c r="AA42" s="247"/>
      <c r="AB42" s="247"/>
      <c r="AC42" s="247"/>
    </row>
    <row r="43" spans="1:41" ht="30" customHeight="1">
      <c r="A43" s="604"/>
      <c r="B43" s="604"/>
      <c r="C43" s="1" t="str">
        <f>IF(Z2="2 or More", "Other Partner-2", "")</f>
        <v/>
      </c>
      <c r="D43" s="604"/>
      <c r="E43" s="605"/>
      <c r="F43" s="605" t="str">
        <f>IF(Z2=1,"Other Partner",IF(Z2="2 or More","Other Partner-1",""))</f>
        <v/>
      </c>
      <c r="G43" s="246"/>
      <c r="H43" s="246"/>
      <c r="I43" s="247"/>
      <c r="J43" s="247"/>
      <c r="K43" s="247"/>
      <c r="L43" s="247"/>
      <c r="M43" s="247"/>
      <c r="N43" s="247"/>
      <c r="O43" s="247"/>
      <c r="P43" s="247"/>
      <c r="Q43" s="247"/>
      <c r="R43" s="247"/>
      <c r="S43" s="247"/>
      <c r="T43" s="247"/>
      <c r="U43" s="247"/>
      <c r="V43" s="247"/>
      <c r="W43" s="247"/>
      <c r="X43" s="247"/>
      <c r="Y43" s="247"/>
      <c r="Z43" s="247"/>
      <c r="AA43" s="247"/>
      <c r="AB43" s="247"/>
      <c r="AC43" s="247"/>
    </row>
    <row r="44" spans="1:41" ht="30" customHeight="1">
      <c r="A44" s="1"/>
      <c r="B44" s="266"/>
      <c r="C44" s="77"/>
      <c r="D44" s="1"/>
      <c r="E44" s="266"/>
      <c r="F44" s="1"/>
      <c r="G44" s="246"/>
      <c r="H44" s="246"/>
      <c r="I44" s="247"/>
      <c r="J44" s="247"/>
      <c r="K44" s="247"/>
      <c r="L44" s="247"/>
      <c r="M44" s="247"/>
      <c r="N44" s="247"/>
      <c r="O44" s="247"/>
      <c r="P44" s="247"/>
      <c r="Q44" s="247"/>
      <c r="R44" s="247"/>
      <c r="S44" s="247"/>
      <c r="T44" s="247"/>
      <c r="U44" s="247"/>
      <c r="V44" s="247"/>
      <c r="W44" s="247"/>
      <c r="X44" s="247"/>
      <c r="Y44" s="247"/>
      <c r="Z44" s="247"/>
      <c r="AA44" s="247"/>
      <c r="AB44" s="247"/>
      <c r="AC44" s="247"/>
    </row>
    <row r="45" spans="1:41" s="251" customFormat="1" ht="30" customHeight="1">
      <c r="A45" s="1"/>
      <c r="B45" s="266" t="str">
        <f>IF(Z2="2 or More", "Printed Name :", "")</f>
        <v/>
      </c>
      <c r="C45" s="606"/>
      <c r="D45" s="1"/>
      <c r="E45" s="266" t="str">
        <f>IF(Z1="Sole Bidder", "", "Printed Name :")</f>
        <v/>
      </c>
      <c r="F45" s="606"/>
      <c r="G45" s="246"/>
      <c r="H45" s="262"/>
      <c r="I45" s="246"/>
      <c r="J45" s="246"/>
      <c r="K45" s="246"/>
      <c r="L45" s="246"/>
      <c r="M45" s="246"/>
      <c r="N45" s="246"/>
      <c r="O45" s="246"/>
      <c r="P45" s="246"/>
      <c r="Q45" s="246"/>
      <c r="R45" s="246"/>
      <c r="S45" s="246"/>
      <c r="T45" s="246"/>
      <c r="U45" s="246"/>
      <c r="V45" s="246"/>
      <c r="W45" s="246"/>
      <c r="X45" s="246"/>
      <c r="Y45" s="246"/>
      <c r="Z45" s="246"/>
      <c r="AA45" s="246"/>
      <c r="AB45" s="246"/>
      <c r="AC45" s="246"/>
      <c r="AD45" s="259"/>
      <c r="AE45" s="249"/>
      <c r="AF45" s="249"/>
      <c r="AG45" s="259"/>
      <c r="AH45" s="259"/>
      <c r="AI45" s="259"/>
      <c r="AJ45" s="259"/>
      <c r="AK45" s="259"/>
      <c r="AL45" s="259"/>
      <c r="AM45" s="259"/>
      <c r="AN45" s="259"/>
      <c r="AO45" s="259"/>
    </row>
    <row r="46" spans="1:41" s="251" customFormat="1" ht="30" customHeight="1">
      <c r="A46" s="1"/>
      <c r="B46" s="266" t="str">
        <f>IF(Z2="2 or More", "Designation :", "")</f>
        <v/>
      </c>
      <c r="C46" s="606"/>
      <c r="D46" s="1"/>
      <c r="E46" s="266" t="str">
        <f>IF(Z1="Sole Bidder", "", "Designation :")</f>
        <v/>
      </c>
      <c r="F46" s="606"/>
      <c r="G46" s="246"/>
      <c r="H46" s="262"/>
      <c r="I46" s="246"/>
      <c r="J46" s="246"/>
      <c r="K46" s="246"/>
      <c r="L46" s="246"/>
      <c r="M46" s="246"/>
      <c r="N46" s="246"/>
      <c r="O46" s="246"/>
      <c r="P46" s="246"/>
      <c r="Q46" s="246"/>
      <c r="R46" s="246"/>
      <c r="S46" s="246"/>
      <c r="T46" s="246"/>
      <c r="U46" s="246"/>
      <c r="V46" s="246"/>
      <c r="W46" s="246"/>
      <c r="X46" s="246"/>
      <c r="Y46" s="246"/>
      <c r="Z46" s="246"/>
      <c r="AA46" s="246"/>
      <c r="AB46" s="246"/>
      <c r="AC46" s="246"/>
      <c r="AD46" s="259"/>
      <c r="AE46" s="249"/>
      <c r="AF46" s="249"/>
      <c r="AG46" s="259"/>
      <c r="AH46" s="259"/>
      <c r="AI46" s="259"/>
      <c r="AJ46" s="259"/>
      <c r="AK46" s="259"/>
      <c r="AL46" s="259"/>
      <c r="AM46" s="259"/>
      <c r="AN46" s="259"/>
      <c r="AO46" s="259"/>
    </row>
    <row r="47" spans="1:41" s="251" customFormat="1" ht="30" customHeight="1">
      <c r="A47" s="1"/>
      <c r="B47" s="266" t="str">
        <f>IF(Z2=2, "Common Seal :", "")</f>
        <v/>
      </c>
      <c r="C47" s="77"/>
      <c r="D47" s="1"/>
      <c r="E47" s="266"/>
      <c r="F47" s="1"/>
      <c r="G47" s="246"/>
      <c r="H47" s="262"/>
      <c r="I47" s="246"/>
      <c r="J47" s="246"/>
      <c r="K47" s="246"/>
      <c r="L47" s="246"/>
      <c r="M47" s="246"/>
      <c r="N47" s="246"/>
      <c r="O47" s="246"/>
      <c r="P47" s="246"/>
      <c r="Q47" s="246"/>
      <c r="R47" s="246"/>
      <c r="S47" s="246"/>
      <c r="T47" s="246"/>
      <c r="U47" s="246"/>
      <c r="V47" s="246"/>
      <c r="W47" s="246"/>
      <c r="X47" s="246"/>
      <c r="Y47" s="246"/>
      <c r="Z47" s="246"/>
      <c r="AA47" s="246"/>
      <c r="AB47" s="246"/>
      <c r="AC47" s="246"/>
      <c r="AD47" s="259"/>
      <c r="AE47" s="249"/>
      <c r="AF47" s="249"/>
      <c r="AG47" s="259"/>
      <c r="AH47" s="259"/>
      <c r="AI47" s="259"/>
      <c r="AJ47" s="259"/>
      <c r="AK47" s="259"/>
      <c r="AL47" s="259"/>
      <c r="AM47" s="259"/>
      <c r="AN47" s="259"/>
      <c r="AO47" s="259"/>
    </row>
    <row r="48" spans="1:41" s="251" customFormat="1" ht="33" customHeight="1">
      <c r="A48" s="607" t="s">
        <v>502</v>
      </c>
      <c r="B48" s="267"/>
      <c r="C48" s="77"/>
      <c r="D48" s="1"/>
      <c r="E48" s="266"/>
      <c r="F48" s="1"/>
      <c r="G48" s="246"/>
      <c r="H48" s="262"/>
      <c r="I48" s="246"/>
      <c r="J48" s="246"/>
      <c r="K48" s="246"/>
      <c r="L48" s="246"/>
      <c r="M48" s="246"/>
      <c r="N48" s="246"/>
      <c r="O48" s="246"/>
      <c r="P48" s="246"/>
      <c r="Q48" s="246"/>
      <c r="R48" s="246"/>
      <c r="S48" s="246"/>
      <c r="T48" s="246"/>
      <c r="U48" s="246"/>
      <c r="V48" s="246"/>
      <c r="W48" s="246"/>
      <c r="X48" s="246"/>
      <c r="Y48" s="246"/>
      <c r="Z48" s="246"/>
      <c r="AA48" s="246"/>
      <c r="AB48" s="246"/>
      <c r="AC48" s="246"/>
      <c r="AD48" s="259"/>
      <c r="AE48" s="249"/>
      <c r="AF48" s="249"/>
      <c r="AG48" s="259"/>
      <c r="AH48" s="259"/>
      <c r="AI48" s="259"/>
      <c r="AJ48" s="259"/>
      <c r="AK48" s="259"/>
      <c r="AL48" s="259"/>
      <c r="AM48" s="259"/>
      <c r="AN48" s="259"/>
      <c r="AO48" s="259"/>
    </row>
    <row r="49" spans="1:41" s="251" customFormat="1" ht="33" customHeight="1">
      <c r="A49" s="781" t="s">
        <v>503</v>
      </c>
      <c r="B49" s="781"/>
      <c r="C49" s="781"/>
      <c r="D49" s="777"/>
      <c r="E49" s="777"/>
      <c r="F49" s="777"/>
      <c r="G49" s="246"/>
      <c r="H49" s="262"/>
      <c r="I49" s="246"/>
      <c r="J49" s="246"/>
      <c r="K49" s="246"/>
      <c r="L49" s="246"/>
      <c r="M49" s="246"/>
      <c r="N49" s="246"/>
      <c r="O49" s="246"/>
      <c r="P49" s="246"/>
      <c r="Q49" s="246"/>
      <c r="R49" s="246"/>
      <c r="S49" s="246"/>
      <c r="T49" s="246"/>
      <c r="U49" s="246"/>
      <c r="V49" s="246"/>
      <c r="W49" s="246"/>
      <c r="X49" s="246"/>
      <c r="Y49" s="246"/>
      <c r="Z49" s="246"/>
      <c r="AA49" s="246"/>
      <c r="AB49" s="246"/>
      <c r="AC49" s="246"/>
      <c r="AD49" s="259"/>
      <c r="AE49" s="249"/>
      <c r="AF49" s="249"/>
      <c r="AG49" s="259"/>
      <c r="AH49" s="259"/>
      <c r="AI49" s="259"/>
      <c r="AJ49" s="259"/>
      <c r="AK49" s="259"/>
      <c r="AL49" s="259"/>
      <c r="AM49" s="259"/>
      <c r="AN49" s="259"/>
      <c r="AO49" s="259"/>
    </row>
    <row r="50" spans="1:41" s="251" customFormat="1" ht="33" customHeight="1">
      <c r="A50" s="785"/>
      <c r="B50" s="785"/>
      <c r="C50" s="785"/>
      <c r="D50" s="777"/>
      <c r="E50" s="777"/>
      <c r="F50" s="777"/>
      <c r="G50" s="246"/>
      <c r="H50" s="262"/>
      <c r="I50" s="246"/>
      <c r="J50" s="246"/>
      <c r="K50" s="246"/>
      <c r="L50" s="246"/>
      <c r="M50" s="246"/>
      <c r="N50" s="246"/>
      <c r="O50" s="246"/>
      <c r="P50" s="246"/>
      <c r="Q50" s="246"/>
      <c r="R50" s="246"/>
      <c r="S50" s="246"/>
      <c r="T50" s="246"/>
      <c r="U50" s="246"/>
      <c r="V50" s="246"/>
      <c r="W50" s="246"/>
      <c r="X50" s="246"/>
      <c r="Y50" s="246"/>
      <c r="Z50" s="246"/>
      <c r="AA50" s="246"/>
      <c r="AB50" s="246"/>
      <c r="AC50" s="246"/>
      <c r="AD50" s="259"/>
      <c r="AE50" s="249"/>
      <c r="AF50" s="249"/>
      <c r="AG50" s="259"/>
      <c r="AH50" s="259"/>
      <c r="AI50" s="259"/>
      <c r="AJ50" s="259"/>
      <c r="AK50" s="259"/>
      <c r="AL50" s="259"/>
      <c r="AM50" s="259"/>
      <c r="AN50" s="259"/>
      <c r="AO50" s="259"/>
    </row>
    <row r="51" spans="1:41" s="251" customFormat="1" ht="33" customHeight="1">
      <c r="A51" s="780"/>
      <c r="B51" s="780"/>
      <c r="C51" s="780"/>
      <c r="D51" s="777"/>
      <c r="E51" s="777"/>
      <c r="F51" s="777"/>
      <c r="G51" s="246"/>
      <c r="H51" s="262"/>
      <c r="I51" s="246"/>
      <c r="J51" s="246"/>
      <c r="K51" s="246"/>
      <c r="L51" s="246"/>
      <c r="M51" s="246"/>
      <c r="N51" s="246"/>
      <c r="O51" s="246"/>
      <c r="P51" s="246"/>
      <c r="Q51" s="246"/>
      <c r="R51" s="246"/>
      <c r="S51" s="246"/>
      <c r="T51" s="246"/>
      <c r="U51" s="246"/>
      <c r="V51" s="246"/>
      <c r="W51" s="246"/>
      <c r="X51" s="246"/>
      <c r="Y51" s="246"/>
      <c r="Z51" s="246"/>
      <c r="AA51" s="246"/>
      <c r="AB51" s="246"/>
      <c r="AC51" s="246"/>
      <c r="AD51" s="259"/>
      <c r="AE51" s="249"/>
      <c r="AF51" s="249"/>
      <c r="AG51" s="259"/>
      <c r="AH51" s="259"/>
      <c r="AI51" s="259"/>
      <c r="AJ51" s="259"/>
      <c r="AK51" s="259"/>
      <c r="AL51" s="259"/>
      <c r="AM51" s="259"/>
      <c r="AN51" s="259"/>
      <c r="AO51" s="259"/>
    </row>
    <row r="52" spans="1:41" s="251" customFormat="1" ht="33" customHeight="1">
      <c r="A52" s="779" t="s">
        <v>504</v>
      </c>
      <c r="B52" s="779"/>
      <c r="C52" s="779"/>
      <c r="D52" s="777"/>
      <c r="E52" s="777"/>
      <c r="F52" s="777"/>
      <c r="G52" s="246"/>
      <c r="H52" s="262"/>
      <c r="I52" s="246"/>
      <c r="J52" s="246"/>
      <c r="K52" s="246"/>
      <c r="L52" s="246"/>
      <c r="M52" s="246"/>
      <c r="N52" s="246"/>
      <c r="O52" s="246"/>
      <c r="P52" s="246"/>
      <c r="Q52" s="246"/>
      <c r="R52" s="246"/>
      <c r="S52" s="246"/>
      <c r="T52" s="246"/>
      <c r="U52" s="246"/>
      <c r="V52" s="246"/>
      <c r="W52" s="246"/>
      <c r="X52" s="246"/>
      <c r="Y52" s="246"/>
      <c r="Z52" s="246"/>
      <c r="AA52" s="246"/>
      <c r="AB52" s="246"/>
      <c r="AC52" s="246"/>
      <c r="AD52" s="259"/>
      <c r="AE52" s="249"/>
      <c r="AF52" s="249"/>
      <c r="AG52" s="259"/>
      <c r="AH52" s="259"/>
      <c r="AI52" s="259"/>
      <c r="AJ52" s="259"/>
      <c r="AK52" s="259"/>
      <c r="AL52" s="259"/>
      <c r="AM52" s="259"/>
      <c r="AN52" s="259"/>
      <c r="AO52" s="259"/>
    </row>
    <row r="53" spans="1:41" s="251" customFormat="1" ht="33" customHeight="1">
      <c r="A53" s="779" t="s">
        <v>505</v>
      </c>
      <c r="B53" s="779"/>
      <c r="C53" s="779"/>
      <c r="D53" s="777"/>
      <c r="E53" s="777"/>
      <c r="F53" s="777"/>
      <c r="G53" s="246"/>
      <c r="H53" s="262"/>
      <c r="I53" s="246"/>
      <c r="J53" s="246"/>
      <c r="K53" s="246"/>
      <c r="L53" s="246"/>
      <c r="M53" s="246"/>
      <c r="N53" s="246"/>
      <c r="O53" s="246"/>
      <c r="P53" s="246"/>
      <c r="Q53" s="246"/>
      <c r="R53" s="246"/>
      <c r="S53" s="246"/>
      <c r="T53" s="246"/>
      <c r="U53" s="246"/>
      <c r="V53" s="246"/>
      <c r="W53" s="246"/>
      <c r="X53" s="246"/>
      <c r="Y53" s="246"/>
      <c r="Z53" s="246"/>
      <c r="AA53" s="246"/>
      <c r="AB53" s="246"/>
      <c r="AC53" s="246"/>
      <c r="AD53" s="259"/>
      <c r="AE53" s="249"/>
      <c r="AF53" s="249"/>
      <c r="AG53" s="259"/>
      <c r="AH53" s="259"/>
      <c r="AI53" s="259"/>
      <c r="AJ53" s="259"/>
      <c r="AK53" s="259"/>
      <c r="AL53" s="259"/>
      <c r="AM53" s="259"/>
      <c r="AN53" s="259"/>
      <c r="AO53" s="259"/>
    </row>
    <row r="54" spans="1:41" s="251" customFormat="1" ht="33" customHeight="1">
      <c r="A54" s="779" t="s">
        <v>506</v>
      </c>
      <c r="B54" s="779"/>
      <c r="C54" s="779"/>
      <c r="D54" s="777"/>
      <c r="E54" s="777"/>
      <c r="F54" s="777"/>
      <c r="G54" s="246"/>
      <c r="H54" s="262"/>
      <c r="I54" s="246"/>
      <c r="J54" s="246"/>
      <c r="K54" s="246"/>
      <c r="L54" s="246"/>
      <c r="M54" s="246"/>
      <c r="N54" s="246"/>
      <c r="O54" s="246"/>
      <c r="P54" s="246"/>
      <c r="Q54" s="246"/>
      <c r="R54" s="246"/>
      <c r="S54" s="246"/>
      <c r="T54" s="246"/>
      <c r="U54" s="246"/>
      <c r="V54" s="246"/>
      <c r="W54" s="246"/>
      <c r="X54" s="246"/>
      <c r="Y54" s="246"/>
      <c r="Z54" s="246"/>
      <c r="AA54" s="246"/>
      <c r="AB54" s="246"/>
      <c r="AC54" s="246"/>
      <c r="AD54" s="259"/>
      <c r="AE54" s="249"/>
      <c r="AF54" s="249"/>
      <c r="AG54" s="259"/>
      <c r="AH54" s="259"/>
      <c r="AI54" s="259"/>
      <c r="AJ54" s="259"/>
      <c r="AK54" s="259"/>
      <c r="AL54" s="259"/>
      <c r="AM54" s="259"/>
      <c r="AN54" s="259"/>
      <c r="AO54" s="259"/>
    </row>
    <row r="55" spans="1:41" s="251" customFormat="1" ht="33" customHeight="1">
      <c r="A55" s="781" t="s">
        <v>507</v>
      </c>
      <c r="B55" s="781"/>
      <c r="C55" s="781"/>
      <c r="D55" s="777"/>
      <c r="E55" s="777"/>
      <c r="F55" s="777"/>
      <c r="G55" s="246"/>
      <c r="H55" s="262"/>
      <c r="I55" s="246"/>
      <c r="J55" s="246"/>
      <c r="K55" s="246"/>
      <c r="L55" s="246"/>
      <c r="M55" s="246"/>
      <c r="N55" s="246"/>
      <c r="O55" s="246"/>
      <c r="P55" s="246"/>
      <c r="Q55" s="246"/>
      <c r="R55" s="246"/>
      <c r="S55" s="246"/>
      <c r="T55" s="246"/>
      <c r="U55" s="246"/>
      <c r="V55" s="246"/>
      <c r="W55" s="246"/>
      <c r="X55" s="246"/>
      <c r="Y55" s="246"/>
      <c r="Z55" s="246"/>
      <c r="AA55" s="246"/>
      <c r="AB55" s="246"/>
      <c r="AC55" s="246"/>
      <c r="AD55" s="259"/>
      <c r="AE55" s="249"/>
      <c r="AF55" s="249"/>
      <c r="AG55" s="259"/>
      <c r="AH55" s="259"/>
      <c r="AI55" s="259"/>
      <c r="AJ55" s="259"/>
      <c r="AK55" s="259"/>
      <c r="AL55" s="259"/>
      <c r="AM55" s="259"/>
      <c r="AN55" s="259"/>
      <c r="AO55" s="259"/>
    </row>
    <row r="56" spans="1:41" s="251" customFormat="1" ht="33" customHeight="1">
      <c r="A56" s="785"/>
      <c r="B56" s="785"/>
      <c r="C56" s="785"/>
      <c r="D56" s="777"/>
      <c r="E56" s="777"/>
      <c r="F56" s="777"/>
      <c r="G56" s="246"/>
      <c r="H56" s="262"/>
      <c r="I56" s="246"/>
      <c r="J56" s="246"/>
      <c r="K56" s="246"/>
      <c r="L56" s="246"/>
      <c r="M56" s="246"/>
      <c r="N56" s="246"/>
      <c r="O56" s="246"/>
      <c r="P56" s="246"/>
      <c r="Q56" s="246"/>
      <c r="R56" s="246"/>
      <c r="S56" s="246"/>
      <c r="T56" s="246"/>
      <c r="U56" s="246"/>
      <c r="V56" s="246"/>
      <c r="W56" s="246"/>
      <c r="X56" s="246"/>
      <c r="Y56" s="246"/>
      <c r="Z56" s="246"/>
      <c r="AA56" s="246"/>
      <c r="AB56" s="246"/>
      <c r="AC56" s="246"/>
      <c r="AD56" s="259"/>
      <c r="AE56" s="249"/>
      <c r="AF56" s="249"/>
      <c r="AG56" s="259"/>
      <c r="AH56" s="259"/>
      <c r="AI56" s="259"/>
      <c r="AJ56" s="259"/>
      <c r="AK56" s="259"/>
      <c r="AL56" s="259"/>
      <c r="AM56" s="259"/>
      <c r="AN56" s="259"/>
      <c r="AO56" s="259"/>
    </row>
    <row r="57" spans="1:41" s="251" customFormat="1" ht="33" customHeight="1">
      <c r="A57" s="780"/>
      <c r="B57" s="780"/>
      <c r="C57" s="780"/>
      <c r="D57" s="777"/>
      <c r="E57" s="777"/>
      <c r="F57" s="777"/>
      <c r="G57" s="246"/>
      <c r="H57" s="262"/>
      <c r="I57" s="246"/>
      <c r="J57" s="246"/>
      <c r="K57" s="246"/>
      <c r="L57" s="246"/>
      <c r="M57" s="246"/>
      <c r="N57" s="246"/>
      <c r="O57" s="246"/>
      <c r="P57" s="246"/>
      <c r="Q57" s="246"/>
      <c r="R57" s="246"/>
      <c r="S57" s="246"/>
      <c r="T57" s="246"/>
      <c r="U57" s="246"/>
      <c r="V57" s="246"/>
      <c r="W57" s="246"/>
      <c r="X57" s="246"/>
      <c r="Y57" s="246"/>
      <c r="Z57" s="246"/>
      <c r="AA57" s="246"/>
      <c r="AB57" s="246"/>
      <c r="AC57" s="246"/>
      <c r="AD57" s="259"/>
      <c r="AE57" s="249"/>
      <c r="AF57" s="249"/>
      <c r="AG57" s="259"/>
      <c r="AH57" s="259"/>
      <c r="AI57" s="259"/>
      <c r="AJ57" s="259"/>
      <c r="AK57" s="259"/>
      <c r="AL57" s="259"/>
      <c r="AM57" s="259"/>
      <c r="AN57" s="259"/>
      <c r="AO57" s="259"/>
    </row>
    <row r="58" spans="1:41" s="251" customFormat="1" ht="12.75" customHeight="1">
      <c r="A58" s="778"/>
      <c r="B58" s="778"/>
      <c r="C58" s="778"/>
      <c r="D58" s="778"/>
      <c r="E58" s="778"/>
      <c r="F58" s="778"/>
      <c r="G58" s="246"/>
      <c r="H58" s="262"/>
      <c r="I58" s="246"/>
      <c r="J58" s="246"/>
      <c r="K58" s="246"/>
      <c r="L58" s="246"/>
      <c r="M58" s="246"/>
      <c r="N58" s="246"/>
      <c r="O58" s="246"/>
      <c r="P58" s="246"/>
      <c r="Q58" s="246"/>
      <c r="R58" s="246"/>
      <c r="S58" s="246"/>
      <c r="T58" s="246"/>
      <c r="U58" s="246"/>
      <c r="V58" s="246"/>
      <c r="W58" s="246"/>
      <c r="X58" s="246"/>
      <c r="Y58" s="246"/>
      <c r="Z58" s="246"/>
      <c r="AA58" s="246"/>
      <c r="AB58" s="246"/>
      <c r="AC58" s="246"/>
      <c r="AD58" s="259"/>
      <c r="AE58" s="249"/>
      <c r="AF58" s="249"/>
      <c r="AG58" s="259"/>
      <c r="AH58" s="259"/>
      <c r="AI58" s="259"/>
      <c r="AJ58" s="259"/>
      <c r="AK58" s="259"/>
      <c r="AL58" s="259"/>
      <c r="AM58" s="259"/>
      <c r="AN58" s="259"/>
      <c r="AO58" s="259"/>
    </row>
    <row r="59" spans="1:41" s="251" customFormat="1" ht="24.75" customHeight="1">
      <c r="A59" s="776" t="s">
        <v>54</v>
      </c>
      <c r="B59" s="776"/>
      <c r="C59" s="776"/>
      <c r="D59" s="776"/>
      <c r="E59" s="776"/>
      <c r="F59" s="776"/>
      <c r="G59" s="246"/>
      <c r="H59" s="262"/>
      <c r="I59" s="246"/>
      <c r="J59" s="246"/>
      <c r="K59" s="246"/>
      <c r="L59" s="246"/>
      <c r="M59" s="246"/>
      <c r="N59" s="246"/>
      <c r="O59" s="246"/>
      <c r="P59" s="246"/>
      <c r="Q59" s="246"/>
      <c r="R59" s="246"/>
      <c r="S59" s="246"/>
      <c r="T59" s="246"/>
      <c r="U59" s="246"/>
      <c r="V59" s="246"/>
      <c r="W59" s="246"/>
      <c r="X59" s="246"/>
      <c r="Y59" s="246"/>
      <c r="Z59" s="246"/>
      <c r="AA59" s="246"/>
      <c r="AB59" s="246"/>
      <c r="AC59" s="246"/>
      <c r="AD59" s="259"/>
      <c r="AE59" s="249"/>
      <c r="AF59" s="249"/>
      <c r="AG59" s="259"/>
      <c r="AH59" s="259"/>
      <c r="AI59" s="259"/>
      <c r="AJ59" s="259"/>
      <c r="AK59" s="259"/>
      <c r="AL59" s="259"/>
      <c r="AM59" s="259"/>
      <c r="AN59" s="259"/>
      <c r="AO59" s="259"/>
    </row>
    <row r="60" spans="1:41" s="251" customFormat="1" ht="33" customHeight="1">
      <c r="A60" s="262"/>
      <c r="B60" s="262"/>
      <c r="C60" s="246"/>
      <c r="D60" s="246"/>
      <c r="E60" s="246"/>
      <c r="F60" s="246"/>
      <c r="G60" s="246"/>
      <c r="H60" s="262"/>
      <c r="I60" s="246"/>
      <c r="J60" s="246"/>
      <c r="K60" s="246"/>
      <c r="L60" s="246"/>
      <c r="M60" s="246"/>
      <c r="N60" s="246"/>
      <c r="O60" s="246"/>
      <c r="P60" s="246"/>
      <c r="Q60" s="246"/>
      <c r="R60" s="246"/>
      <c r="S60" s="246"/>
      <c r="T60" s="246"/>
      <c r="U60" s="246"/>
      <c r="V60" s="246"/>
      <c r="W60" s="246"/>
      <c r="X60" s="246"/>
      <c r="Y60" s="246"/>
      <c r="Z60" s="246"/>
      <c r="AA60" s="246"/>
      <c r="AB60" s="246"/>
      <c r="AC60" s="246"/>
      <c r="AD60" s="259"/>
      <c r="AE60" s="249"/>
      <c r="AF60" s="249"/>
      <c r="AG60" s="259"/>
      <c r="AH60" s="259"/>
      <c r="AI60" s="259"/>
      <c r="AJ60" s="259"/>
      <c r="AK60" s="259"/>
      <c r="AL60" s="259"/>
      <c r="AM60" s="259"/>
      <c r="AN60" s="259"/>
      <c r="AO60" s="259"/>
    </row>
    <row r="61" spans="1:41" s="251" customFormat="1" ht="33" customHeight="1">
      <c r="A61" s="262"/>
      <c r="B61" s="262"/>
      <c r="C61" s="246"/>
      <c r="D61" s="246"/>
      <c r="E61" s="246"/>
      <c r="F61" s="246"/>
      <c r="G61" s="246"/>
      <c r="H61" s="262"/>
      <c r="I61" s="246"/>
      <c r="J61" s="246"/>
      <c r="K61" s="246"/>
      <c r="L61" s="246"/>
      <c r="M61" s="246"/>
      <c r="N61" s="246"/>
      <c r="O61" s="246"/>
      <c r="P61" s="246"/>
      <c r="Q61" s="246"/>
      <c r="R61" s="246"/>
      <c r="S61" s="246"/>
      <c r="T61" s="246"/>
      <c r="U61" s="246"/>
      <c r="V61" s="246"/>
      <c r="W61" s="246"/>
      <c r="X61" s="246"/>
      <c r="Y61" s="246"/>
      <c r="Z61" s="246"/>
      <c r="AA61" s="246"/>
      <c r="AB61" s="246"/>
      <c r="AC61" s="246"/>
      <c r="AD61" s="259"/>
      <c r="AE61" s="249"/>
      <c r="AF61" s="249"/>
      <c r="AG61" s="259"/>
      <c r="AH61" s="259"/>
      <c r="AI61" s="259"/>
      <c r="AJ61" s="259"/>
      <c r="AK61" s="259"/>
      <c r="AL61" s="259"/>
      <c r="AM61" s="259"/>
      <c r="AN61" s="259"/>
      <c r="AO61" s="259"/>
    </row>
    <row r="62" spans="1:41">
      <c r="A62" s="262"/>
      <c r="B62" s="262"/>
      <c r="C62" s="246"/>
      <c r="D62" s="246"/>
      <c r="E62" s="246"/>
      <c r="F62" s="246"/>
      <c r="G62" s="246"/>
      <c r="H62" s="246"/>
      <c r="I62" s="247"/>
      <c r="J62" s="247"/>
      <c r="K62" s="247"/>
      <c r="L62" s="247"/>
      <c r="M62" s="247"/>
      <c r="N62" s="247"/>
      <c r="O62" s="247"/>
      <c r="P62" s="247"/>
      <c r="Q62" s="247"/>
      <c r="R62" s="247"/>
      <c r="S62" s="247"/>
      <c r="T62" s="247"/>
      <c r="U62" s="247"/>
      <c r="V62" s="247"/>
      <c r="W62" s="247"/>
      <c r="X62" s="247"/>
      <c r="Y62" s="247"/>
      <c r="Z62" s="247"/>
      <c r="AA62" s="247"/>
      <c r="AB62" s="247"/>
      <c r="AC62" s="247"/>
    </row>
    <row r="63" spans="1:41">
      <c r="A63" s="262"/>
      <c r="B63" s="262"/>
      <c r="C63" s="246"/>
      <c r="D63" s="246"/>
      <c r="E63" s="246"/>
      <c r="F63" s="246"/>
      <c r="G63" s="246"/>
      <c r="H63" s="246"/>
      <c r="I63" s="247"/>
      <c r="J63" s="247"/>
      <c r="K63" s="247"/>
      <c r="L63" s="247"/>
      <c r="M63" s="247"/>
      <c r="N63" s="247"/>
      <c r="O63" s="247"/>
      <c r="P63" s="247"/>
      <c r="Q63" s="247"/>
      <c r="R63" s="247"/>
      <c r="S63" s="247"/>
      <c r="T63" s="247"/>
      <c r="U63" s="247"/>
      <c r="V63" s="247"/>
      <c r="W63" s="247"/>
      <c r="X63" s="247"/>
      <c r="Y63" s="247"/>
      <c r="Z63" s="247"/>
      <c r="AA63" s="247"/>
      <c r="AB63" s="247"/>
      <c r="AC63" s="247"/>
    </row>
    <row r="64" spans="1:41">
      <c r="A64" s="262"/>
      <c r="B64" s="262"/>
      <c r="C64" s="246"/>
      <c r="D64" s="246"/>
      <c r="E64" s="246"/>
      <c r="F64" s="246"/>
      <c r="G64" s="246"/>
      <c r="H64" s="246"/>
      <c r="I64" s="247"/>
      <c r="J64" s="247"/>
      <c r="K64" s="247"/>
      <c r="L64" s="247"/>
      <c r="M64" s="247"/>
      <c r="N64" s="247"/>
      <c r="O64" s="247"/>
      <c r="P64" s="247"/>
      <c r="Q64" s="247"/>
      <c r="R64" s="247"/>
      <c r="S64" s="247"/>
      <c r="T64" s="247"/>
      <c r="U64" s="247"/>
      <c r="V64" s="247"/>
      <c r="W64" s="247"/>
      <c r="X64" s="247"/>
      <c r="Y64" s="247"/>
      <c r="Z64" s="247"/>
      <c r="AA64" s="247"/>
      <c r="AB64" s="247"/>
      <c r="AC64" s="247"/>
    </row>
    <row r="65" spans="1:1">
      <c r="A65" s="262"/>
    </row>
    <row r="66" spans="1:1">
      <c r="A66" s="262"/>
    </row>
    <row r="67" spans="1:1">
      <c r="A67" s="262"/>
    </row>
    <row r="68" spans="1:1">
      <c r="A68" s="262"/>
    </row>
    <row r="69" spans="1:1">
      <c r="A69" s="262"/>
    </row>
    <row r="70" spans="1:1">
      <c r="A70" s="262"/>
    </row>
    <row r="71" spans="1:1">
      <c r="A71" s="262"/>
    </row>
    <row r="72" spans="1:1">
      <c r="A72" s="262"/>
    </row>
    <row r="73" spans="1:1">
      <c r="A73" s="262"/>
    </row>
  </sheetData>
  <sheetProtection algorithmName="SHA-512" hashValue="v7kxy3Kx7JTtiMZ9i3kI00Zj5oL1psFSo6Gb16UBgocCYYus9bRCrtOF5RHkTjrIdIi3I4vm/NxCT2WHQsH1RQ==" saltValue="MVVIV1Kn7QdRBnnntSN9nA==" spinCount="100000" sheet="1" formatColumns="0" formatRows="0" selectLockedCells="1"/>
  <customSheetViews>
    <customSheetView guid="{FCAAE906-744B-4580-8002-466CC408DAC9}" scale="145" showPageBreaks="1" showGridLines="0" zeroValues="0" fitToPage="1" printArea="1" hiddenColumns="1" view="pageBreakPreview" topLeftCell="A40">
      <selection activeCell="C45" sqref="C45"/>
      <rowBreaks count="1" manualBreakCount="1">
        <brk id="42" max="5" man="1"/>
      </rowBreaks>
      <pageMargins left="0" right="0" top="0" bottom="0" header="0" footer="0"/>
      <pageSetup paperSize="9" scale="93" fitToHeight="0" orientation="portrait" r:id="rId1"/>
      <headerFooter alignWithMargins="0">
        <oddFooter>&amp;R&amp;"Book Antiqua,Bold"&amp;8Bid Form (1st Envelope)  / Page &amp;P of &amp;N</oddFooter>
      </headerFooter>
    </customSheetView>
    <customSheetView guid="{FC366365-2136-48B2-A9F6-DEB708B66B93}" showPageBreaks="1" showGridLines="0" zeroValues="0" fitToPage="1" printArea="1" hiddenColumns="1" view="pageBreakPreview">
      <selection activeCell="D49" sqref="D49:F49"/>
      <rowBreaks count="1" manualBreakCount="1">
        <brk id="42" max="5" man="1"/>
      </rowBreaks>
      <pageMargins left="0" right="0" top="0" bottom="0" header="0" footer="0"/>
      <pageSetup paperSize="9" scale="93" fitToHeight="0" orientation="portrait" r:id="rId2"/>
      <headerFooter alignWithMargins="0">
        <oddFooter>&amp;R&amp;"Book Antiqua,Bold"&amp;8Bid Form (1st Envelope)  / Page &amp;P of &amp;N</oddFooter>
      </headerFooter>
    </customSheetView>
    <customSheetView guid="{25F14B1D-FADD-4C44-AA48-5D402D65337D}" showPageBreaks="1" showGridLines="0" zeroValues="0" fitToPage="1" printArea="1" hiddenColumns="1" view="pageBreakPreview">
      <selection activeCell="D49" sqref="D49:F49"/>
      <rowBreaks count="1" manualBreakCount="1">
        <brk id="42" max="5" man="1"/>
      </rowBreaks>
      <pageMargins left="0" right="0" top="0" bottom="0" header="0" footer="0"/>
      <pageSetup paperSize="9" scale="93" fitToHeight="0" orientation="portrait" r:id="rId3"/>
      <headerFooter alignWithMargins="0">
        <oddFooter>&amp;R&amp;"Book Antiqua,Bold"&amp;8Bid Form (1st Envelope)  / Page &amp;P of &amp;N</oddFooter>
      </headerFooter>
    </customSheetView>
    <customSheetView guid="{2D068FA3-47E3-4516-81A6-894AA90F7864}" showPageBreaks="1" showGridLines="0" zeroValues="0" fitToPage="1" printArea="1" hiddenColumns="1" view="pageBreakPreview" topLeftCell="A52">
      <selection activeCell="D49" sqref="D49:F49"/>
      <rowBreaks count="1" manualBreakCount="1">
        <brk id="42" max="5" man="1"/>
      </rowBreaks>
      <pageMargins left="0" right="0" top="0" bottom="0" header="0" footer="0"/>
      <pageSetup paperSize="9" scale="93" fitToHeight="0" orientation="portrait" r:id="rId4"/>
      <headerFooter alignWithMargins="0">
        <oddFooter>&amp;R&amp;"Book Antiqua,Bold"&amp;8Bid Form (1st Envelope)  / Page &amp;P of &amp;N</oddFooter>
      </headerFooter>
    </customSheetView>
    <customSheetView guid="{97B2ED79-AE3F-4DF3-959D-96AE4A0B76A0}" showPageBreaks="1" showGridLines="0" zeroValues="0" fitToPage="1" printArea="1" hiddenColumns="1" view="pageBreakPreview" topLeftCell="A10">
      <selection activeCell="C5" sqref="C5:F5"/>
      <rowBreaks count="1" manualBreakCount="1">
        <brk id="42" max="5" man="1"/>
      </rowBreaks>
      <pageMargins left="0" right="0" top="0" bottom="0" header="0" footer="0"/>
      <pageSetup paperSize="9" scale="93" fitToHeight="0" orientation="portrait" r:id="rId5"/>
      <headerFooter alignWithMargins="0">
        <oddFooter>&amp;R&amp;"Book Antiqua,Bold"&amp;8Bid Form (1st Envelope)  / Page &amp;P of &amp;N</oddFooter>
      </headerFooter>
    </customSheetView>
    <customSheetView guid="{CB39F8EE-FAD8-4C4E-B5E9-5EC27AC08528}" showGridLines="0" zeroValues="0" fitToPage="1" hiddenColumns="1">
      <selection activeCell="D48" sqref="D48:F48"/>
      <rowBreaks count="1" manualBreakCount="1">
        <brk id="45" max="5" man="1"/>
      </rowBreaks>
      <pageMargins left="0" right="0" top="0" bottom="0" header="0" footer="0"/>
      <pageSetup paperSize="9" scale="93" fitToHeight="0" orientation="portrait" r:id="rId6"/>
      <headerFooter alignWithMargins="0">
        <oddFooter>&amp;R&amp;"Book Antiqua,Bold"&amp;8Bid Form (1st Envelope)  / Page &amp;P of &amp;N</oddFooter>
      </headerFooter>
    </customSheetView>
    <customSheetView guid="{E8B8E0BD-9CB3-4C7D-9BC6-088FDFCB0B45}" showGridLines="0" zeroValues="0" fitToPage="1" hiddenColumns="1">
      <selection activeCell="D48" sqref="D48:F48"/>
      <rowBreaks count="1" manualBreakCount="1">
        <brk id="45" max="5" man="1"/>
      </rowBreaks>
      <pageMargins left="0" right="0" top="0" bottom="0" header="0" footer="0"/>
      <pageSetup paperSize="9" scale="93" fitToHeight="0" orientation="portrait" r:id="rId7"/>
      <headerFooter alignWithMargins="0">
        <oddFooter>&amp;R&amp;"Book Antiqua,Bold"&amp;8Bid Form (1st Envelope)  / Page &amp;P of &amp;N</oddFooter>
      </headerFooter>
    </customSheetView>
    <customSheetView guid="{E2E57CA5-082B-4C11-AB34-2A298199576B}" showGridLines="0" zeroValues="0" fitToPage="1" topLeftCell="A13">
      <selection activeCell="C5" sqref="C5:F5"/>
      <rowBreaks count="1" manualBreakCount="1">
        <brk id="52" max="5" man="1"/>
      </rowBreaks>
      <pageMargins left="0" right="0" top="0" bottom="0" header="0" footer="0"/>
      <pageSetup paperSize="9" scale="96" fitToHeight="0" orientation="portrait" r:id="rId8"/>
      <headerFooter alignWithMargins="0">
        <oddFooter>&amp;R&amp;"Book Antiqua,Bold"&amp;8Bid Form (1st Envelope)  / Page &amp;P of &amp;N</oddFooter>
      </headerFooter>
    </customSheetView>
    <customSheetView guid="{EEE4E2D7-4BFE-4C24-8B93-9FD441A50336}" showGridLines="0" zeroValues="0" fitToPage="1" topLeftCell="A58">
      <selection activeCell="C5" sqref="C5:F5"/>
      <rowBreaks count="1" manualBreakCount="1">
        <brk id="52" max="5" man="1"/>
      </rowBreaks>
      <pageMargins left="0" right="0" top="0" bottom="0" header="0" footer="0"/>
      <pageSetup paperSize="9" scale="96" fitToHeight="0" orientation="portrait" r:id="rId9"/>
      <headerFooter alignWithMargins="0">
        <oddFooter>&amp;R&amp;"Book Antiqua,Bold"&amp;8Bid Form (1st Envelope)  / Page &amp;P of &amp;N</oddFooter>
      </headerFooter>
    </customSheetView>
    <customSheetView guid="{091A6405-72DB-46E0-B81A-EC53A5C58396}" showGridLines="0" zeroValues="0">
      <selection activeCell="D62" sqref="D62:F62"/>
      <rowBreaks count="1" manualBreakCount="1">
        <brk id="52" max="5" man="1"/>
      </rowBreaks>
      <pageMargins left="0" right="0" top="0" bottom="0" header="0" footer="0"/>
      <pageSetup orientation="portrait" r:id="rId10"/>
      <headerFooter alignWithMargins="0">
        <oddFooter>&amp;R&amp;"Book Antiqua,Bold"&amp;8Bid Form (1st Envelope)  / Page &amp;P of &amp;N</oddFooter>
      </headerFooter>
    </customSheetView>
    <customSheetView guid="{4F65FF32-EC61-4022-A399-2986D7B6B8B3}" showGridLines="0" zeroValues="0" hiddenColumns="1" showRuler="0">
      <selection activeCell="C5" sqref="C5:F5"/>
      <pageMargins left="0" right="0" top="0" bottom="0" header="0" footer="0"/>
      <pageSetup orientation="portrait" r:id="rId11"/>
      <headerFooter alignWithMargins="0">
        <oddFooter>&amp;R&amp;"Book Antiqua,Bold"&amp;8Bid Form (1st Envelope)  / Page &amp;P of &amp;N</oddFooter>
      </headerFooter>
    </customSheetView>
    <customSheetView guid="{01ACF2E1-8E61-4459-ABC1-B6C183DEED61}" showGridLines="0" zeroValues="0" showRuler="0">
      <selection activeCell="C5" sqref="C5:F5"/>
      <pageMargins left="0" right="0" top="0" bottom="0" header="0" footer="0"/>
      <pageSetup orientation="portrait" r:id="rId12"/>
      <headerFooter alignWithMargins="0">
        <oddFooter>&amp;R&amp;"Book Antiqua,Bold"&amp;8Bid Form (1st Envelope)  / Page &amp;P of &amp;N</oddFooter>
      </headerFooter>
    </customSheetView>
    <customSheetView guid="{14D7F02E-BCCA-4517-ABC7-537FF4AEB67A}" showGridLines="0" zeroValues="0">
      <selection activeCell="D54" sqref="D54:F54"/>
      <rowBreaks count="1" manualBreakCount="1">
        <brk id="52" max="5" man="1"/>
      </rowBreaks>
      <pageMargins left="0" right="0" top="0" bottom="0" header="0" footer="0"/>
      <pageSetup orientation="portrait" r:id="rId13"/>
      <headerFooter alignWithMargins="0">
        <oddFooter>&amp;R&amp;"Book Antiqua,Bold"&amp;8Bid Form (1st Envelope)  / Page &amp;P of &amp;N</oddFooter>
      </headerFooter>
    </customSheetView>
    <customSheetView guid="{27A45B7A-04F2-4516-B80B-5ED0825D4ED3}" showGridLines="0" zeroValues="0" fitToPage="1" topLeftCell="A58">
      <selection activeCell="C5" sqref="C5:F5"/>
      <rowBreaks count="1" manualBreakCount="1">
        <brk id="52" max="5" man="1"/>
      </rowBreaks>
      <pageMargins left="0" right="0" top="0" bottom="0" header="0" footer="0"/>
      <pageSetup paperSize="9" scale="96" fitToHeight="0" orientation="portrait" r:id="rId14"/>
      <headerFooter alignWithMargins="0">
        <oddFooter>&amp;R&amp;"Book Antiqua,Bold"&amp;8Bid Form (1st Envelope)  / Page &amp;P of &amp;N</oddFooter>
      </headerFooter>
    </customSheetView>
    <customSheetView guid="{1F4837C2-36FF-4422-95DC-EAAD1B4FAC2F}" showGridLines="0" zeroValues="0" fitToPage="1" printArea="1" hiddenColumns="1">
      <selection activeCell="D47" sqref="D47:F55"/>
      <rowBreaks count="1" manualBreakCount="1">
        <brk id="45" max="5" man="1"/>
      </rowBreaks>
      <pageMargins left="0" right="0" top="0" bottom="0" header="0" footer="0"/>
      <pageSetup paperSize="9" scale="93" fitToHeight="0" orientation="portrait" r:id="rId15"/>
      <headerFooter alignWithMargins="0">
        <oddFooter>&amp;R&amp;"Book Antiqua,Bold"&amp;8Bid Form (1st Envelope)  / Page &amp;P of &amp;N</oddFooter>
      </headerFooter>
    </customSheetView>
    <customSheetView guid="{FD7F7BE1-8CB1-460B-98AB-D33E15FD14E6}" showGridLines="0" zeroValues="0" fitToPage="1" hiddenColumns="1" topLeftCell="A36">
      <selection activeCell="C43" sqref="C43"/>
      <rowBreaks count="1" manualBreakCount="1">
        <brk id="45" max="5" man="1"/>
      </rowBreaks>
      <pageMargins left="0" right="0" top="0" bottom="0" header="0" footer="0"/>
      <pageSetup paperSize="9" scale="93" fitToHeight="0" orientation="portrait" r:id="rId16"/>
      <headerFooter alignWithMargins="0">
        <oddFooter>&amp;R&amp;"Book Antiqua,Bold"&amp;8Bid Form (1st Envelope)  / Page &amp;P of &amp;N</oddFooter>
      </headerFooter>
    </customSheetView>
    <customSheetView guid="{8C0E2163-61BB-48DF-AFAF-5E75147ED450}" showGridLines="0" zeroValues="0" fitToPage="1" hiddenColumns="1">
      <selection activeCell="D48" sqref="D48:F48"/>
      <rowBreaks count="1" manualBreakCount="1">
        <brk id="45" max="5" man="1"/>
      </rowBreaks>
      <pageMargins left="0" right="0" top="0" bottom="0" header="0" footer="0"/>
      <pageSetup paperSize="9" scale="93" fitToHeight="0" orientation="portrait" r:id="rId17"/>
      <headerFooter alignWithMargins="0">
        <oddFooter>&amp;R&amp;"Book Antiqua,Bold"&amp;8Bid Form (1st Envelope)  / Page &amp;P of &amp;N</oddFooter>
      </headerFooter>
    </customSheetView>
    <customSheetView guid="{3DA0B320-DAF7-4F4A-921A-9FCFD188E8C7}" showGridLines="0" zeroValues="0" fitToPage="1" hiddenColumns="1">
      <selection activeCell="D48" sqref="D48:F48"/>
      <rowBreaks count="1" manualBreakCount="1">
        <brk id="45" max="5" man="1"/>
      </rowBreaks>
      <pageMargins left="0" right="0" top="0" bottom="0" header="0" footer="0"/>
      <pageSetup paperSize="9" scale="93" fitToHeight="0" orientation="portrait" r:id="rId18"/>
      <headerFooter alignWithMargins="0">
        <oddFooter>&amp;R&amp;"Book Antiqua,Bold"&amp;8Bid Form (1st Envelope)  / Page &amp;P of &amp;N</oddFooter>
      </headerFooter>
    </customSheetView>
    <customSheetView guid="{BE0CEA4D-1A4E-4C32-BF92-B8DA3D3423E5}" showGridLines="0" zeroValues="0" fitToPage="1" hiddenColumns="1" topLeftCell="A52">
      <selection activeCell="D48" sqref="D48:F48"/>
      <rowBreaks count="1" manualBreakCount="1">
        <brk id="45" max="5" man="1"/>
      </rowBreaks>
      <pageMargins left="0" right="0" top="0" bottom="0" header="0" footer="0"/>
      <pageSetup paperSize="9" scale="93" fitToHeight="0" orientation="portrait" r:id="rId19"/>
      <headerFooter alignWithMargins="0">
        <oddFooter>&amp;R&amp;"Book Antiqua,Bold"&amp;8Bid Form (1st Envelope)  / Page &amp;P of &amp;N</oddFooter>
      </headerFooter>
    </customSheetView>
    <customSheetView guid="{714760DF-5EB1-4543-9C04-C1A23AAE4384}" showGridLines="0" zeroValues="0" fitToPage="1" printArea="1" hiddenColumns="1" topLeftCell="A4">
      <selection activeCell="D48" sqref="D48:F48"/>
      <rowBreaks count="1" manualBreakCount="1">
        <brk id="45" max="5" man="1"/>
      </rowBreaks>
      <pageMargins left="0" right="0" top="0" bottom="0" header="0" footer="0"/>
      <pageSetup paperSize="9" scale="93" fitToHeight="0" orientation="portrait" r:id="rId20"/>
      <headerFooter alignWithMargins="0">
        <oddFooter>&amp;R&amp;"Book Antiqua,Bold"&amp;8Bid Form (1st Envelope)  / Page &amp;P of &amp;N</oddFooter>
      </headerFooter>
    </customSheetView>
    <customSheetView guid="{D4A148BB-8D25-43B9-8797-A9D3AE767B49}" showGridLines="0" zeroValues="0" fitToPage="1" hiddenColumns="1">
      <selection activeCell="D48" sqref="D48:F48"/>
      <rowBreaks count="1" manualBreakCount="1">
        <brk id="45" max="5" man="1"/>
      </rowBreaks>
      <pageMargins left="0" right="0" top="0" bottom="0" header="0" footer="0"/>
      <pageSetup paperSize="9" scale="93" fitToHeight="0" orientation="portrait" r:id="rId21"/>
      <headerFooter alignWithMargins="0">
        <oddFooter>&amp;R&amp;"Book Antiqua,Bold"&amp;8Bid Form (1st Envelope)  / Page &amp;P of &amp;N</oddFooter>
      </headerFooter>
    </customSheetView>
    <customSheetView guid="{9658319F-66FC-48F8-AB8A-302F6F77BA10}" showPageBreaks="1" showGridLines="0" zeroValues="0" fitToPage="1" printArea="1" hiddenColumns="1" view="pageBreakPreview">
      <selection activeCell="C5" sqref="C5:F5"/>
      <rowBreaks count="1" manualBreakCount="1">
        <brk id="42" max="5" man="1"/>
      </rowBreaks>
      <pageMargins left="0" right="0" top="0" bottom="0" header="0" footer="0"/>
      <pageSetup paperSize="9" scale="93" fitToHeight="0" orientation="portrait" r:id="rId22"/>
      <headerFooter alignWithMargins="0">
        <oddFooter>&amp;R&amp;"Book Antiqua,Bold"&amp;8Bid Form (1st Envelope)  / Page &amp;P of &amp;N</oddFooter>
      </headerFooter>
    </customSheetView>
    <customSheetView guid="{EF8F60CB-82F3-477F-A7D3-94F4C70843DC}" showPageBreaks="1" showGridLines="0" zeroValues="0" fitToPage="1" printArea="1" hiddenColumns="1" view="pageBreakPreview" topLeftCell="A52">
      <selection activeCell="D49" sqref="D49:F49"/>
      <rowBreaks count="1" manualBreakCount="1">
        <brk id="42" max="5" man="1"/>
      </rowBreaks>
      <pageMargins left="0" right="0" top="0" bottom="0" header="0" footer="0"/>
      <pageSetup paperSize="9" scale="93" fitToHeight="0" orientation="portrait" r:id="rId23"/>
      <headerFooter alignWithMargins="0">
        <oddFooter>&amp;R&amp;"Book Antiqua,Bold"&amp;8Bid Form (1st Envelope)  / Page &amp;P of &amp;N</oddFooter>
      </headerFooter>
    </customSheetView>
    <customSheetView guid="{427AF4ED-2BDF-478F-9F0A-595838FA0EC8}" showPageBreaks="1" showGridLines="0" zeroValues="0" fitToPage="1" printArea="1" hiddenColumns="1" view="pageBreakPreview">
      <selection activeCell="D49" sqref="D49:F49"/>
      <rowBreaks count="1" manualBreakCount="1">
        <brk id="42" max="5" man="1"/>
      </rowBreaks>
      <pageMargins left="0" right="0" top="0" bottom="0" header="0" footer="0"/>
      <pageSetup paperSize="9" scale="94" fitToHeight="0" orientation="portrait" r:id="rId24"/>
      <headerFooter alignWithMargins="0">
        <oddFooter>&amp;R&amp;"Book Antiqua,Bold"&amp;8Bid Form (1st Envelope)  / Page &amp;P of &amp;N</oddFooter>
      </headerFooter>
    </customSheetView>
    <customSheetView guid="{D4DE57C7-E521-4428-80BD-545B19793C78}" scale="145" showPageBreaks="1" showGridLines="0" zeroValues="0" fitToPage="1" printArea="1" hiddenColumns="1" view="pageBreakPreview" topLeftCell="A34">
      <selection activeCell="C45" sqref="C45"/>
      <rowBreaks count="1" manualBreakCount="1">
        <brk id="42" max="5" man="1"/>
      </rowBreaks>
      <pageMargins left="0" right="0" top="0" bottom="0" header="0" footer="0"/>
      <pageSetup paperSize="9" scale="93" fitToHeight="0" orientation="portrait" r:id="rId25"/>
      <headerFooter alignWithMargins="0">
        <oddFooter>&amp;R&amp;"Book Antiqua,Bold"&amp;8Bid Form (1st Envelope)  / Page &amp;P of &amp;N</oddFooter>
      </headerFooter>
    </customSheetView>
    <customSheetView guid="{02C2A9AD-9E17-4CEB-86EA-204D1460A62A}" scale="145" showPageBreaks="1" showGridLines="0" zeroValues="0" fitToPage="1" printArea="1" hiddenColumns="1" view="pageBreakPreview" topLeftCell="A38">
      <selection activeCell="C45" sqref="C45"/>
      <rowBreaks count="1" manualBreakCount="1">
        <brk id="42" max="5" man="1"/>
      </rowBreaks>
      <pageMargins left="0" right="0" top="0" bottom="0" header="0" footer="0"/>
      <pageSetup paperSize="9" scale="93" fitToHeight="0" orientation="portrait" r:id="rId26"/>
      <headerFooter alignWithMargins="0">
        <oddFooter>&amp;R&amp;"Book Antiqua,Bold"&amp;8Bid Form (1st Envelope)  / Page &amp;P of &amp;N</oddFooter>
      </headerFooter>
    </customSheetView>
  </customSheetViews>
  <mergeCells count="44">
    <mergeCell ref="A57:C57"/>
    <mergeCell ref="A49:C49"/>
    <mergeCell ref="A56:C56"/>
    <mergeCell ref="D53:F53"/>
    <mergeCell ref="A54:C54"/>
    <mergeCell ref="A52:C52"/>
    <mergeCell ref="B23:C23"/>
    <mergeCell ref="B24:C24"/>
    <mergeCell ref="D51:F51"/>
    <mergeCell ref="B21:C21"/>
    <mergeCell ref="D52:F52"/>
    <mergeCell ref="A42:F42"/>
    <mergeCell ref="D49:F49"/>
    <mergeCell ref="A50:C50"/>
    <mergeCell ref="D50:F50"/>
    <mergeCell ref="B39:C39"/>
    <mergeCell ref="B25:F25"/>
    <mergeCell ref="B22:C22"/>
    <mergeCell ref="B31:F31"/>
    <mergeCell ref="A59:F59"/>
    <mergeCell ref="B26:F26"/>
    <mergeCell ref="B27:F27"/>
    <mergeCell ref="B28:F28"/>
    <mergeCell ref="D55:F55"/>
    <mergeCell ref="A58:F58"/>
    <mergeCell ref="A53:C53"/>
    <mergeCell ref="A51:C51"/>
    <mergeCell ref="B32:F32"/>
    <mergeCell ref="B33:F33"/>
    <mergeCell ref="D54:F54"/>
    <mergeCell ref="A55:C55"/>
    <mergeCell ref="B29:F29"/>
    <mergeCell ref="B30:F30"/>
    <mergeCell ref="D56:F56"/>
    <mergeCell ref="D57:F57"/>
    <mergeCell ref="B20:F20"/>
    <mergeCell ref="D21:F21"/>
    <mergeCell ref="A3:F3"/>
    <mergeCell ref="C5:F5"/>
    <mergeCell ref="B6:C6"/>
    <mergeCell ref="C15:F15"/>
    <mergeCell ref="B19:F19"/>
    <mergeCell ref="B17:F17"/>
    <mergeCell ref="B18:F18"/>
  </mergeCells>
  <phoneticPr fontId="31" type="noConversion"/>
  <conditionalFormatting sqref="B32:F32">
    <cfRule type="expression" dxfId="2" priority="1">
      <formula>$Z$1="Sole Bidder"</formula>
    </cfRule>
  </conditionalFormatting>
  <conditionalFormatting sqref="C45:C46">
    <cfRule type="expression" dxfId="1" priority="3" stopIfTrue="1">
      <formula>$B$45=""</formula>
    </cfRule>
  </conditionalFormatting>
  <conditionalFormatting sqref="F45:F46">
    <cfRule type="expression" dxfId="0" priority="2" stopIfTrue="1">
      <formula>$E$45=""</formula>
    </cfRule>
  </conditionalFormatting>
  <pageMargins left="0.75" right="0.77" top="0.62" bottom="0.61" header="0.39" footer="0.32"/>
  <pageSetup paperSize="9" scale="93" fitToHeight="0" orientation="portrait" r:id="rId27"/>
  <headerFooter alignWithMargins="0">
    <oddFooter>&amp;R&amp;"Book Antiqua,Bold"&amp;8Bid Form (1st Envelope)  / Page &amp;P of &amp;N</oddFooter>
  </headerFooter>
  <rowBreaks count="1" manualBreakCount="1">
    <brk id="42" max="5" man="1"/>
  </rowBreaks>
  <drawing r:id="rId28"/>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P41"/>
  <sheetViews>
    <sheetView zoomScaleSheetLayoutView="100" workbookViewId="0">
      <selection activeCell="F34" sqref="F34"/>
    </sheetView>
  </sheetViews>
  <sheetFormatPr defaultColWidth="8" defaultRowHeight="16.5"/>
  <cols>
    <col min="1" max="1" width="7.5" style="81" customWidth="1"/>
    <col min="2" max="2" width="46.875" style="81" customWidth="1"/>
    <col min="3" max="3" width="2.25" style="81" customWidth="1"/>
    <col min="4" max="4" width="17.625" style="119" customWidth="1"/>
    <col min="5" max="5" width="4.125" style="119" customWidth="1"/>
    <col min="6" max="6" width="17.625" style="119" customWidth="1"/>
    <col min="7" max="7" width="21.625" style="84" customWidth="1"/>
    <col min="8" max="8" width="15.25" style="200" customWidth="1"/>
    <col min="9" max="10" width="13.75" style="200" customWidth="1"/>
    <col min="11" max="11" width="14.875" style="200" customWidth="1"/>
    <col min="12" max="12" width="13.75" style="200" customWidth="1"/>
    <col min="13" max="16" width="8" style="200" customWidth="1"/>
    <col min="17" max="16384" width="8" style="84"/>
  </cols>
  <sheetData>
    <row r="1" spans="1:16" ht="15.95" customHeight="1">
      <c r="B1" s="788" t="s">
        <v>508</v>
      </c>
      <c r="C1" s="789"/>
      <c r="D1" s="789"/>
      <c r="E1" s="789"/>
      <c r="F1" s="789"/>
    </row>
    <row r="2" spans="1:16" ht="15.95" customHeight="1">
      <c r="B2" s="82"/>
      <c r="C2" s="83"/>
      <c r="D2" s="85"/>
      <c r="E2" s="85"/>
      <c r="F2" s="85"/>
    </row>
    <row r="3" spans="1:16" s="86" customFormat="1" ht="15.95" customHeight="1">
      <c r="A3" s="81"/>
      <c r="B3" s="81"/>
      <c r="C3" s="81"/>
      <c r="D3" s="790" t="s">
        <v>509</v>
      </c>
      <c r="E3" s="790"/>
      <c r="F3" s="790"/>
      <c r="H3" s="608"/>
      <c r="I3" s="608"/>
      <c r="J3" s="608"/>
      <c r="K3" s="608"/>
      <c r="L3" s="608"/>
      <c r="M3" s="608"/>
      <c r="N3" s="608"/>
      <c r="O3" s="608"/>
      <c r="P3" s="608"/>
    </row>
    <row r="4" spans="1:16" s="86" customFormat="1" ht="20.25" customHeight="1">
      <c r="A4" s="796" t="s">
        <v>510</v>
      </c>
      <c r="B4" s="796"/>
      <c r="C4" s="796"/>
      <c r="D4" s="791" t="str">
        <f>'Sch-1'!B8</f>
        <v/>
      </c>
      <c r="E4" s="791"/>
      <c r="F4" s="791"/>
      <c r="H4" s="608"/>
      <c r="I4" s="608"/>
      <c r="J4" s="608"/>
      <c r="K4" s="608"/>
      <c r="L4" s="608"/>
      <c r="M4" s="608"/>
      <c r="N4" s="608"/>
      <c r="O4" s="608"/>
      <c r="P4" s="608"/>
    </row>
    <row r="5" spans="1:16" s="92" customFormat="1" ht="21" customHeight="1">
      <c r="A5" s="88" t="s">
        <v>333</v>
      </c>
      <c r="B5" s="794" t="s">
        <v>511</v>
      </c>
      <c r="C5" s="795"/>
      <c r="D5" s="89" t="s">
        <v>512</v>
      </c>
      <c r="E5" s="792" t="s">
        <v>513</v>
      </c>
      <c r="F5" s="793"/>
      <c r="H5" s="609"/>
      <c r="I5" s="609"/>
      <c r="J5" s="609"/>
      <c r="K5" s="609"/>
      <c r="L5" s="609"/>
      <c r="M5" s="609"/>
      <c r="N5" s="609"/>
      <c r="O5" s="609"/>
      <c r="P5" s="609"/>
    </row>
    <row r="6" spans="1:16" s="86" customFormat="1" ht="36" customHeight="1">
      <c r="A6" s="93">
        <v>1</v>
      </c>
      <c r="B6" s="94" t="s">
        <v>514</v>
      </c>
      <c r="C6" s="95"/>
      <c r="D6" s="96">
        <f>'Sch-3'!D14</f>
        <v>0</v>
      </c>
      <c r="E6" s="97" t="s">
        <v>515</v>
      </c>
      <c r="F6" s="98">
        <f>D6</f>
        <v>0</v>
      </c>
      <c r="G6" s="99"/>
      <c r="H6" s="608"/>
      <c r="I6" s="608"/>
      <c r="J6" s="608"/>
      <c r="K6" s="608"/>
      <c r="L6" s="608"/>
      <c r="M6" s="608"/>
      <c r="N6" s="608"/>
      <c r="O6" s="608"/>
      <c r="P6" s="608"/>
    </row>
    <row r="7" spans="1:16" s="86" customFormat="1" ht="34.5" customHeight="1">
      <c r="A7" s="93">
        <v>2</v>
      </c>
      <c r="B7" s="94" t="s">
        <v>516</v>
      </c>
      <c r="C7" s="95"/>
      <c r="D7" s="96" t="e">
        <f>'Sch-3'!D17</f>
        <v>#REF!</v>
      </c>
      <c r="E7" s="97"/>
      <c r="F7" s="98" t="e">
        <f>D7</f>
        <v>#REF!</v>
      </c>
      <c r="G7" s="99"/>
      <c r="H7" s="608"/>
      <c r="I7" s="608"/>
      <c r="J7" s="608"/>
      <c r="K7" s="608"/>
      <c r="L7" s="608"/>
      <c r="M7" s="608"/>
      <c r="N7" s="608"/>
      <c r="O7" s="608"/>
      <c r="P7" s="608"/>
    </row>
    <row r="8" spans="1:16" s="86" customFormat="1" ht="21" customHeight="1">
      <c r="A8" s="93">
        <v>3</v>
      </c>
      <c r="B8" s="94" t="s">
        <v>517</v>
      </c>
      <c r="C8" s="95"/>
      <c r="D8" s="96" t="e">
        <f>'Sch-3'!D19</f>
        <v>#REF!</v>
      </c>
      <c r="E8" s="97"/>
      <c r="F8" s="98" t="e">
        <f>D8</f>
        <v>#REF!</v>
      </c>
      <c r="G8" s="99"/>
      <c r="H8" s="608"/>
      <c r="I8" s="608"/>
      <c r="J8" s="608"/>
      <c r="K8" s="608"/>
      <c r="L8" s="608"/>
      <c r="M8" s="608"/>
      <c r="N8" s="608"/>
      <c r="O8" s="608"/>
      <c r="P8" s="608"/>
    </row>
    <row r="9" spans="1:16" s="86" customFormat="1" ht="21" customHeight="1">
      <c r="A9" s="93">
        <v>4</v>
      </c>
      <c r="B9" s="94" t="s">
        <v>518</v>
      </c>
      <c r="C9" s="95"/>
      <c r="D9" s="100" t="s">
        <v>397</v>
      </c>
      <c r="E9" s="97"/>
      <c r="F9" s="91" t="str">
        <f>D9</f>
        <v>Not Applicable</v>
      </c>
      <c r="H9" s="608"/>
      <c r="I9" s="608"/>
      <c r="J9" s="608"/>
      <c r="K9" s="608"/>
      <c r="L9" s="608"/>
      <c r="M9" s="608"/>
      <c r="N9" s="608"/>
      <c r="O9" s="608"/>
      <c r="P9" s="608"/>
    </row>
    <row r="10" spans="1:16" s="86" customFormat="1" ht="21" customHeight="1">
      <c r="A10" s="93">
        <v>5</v>
      </c>
      <c r="B10" s="94" t="s">
        <v>519</v>
      </c>
      <c r="C10" s="95"/>
      <c r="D10" s="101" t="e">
        <f>SUM(D6,D7,D8)</f>
        <v>#REF!</v>
      </c>
      <c r="E10" s="97"/>
      <c r="F10" s="102" t="e">
        <f>F6+F7+F8</f>
        <v>#REF!</v>
      </c>
      <c r="H10" s="608"/>
      <c r="I10" s="608"/>
      <c r="J10" s="608"/>
      <c r="K10" s="608"/>
      <c r="L10" s="608"/>
      <c r="M10" s="608"/>
      <c r="N10" s="608"/>
      <c r="O10" s="608"/>
      <c r="P10" s="608"/>
    </row>
    <row r="11" spans="1:16" s="86" customFormat="1" ht="21" customHeight="1">
      <c r="A11" s="93">
        <v>6</v>
      </c>
      <c r="B11" s="103" t="s">
        <v>520</v>
      </c>
      <c r="C11" s="104" t="s">
        <v>515</v>
      </c>
      <c r="D11" s="96" t="e">
        <f>'Sch-1'!#REF!+#REF!+#REF!+#REF!</f>
        <v>#REF!</v>
      </c>
      <c r="E11" s="105" t="s">
        <v>515</v>
      </c>
      <c r="F11" s="98" t="e">
        <f>D11</f>
        <v>#REF!</v>
      </c>
      <c r="H11" s="608"/>
      <c r="I11" s="608"/>
      <c r="J11" s="608"/>
      <c r="K11" s="608"/>
      <c r="L11" s="608"/>
      <c r="M11" s="608"/>
      <c r="N11" s="608"/>
      <c r="O11" s="608"/>
      <c r="P11" s="608"/>
    </row>
    <row r="12" spans="1:16" s="86" customFormat="1" ht="21.95" customHeight="1">
      <c r="A12" s="93">
        <v>7</v>
      </c>
      <c r="B12" s="103" t="s">
        <v>521</v>
      </c>
      <c r="C12" s="95"/>
      <c r="D12" s="89" t="e">
        <f>D10-D11</f>
        <v>#REF!</v>
      </c>
      <c r="E12" s="97"/>
      <c r="F12" s="102" t="e">
        <f>F10-F11</f>
        <v>#REF!</v>
      </c>
      <c r="G12" s="106"/>
      <c r="H12" s="608"/>
      <c r="I12" s="608"/>
      <c r="J12" s="608"/>
      <c r="K12" s="608"/>
      <c r="L12" s="608"/>
      <c r="M12" s="608"/>
      <c r="N12" s="608"/>
      <c r="O12" s="608"/>
      <c r="P12" s="608"/>
    </row>
    <row r="13" spans="1:16" s="86" customFormat="1" ht="21.95" customHeight="1">
      <c r="A13" s="93">
        <v>8</v>
      </c>
      <c r="B13" s="94" t="s">
        <v>522</v>
      </c>
      <c r="C13" s="95"/>
      <c r="D13" s="96"/>
      <c r="E13" s="97"/>
      <c r="F13" s="98"/>
      <c r="H13" s="608"/>
      <c r="I13" s="608"/>
      <c r="J13" s="608"/>
      <c r="K13" s="608"/>
      <c r="L13" s="608"/>
      <c r="M13" s="608"/>
      <c r="N13" s="608"/>
      <c r="O13" s="608"/>
      <c r="P13" s="608"/>
    </row>
    <row r="14" spans="1:16" s="86" customFormat="1" ht="21.95" customHeight="1">
      <c r="A14" s="93" t="s">
        <v>515</v>
      </c>
      <c r="B14" s="94" t="s">
        <v>523</v>
      </c>
      <c r="C14" s="107"/>
      <c r="D14" s="100" t="e">
        <f>'Sch-2'!K14</f>
        <v>#REF!</v>
      </c>
      <c r="E14" s="108"/>
      <c r="F14" s="91">
        <f>F32</f>
        <v>0</v>
      </c>
      <c r="G14" s="99"/>
      <c r="H14" s="608"/>
      <c r="I14" s="608"/>
      <c r="J14" s="608"/>
      <c r="K14" s="608"/>
      <c r="L14" s="608"/>
      <c r="M14" s="608"/>
      <c r="N14" s="608"/>
      <c r="O14" s="608"/>
      <c r="P14" s="608"/>
    </row>
    <row r="15" spans="1:16" s="86" customFormat="1" ht="21.95" customHeight="1">
      <c r="A15" s="93"/>
      <c r="B15" s="94" t="s">
        <v>524</v>
      </c>
      <c r="C15" s="95"/>
      <c r="D15" s="100" t="e">
        <f>'Sch-2'!#REF!+'Sch-2'!#REF!</f>
        <v>#REF!</v>
      </c>
      <c r="E15" s="109"/>
      <c r="F15" s="91" t="e">
        <f>F33</f>
        <v>#REF!</v>
      </c>
      <c r="G15" s="99"/>
      <c r="H15" s="608"/>
      <c r="I15" s="608"/>
      <c r="J15" s="608"/>
      <c r="K15" s="608"/>
      <c r="L15" s="608"/>
      <c r="M15" s="608"/>
      <c r="N15" s="608"/>
      <c r="O15" s="608"/>
      <c r="P15" s="608"/>
    </row>
    <row r="16" spans="1:16" s="86" customFormat="1" ht="21.95" customHeight="1">
      <c r="A16" s="93"/>
      <c r="B16" s="94" t="s">
        <v>525</v>
      </c>
      <c r="C16" s="95"/>
      <c r="D16" s="100" t="e">
        <f>#REF!+#REF!</f>
        <v>#REF!</v>
      </c>
      <c r="E16" s="109"/>
      <c r="F16" s="91" t="e">
        <f>F36</f>
        <v>#REF!</v>
      </c>
      <c r="G16" s="99"/>
      <c r="H16" s="608"/>
      <c r="I16" s="608"/>
      <c r="J16" s="608"/>
      <c r="K16" s="608"/>
      <c r="L16" s="608"/>
      <c r="M16" s="608"/>
      <c r="N16" s="608"/>
      <c r="O16" s="608"/>
      <c r="P16" s="608"/>
    </row>
    <row r="17" spans="1:16" s="86" customFormat="1" ht="21.95" customHeight="1">
      <c r="A17" s="93"/>
      <c r="B17" s="94" t="s">
        <v>526</v>
      </c>
      <c r="C17" s="95"/>
      <c r="D17" s="100" t="e">
        <f>#REF!</f>
        <v>#REF!</v>
      </c>
      <c r="E17" s="90"/>
      <c r="F17" s="91">
        <f>F34</f>
        <v>0</v>
      </c>
      <c r="H17" s="608"/>
      <c r="I17" s="608"/>
      <c r="J17" s="608"/>
      <c r="K17" s="608"/>
      <c r="L17" s="608"/>
      <c r="M17" s="608"/>
      <c r="N17" s="608"/>
      <c r="O17" s="608"/>
      <c r="P17" s="608"/>
    </row>
    <row r="18" spans="1:16" s="86" customFormat="1" ht="27" customHeight="1">
      <c r="A18" s="93"/>
      <c r="B18" s="94" t="s">
        <v>527</v>
      </c>
      <c r="C18" s="110"/>
      <c r="D18" s="186" t="e">
        <f>D14+D15+D16+D17</f>
        <v>#REF!</v>
      </c>
      <c r="E18" s="111"/>
      <c r="F18" s="110" t="e">
        <f>SUM(F14:F17)</f>
        <v>#REF!</v>
      </c>
      <c r="G18" s="99"/>
      <c r="H18" s="608"/>
      <c r="I18" s="608"/>
      <c r="J18" s="608"/>
      <c r="K18" s="608"/>
      <c r="L18" s="608"/>
      <c r="M18" s="608"/>
      <c r="N18" s="608"/>
      <c r="O18" s="608"/>
      <c r="P18" s="608"/>
    </row>
    <row r="19" spans="1:16" s="86" customFormat="1" ht="33.75" customHeight="1">
      <c r="A19" s="93">
        <v>8</v>
      </c>
      <c r="B19" s="94" t="s">
        <v>528</v>
      </c>
      <c r="C19" s="95"/>
      <c r="D19" s="89" t="e">
        <f>D10+D18</f>
        <v>#REF!</v>
      </c>
      <c r="E19" s="112" t="s">
        <v>515</v>
      </c>
      <c r="F19" s="113" t="e">
        <f>F10+F18</f>
        <v>#REF!</v>
      </c>
      <c r="G19" s="99"/>
      <c r="H19" s="608"/>
      <c r="I19" s="608"/>
      <c r="J19" s="608"/>
      <c r="K19" s="608"/>
      <c r="L19" s="608"/>
      <c r="M19" s="608"/>
      <c r="N19" s="608"/>
      <c r="O19" s="608"/>
      <c r="P19" s="608"/>
    </row>
    <row r="20" spans="1:16" s="86" customFormat="1" ht="51" customHeight="1">
      <c r="A20" s="93">
        <v>9</v>
      </c>
      <c r="B20" s="94" t="s">
        <v>529</v>
      </c>
      <c r="C20" s="95"/>
      <c r="D20" s="96" t="e">
        <f>'Sch-1'!#REF!</f>
        <v>#REF!</v>
      </c>
      <c r="E20" s="97"/>
      <c r="F20" s="98" t="e">
        <f>D20</f>
        <v>#REF!</v>
      </c>
      <c r="H20" s="608"/>
      <c r="I20" s="608"/>
      <c r="J20" s="608"/>
      <c r="K20" s="608"/>
      <c r="L20" s="608"/>
      <c r="M20" s="608"/>
      <c r="N20" s="608"/>
      <c r="O20" s="608"/>
      <c r="P20" s="608"/>
    </row>
    <row r="21" spans="1:16" s="86" customFormat="1" ht="23.25" customHeight="1">
      <c r="A21" s="114" t="s">
        <v>530</v>
      </c>
      <c r="B21" s="801" t="s">
        <v>531</v>
      </c>
      <c r="C21" s="801"/>
      <c r="D21" s="801"/>
      <c r="E21" s="801"/>
      <c r="F21" s="802"/>
      <c r="H21" s="608"/>
      <c r="I21" s="608"/>
      <c r="J21" s="608"/>
      <c r="K21" s="608"/>
      <c r="L21" s="608"/>
      <c r="M21" s="608"/>
      <c r="N21" s="608"/>
      <c r="O21" s="608"/>
      <c r="P21" s="608"/>
    </row>
    <row r="22" spans="1:16" s="86" customFormat="1" ht="18.75" customHeight="1">
      <c r="A22" s="116" t="s">
        <v>324</v>
      </c>
      <c r="B22" s="800" t="s">
        <v>340</v>
      </c>
      <c r="C22" s="800"/>
      <c r="D22" s="800"/>
      <c r="E22" s="115" t="s">
        <v>532</v>
      </c>
      <c r="F22" s="118" t="e">
        <f>D14</f>
        <v>#REF!</v>
      </c>
      <c r="H22" s="608"/>
      <c r="I22" s="608"/>
      <c r="J22" s="608"/>
      <c r="K22" s="608"/>
      <c r="L22" s="608"/>
      <c r="M22" s="608"/>
      <c r="N22" s="608"/>
      <c r="O22" s="608"/>
      <c r="P22" s="608"/>
    </row>
    <row r="23" spans="1:16" s="86" customFormat="1" ht="19.5" customHeight="1">
      <c r="A23" s="116" t="s">
        <v>533</v>
      </c>
      <c r="B23" s="800" t="s">
        <v>534</v>
      </c>
      <c r="C23" s="800"/>
      <c r="D23" s="800"/>
      <c r="E23" s="115" t="s">
        <v>532</v>
      </c>
      <c r="F23" s="118" t="e">
        <f>D15</f>
        <v>#REF!</v>
      </c>
      <c r="H23" s="608"/>
      <c r="I23" s="608"/>
      <c r="J23" s="608"/>
      <c r="K23" s="608"/>
      <c r="L23" s="608"/>
      <c r="M23" s="608"/>
      <c r="N23" s="608"/>
      <c r="O23" s="608"/>
      <c r="P23" s="608"/>
    </row>
    <row r="24" spans="1:16" s="86" customFormat="1" ht="19.5" customHeight="1">
      <c r="A24" s="116" t="s">
        <v>535</v>
      </c>
      <c r="B24" s="800" t="s">
        <v>536</v>
      </c>
      <c r="C24" s="800"/>
      <c r="D24" s="800"/>
      <c r="E24" s="115" t="s">
        <v>532</v>
      </c>
      <c r="F24" s="118" t="e">
        <f>D16</f>
        <v>#REF!</v>
      </c>
      <c r="H24" s="608"/>
      <c r="I24" s="608"/>
      <c r="J24" s="608"/>
      <c r="K24" s="608"/>
      <c r="L24" s="608"/>
      <c r="M24" s="608"/>
      <c r="N24" s="608"/>
      <c r="O24" s="608"/>
      <c r="P24" s="608"/>
    </row>
    <row r="25" spans="1:16" s="86" customFormat="1" ht="19.5" customHeight="1">
      <c r="A25" s="116" t="s">
        <v>537</v>
      </c>
      <c r="B25" s="800" t="s">
        <v>538</v>
      </c>
      <c r="C25" s="800"/>
      <c r="D25" s="800"/>
      <c r="E25" s="115" t="s">
        <v>532</v>
      </c>
      <c r="F25" s="118" t="e">
        <f>D17</f>
        <v>#REF!</v>
      </c>
      <c r="H25" s="608"/>
      <c r="I25" s="608"/>
      <c r="J25" s="608"/>
      <c r="K25" s="608"/>
      <c r="L25" s="608"/>
      <c r="M25" s="608"/>
      <c r="N25" s="608"/>
      <c r="O25" s="608"/>
      <c r="P25" s="608"/>
    </row>
    <row r="26" spans="1:16" s="86" customFormat="1" ht="19.5" customHeight="1">
      <c r="A26" s="120" t="s">
        <v>539</v>
      </c>
      <c r="B26" s="801" t="s">
        <v>540</v>
      </c>
      <c r="C26" s="801"/>
      <c r="D26" s="801"/>
      <c r="E26" s="801"/>
      <c r="F26" s="802"/>
      <c r="H26" s="608"/>
      <c r="I26" s="608"/>
      <c r="J26" s="608"/>
      <c r="K26" s="608"/>
      <c r="L26" s="608"/>
      <c r="M26" s="608"/>
      <c r="N26" s="608"/>
      <c r="O26" s="608"/>
      <c r="P26" s="608"/>
    </row>
    <row r="27" spans="1:16" ht="19.5" customHeight="1">
      <c r="A27" s="187"/>
      <c r="B27" s="84"/>
      <c r="C27" s="84"/>
      <c r="D27" s="84"/>
      <c r="E27" s="84"/>
      <c r="F27" s="188"/>
    </row>
    <row r="28" spans="1:16" s="86" customFormat="1" ht="19.5" customHeight="1">
      <c r="A28" s="189"/>
      <c r="F28" s="190"/>
      <c r="H28" s="608"/>
      <c r="I28" s="608"/>
      <c r="J28" s="608"/>
      <c r="K28" s="608"/>
      <c r="L28" s="608"/>
      <c r="M28" s="608"/>
      <c r="N28" s="608"/>
      <c r="O28" s="608"/>
      <c r="P28" s="608"/>
    </row>
    <row r="29" spans="1:16" s="86" customFormat="1" ht="19.5" customHeight="1">
      <c r="A29" s="189"/>
      <c r="F29" s="190"/>
      <c r="H29" s="608"/>
      <c r="I29" s="608"/>
      <c r="J29" s="608"/>
      <c r="K29" s="608"/>
      <c r="L29" s="608"/>
      <c r="M29" s="608"/>
      <c r="N29" s="608"/>
      <c r="O29" s="608"/>
      <c r="P29" s="608"/>
    </row>
    <row r="30" spans="1:16" s="86" customFormat="1" ht="60" customHeight="1">
      <c r="A30" s="120" t="s">
        <v>541</v>
      </c>
      <c r="B30" s="803" t="s">
        <v>542</v>
      </c>
      <c r="C30" s="804"/>
      <c r="D30" s="804"/>
      <c r="E30" s="804"/>
      <c r="F30" s="805"/>
      <c r="H30" s="608" t="s">
        <v>543</v>
      </c>
      <c r="I30" s="608"/>
      <c r="J30" s="608"/>
      <c r="K30" s="608"/>
      <c r="L30" s="608"/>
      <c r="M30" s="608"/>
      <c r="N30" s="608"/>
      <c r="O30" s="608"/>
      <c r="P30" s="608"/>
    </row>
    <row r="31" spans="1:16" s="86" customFormat="1" ht="19.5" customHeight="1">
      <c r="A31" s="116" t="s">
        <v>324</v>
      </c>
      <c r="B31" s="800" t="s">
        <v>544</v>
      </c>
      <c r="C31" s="800"/>
      <c r="D31" s="800"/>
      <c r="E31" s="115" t="s">
        <v>532</v>
      </c>
      <c r="F31" s="117">
        <f>'Sch-1'!Z3</f>
        <v>0</v>
      </c>
      <c r="H31" s="609" t="s">
        <v>545</v>
      </c>
      <c r="I31" s="609" t="e">
        <f>#REF!</f>
        <v>#REF!</v>
      </c>
      <c r="J31" s="609" t="e">
        <f>IF(I31=0, "", I31)</f>
        <v>#REF!</v>
      </c>
      <c r="K31" s="610" t="e">
        <f>IF(I31=0, "", "Discount on lum-sum basis on total price quoted by us without Taxes &amp; Duties. In Rs. ")</f>
        <v>#REF!</v>
      </c>
      <c r="L31" s="609" t="s">
        <v>546</v>
      </c>
      <c r="M31" s="611" t="e">
        <f>#REF!</f>
        <v>#REF!</v>
      </c>
      <c r="N31" s="611" t="e">
        <f t="shared" ref="N31:N37" si="0">IF(M31=0, "", M31)</f>
        <v>#REF!</v>
      </c>
      <c r="O31" s="610" t="e">
        <f>IF(M31=0, "", " Discount on lum-sum basis on total price quoted by us without Taxes &amp; Duties. In Percent (%) .")</f>
        <v>#REF!</v>
      </c>
      <c r="P31" s="608"/>
    </row>
    <row r="32" spans="1:16" s="86" customFormat="1" ht="19.5" customHeight="1">
      <c r="A32" s="116" t="s">
        <v>533</v>
      </c>
      <c r="B32" s="800" t="s">
        <v>547</v>
      </c>
      <c r="C32" s="800"/>
      <c r="D32" s="800"/>
      <c r="E32" s="115" t="s">
        <v>532</v>
      </c>
      <c r="F32" s="117">
        <f>ROUND(0.103*F31,0)</f>
        <v>0</v>
      </c>
      <c r="H32" s="608"/>
      <c r="I32" s="608"/>
      <c r="J32" s="609"/>
      <c r="K32" s="610" t="e">
        <f>IF(SUM(I33:I37)=0, "", "Discount on lum-sum basis on the Schedules as given below , In Rs. :")</f>
        <v>#REF!</v>
      </c>
      <c r="L32" s="608"/>
      <c r="M32" s="608"/>
      <c r="N32" s="611"/>
      <c r="O32" s="610" t="e">
        <f>IF(SUM(M33:M37)=0, "", "Discount on lum-sum basis on the Schedules as given below , In Percent (%) :")</f>
        <v>#REF!</v>
      </c>
      <c r="P32" s="608"/>
    </row>
    <row r="33" spans="1:16" s="86" customFormat="1" ht="19.5" customHeight="1">
      <c r="A33" s="116" t="s">
        <v>535</v>
      </c>
      <c r="B33" s="800" t="s">
        <v>548</v>
      </c>
      <c r="C33" s="800"/>
      <c r="D33" s="800"/>
      <c r="E33" s="115" t="s">
        <v>532</v>
      </c>
      <c r="F33" s="117" t="e">
        <f>'Sch-2'!#REF!+'Sch-2'!#REF!</f>
        <v>#REF!</v>
      </c>
      <c r="H33" s="609" t="s">
        <v>549</v>
      </c>
      <c r="I33" s="609" t="e">
        <f>#REF!</f>
        <v>#REF!</v>
      </c>
      <c r="J33" s="609" t="e">
        <f>IF(I33=0, "", I33)</f>
        <v>#REF!</v>
      </c>
      <c r="K33" s="201" t="e">
        <f>IF(I33=0, "", "Schedule-1 : Ex works prices (Direct Only)")</f>
        <v>#REF!</v>
      </c>
      <c r="L33" s="609" t="s">
        <v>550</v>
      </c>
      <c r="M33" s="611" t="e">
        <f>#REF!</f>
        <v>#REF!</v>
      </c>
      <c r="N33" s="611" t="e">
        <f t="shared" si="0"/>
        <v>#REF!</v>
      </c>
      <c r="O33" s="201" t="e">
        <f>IF(M33=0, "", "Schedule-1 : Ex works prices (Direct Only)")</f>
        <v>#REF!</v>
      </c>
      <c r="P33" s="608"/>
    </row>
    <row r="34" spans="1:16" s="86" customFormat="1" ht="19.5" customHeight="1">
      <c r="A34" s="116" t="s">
        <v>537</v>
      </c>
      <c r="B34" s="800" t="s">
        <v>538</v>
      </c>
      <c r="C34" s="800"/>
      <c r="D34" s="800"/>
      <c r="E34" s="115" t="s">
        <v>532</v>
      </c>
      <c r="F34" s="203"/>
      <c r="H34" s="609" t="s">
        <v>551</v>
      </c>
      <c r="I34" s="609" t="e">
        <f>#REF!</f>
        <v>#REF!</v>
      </c>
      <c r="J34" s="609" t="e">
        <f>IF(I34=0, "", I34)</f>
        <v>#REF!</v>
      </c>
      <c r="K34" s="201" t="e">
        <f>IF(I34=0, "", "Schedule-1 : Ex works prices (Bought Out Only)")</f>
        <v>#REF!</v>
      </c>
      <c r="L34" s="609" t="s">
        <v>552</v>
      </c>
      <c r="M34" s="611" t="e">
        <f>#REF!</f>
        <v>#REF!</v>
      </c>
      <c r="N34" s="611" t="e">
        <f t="shared" si="0"/>
        <v>#REF!</v>
      </c>
      <c r="O34" s="201" t="e">
        <f>IF(M34=0, "", "Schedule-1 : Ex works prices (Bought Out Only)")</f>
        <v>#REF!</v>
      </c>
      <c r="P34" s="608"/>
    </row>
    <row r="35" spans="1:16" s="86" customFormat="1" ht="15" customHeight="1">
      <c r="A35" s="116" t="s">
        <v>553</v>
      </c>
      <c r="B35" s="800" t="s">
        <v>554</v>
      </c>
      <c r="C35" s="800"/>
      <c r="D35" s="800"/>
      <c r="E35" s="115" t="s">
        <v>532</v>
      </c>
      <c r="F35" s="118" t="e">
        <f>D6+D7+F32+F33+F34</f>
        <v>#REF!</v>
      </c>
      <c r="H35" s="609" t="s">
        <v>555</v>
      </c>
      <c r="I35" s="609" t="e">
        <f>#REF!</f>
        <v>#REF!</v>
      </c>
      <c r="J35" s="609" t="e">
        <f>IF(I35=0, "", I35)</f>
        <v>#REF!</v>
      </c>
      <c r="K35" s="201" t="e">
        <f>IF(I35=0, "", "Schedule-2 : Freight &amp; Insurance")</f>
        <v>#REF!</v>
      </c>
      <c r="L35" s="609" t="s">
        <v>556</v>
      </c>
      <c r="M35" s="611" t="e">
        <f>#REF!</f>
        <v>#REF!</v>
      </c>
      <c r="N35" s="611" t="e">
        <f t="shared" si="0"/>
        <v>#REF!</v>
      </c>
      <c r="O35" s="201" t="e">
        <f>IF(M35=0, "", "Schedule-2 : Freight &amp; Insurance")</f>
        <v>#REF!</v>
      </c>
      <c r="P35" s="608"/>
    </row>
    <row r="36" spans="1:16" s="86" customFormat="1" ht="15" customHeight="1">
      <c r="A36" s="116" t="s">
        <v>557</v>
      </c>
      <c r="B36" s="800" t="s">
        <v>558</v>
      </c>
      <c r="C36" s="800"/>
      <c r="D36" s="800"/>
      <c r="E36" s="115" t="s">
        <v>532</v>
      </c>
      <c r="F36" s="118" t="e">
        <f>ROUND(0.01*F35,0)</f>
        <v>#REF!</v>
      </c>
      <c r="H36" s="609" t="s">
        <v>559</v>
      </c>
      <c r="I36" s="609" t="e">
        <f>#REF!</f>
        <v>#REF!</v>
      </c>
      <c r="J36" s="609" t="e">
        <f>IF(I36=0, "", I36)</f>
        <v>#REF!</v>
      </c>
      <c r="K36" s="201" t="e">
        <f>IF(I36=0, "", "Schedule-3 : Erection Charges")</f>
        <v>#REF!</v>
      </c>
      <c r="L36" s="609" t="s">
        <v>560</v>
      </c>
      <c r="M36" s="611" t="e">
        <f>#REF!</f>
        <v>#REF!</v>
      </c>
      <c r="N36" s="611" t="e">
        <f t="shared" si="0"/>
        <v>#REF!</v>
      </c>
      <c r="O36" s="201" t="e">
        <f>IF(M36=0, "", "Schedule-3 : Erection Charges")</f>
        <v>#REF!</v>
      </c>
      <c r="P36" s="608"/>
    </row>
    <row r="37" spans="1:16" s="86" customFormat="1" ht="19.5" customHeight="1">
      <c r="A37" s="191"/>
      <c r="B37" s="192"/>
      <c r="C37" s="192"/>
      <c r="D37" s="192"/>
      <c r="E37" s="192"/>
      <c r="F37" s="193"/>
      <c r="H37" s="609" t="s">
        <v>561</v>
      </c>
      <c r="I37" s="609" t="e">
        <f>#REF!</f>
        <v>#REF!</v>
      </c>
      <c r="J37" s="609" t="e">
        <f>IF(I37=0, "", I37)</f>
        <v>#REF!</v>
      </c>
      <c r="K37" s="201" t="e">
        <f>IF(I37=0, "", "Schedule-7 : Type Test Charges")</f>
        <v>#REF!</v>
      </c>
      <c r="L37" s="609" t="s">
        <v>562</v>
      </c>
      <c r="M37" s="611" t="e">
        <f>#REF!</f>
        <v>#REF!</v>
      </c>
      <c r="N37" s="611" t="e">
        <f t="shared" si="0"/>
        <v>#REF!</v>
      </c>
      <c r="O37" s="201" t="e">
        <f>IF(M37=0, "", "Schedule-7 : Type Test Charges")</f>
        <v>#REF!</v>
      </c>
      <c r="P37" s="608"/>
    </row>
    <row r="38" spans="1:16" ht="49.5" customHeight="1">
      <c r="A38" s="797" t="str">
        <f>Cover!B2</f>
        <v>Renovation Works of C, D &amp; E Type towers of POWERGRID Township at Sector 43 Gurgaon</v>
      </c>
      <c r="B38" s="797"/>
      <c r="C38" s="797"/>
      <c r="D38" s="798" t="s">
        <v>563</v>
      </c>
      <c r="E38" s="799"/>
      <c r="F38" s="87" t="s">
        <v>564</v>
      </c>
      <c r="H38" s="609" t="s">
        <v>565</v>
      </c>
      <c r="I38" s="609" t="e">
        <f>#REF!</f>
        <v>#REF!</v>
      </c>
      <c r="J38" s="609"/>
      <c r="K38" s="609"/>
      <c r="L38" s="609"/>
      <c r="M38" s="609"/>
      <c r="N38" s="609"/>
    </row>
    <row r="39" spans="1:16">
      <c r="H39" s="200" t="s">
        <v>566</v>
      </c>
      <c r="I39" s="202" t="e">
        <f>K31 &amp;J31 &amp;O31 &amp; N31</f>
        <v>#REF!</v>
      </c>
    </row>
    <row r="40" spans="1:16">
      <c r="I40" s="202" t="e">
        <f>K32 &amp; K33&amp;J33&amp;K34&amp;J34&amp;K35&amp;J35&amp;K36&amp;J36&amp;K37&amp;J37</f>
        <v>#REF!</v>
      </c>
    </row>
    <row r="41" spans="1:16">
      <c r="I41" s="202" t="e">
        <f>O32&amp;O33&amp;N33&amp;O34&amp;N34&amp;O35&amp;N35&amp;O36&amp;N36&amp;O37&amp;N37</f>
        <v>#REF!</v>
      </c>
    </row>
  </sheetData>
  <sheetProtection sheet="1" objects="1" scenarios="1" selectLockedCells="1"/>
  <customSheetViews>
    <customSheetView guid="{FCAAE906-744B-4580-8002-466CC408DAC9}" state="hidden">
      <selection activeCell="F34" sqref="F34"/>
      <pageMargins left="0" right="0" top="0" bottom="0" header="0" footer="0"/>
      <printOptions horizontalCentered="1"/>
      <pageSetup paperSize="9" scale="96" fitToHeight="0" orientation="portrait" horizontalDpi="1200" verticalDpi="1200" r:id="rId1"/>
      <headerFooter alignWithMargins="0">
        <oddFooter>&amp;R</oddFooter>
      </headerFooter>
    </customSheetView>
    <customSheetView guid="{FC366365-2136-48B2-A9F6-DEB708B66B93}" state="hidden">
      <selection activeCell="F34" sqref="F34"/>
      <pageMargins left="0" right="0" top="0" bottom="0" header="0" footer="0"/>
      <printOptions horizontalCentered="1"/>
      <pageSetup paperSize="9" scale="96" fitToHeight="0" orientation="portrait" horizontalDpi="1200" verticalDpi="1200" r:id="rId2"/>
      <headerFooter alignWithMargins="0">
        <oddFooter>&amp;R</oddFooter>
      </headerFooter>
    </customSheetView>
    <customSheetView guid="{25F14B1D-FADD-4C44-AA48-5D402D65337D}" state="hidden">
      <selection activeCell="F34" sqref="F34"/>
      <pageMargins left="0" right="0" top="0" bottom="0" header="0" footer="0"/>
      <printOptions horizontalCentered="1"/>
      <pageSetup paperSize="9" scale="96" fitToHeight="0" orientation="portrait" horizontalDpi="1200" verticalDpi="1200" r:id="rId3"/>
      <headerFooter alignWithMargins="0">
        <oddFooter>&amp;R</oddFooter>
      </headerFooter>
    </customSheetView>
    <customSheetView guid="{2D068FA3-47E3-4516-81A6-894AA90F7864}" state="hidden">
      <selection activeCell="F34" sqref="F34"/>
      <pageMargins left="0" right="0" top="0" bottom="0" header="0" footer="0"/>
      <printOptions horizontalCentered="1"/>
      <pageSetup paperSize="9" scale="96" fitToHeight="0" orientation="portrait" horizontalDpi="1200" verticalDpi="1200" r:id="rId4"/>
      <headerFooter alignWithMargins="0">
        <oddFooter>&amp;R</oddFooter>
      </headerFooter>
    </customSheetView>
    <customSheetView guid="{97B2ED79-AE3F-4DF3-959D-96AE4A0B76A0}" state="hidden">
      <selection activeCell="F34" sqref="F34"/>
      <pageMargins left="0" right="0" top="0" bottom="0" header="0" footer="0"/>
      <printOptions horizontalCentered="1"/>
      <pageSetup paperSize="9" scale="96" fitToHeight="0" orientation="portrait" horizontalDpi="1200" verticalDpi="1200" r:id="rId5"/>
      <headerFooter alignWithMargins="0">
        <oddFooter>&amp;R</oddFooter>
      </headerFooter>
    </customSheetView>
    <customSheetView guid="{CB39F8EE-FAD8-4C4E-B5E9-5EC27AC08528}" state="hidden">
      <selection activeCell="F34" sqref="F34"/>
      <pageMargins left="0" right="0" top="0" bottom="0" header="0" footer="0"/>
      <printOptions horizontalCentered="1"/>
      <pageSetup paperSize="9" scale="96" fitToHeight="0" orientation="portrait" horizontalDpi="1200" verticalDpi="1200" r:id="rId6"/>
      <headerFooter alignWithMargins="0">
        <oddFooter>&amp;R</oddFooter>
      </headerFooter>
    </customSheetView>
    <customSheetView guid="{E8B8E0BD-9CB3-4C7D-9BC6-088FDFCB0B45}" state="hidden">
      <selection activeCell="F34" sqref="F34"/>
      <pageMargins left="0" right="0" top="0" bottom="0" header="0" footer="0"/>
      <printOptions horizontalCentered="1"/>
      <pageSetup paperSize="9" scale="96" fitToHeight="0" orientation="portrait" horizontalDpi="1200" verticalDpi="1200" r:id="rId7"/>
      <headerFooter alignWithMargins="0">
        <oddFooter>&amp;R</oddFooter>
      </headerFooter>
    </customSheetView>
    <customSheetView guid="{E2E57CA5-082B-4C11-AB34-2A298199576B}" state="hidden">
      <selection activeCell="F34" sqref="F34"/>
      <pageMargins left="0" right="0" top="0" bottom="0" header="0" footer="0"/>
      <printOptions horizontalCentered="1"/>
      <pageSetup paperSize="9" scale="96" fitToHeight="0" orientation="portrait" horizontalDpi="1200" verticalDpi="1200" r:id="rId8"/>
      <headerFooter alignWithMargins="0">
        <oddFooter>&amp;R</oddFooter>
      </headerFooter>
    </customSheetView>
    <customSheetView guid="{EEE4E2D7-4BFE-4C24-8B93-9FD441A50336}" state="hidden">
      <selection activeCell="F34" sqref="F34"/>
      <pageMargins left="0" right="0" top="0" bottom="0" header="0" footer="0"/>
      <printOptions horizontalCentered="1"/>
      <pageSetup paperSize="9" scale="96" fitToHeight="0" orientation="portrait" horizontalDpi="1200" verticalDpi="1200" r:id="rId9"/>
      <headerFooter alignWithMargins="0">
        <oddFooter>&amp;R</oddFooter>
      </headerFooter>
    </customSheetView>
    <customSheetView guid="{091A6405-72DB-46E0-B81A-EC53A5C58396}" state="hidden">
      <selection activeCell="F34" sqref="F34"/>
      <pageMargins left="0" right="0" top="0" bottom="0" header="0" footer="0"/>
      <printOptions horizontalCentered="1"/>
      <pageSetup paperSize="9" scale="96" fitToHeight="0" orientation="portrait" horizontalDpi="1200" verticalDpi="1200" r:id="rId10"/>
      <headerFooter alignWithMargins="0">
        <oddFooter>&amp;R</oddFooter>
      </headerFooter>
    </customSheetView>
    <customSheetView guid="{4F65FF32-EC61-4022-A399-2986D7B6B8B3}" state="hidden" showRuler="0">
      <selection activeCell="F34" sqref="F34"/>
      <pageMargins left="0" right="0" top="0" bottom="0" header="0" footer="0"/>
      <printOptions horizontalCentered="1"/>
      <pageSetup paperSize="9" scale="96" fitToHeight="0" orientation="portrait" horizontalDpi="1200" verticalDpi="1200" r:id="rId11"/>
      <headerFooter alignWithMargins="0">
        <oddFooter>&amp;R</oddFooter>
      </headerFooter>
    </customSheetView>
    <customSheetView guid="{01ACF2E1-8E61-4459-ABC1-B6C183DEED61}" showPageBreaks="1" printArea="1" state="hidden" view="pageBreakPreview" showRuler="0">
      <selection activeCell="B6" sqref="B6"/>
      <pageMargins left="0" right="0" top="0" bottom="0" header="0" footer="0"/>
      <printOptions horizontalCentered="1"/>
      <pageSetup paperSize="9" scale="96" fitToHeight="0" orientation="portrait" horizontalDpi="1200" verticalDpi="1200" r:id="rId12"/>
      <headerFooter alignWithMargins="0">
        <oddFooter>&amp;R</oddFooter>
      </headerFooter>
    </customSheetView>
    <customSheetView guid="{14D7F02E-BCCA-4517-ABC7-537FF4AEB67A}" state="hidden">
      <selection activeCell="F34" sqref="F34"/>
      <pageMargins left="0" right="0" top="0" bottom="0" header="0" footer="0"/>
      <printOptions horizontalCentered="1"/>
      <pageSetup paperSize="9" scale="96" fitToHeight="0" orientation="portrait" horizontalDpi="1200" verticalDpi="1200" r:id="rId13"/>
      <headerFooter alignWithMargins="0">
        <oddFooter>&amp;R</oddFooter>
      </headerFooter>
    </customSheetView>
    <customSheetView guid="{27A45B7A-04F2-4516-B80B-5ED0825D4ED3}" state="hidden">
      <selection activeCell="F34" sqref="F34"/>
      <pageMargins left="0" right="0" top="0" bottom="0" header="0" footer="0"/>
      <printOptions horizontalCentered="1"/>
      <pageSetup paperSize="9" scale="96" fitToHeight="0" orientation="portrait" horizontalDpi="1200" verticalDpi="1200" r:id="rId14"/>
      <headerFooter alignWithMargins="0">
        <oddFooter>&amp;R</oddFooter>
      </headerFooter>
    </customSheetView>
    <customSheetView guid="{1F4837C2-36FF-4422-95DC-EAAD1B4FAC2F}" state="hidden">
      <selection activeCell="F34" sqref="F34"/>
      <pageMargins left="0" right="0" top="0" bottom="0" header="0" footer="0"/>
      <printOptions horizontalCentered="1"/>
      <pageSetup paperSize="9" scale="96" fitToHeight="0" orientation="portrait" horizontalDpi="1200" verticalDpi="1200" r:id="rId15"/>
      <headerFooter alignWithMargins="0">
        <oddFooter>&amp;R</oddFooter>
      </headerFooter>
    </customSheetView>
    <customSheetView guid="{FD7F7BE1-8CB1-460B-98AB-D33E15FD14E6}" state="hidden">
      <selection activeCell="F34" sqref="F34"/>
      <pageMargins left="0" right="0" top="0" bottom="0" header="0" footer="0"/>
      <printOptions horizontalCentered="1"/>
      <pageSetup paperSize="9" scale="96" fitToHeight="0" orientation="portrait" horizontalDpi="1200" verticalDpi="1200" r:id="rId16"/>
      <headerFooter alignWithMargins="0">
        <oddFooter>&amp;R</oddFooter>
      </headerFooter>
    </customSheetView>
    <customSheetView guid="{8C0E2163-61BB-48DF-AFAF-5E75147ED450}" state="hidden">
      <selection activeCell="F34" sqref="F34"/>
      <pageMargins left="0" right="0" top="0" bottom="0" header="0" footer="0"/>
      <printOptions horizontalCentered="1"/>
      <pageSetup paperSize="9" scale="96" fitToHeight="0" orientation="portrait" horizontalDpi="1200" verticalDpi="1200" r:id="rId17"/>
      <headerFooter alignWithMargins="0">
        <oddFooter>&amp;R</oddFooter>
      </headerFooter>
    </customSheetView>
    <customSheetView guid="{3DA0B320-DAF7-4F4A-921A-9FCFD188E8C7}" state="hidden">
      <selection activeCell="F34" sqref="F34"/>
      <pageMargins left="0" right="0" top="0" bottom="0" header="0" footer="0"/>
      <printOptions horizontalCentered="1"/>
      <pageSetup paperSize="9" scale="96" fitToHeight="0" orientation="portrait" horizontalDpi="1200" verticalDpi="1200" r:id="rId18"/>
      <headerFooter alignWithMargins="0">
        <oddFooter>&amp;R</oddFooter>
      </headerFooter>
    </customSheetView>
    <customSheetView guid="{BE0CEA4D-1A4E-4C32-BF92-B8DA3D3423E5}" state="hidden">
      <selection activeCell="F34" sqref="F34"/>
      <pageMargins left="0" right="0" top="0" bottom="0" header="0" footer="0"/>
      <printOptions horizontalCentered="1"/>
      <pageSetup paperSize="9" scale="96" fitToHeight="0" orientation="portrait" horizontalDpi="1200" verticalDpi="1200" r:id="rId19"/>
      <headerFooter alignWithMargins="0">
        <oddFooter>&amp;R</oddFooter>
      </headerFooter>
    </customSheetView>
    <customSheetView guid="{714760DF-5EB1-4543-9C04-C1A23AAE4384}" state="hidden">
      <selection activeCell="F34" sqref="F34"/>
      <pageMargins left="0" right="0" top="0" bottom="0" header="0" footer="0"/>
      <printOptions horizontalCentered="1"/>
      <pageSetup paperSize="9" scale="96" fitToHeight="0" orientation="portrait" horizontalDpi="1200" verticalDpi="1200" r:id="rId20"/>
      <headerFooter alignWithMargins="0">
        <oddFooter>&amp;R</oddFooter>
      </headerFooter>
    </customSheetView>
    <customSheetView guid="{D4A148BB-8D25-43B9-8797-A9D3AE767B49}" state="hidden">
      <selection activeCell="F34" sqref="F34"/>
      <pageMargins left="0" right="0" top="0" bottom="0" header="0" footer="0"/>
      <printOptions horizontalCentered="1"/>
      <pageSetup paperSize="9" scale="96" fitToHeight="0" orientation="portrait" horizontalDpi="1200" verticalDpi="1200" r:id="rId21"/>
      <headerFooter alignWithMargins="0">
        <oddFooter>&amp;R</oddFooter>
      </headerFooter>
    </customSheetView>
    <customSheetView guid="{9658319F-66FC-48F8-AB8A-302F6F77BA10}" state="hidden">
      <selection activeCell="F34" sqref="F34"/>
      <pageMargins left="0" right="0" top="0" bottom="0" header="0" footer="0"/>
      <printOptions horizontalCentered="1"/>
      <pageSetup paperSize="9" scale="96" fitToHeight="0" orientation="portrait" horizontalDpi="1200" verticalDpi="1200" r:id="rId22"/>
      <headerFooter alignWithMargins="0">
        <oddFooter>&amp;R</oddFooter>
      </headerFooter>
    </customSheetView>
    <customSheetView guid="{EF8F60CB-82F3-477F-A7D3-94F4C70843DC}" state="hidden">
      <selection activeCell="F34" sqref="F34"/>
      <pageMargins left="0" right="0" top="0" bottom="0" header="0" footer="0"/>
      <printOptions horizontalCentered="1"/>
      <pageSetup paperSize="9" scale="96" fitToHeight="0" orientation="portrait" horizontalDpi="1200" verticalDpi="1200" r:id="rId23"/>
      <headerFooter alignWithMargins="0">
        <oddFooter>&amp;R</oddFooter>
      </headerFooter>
    </customSheetView>
    <customSheetView guid="{427AF4ED-2BDF-478F-9F0A-595838FA0EC8}" state="hidden">
      <selection activeCell="F34" sqref="F34"/>
      <pageMargins left="0" right="0" top="0" bottom="0" header="0" footer="0"/>
      <printOptions horizontalCentered="1"/>
      <pageSetup paperSize="9" scale="96" fitToHeight="0" orientation="portrait" horizontalDpi="1200" verticalDpi="1200" r:id="rId24"/>
      <headerFooter alignWithMargins="0">
        <oddFooter>&amp;R</oddFooter>
      </headerFooter>
    </customSheetView>
    <customSheetView guid="{D4DE57C7-E521-4428-80BD-545B19793C78}" state="hidden">
      <selection activeCell="F34" sqref="F34"/>
      <pageMargins left="0" right="0" top="0" bottom="0" header="0" footer="0"/>
      <printOptions horizontalCentered="1"/>
      <pageSetup paperSize="9" scale="96" fitToHeight="0" orientation="portrait" horizontalDpi="1200" verticalDpi="1200" r:id="rId25"/>
      <headerFooter alignWithMargins="0">
        <oddFooter>&amp;R</oddFooter>
      </headerFooter>
    </customSheetView>
    <customSheetView guid="{02C2A9AD-9E17-4CEB-86EA-204D1460A62A}" state="hidden">
      <selection activeCell="F34" sqref="F34"/>
      <pageMargins left="0" right="0" top="0" bottom="0" header="0" footer="0"/>
      <printOptions horizontalCentered="1"/>
      <pageSetup paperSize="9" scale="96" fitToHeight="0" orientation="portrait" horizontalDpi="1200" verticalDpi="1200" r:id="rId26"/>
      <headerFooter alignWithMargins="0">
        <oddFooter>&amp;R</oddFooter>
      </headerFooter>
    </customSheetView>
  </customSheetViews>
  <mergeCells count="21">
    <mergeCell ref="B21:F21"/>
    <mergeCell ref="B22:D22"/>
    <mergeCell ref="B25:D25"/>
    <mergeCell ref="B23:D23"/>
    <mergeCell ref="B24:D24"/>
    <mergeCell ref="B26:F26"/>
    <mergeCell ref="B30:F30"/>
    <mergeCell ref="B35:D35"/>
    <mergeCell ref="B36:D36"/>
    <mergeCell ref="B32:D32"/>
    <mergeCell ref="A38:C38"/>
    <mergeCell ref="D38:E38"/>
    <mergeCell ref="B31:D31"/>
    <mergeCell ref="B33:D33"/>
    <mergeCell ref="B34:D34"/>
    <mergeCell ref="B1:F1"/>
    <mergeCell ref="D3:F3"/>
    <mergeCell ref="D4:F4"/>
    <mergeCell ref="E5:F5"/>
    <mergeCell ref="B5:C5"/>
    <mergeCell ref="A4:C4"/>
  </mergeCells>
  <phoneticPr fontId="1" type="noConversion"/>
  <printOptions horizontalCentered="1"/>
  <pageMargins left="0.79" right="0.37" top="0.65" bottom="0.45" header="0.38" footer="0"/>
  <pageSetup paperSize="9" scale="96" fitToHeight="0" orientation="portrait" horizontalDpi="1200" verticalDpi="1200" r:id="rId27"/>
  <headerFooter alignWithMargins="0">
    <oddFooter>&amp;R</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indexed="8"/>
  </sheetPr>
  <dimension ref="A1:D112"/>
  <sheetViews>
    <sheetView topLeftCell="A2" workbookViewId="0">
      <selection activeCell="C2" sqref="C2"/>
    </sheetView>
  </sheetViews>
  <sheetFormatPr defaultColWidth="8" defaultRowHeight="12.75"/>
  <cols>
    <col min="1" max="1" width="11.625" style="80" customWidth="1"/>
    <col min="2" max="2" width="22.125" style="80" customWidth="1"/>
    <col min="3" max="16384" width="8" style="80"/>
  </cols>
  <sheetData>
    <row r="1" spans="1:4" s="79" customFormat="1" ht="30" customHeight="1">
      <c r="A1" s="806">
        <f>'Bid Form 2nd Envelope'!AB17</f>
        <v>0</v>
      </c>
      <c r="B1" s="806"/>
    </row>
    <row r="2" spans="1:4" s="79" customFormat="1" ht="30" customHeight="1"/>
    <row r="3" spans="1:4">
      <c r="A3" s="79"/>
    </row>
    <row r="4" spans="1:4">
      <c r="A4" s="231" t="str">
        <f>IF(OR((A1&gt;9999999999),(A1&lt;0)),"Invalid Entry - More than 1000 crore OR -ve value",IF(A1=0, "Rs. Zero Only ",+CONCATENATE("Rs. ", B11,D11,B10,D10,B9,D9,B8,D8,B7,D7,B6," Only")))</f>
        <v xml:space="preserve">Rs. Zero Only </v>
      </c>
      <c r="B4" s="232"/>
    </row>
    <row r="5" spans="1:4">
      <c r="A5" s="233"/>
      <c r="B5" s="232"/>
    </row>
    <row r="6" spans="1:4">
      <c r="A6" s="234">
        <f>-INT(A1/100)*100+ROUND(A1,0)</f>
        <v>0</v>
      </c>
      <c r="B6" s="232" t="str">
        <f t="shared" ref="B6:B11" si="0">IF(A6=0,"",LOOKUP(A6,$A$13:$A$112,$B$13:$B$112))</f>
        <v/>
      </c>
      <c r="D6" s="612"/>
    </row>
    <row r="7" spans="1:4">
      <c r="A7" s="234">
        <f>-INT(A1/1000)*10+INT(A1/100)</f>
        <v>0</v>
      </c>
      <c r="B7" s="232" t="str">
        <f t="shared" si="0"/>
        <v/>
      </c>
      <c r="D7" s="612" t="str">
        <f>+IF(B7="",""," Hundred ")</f>
        <v/>
      </c>
    </row>
    <row r="8" spans="1:4">
      <c r="A8" s="234">
        <f>-INT(A1/100000)*100+INT(A1/1000)</f>
        <v>0</v>
      </c>
      <c r="B8" s="232" t="str">
        <f t="shared" si="0"/>
        <v/>
      </c>
      <c r="D8" s="612" t="str">
        <f>IF((B8=""),IF(C8="",""," Thousand ")," Thousand ")</f>
        <v/>
      </c>
    </row>
    <row r="9" spans="1:4">
      <c r="A9" s="234">
        <f>-INT(A1/10000000)*100+INT(A1/100000)</f>
        <v>0</v>
      </c>
      <c r="B9" s="232" t="str">
        <f t="shared" si="0"/>
        <v/>
      </c>
      <c r="D9" s="612" t="str">
        <f>IF((B9=""),IF(C9="",""," Lac ")," Lac ")</f>
        <v/>
      </c>
    </row>
    <row r="10" spans="1:4">
      <c r="A10" s="234">
        <f>-INT(A1/1000000000)*100+INT(A1/10000000)</f>
        <v>0</v>
      </c>
      <c r="B10" s="235" t="str">
        <f t="shared" si="0"/>
        <v/>
      </c>
      <c r="D10" s="612" t="str">
        <f>IF((B10=""),IF(C10="",""," Crore ")," Crore ")</f>
        <v/>
      </c>
    </row>
    <row r="11" spans="1:4">
      <c r="A11" s="236">
        <f>-INT(A1/10000000000)*1000+INT(A1/1000000000)</f>
        <v>0</v>
      </c>
      <c r="B11" s="235" t="str">
        <f t="shared" si="0"/>
        <v/>
      </c>
      <c r="D11" s="612" t="str">
        <f>IF((B11=""),IF(C11="",""," Hundred ")," Hundred ")</f>
        <v/>
      </c>
    </row>
    <row r="12" spans="1:4">
      <c r="A12" s="232"/>
      <c r="B12" s="232"/>
    </row>
    <row r="13" spans="1:4">
      <c r="A13" s="229">
        <v>1</v>
      </c>
      <c r="B13" s="230" t="s">
        <v>567</v>
      </c>
    </row>
    <row r="14" spans="1:4">
      <c r="A14" s="229">
        <v>2</v>
      </c>
      <c r="B14" s="230" t="s">
        <v>568</v>
      </c>
    </row>
    <row r="15" spans="1:4">
      <c r="A15" s="229">
        <v>3</v>
      </c>
      <c r="B15" s="230" t="s">
        <v>569</v>
      </c>
    </row>
    <row r="16" spans="1:4">
      <c r="A16" s="229">
        <v>4</v>
      </c>
      <c r="B16" s="230" t="s">
        <v>570</v>
      </c>
    </row>
    <row r="17" spans="1:2">
      <c r="A17" s="229">
        <v>5</v>
      </c>
      <c r="B17" s="230" t="s">
        <v>571</v>
      </c>
    </row>
    <row r="18" spans="1:2">
      <c r="A18" s="229">
        <v>6</v>
      </c>
      <c r="B18" s="230" t="s">
        <v>572</v>
      </c>
    </row>
    <row r="19" spans="1:2">
      <c r="A19" s="229">
        <v>7</v>
      </c>
      <c r="B19" s="230" t="s">
        <v>573</v>
      </c>
    </row>
    <row r="20" spans="1:2">
      <c r="A20" s="229">
        <v>8</v>
      </c>
      <c r="B20" s="230" t="s">
        <v>574</v>
      </c>
    </row>
    <row r="21" spans="1:2">
      <c r="A21" s="229">
        <v>9</v>
      </c>
      <c r="B21" s="230" t="s">
        <v>575</v>
      </c>
    </row>
    <row r="22" spans="1:2">
      <c r="A22" s="229">
        <v>10</v>
      </c>
      <c r="B22" s="230" t="s">
        <v>576</v>
      </c>
    </row>
    <row r="23" spans="1:2">
      <c r="A23" s="229">
        <v>11</v>
      </c>
      <c r="B23" s="230" t="s">
        <v>577</v>
      </c>
    </row>
    <row r="24" spans="1:2">
      <c r="A24" s="229">
        <v>12</v>
      </c>
      <c r="B24" s="230" t="s">
        <v>578</v>
      </c>
    </row>
    <row r="25" spans="1:2">
      <c r="A25" s="229">
        <v>13</v>
      </c>
      <c r="B25" s="230" t="s">
        <v>579</v>
      </c>
    </row>
    <row r="26" spans="1:2">
      <c r="A26" s="229">
        <v>14</v>
      </c>
      <c r="B26" s="230" t="s">
        <v>580</v>
      </c>
    </row>
    <row r="27" spans="1:2">
      <c r="A27" s="229">
        <v>15</v>
      </c>
      <c r="B27" s="230" t="s">
        <v>581</v>
      </c>
    </row>
    <row r="28" spans="1:2">
      <c r="A28" s="229">
        <v>16</v>
      </c>
      <c r="B28" s="230" t="s">
        <v>582</v>
      </c>
    </row>
    <row r="29" spans="1:2">
      <c r="A29" s="229">
        <v>17</v>
      </c>
      <c r="B29" s="230" t="s">
        <v>583</v>
      </c>
    </row>
    <row r="30" spans="1:2">
      <c r="A30" s="229">
        <v>18</v>
      </c>
      <c r="B30" s="230" t="s">
        <v>584</v>
      </c>
    </row>
    <row r="31" spans="1:2">
      <c r="A31" s="229">
        <v>19</v>
      </c>
      <c r="B31" s="230" t="s">
        <v>585</v>
      </c>
    </row>
    <row r="32" spans="1:2">
      <c r="A32" s="229">
        <v>20</v>
      </c>
      <c r="B32" s="230" t="s">
        <v>586</v>
      </c>
    </row>
    <row r="33" spans="1:2">
      <c r="A33" s="229">
        <v>21</v>
      </c>
      <c r="B33" s="230" t="s">
        <v>587</v>
      </c>
    </row>
    <row r="34" spans="1:2">
      <c r="A34" s="229">
        <v>22</v>
      </c>
      <c r="B34" s="230" t="s">
        <v>588</v>
      </c>
    </row>
    <row r="35" spans="1:2">
      <c r="A35" s="229">
        <v>23</v>
      </c>
      <c r="B35" s="230" t="s">
        <v>589</v>
      </c>
    </row>
    <row r="36" spans="1:2">
      <c r="A36" s="229">
        <v>24</v>
      </c>
      <c r="B36" s="230" t="s">
        <v>590</v>
      </c>
    </row>
    <row r="37" spans="1:2">
      <c r="A37" s="229">
        <v>25</v>
      </c>
      <c r="B37" s="230" t="s">
        <v>591</v>
      </c>
    </row>
    <row r="38" spans="1:2">
      <c r="A38" s="229">
        <v>26</v>
      </c>
      <c r="B38" s="230" t="s">
        <v>592</v>
      </c>
    </row>
    <row r="39" spans="1:2">
      <c r="A39" s="229">
        <v>27</v>
      </c>
      <c r="B39" s="230" t="s">
        <v>593</v>
      </c>
    </row>
    <row r="40" spans="1:2">
      <c r="A40" s="229">
        <v>28</v>
      </c>
      <c r="B40" s="230" t="s">
        <v>594</v>
      </c>
    </row>
    <row r="41" spans="1:2">
      <c r="A41" s="229">
        <v>29</v>
      </c>
      <c r="B41" s="230" t="s">
        <v>595</v>
      </c>
    </row>
    <row r="42" spans="1:2">
      <c r="A42" s="229">
        <v>30</v>
      </c>
      <c r="B42" s="230" t="s">
        <v>596</v>
      </c>
    </row>
    <row r="43" spans="1:2">
      <c r="A43" s="229">
        <v>31</v>
      </c>
      <c r="B43" s="230" t="s">
        <v>597</v>
      </c>
    </row>
    <row r="44" spans="1:2">
      <c r="A44" s="229">
        <v>32</v>
      </c>
      <c r="B44" s="230" t="s">
        <v>598</v>
      </c>
    </row>
    <row r="45" spans="1:2">
      <c r="A45" s="229">
        <v>33</v>
      </c>
      <c r="B45" s="230" t="s">
        <v>599</v>
      </c>
    </row>
    <row r="46" spans="1:2">
      <c r="A46" s="229">
        <v>34</v>
      </c>
      <c r="B46" s="230" t="s">
        <v>600</v>
      </c>
    </row>
    <row r="47" spans="1:2">
      <c r="A47" s="229">
        <v>35</v>
      </c>
      <c r="B47" s="230" t="s">
        <v>601</v>
      </c>
    </row>
    <row r="48" spans="1:2">
      <c r="A48" s="229">
        <v>36</v>
      </c>
      <c r="B48" s="230" t="s">
        <v>602</v>
      </c>
    </row>
    <row r="49" spans="1:2">
      <c r="A49" s="229">
        <v>37</v>
      </c>
      <c r="B49" s="230" t="s">
        <v>603</v>
      </c>
    </row>
    <row r="50" spans="1:2">
      <c r="A50" s="229">
        <v>38</v>
      </c>
      <c r="B50" s="230" t="s">
        <v>604</v>
      </c>
    </row>
    <row r="51" spans="1:2">
      <c r="A51" s="229">
        <v>39</v>
      </c>
      <c r="B51" s="230" t="s">
        <v>605</v>
      </c>
    </row>
    <row r="52" spans="1:2">
      <c r="A52" s="229">
        <v>40</v>
      </c>
      <c r="B52" s="230" t="s">
        <v>606</v>
      </c>
    </row>
    <row r="53" spans="1:2">
      <c r="A53" s="229">
        <v>41</v>
      </c>
      <c r="B53" s="230" t="s">
        <v>607</v>
      </c>
    </row>
    <row r="54" spans="1:2">
      <c r="A54" s="229">
        <v>42</v>
      </c>
      <c r="B54" s="230" t="s">
        <v>608</v>
      </c>
    </row>
    <row r="55" spans="1:2">
      <c r="A55" s="229">
        <v>43</v>
      </c>
      <c r="B55" s="230" t="s">
        <v>609</v>
      </c>
    </row>
    <row r="56" spans="1:2">
      <c r="A56" s="229">
        <v>44</v>
      </c>
      <c r="B56" s="230" t="s">
        <v>610</v>
      </c>
    </row>
    <row r="57" spans="1:2">
      <c r="A57" s="229">
        <v>45</v>
      </c>
      <c r="B57" s="230" t="s">
        <v>611</v>
      </c>
    </row>
    <row r="58" spans="1:2">
      <c r="A58" s="229">
        <v>46</v>
      </c>
      <c r="B58" s="230" t="s">
        <v>612</v>
      </c>
    </row>
    <row r="59" spans="1:2">
      <c r="A59" s="229">
        <v>47</v>
      </c>
      <c r="B59" s="230" t="s">
        <v>613</v>
      </c>
    </row>
    <row r="60" spans="1:2">
      <c r="A60" s="229">
        <v>48</v>
      </c>
      <c r="B60" s="230" t="s">
        <v>614</v>
      </c>
    </row>
    <row r="61" spans="1:2">
      <c r="A61" s="229">
        <v>49</v>
      </c>
      <c r="B61" s="230" t="s">
        <v>615</v>
      </c>
    </row>
    <row r="62" spans="1:2">
      <c r="A62" s="229">
        <v>50</v>
      </c>
      <c r="B62" s="230" t="s">
        <v>616</v>
      </c>
    </row>
    <row r="63" spans="1:2">
      <c r="A63" s="229">
        <v>51</v>
      </c>
      <c r="B63" s="230" t="s">
        <v>617</v>
      </c>
    </row>
    <row r="64" spans="1:2">
      <c r="A64" s="229">
        <v>52</v>
      </c>
      <c r="B64" s="230" t="s">
        <v>618</v>
      </c>
    </row>
    <row r="65" spans="1:2">
      <c r="A65" s="229">
        <v>53</v>
      </c>
      <c r="B65" s="230" t="s">
        <v>619</v>
      </c>
    </row>
    <row r="66" spans="1:2">
      <c r="A66" s="229">
        <v>54</v>
      </c>
      <c r="B66" s="230" t="s">
        <v>620</v>
      </c>
    </row>
    <row r="67" spans="1:2">
      <c r="A67" s="229">
        <v>55</v>
      </c>
      <c r="B67" s="230" t="s">
        <v>621</v>
      </c>
    </row>
    <row r="68" spans="1:2">
      <c r="A68" s="229">
        <v>56</v>
      </c>
      <c r="B68" s="230" t="s">
        <v>622</v>
      </c>
    </row>
    <row r="69" spans="1:2">
      <c r="A69" s="229">
        <v>57</v>
      </c>
      <c r="B69" s="230" t="s">
        <v>623</v>
      </c>
    </row>
    <row r="70" spans="1:2">
      <c r="A70" s="229">
        <v>58</v>
      </c>
      <c r="B70" s="230" t="s">
        <v>624</v>
      </c>
    </row>
    <row r="71" spans="1:2">
      <c r="A71" s="229">
        <v>59</v>
      </c>
      <c r="B71" s="230" t="s">
        <v>625</v>
      </c>
    </row>
    <row r="72" spans="1:2">
      <c r="A72" s="229">
        <v>60</v>
      </c>
      <c r="B72" s="230" t="s">
        <v>626</v>
      </c>
    </row>
    <row r="73" spans="1:2">
      <c r="A73" s="229">
        <v>61</v>
      </c>
      <c r="B73" s="230" t="s">
        <v>627</v>
      </c>
    </row>
    <row r="74" spans="1:2">
      <c r="A74" s="229">
        <v>62</v>
      </c>
      <c r="B74" s="230" t="s">
        <v>628</v>
      </c>
    </row>
    <row r="75" spans="1:2">
      <c r="A75" s="229">
        <v>63</v>
      </c>
      <c r="B75" s="230" t="s">
        <v>629</v>
      </c>
    </row>
    <row r="76" spans="1:2">
      <c r="A76" s="229">
        <v>64</v>
      </c>
      <c r="B76" s="230" t="s">
        <v>630</v>
      </c>
    </row>
    <row r="77" spans="1:2">
      <c r="A77" s="229">
        <v>65</v>
      </c>
      <c r="B77" s="230" t="s">
        <v>631</v>
      </c>
    </row>
    <row r="78" spans="1:2">
      <c r="A78" s="229">
        <v>66</v>
      </c>
      <c r="B78" s="230" t="s">
        <v>632</v>
      </c>
    </row>
    <row r="79" spans="1:2">
      <c r="A79" s="229">
        <v>67</v>
      </c>
      <c r="B79" s="230" t="s">
        <v>633</v>
      </c>
    </row>
    <row r="80" spans="1:2">
      <c r="A80" s="229">
        <v>68</v>
      </c>
      <c r="B80" s="230" t="s">
        <v>634</v>
      </c>
    </row>
    <row r="81" spans="1:2">
      <c r="A81" s="229">
        <v>69</v>
      </c>
      <c r="B81" s="230" t="s">
        <v>635</v>
      </c>
    </row>
    <row r="82" spans="1:2">
      <c r="A82" s="229">
        <v>70</v>
      </c>
      <c r="B82" s="230" t="s">
        <v>636</v>
      </c>
    </row>
    <row r="83" spans="1:2">
      <c r="A83" s="229">
        <v>71</v>
      </c>
      <c r="B83" s="230" t="s">
        <v>637</v>
      </c>
    </row>
    <row r="84" spans="1:2">
      <c r="A84" s="229">
        <v>72</v>
      </c>
      <c r="B84" s="230" t="s">
        <v>638</v>
      </c>
    </row>
    <row r="85" spans="1:2">
      <c r="A85" s="229">
        <v>73</v>
      </c>
      <c r="B85" s="230" t="s">
        <v>639</v>
      </c>
    </row>
    <row r="86" spans="1:2">
      <c r="A86" s="229">
        <v>74</v>
      </c>
      <c r="B86" s="230" t="s">
        <v>640</v>
      </c>
    </row>
    <row r="87" spans="1:2">
      <c r="A87" s="229">
        <v>75</v>
      </c>
      <c r="B87" s="230" t="s">
        <v>641</v>
      </c>
    </row>
    <row r="88" spans="1:2">
      <c r="A88" s="229">
        <v>76</v>
      </c>
      <c r="B88" s="230" t="s">
        <v>642</v>
      </c>
    </row>
    <row r="89" spans="1:2">
      <c r="A89" s="229">
        <v>77</v>
      </c>
      <c r="B89" s="230" t="s">
        <v>643</v>
      </c>
    </row>
    <row r="90" spans="1:2">
      <c r="A90" s="229">
        <v>78</v>
      </c>
      <c r="B90" s="230" t="s">
        <v>644</v>
      </c>
    </row>
    <row r="91" spans="1:2">
      <c r="A91" s="229">
        <v>79</v>
      </c>
      <c r="B91" s="230" t="s">
        <v>645</v>
      </c>
    </row>
    <row r="92" spans="1:2">
      <c r="A92" s="229">
        <v>80</v>
      </c>
      <c r="B92" s="230" t="s">
        <v>646</v>
      </c>
    </row>
    <row r="93" spans="1:2">
      <c r="A93" s="229">
        <v>81</v>
      </c>
      <c r="B93" s="230" t="s">
        <v>647</v>
      </c>
    </row>
    <row r="94" spans="1:2">
      <c r="A94" s="229">
        <v>82</v>
      </c>
      <c r="B94" s="230" t="s">
        <v>648</v>
      </c>
    </row>
    <row r="95" spans="1:2">
      <c r="A95" s="229">
        <v>83</v>
      </c>
      <c r="B95" s="230" t="s">
        <v>649</v>
      </c>
    </row>
    <row r="96" spans="1:2">
      <c r="A96" s="229">
        <v>84</v>
      </c>
      <c r="B96" s="230" t="s">
        <v>650</v>
      </c>
    </row>
    <row r="97" spans="1:2">
      <c r="A97" s="229">
        <v>85</v>
      </c>
      <c r="B97" s="230" t="s">
        <v>651</v>
      </c>
    </row>
    <row r="98" spans="1:2">
      <c r="A98" s="229">
        <v>86</v>
      </c>
      <c r="B98" s="230" t="s">
        <v>652</v>
      </c>
    </row>
    <row r="99" spans="1:2">
      <c r="A99" s="229">
        <v>87</v>
      </c>
      <c r="B99" s="230" t="s">
        <v>653</v>
      </c>
    </row>
    <row r="100" spans="1:2">
      <c r="A100" s="229">
        <v>88</v>
      </c>
      <c r="B100" s="230" t="s">
        <v>654</v>
      </c>
    </row>
    <row r="101" spans="1:2">
      <c r="A101" s="229">
        <v>89</v>
      </c>
      <c r="B101" s="230" t="s">
        <v>655</v>
      </c>
    </row>
    <row r="102" spans="1:2">
      <c r="A102" s="229">
        <v>90</v>
      </c>
      <c r="B102" s="230" t="s">
        <v>656</v>
      </c>
    </row>
    <row r="103" spans="1:2">
      <c r="A103" s="229">
        <v>91</v>
      </c>
      <c r="B103" s="230" t="s">
        <v>657</v>
      </c>
    </row>
    <row r="104" spans="1:2">
      <c r="A104" s="229">
        <v>92</v>
      </c>
      <c r="B104" s="230" t="s">
        <v>658</v>
      </c>
    </row>
    <row r="105" spans="1:2">
      <c r="A105" s="229">
        <v>93</v>
      </c>
      <c r="B105" s="230" t="s">
        <v>659</v>
      </c>
    </row>
    <row r="106" spans="1:2">
      <c r="A106" s="229">
        <v>94</v>
      </c>
      <c r="B106" s="230" t="s">
        <v>660</v>
      </c>
    </row>
    <row r="107" spans="1:2">
      <c r="A107" s="229">
        <v>95</v>
      </c>
      <c r="B107" s="230" t="s">
        <v>661</v>
      </c>
    </row>
    <row r="108" spans="1:2">
      <c r="A108" s="229">
        <v>96</v>
      </c>
      <c r="B108" s="230" t="s">
        <v>662</v>
      </c>
    </row>
    <row r="109" spans="1:2">
      <c r="A109" s="229">
        <v>97</v>
      </c>
      <c r="B109" s="230" t="s">
        <v>663</v>
      </c>
    </row>
    <row r="110" spans="1:2">
      <c r="A110" s="229">
        <v>98</v>
      </c>
      <c r="B110" s="230" t="s">
        <v>664</v>
      </c>
    </row>
    <row r="111" spans="1:2">
      <c r="A111" s="229">
        <v>99</v>
      </c>
      <c r="B111" s="230" t="s">
        <v>665</v>
      </c>
    </row>
    <row r="112" spans="1:2">
      <c r="A112" s="229">
        <v>100</v>
      </c>
      <c r="B112" s="230" t="s">
        <v>666</v>
      </c>
    </row>
  </sheetData>
  <sheetProtection sheet="1" objects="1" scenarios="1" selectLockedCells="1" selectUnlockedCells="1"/>
  <customSheetViews>
    <customSheetView guid="{FCAAE906-744B-4580-8002-466CC408DAC9}" state="hidden" topLeftCell="A2">
      <selection activeCell="C2" sqref="C2"/>
      <pageMargins left="0" right="0" top="0" bottom="0" header="0" footer="0"/>
      <pageSetup orientation="portrait" r:id="rId1"/>
      <headerFooter alignWithMargins="0"/>
    </customSheetView>
    <customSheetView guid="{FC366365-2136-48B2-A9F6-DEB708B66B93}" state="hidden" topLeftCell="A2">
      <selection activeCell="C2" sqref="C2"/>
      <pageMargins left="0" right="0" top="0" bottom="0" header="0" footer="0"/>
      <pageSetup orientation="portrait" r:id="rId2"/>
      <headerFooter alignWithMargins="0"/>
    </customSheetView>
    <customSheetView guid="{25F14B1D-FADD-4C44-AA48-5D402D65337D}" state="hidden" topLeftCell="A2">
      <selection activeCell="C2" sqref="C2"/>
      <pageMargins left="0" right="0" top="0" bottom="0" header="0" footer="0"/>
      <pageSetup orientation="portrait" r:id="rId3"/>
      <headerFooter alignWithMargins="0"/>
    </customSheetView>
    <customSheetView guid="{2D068FA3-47E3-4516-81A6-894AA90F7864}" state="hidden" topLeftCell="A2">
      <selection activeCell="C2" sqref="C2"/>
      <pageMargins left="0" right="0" top="0" bottom="0" header="0" footer="0"/>
      <pageSetup orientation="portrait" r:id="rId4"/>
      <headerFooter alignWithMargins="0"/>
    </customSheetView>
    <customSheetView guid="{97B2ED79-AE3F-4DF3-959D-96AE4A0B76A0}" state="hidden" topLeftCell="A2">
      <selection activeCell="C2" sqref="C2"/>
      <pageMargins left="0" right="0" top="0" bottom="0" header="0" footer="0"/>
      <pageSetup orientation="portrait" r:id="rId5"/>
      <headerFooter alignWithMargins="0"/>
    </customSheetView>
    <customSheetView guid="{CB39F8EE-FAD8-4C4E-B5E9-5EC27AC08528}" state="hidden" topLeftCell="A2">
      <selection activeCell="C2" sqref="C2"/>
      <pageMargins left="0" right="0" top="0" bottom="0" header="0" footer="0"/>
      <pageSetup orientation="portrait" r:id="rId6"/>
      <headerFooter alignWithMargins="0"/>
    </customSheetView>
    <customSheetView guid="{E8B8E0BD-9CB3-4C7D-9BC6-088FDFCB0B45}" state="hidden" topLeftCell="A2">
      <selection activeCell="C2" sqref="C2"/>
      <pageMargins left="0" right="0" top="0" bottom="0" header="0" footer="0"/>
      <pageSetup orientation="portrait" r:id="rId7"/>
      <headerFooter alignWithMargins="0"/>
    </customSheetView>
    <customSheetView guid="{E2E57CA5-082B-4C11-AB34-2A298199576B}" state="hidden" topLeftCell="A2">
      <selection activeCell="C2" sqref="C2"/>
      <pageMargins left="0" right="0" top="0" bottom="0" header="0" footer="0"/>
      <pageSetup orientation="portrait" r:id="rId8"/>
      <headerFooter alignWithMargins="0"/>
    </customSheetView>
    <customSheetView guid="{EEE4E2D7-4BFE-4C24-8B93-9FD441A50336}" state="hidden" topLeftCell="A2">
      <selection activeCell="C2" sqref="C2"/>
      <pageMargins left="0" right="0" top="0" bottom="0" header="0" footer="0"/>
      <pageSetup orientation="portrait" r:id="rId9"/>
      <headerFooter alignWithMargins="0"/>
    </customSheetView>
    <customSheetView guid="{091A6405-72DB-46E0-B81A-EC53A5C58396}" state="hidden" topLeftCell="A2">
      <selection activeCell="C2" sqref="C2"/>
      <pageMargins left="0" right="0" top="0" bottom="0" header="0" footer="0"/>
      <pageSetup orientation="portrait" r:id="rId10"/>
      <headerFooter alignWithMargins="0"/>
    </customSheetView>
    <customSheetView guid="{4F65FF32-EC61-4022-A399-2986D7B6B8B3}" state="hidden" showRuler="0">
      <selection sqref="A1:B1"/>
      <pageMargins left="0" right="0" top="0" bottom="0" header="0" footer="0"/>
      <pageSetup orientation="portrait" r:id="rId11"/>
      <headerFooter alignWithMargins="0"/>
    </customSheetView>
    <customSheetView guid="{01ACF2E1-8E61-4459-ABC1-B6C183DEED61}" state="hidden" showRuler="0">
      <selection sqref="A1:B1"/>
      <pageMargins left="0" right="0" top="0" bottom="0" header="0" footer="0"/>
      <pageSetup orientation="portrait" r:id="rId12"/>
      <headerFooter alignWithMargins="0"/>
    </customSheetView>
    <customSheetView guid="{14D7F02E-BCCA-4517-ABC7-537FF4AEB67A}" state="hidden" topLeftCell="A2">
      <selection activeCell="C2" sqref="C2"/>
      <pageMargins left="0" right="0" top="0" bottom="0" header="0" footer="0"/>
      <pageSetup orientation="portrait" r:id="rId13"/>
      <headerFooter alignWithMargins="0"/>
    </customSheetView>
    <customSheetView guid="{27A45B7A-04F2-4516-B80B-5ED0825D4ED3}" state="hidden" topLeftCell="A2">
      <selection activeCell="C2" sqref="C2"/>
      <pageMargins left="0" right="0" top="0" bottom="0" header="0" footer="0"/>
      <pageSetup orientation="portrait" r:id="rId14"/>
      <headerFooter alignWithMargins="0"/>
    </customSheetView>
    <customSheetView guid="{1F4837C2-36FF-4422-95DC-EAAD1B4FAC2F}" state="hidden" topLeftCell="A2">
      <selection activeCell="C2" sqref="C2"/>
      <pageMargins left="0" right="0" top="0" bottom="0" header="0" footer="0"/>
      <pageSetup orientation="portrait" r:id="rId15"/>
      <headerFooter alignWithMargins="0"/>
    </customSheetView>
    <customSheetView guid="{FD7F7BE1-8CB1-460B-98AB-D33E15FD14E6}" state="hidden" topLeftCell="A2">
      <selection activeCell="C2" sqref="C2"/>
      <pageMargins left="0" right="0" top="0" bottom="0" header="0" footer="0"/>
      <pageSetup orientation="portrait" r:id="rId16"/>
      <headerFooter alignWithMargins="0"/>
    </customSheetView>
    <customSheetView guid="{8C0E2163-61BB-48DF-AFAF-5E75147ED450}" state="hidden" topLeftCell="A2">
      <selection activeCell="C2" sqref="C2"/>
      <pageMargins left="0" right="0" top="0" bottom="0" header="0" footer="0"/>
      <pageSetup orientation="portrait" r:id="rId17"/>
      <headerFooter alignWithMargins="0"/>
    </customSheetView>
    <customSheetView guid="{3DA0B320-DAF7-4F4A-921A-9FCFD188E8C7}" state="hidden" topLeftCell="A2">
      <selection activeCell="C2" sqref="C2"/>
      <pageMargins left="0" right="0" top="0" bottom="0" header="0" footer="0"/>
      <pageSetup orientation="portrait" r:id="rId18"/>
      <headerFooter alignWithMargins="0"/>
    </customSheetView>
    <customSheetView guid="{BE0CEA4D-1A4E-4C32-BF92-B8DA3D3423E5}" state="hidden" topLeftCell="A2">
      <selection activeCell="C2" sqref="C2"/>
      <pageMargins left="0" right="0" top="0" bottom="0" header="0" footer="0"/>
      <pageSetup orientation="portrait" r:id="rId19"/>
      <headerFooter alignWithMargins="0"/>
    </customSheetView>
    <customSheetView guid="{714760DF-5EB1-4543-9C04-C1A23AAE4384}" state="hidden" topLeftCell="A2">
      <selection activeCell="C2" sqref="C2"/>
      <pageMargins left="0" right="0" top="0" bottom="0" header="0" footer="0"/>
      <pageSetup orientation="portrait" r:id="rId20"/>
      <headerFooter alignWithMargins="0"/>
    </customSheetView>
    <customSheetView guid="{D4A148BB-8D25-43B9-8797-A9D3AE767B49}" state="hidden" topLeftCell="A2">
      <selection activeCell="C2" sqref="C2"/>
      <pageMargins left="0" right="0" top="0" bottom="0" header="0" footer="0"/>
      <pageSetup orientation="portrait" r:id="rId21"/>
      <headerFooter alignWithMargins="0"/>
    </customSheetView>
    <customSheetView guid="{9658319F-66FC-48F8-AB8A-302F6F77BA10}" state="hidden" topLeftCell="A2">
      <selection activeCell="C2" sqref="C2"/>
      <pageMargins left="0" right="0" top="0" bottom="0" header="0" footer="0"/>
      <pageSetup orientation="portrait" r:id="rId22"/>
      <headerFooter alignWithMargins="0"/>
    </customSheetView>
    <customSheetView guid="{EF8F60CB-82F3-477F-A7D3-94F4C70843DC}" state="hidden" topLeftCell="A2">
      <selection activeCell="C2" sqref="C2"/>
      <pageMargins left="0" right="0" top="0" bottom="0" header="0" footer="0"/>
      <pageSetup orientation="portrait" r:id="rId23"/>
      <headerFooter alignWithMargins="0"/>
    </customSheetView>
    <customSheetView guid="{427AF4ED-2BDF-478F-9F0A-595838FA0EC8}" state="hidden" topLeftCell="A2">
      <selection activeCell="C2" sqref="C2"/>
      <pageMargins left="0" right="0" top="0" bottom="0" header="0" footer="0"/>
      <pageSetup orientation="portrait" r:id="rId24"/>
      <headerFooter alignWithMargins="0"/>
    </customSheetView>
    <customSheetView guid="{D4DE57C7-E521-4428-80BD-545B19793C78}" state="hidden" topLeftCell="A2">
      <selection activeCell="C2" sqref="C2"/>
      <pageMargins left="0" right="0" top="0" bottom="0" header="0" footer="0"/>
      <pageSetup orientation="portrait" r:id="rId25"/>
      <headerFooter alignWithMargins="0"/>
    </customSheetView>
    <customSheetView guid="{02C2A9AD-9E17-4CEB-86EA-204D1460A62A}" state="hidden" topLeftCell="A2">
      <selection activeCell="C2" sqref="C2"/>
      <pageMargins left="0" right="0" top="0" bottom="0" header="0" footer="0"/>
      <pageSetup orientation="portrait" r:id="rId26"/>
      <headerFooter alignWithMargins="0"/>
    </customSheetView>
  </customSheetViews>
  <mergeCells count="1">
    <mergeCell ref="A1:B1"/>
  </mergeCells>
  <phoneticPr fontId="3" type="noConversion"/>
  <pageMargins left="0.75" right="0.75" top="1" bottom="1" header="0.5" footer="0.5"/>
  <pageSetup orientation="portrait" r:id="rId27"/>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5"/>
  <dimension ref="A1"/>
  <sheetViews>
    <sheetView workbookViewId="0"/>
  </sheetViews>
  <sheetFormatPr defaultRowHeight="16.5"/>
  <sheetData/>
  <customSheetViews>
    <customSheetView guid="{FCAAE906-744B-4580-8002-466CC408DAC9}" state="hidden">
      <pageMargins left="0" right="0" top="0" bottom="0" header="0" footer="0"/>
    </customSheetView>
    <customSheetView guid="{FC366365-2136-48B2-A9F6-DEB708B66B93}" state="hidden">
      <pageMargins left="0" right="0" top="0" bottom="0" header="0" footer="0"/>
    </customSheetView>
    <customSheetView guid="{25F14B1D-FADD-4C44-AA48-5D402D65337D}" state="hidden">
      <pageMargins left="0" right="0" top="0" bottom="0" header="0" footer="0"/>
    </customSheetView>
    <customSheetView guid="{2D068FA3-47E3-4516-81A6-894AA90F7864}" state="hidden">
      <pageMargins left="0" right="0" top="0" bottom="0" header="0" footer="0"/>
    </customSheetView>
    <customSheetView guid="{97B2ED79-AE3F-4DF3-959D-96AE4A0B76A0}" state="hidden">
      <pageMargins left="0" right="0" top="0" bottom="0" header="0" footer="0"/>
    </customSheetView>
    <customSheetView guid="{CB39F8EE-FAD8-4C4E-B5E9-5EC27AC08528}" state="hidden">
      <pageMargins left="0" right="0" top="0" bottom="0" header="0" footer="0"/>
    </customSheetView>
    <customSheetView guid="{E8B8E0BD-9CB3-4C7D-9BC6-088FDFCB0B45}" state="hidden">
      <pageMargins left="0" right="0" top="0" bottom="0" header="0" footer="0"/>
    </customSheetView>
    <customSheetView guid="{E2E57CA5-082B-4C11-AB34-2A298199576B}" state="hidden">
      <pageMargins left="0" right="0" top="0" bottom="0" header="0" footer="0"/>
    </customSheetView>
    <customSheetView guid="{EEE4E2D7-4BFE-4C24-8B93-9FD441A50336}" state="hidden">
      <pageMargins left="0" right="0" top="0" bottom="0" header="0" footer="0"/>
    </customSheetView>
    <customSheetView guid="{091A6405-72DB-46E0-B81A-EC53A5C58396}">
      <pageMargins left="0" right="0" top="0" bottom="0" header="0" footer="0"/>
    </customSheetView>
    <customSheetView guid="{27A45B7A-04F2-4516-B80B-5ED0825D4ED3}" state="hidden">
      <pageMargins left="0" right="0" top="0" bottom="0" header="0" footer="0"/>
    </customSheetView>
    <customSheetView guid="{1F4837C2-36FF-4422-95DC-EAAD1B4FAC2F}" state="hidden">
      <pageMargins left="0" right="0" top="0" bottom="0" header="0" footer="0"/>
    </customSheetView>
    <customSheetView guid="{FD7F7BE1-8CB1-460B-98AB-D33E15FD14E6}" state="hidden">
      <pageMargins left="0" right="0" top="0" bottom="0" header="0" footer="0"/>
    </customSheetView>
    <customSheetView guid="{8C0E2163-61BB-48DF-AFAF-5E75147ED450}" state="hidden">
      <pageMargins left="0" right="0" top="0" bottom="0" header="0" footer="0"/>
    </customSheetView>
    <customSheetView guid="{3DA0B320-DAF7-4F4A-921A-9FCFD188E8C7}" state="hidden">
      <pageMargins left="0" right="0" top="0" bottom="0" header="0" footer="0"/>
    </customSheetView>
    <customSheetView guid="{BE0CEA4D-1A4E-4C32-BF92-B8DA3D3423E5}" state="hidden">
      <pageMargins left="0" right="0" top="0" bottom="0" header="0" footer="0"/>
    </customSheetView>
    <customSheetView guid="{714760DF-5EB1-4543-9C04-C1A23AAE4384}" state="hidden">
      <pageMargins left="0" right="0" top="0" bottom="0" header="0" footer="0"/>
    </customSheetView>
    <customSheetView guid="{D4A148BB-8D25-43B9-8797-A9D3AE767B49}" state="hidden">
      <pageMargins left="0" right="0" top="0" bottom="0" header="0" footer="0"/>
    </customSheetView>
    <customSheetView guid="{9658319F-66FC-48F8-AB8A-302F6F77BA10}" state="hidden">
      <pageMargins left="0" right="0" top="0" bottom="0" header="0" footer="0"/>
    </customSheetView>
    <customSheetView guid="{EF8F60CB-82F3-477F-A7D3-94F4C70843DC}" state="hidden">
      <pageMargins left="0" right="0" top="0" bottom="0" header="0" footer="0"/>
    </customSheetView>
    <customSheetView guid="{427AF4ED-2BDF-478F-9F0A-595838FA0EC8}" state="hidden">
      <pageMargins left="0" right="0" top="0" bottom="0" header="0" footer="0"/>
    </customSheetView>
    <customSheetView guid="{D4DE57C7-E521-4428-80BD-545B19793C78}" state="hidden">
      <pageMargins left="0" right="0" top="0" bottom="0" header="0" footer="0"/>
    </customSheetView>
    <customSheetView guid="{02C2A9AD-9E17-4CEB-86EA-204D1460A62A}" state="hidden">
      <pageMargins left="0" right="0" top="0" bottom="0" header="0" footer="0"/>
    </customSheetView>
  </customSheetView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
  <dimension ref="A1"/>
  <sheetViews>
    <sheetView workbookViewId="0"/>
  </sheetViews>
  <sheetFormatPr defaultRowHeight="16.5"/>
  <sheetData/>
  <customSheetViews>
    <customSheetView guid="{FCAAE906-744B-4580-8002-466CC408DAC9}" state="hidden">
      <pageMargins left="0" right="0" top="0" bottom="0" header="0" footer="0"/>
    </customSheetView>
    <customSheetView guid="{FC366365-2136-48B2-A9F6-DEB708B66B93}" state="hidden">
      <pageMargins left="0" right="0" top="0" bottom="0" header="0" footer="0"/>
    </customSheetView>
    <customSheetView guid="{25F14B1D-FADD-4C44-AA48-5D402D65337D}" state="hidden">
      <pageMargins left="0" right="0" top="0" bottom="0" header="0" footer="0"/>
    </customSheetView>
    <customSheetView guid="{2D068FA3-47E3-4516-81A6-894AA90F7864}" state="hidden">
      <pageMargins left="0" right="0" top="0" bottom="0" header="0" footer="0"/>
    </customSheetView>
    <customSheetView guid="{97B2ED79-AE3F-4DF3-959D-96AE4A0B76A0}" state="hidden">
      <pageMargins left="0" right="0" top="0" bottom="0" header="0" footer="0"/>
    </customSheetView>
    <customSheetView guid="{CB39F8EE-FAD8-4C4E-B5E9-5EC27AC08528}" state="hidden">
      <pageMargins left="0" right="0" top="0" bottom="0" header="0" footer="0"/>
    </customSheetView>
    <customSheetView guid="{E8B8E0BD-9CB3-4C7D-9BC6-088FDFCB0B45}" state="hidden">
      <pageMargins left="0" right="0" top="0" bottom="0" header="0" footer="0"/>
    </customSheetView>
    <customSheetView guid="{E2E57CA5-082B-4C11-AB34-2A298199576B}" state="hidden">
      <pageMargins left="0" right="0" top="0" bottom="0" header="0" footer="0"/>
    </customSheetView>
    <customSheetView guid="{EEE4E2D7-4BFE-4C24-8B93-9FD441A50336}" state="hidden">
      <pageMargins left="0" right="0" top="0" bottom="0" header="0" footer="0"/>
    </customSheetView>
    <customSheetView guid="{27A45B7A-04F2-4516-B80B-5ED0825D4ED3}" state="hidden">
      <pageMargins left="0" right="0" top="0" bottom="0" header="0" footer="0"/>
    </customSheetView>
    <customSheetView guid="{1F4837C2-36FF-4422-95DC-EAAD1B4FAC2F}" state="hidden">
      <pageMargins left="0" right="0" top="0" bottom="0" header="0" footer="0"/>
    </customSheetView>
    <customSheetView guid="{FD7F7BE1-8CB1-460B-98AB-D33E15FD14E6}" state="hidden">
      <pageMargins left="0" right="0" top="0" bottom="0" header="0" footer="0"/>
    </customSheetView>
    <customSheetView guid="{8C0E2163-61BB-48DF-AFAF-5E75147ED450}" state="hidden">
      <pageMargins left="0" right="0" top="0" bottom="0" header="0" footer="0"/>
    </customSheetView>
    <customSheetView guid="{3DA0B320-DAF7-4F4A-921A-9FCFD188E8C7}" state="hidden">
      <pageMargins left="0" right="0" top="0" bottom="0" header="0" footer="0"/>
    </customSheetView>
    <customSheetView guid="{BE0CEA4D-1A4E-4C32-BF92-B8DA3D3423E5}" state="hidden">
      <pageMargins left="0" right="0" top="0" bottom="0" header="0" footer="0"/>
    </customSheetView>
    <customSheetView guid="{714760DF-5EB1-4543-9C04-C1A23AAE4384}" state="hidden">
      <pageMargins left="0" right="0" top="0" bottom="0" header="0" footer="0"/>
    </customSheetView>
    <customSheetView guid="{D4A148BB-8D25-43B9-8797-A9D3AE767B49}" state="hidden">
      <pageMargins left="0" right="0" top="0" bottom="0" header="0" footer="0"/>
    </customSheetView>
    <customSheetView guid="{9658319F-66FC-48F8-AB8A-302F6F77BA10}" state="hidden">
      <pageMargins left="0" right="0" top="0" bottom="0" header="0" footer="0"/>
    </customSheetView>
    <customSheetView guid="{EF8F60CB-82F3-477F-A7D3-94F4C70843DC}" state="hidden">
      <pageMargins left="0" right="0" top="0" bottom="0" header="0" footer="0"/>
    </customSheetView>
    <customSheetView guid="{427AF4ED-2BDF-478F-9F0A-595838FA0EC8}" state="hidden">
      <pageMargins left="0" right="0" top="0" bottom="0" header="0" footer="0"/>
    </customSheetView>
    <customSheetView guid="{D4DE57C7-E521-4428-80BD-545B19793C78}" state="hidden">
      <pageMargins left="0" right="0" top="0" bottom="0" header="0" footer="0"/>
    </customSheetView>
    <customSheetView guid="{02C2A9AD-9E17-4CEB-86EA-204D1460A62A}" state="hidden">
      <pageMargins left="0" right="0" top="0" bottom="0" header="0" footer="0"/>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sheetPr>
  <dimension ref="A1:J17"/>
  <sheetViews>
    <sheetView showGridLines="0" view="pageBreakPreview" zoomScale="145" zoomScaleNormal="80" zoomScaleSheetLayoutView="145" workbookViewId="0">
      <selection activeCell="C5" sqref="C5:E5"/>
    </sheetView>
  </sheetViews>
  <sheetFormatPr defaultColWidth="8" defaultRowHeight="13.5"/>
  <cols>
    <col min="1" max="1" width="8.625" style="22" customWidth="1"/>
    <col min="2" max="2" width="11.125" style="22" customWidth="1"/>
    <col min="3" max="4" width="38.625" style="22" customWidth="1"/>
    <col min="5" max="5" width="11.25" style="22" customWidth="1"/>
    <col min="6" max="6" width="8.625" style="17" customWidth="1"/>
    <col min="7" max="9" width="8" style="17" customWidth="1"/>
    <col min="10" max="16384" width="8" style="8"/>
  </cols>
  <sheetData>
    <row r="1" spans="1:10" ht="30.75" customHeight="1">
      <c r="A1" s="206"/>
      <c r="B1" s="650"/>
      <c r="C1" s="651"/>
      <c r="D1" s="651"/>
      <c r="E1" s="652"/>
      <c r="F1" s="205"/>
      <c r="G1" s="6"/>
      <c r="H1" s="6"/>
      <c r="I1" s="6"/>
      <c r="J1" s="7"/>
    </row>
    <row r="2" spans="1:10" ht="68.45" customHeight="1">
      <c r="A2" s="635" t="s">
        <v>5</v>
      </c>
      <c r="B2" s="653" t="str">
        <f>Basic!B1</f>
        <v>Renovation Works of C, D &amp; E Type towers of POWERGRID Township at Sector 43 Gurgaon</v>
      </c>
      <c r="C2" s="654"/>
      <c r="D2" s="654"/>
      <c r="E2" s="655"/>
      <c r="F2" s="638" t="s">
        <v>6</v>
      </c>
      <c r="G2" s="6"/>
      <c r="H2" s="6"/>
      <c r="I2" s="6"/>
      <c r="J2" s="7"/>
    </row>
    <row r="3" spans="1:10" ht="23.25" customHeight="1">
      <c r="A3" s="636"/>
      <c r="B3" s="656" t="str">
        <f>Basic!B5</f>
        <v>CC/NT/W-MISC/DOM/A17/23/09668</v>
      </c>
      <c r="C3" s="657"/>
      <c r="D3" s="657"/>
      <c r="E3" s="658"/>
      <c r="F3" s="639"/>
      <c r="G3" s="6"/>
      <c r="H3" s="6"/>
      <c r="I3" s="6"/>
      <c r="J3" s="7"/>
    </row>
    <row r="4" spans="1:10" ht="39.950000000000003" customHeight="1">
      <c r="A4" s="636"/>
      <c r="B4" s="204">
        <v>1</v>
      </c>
      <c r="C4" s="645" t="s">
        <v>7</v>
      </c>
      <c r="D4" s="645"/>
      <c r="E4" s="646"/>
      <c r="F4" s="639"/>
      <c r="G4" s="12"/>
      <c r="H4" s="12"/>
      <c r="I4" s="6"/>
      <c r="J4" s="7"/>
    </row>
    <row r="5" spans="1:10" ht="44.25" customHeight="1">
      <c r="A5" s="636"/>
      <c r="B5" s="204">
        <v>2</v>
      </c>
      <c r="C5" s="645" t="s">
        <v>8</v>
      </c>
      <c r="D5" s="645"/>
      <c r="E5" s="646"/>
      <c r="F5" s="639"/>
      <c r="G5" s="6"/>
      <c r="H5" s="6"/>
      <c r="I5" s="6"/>
      <c r="J5" s="7"/>
    </row>
    <row r="6" spans="1:10" s="17" customFormat="1" ht="30" customHeight="1">
      <c r="A6" s="636"/>
      <c r="B6" s="204">
        <v>3</v>
      </c>
      <c r="C6" s="645" t="s">
        <v>9</v>
      </c>
      <c r="D6" s="645"/>
      <c r="E6" s="646"/>
      <c r="F6" s="639"/>
      <c r="G6" s="6"/>
      <c r="H6" s="6"/>
      <c r="I6" s="6"/>
      <c r="J6" s="6"/>
    </row>
    <row r="7" spans="1:10" ht="52.5" hidden="1" customHeight="1">
      <c r="A7" s="636"/>
      <c r="B7" s="204">
        <v>4</v>
      </c>
      <c r="C7" s="645" t="s">
        <v>10</v>
      </c>
      <c r="D7" s="645"/>
      <c r="E7" s="646"/>
      <c r="F7" s="639"/>
      <c r="G7" s="6"/>
      <c r="H7" s="6"/>
      <c r="I7" s="6"/>
      <c r="J7" s="7"/>
    </row>
    <row r="8" spans="1:10" ht="9.75" customHeight="1">
      <c r="A8" s="636"/>
      <c r="B8" s="10"/>
      <c r="C8" s="9"/>
      <c r="D8" s="9"/>
      <c r="E8" s="11"/>
      <c r="F8" s="639"/>
      <c r="G8" s="6"/>
      <c r="H8" s="6"/>
      <c r="I8" s="6"/>
      <c r="J8" s="7"/>
    </row>
    <row r="9" spans="1:10" ht="23.25" customHeight="1">
      <c r="A9" s="636"/>
      <c r="B9" s="647"/>
      <c r="C9" s="648"/>
      <c r="D9" s="648"/>
      <c r="E9" s="649"/>
      <c r="F9" s="639"/>
      <c r="G9" s="6"/>
      <c r="H9" s="6"/>
      <c r="I9" s="6"/>
      <c r="J9" s="7"/>
    </row>
    <row r="10" spans="1:10" ht="10.5" customHeight="1">
      <c r="A10" s="636"/>
      <c r="B10" s="13"/>
      <c r="C10" s="14"/>
      <c r="D10" s="14"/>
      <c r="E10" s="15"/>
      <c r="F10" s="639"/>
      <c r="G10" s="6"/>
      <c r="H10" s="6"/>
      <c r="I10" s="6"/>
      <c r="J10" s="7"/>
    </row>
    <row r="11" spans="1:10" ht="24" customHeight="1">
      <c r="A11" s="636"/>
      <c r="B11" s="643" t="s">
        <v>11</v>
      </c>
      <c r="C11" s="644"/>
      <c r="D11" s="644"/>
      <c r="E11" s="16"/>
      <c r="F11" s="639"/>
    </row>
    <row r="12" spans="1:10" ht="15.95" customHeight="1">
      <c r="A12" s="637"/>
      <c r="B12" s="629" t="s">
        <v>12</v>
      </c>
      <c r="C12" s="630"/>
      <c r="D12" s="630"/>
      <c r="E12" s="18"/>
      <c r="F12" s="640"/>
      <c r="G12" s="6"/>
      <c r="H12" s="6"/>
      <c r="I12" s="6"/>
      <c r="J12" s="7"/>
    </row>
    <row r="13" spans="1:10" ht="24" customHeight="1">
      <c r="A13" s="634"/>
      <c r="B13" s="631" t="s">
        <v>13</v>
      </c>
      <c r="C13" s="632"/>
      <c r="D13" s="632"/>
      <c r="E13" s="16"/>
      <c r="F13" s="633"/>
      <c r="G13" s="19"/>
      <c r="H13" s="19"/>
      <c r="I13" s="19"/>
      <c r="J13" s="19"/>
    </row>
    <row r="14" spans="1:10" ht="15.95" customHeight="1">
      <c r="A14" s="634"/>
      <c r="B14" s="641" t="s">
        <v>14</v>
      </c>
      <c r="C14" s="642"/>
      <c r="D14" s="642"/>
      <c r="E14" s="20"/>
      <c r="F14" s="633"/>
      <c r="G14" s="19"/>
      <c r="H14" s="19"/>
      <c r="I14" s="19"/>
      <c r="J14" s="19"/>
    </row>
    <row r="15" spans="1:10" ht="15.75">
      <c r="A15" s="9"/>
      <c r="B15" s="21"/>
      <c r="C15" s="21"/>
      <c r="D15" s="21"/>
      <c r="E15" s="21"/>
      <c r="F15" s="6"/>
      <c r="G15" s="6"/>
      <c r="H15" s="6"/>
      <c r="I15" s="6"/>
      <c r="J15" s="7"/>
    </row>
    <row r="16" spans="1:10" ht="15.75">
      <c r="A16" s="9"/>
      <c r="B16" s="9"/>
      <c r="C16" s="9"/>
      <c r="D16" s="9"/>
      <c r="E16" s="9"/>
      <c r="F16" s="6"/>
      <c r="G16" s="6"/>
      <c r="H16" s="6"/>
      <c r="I16" s="6"/>
      <c r="J16" s="7"/>
    </row>
    <row r="17" spans="1:10" ht="15.75">
      <c r="A17" s="9"/>
      <c r="B17" s="9"/>
      <c r="C17" s="9"/>
      <c r="D17" s="9"/>
      <c r="E17" s="9"/>
      <c r="F17" s="6"/>
      <c r="G17" s="6"/>
      <c r="H17" s="6"/>
      <c r="I17" s="6"/>
      <c r="J17" s="7"/>
    </row>
  </sheetData>
  <sheetProtection algorithmName="SHA-512" hashValue="ht4CG4f0nV3R/g/yaNsEuFhIjdxa3yib1TDb7eFbAjTROJiW/45hT7CD5GAYTBSzdWwoY93kcfczMz35MlSXBg==" saltValue="F0QG/oGWzSHgraqX5mAugQ==" spinCount="100000" sheet="1" formatColumns="0" formatRows="0" selectLockedCells="1"/>
  <customSheetViews>
    <customSheetView guid="{FCAAE906-744B-4580-8002-466CC408DAC9}" scale="145" showPageBreaks="1" showGridLines="0" hiddenRows="1" view="pageBreakPreview" topLeftCell="A22">
      <selection activeCell="F13" sqref="F13:F14"/>
      <pageMargins left="0" right="0" top="0" bottom="0" header="0" footer="0"/>
      <printOptions horizontalCentered="1"/>
      <pageSetup paperSize="9" scale="110" orientation="landscape" r:id="rId1"/>
      <headerFooter alignWithMargins="0"/>
    </customSheetView>
    <customSheetView guid="{FC366365-2136-48B2-A9F6-DEB708B66B93}" showPageBreaks="1" showGridLines="0" hiddenRows="1" view="pageBreakPreview">
      <selection activeCell="B3" sqref="B3:E3"/>
      <pageMargins left="0" right="0" top="0" bottom="0" header="0" footer="0"/>
      <printOptions horizontalCentered="1"/>
      <pageSetup paperSize="9" scale="110" orientation="landscape" r:id="rId2"/>
      <headerFooter alignWithMargins="0"/>
    </customSheetView>
    <customSheetView guid="{25F14B1D-FADD-4C44-AA48-5D402D65337D}" showPageBreaks="1" showGridLines="0" hiddenRows="1" view="pageBreakPreview">
      <selection activeCell="B13" sqref="B13:D13"/>
      <pageMargins left="0" right="0" top="0" bottom="0" header="0" footer="0"/>
      <printOptions horizontalCentered="1"/>
      <pageSetup paperSize="9" scale="110" orientation="landscape" r:id="rId3"/>
      <headerFooter alignWithMargins="0"/>
    </customSheetView>
    <customSheetView guid="{2D068FA3-47E3-4516-81A6-894AA90F7864}" showPageBreaks="1" showGridLines="0" hiddenRows="1" view="pageBreakPreview">
      <selection activeCell="B13" sqref="B13:D13"/>
      <pageMargins left="0" right="0" top="0" bottom="0" header="0" footer="0"/>
      <printOptions horizontalCentered="1"/>
      <pageSetup paperSize="9" scale="110" orientation="landscape" r:id="rId4"/>
      <headerFooter alignWithMargins="0"/>
    </customSheetView>
    <customSheetView guid="{97B2ED79-AE3F-4DF3-959D-96AE4A0B76A0}" scale="80" showGridLines="0" hiddenRows="1">
      <selection activeCell="B13" sqref="B13:D13"/>
      <pageMargins left="0" right="0" top="0" bottom="0" header="0" footer="0"/>
      <printOptions horizontalCentered="1"/>
      <pageSetup paperSize="9" scale="110" orientation="landscape" r:id="rId5"/>
      <headerFooter alignWithMargins="0"/>
    </customSheetView>
    <customSheetView guid="{CB39F8EE-FAD8-4C4E-B5E9-5EC27AC08528}" scale="80" showGridLines="0" hiddenRows="1">
      <selection activeCell="B13" sqref="B13:D13"/>
      <pageMargins left="0" right="0" top="0" bottom="0" header="0" footer="0"/>
      <printOptions horizontalCentered="1"/>
      <pageSetup paperSize="9" scale="110" orientation="landscape" r:id="rId6"/>
      <headerFooter alignWithMargins="0"/>
    </customSheetView>
    <customSheetView guid="{E8B8E0BD-9CB3-4C7D-9BC6-088FDFCB0B45}" scale="80" showGridLines="0" hiddenRows="1">
      <selection activeCell="B13" sqref="B13:D13"/>
      <pageMargins left="0" right="0" top="0" bottom="0" header="0" footer="0"/>
      <printOptions horizontalCentered="1"/>
      <pageSetup paperSize="9" scale="110" orientation="landscape" r:id="rId7"/>
      <headerFooter alignWithMargins="0"/>
    </customSheetView>
    <customSheetView guid="{E2E57CA5-082B-4C11-AB34-2A298199576B}" showGridLines="0" hiddenRows="1" topLeftCell="A2">
      <selection activeCell="B3" sqref="B3:E3"/>
      <pageMargins left="0" right="0" top="0" bottom="0" header="0" footer="0"/>
      <printOptions horizontalCentered="1"/>
      <pageSetup paperSize="9" scale="110" orientation="landscape" r:id="rId8"/>
      <headerFooter alignWithMargins="0"/>
    </customSheetView>
    <customSheetView guid="{EEE4E2D7-4BFE-4C24-8B93-9FD441A50336}" showGridLines="0" hiddenRows="1" topLeftCell="A4">
      <selection activeCell="C6" sqref="C6:E6"/>
      <pageMargins left="0" right="0" top="0" bottom="0" header="0" footer="0"/>
      <printOptions horizontalCentered="1"/>
      <pageSetup paperSize="9" orientation="landscape" r:id="rId9"/>
      <headerFooter alignWithMargins="0"/>
    </customSheetView>
    <customSheetView guid="{091A6405-72DB-46E0-B81A-EC53A5C58396}" showGridLines="0" hiddenRows="1">
      <selection activeCell="B2" sqref="B2:E2"/>
      <pageMargins left="0" right="0" top="0" bottom="0" header="0" footer="0"/>
      <printOptions horizontalCentered="1"/>
      <pageSetup paperSize="9" orientation="landscape" r:id="rId10"/>
      <headerFooter alignWithMargins="0"/>
    </customSheetView>
    <customSheetView guid="{4F65FF32-EC61-4022-A399-2986D7B6B8B3}" showGridLines="0" showRuler="0">
      <selection activeCell="B2" sqref="B2:E2"/>
      <pageMargins left="0" right="0" top="0" bottom="0" header="0" footer="0"/>
      <printOptions horizontalCentered="1"/>
      <pageSetup paperSize="9" orientation="landscape" r:id="rId11"/>
      <headerFooter alignWithMargins="0"/>
    </customSheetView>
    <customSheetView guid="{01ACF2E1-8E61-4459-ABC1-B6C183DEED61}" showGridLines="0" showRuler="0">
      <pageMargins left="0" right="0" top="0" bottom="0" header="0" footer="0"/>
      <printOptions horizontalCentered="1"/>
      <pageSetup paperSize="9" orientation="landscape" r:id="rId12"/>
      <headerFooter alignWithMargins="0"/>
    </customSheetView>
    <customSheetView guid="{14D7F02E-BCCA-4517-ABC7-537FF4AEB67A}" showGridLines="0">
      <selection activeCell="B2" sqref="B2:E2"/>
      <pageMargins left="0" right="0" top="0" bottom="0" header="0" footer="0"/>
      <printOptions horizontalCentered="1"/>
      <pageSetup paperSize="9" orientation="landscape" r:id="rId13"/>
      <headerFooter alignWithMargins="0"/>
    </customSheetView>
    <customSheetView guid="{27A45B7A-04F2-4516-B80B-5ED0825D4ED3}" showGridLines="0" fitToPage="1" hiddenRows="1">
      <selection activeCell="C6" sqref="C6:E6"/>
      <pageMargins left="0" right="0" top="0" bottom="0" header="0" footer="0"/>
      <printOptions horizontalCentered="1"/>
      <pageSetup paperSize="9" scale="86" orientation="portrait" r:id="rId14"/>
      <headerFooter alignWithMargins="0"/>
    </customSheetView>
    <customSheetView guid="{1F4837C2-36FF-4422-95DC-EAAD1B4FAC2F}" showGridLines="0" hiddenRows="1">
      <selection activeCell="I2" sqref="I2"/>
      <pageMargins left="0" right="0" top="0" bottom="0" header="0" footer="0"/>
      <printOptions horizontalCentered="1"/>
      <pageSetup paperSize="9" scale="110" orientation="landscape" r:id="rId15"/>
      <headerFooter alignWithMargins="0"/>
    </customSheetView>
    <customSheetView guid="{FD7F7BE1-8CB1-460B-98AB-D33E15FD14E6}" showGridLines="0" hiddenRows="1" topLeftCell="A8">
      <selection activeCell="B2" sqref="B2:E2"/>
      <pageMargins left="0" right="0" top="0" bottom="0" header="0" footer="0"/>
      <printOptions horizontalCentered="1"/>
      <pageSetup paperSize="9" scale="110" orientation="landscape" r:id="rId16"/>
      <headerFooter alignWithMargins="0"/>
    </customSheetView>
    <customSheetView guid="{8C0E2163-61BB-48DF-AFAF-5E75147ED450}" showGridLines="0" hiddenRows="1">
      <selection activeCell="C6" sqref="C6:E6"/>
      <pageMargins left="0" right="0" top="0" bottom="0" header="0" footer="0"/>
      <printOptions horizontalCentered="1"/>
      <pageSetup paperSize="9" scale="110" orientation="landscape" r:id="rId17"/>
      <headerFooter alignWithMargins="0"/>
    </customSheetView>
    <customSheetView guid="{3DA0B320-DAF7-4F4A-921A-9FCFD188E8C7}" showGridLines="0" hiddenRows="1">
      <selection activeCell="C6" sqref="C6:E6"/>
      <pageMargins left="0" right="0" top="0" bottom="0" header="0" footer="0"/>
      <printOptions horizontalCentered="1"/>
      <pageSetup paperSize="9" scale="110" orientation="landscape" r:id="rId18"/>
      <headerFooter alignWithMargins="0"/>
    </customSheetView>
    <customSheetView guid="{BE0CEA4D-1A4E-4C32-BF92-B8DA3D3423E5}" scale="80" showGridLines="0" hiddenRows="1">
      <selection activeCell="B13" sqref="B13:D13"/>
      <pageMargins left="0" right="0" top="0" bottom="0" header="0" footer="0"/>
      <printOptions horizontalCentered="1"/>
      <pageSetup paperSize="9" scale="110" orientation="landscape" r:id="rId19"/>
      <headerFooter alignWithMargins="0"/>
    </customSheetView>
    <customSheetView guid="{714760DF-5EB1-4543-9C04-C1A23AAE4384}" scale="80" showGridLines="0" hiddenRows="1">
      <selection activeCell="B13" sqref="B13:D13"/>
      <pageMargins left="0" right="0" top="0" bottom="0" header="0" footer="0"/>
      <printOptions horizontalCentered="1"/>
      <pageSetup paperSize="9" scale="110" orientation="landscape" r:id="rId20"/>
      <headerFooter alignWithMargins="0"/>
    </customSheetView>
    <customSheetView guid="{D4A148BB-8D25-43B9-8797-A9D3AE767B49}" scale="80" showGridLines="0" hiddenRows="1">
      <selection activeCell="B13" sqref="B13:D13"/>
      <pageMargins left="0" right="0" top="0" bottom="0" header="0" footer="0"/>
      <printOptions horizontalCentered="1"/>
      <pageSetup paperSize="9" scale="110" orientation="landscape" r:id="rId21"/>
      <headerFooter alignWithMargins="0"/>
    </customSheetView>
    <customSheetView guid="{9658319F-66FC-48F8-AB8A-302F6F77BA10}" scale="80" showGridLines="0" hiddenRows="1">
      <pageMargins left="0" right="0" top="0" bottom="0" header="0" footer="0"/>
      <printOptions horizontalCentered="1"/>
      <pageSetup paperSize="9" scale="110" orientation="landscape" r:id="rId22"/>
      <headerFooter alignWithMargins="0"/>
    </customSheetView>
    <customSheetView guid="{EF8F60CB-82F3-477F-A7D3-94F4C70843DC}" showPageBreaks="1" showGridLines="0" hiddenRows="1" view="pageBreakPreview">
      <selection activeCell="B13" sqref="B13:D13"/>
      <pageMargins left="0" right="0" top="0" bottom="0" header="0" footer="0"/>
      <printOptions horizontalCentered="1"/>
      <pageSetup paperSize="9" scale="110" orientation="landscape" r:id="rId23"/>
      <headerFooter alignWithMargins="0"/>
    </customSheetView>
    <customSheetView guid="{427AF4ED-2BDF-478F-9F0A-595838FA0EC8}" showPageBreaks="1" showGridLines="0" hiddenRows="1" view="pageBreakPreview">
      <selection activeCell="B3" sqref="B3:E3"/>
      <pageMargins left="0" right="0" top="0" bottom="0" header="0" footer="0"/>
      <printOptions horizontalCentered="1"/>
      <pageSetup paperSize="9" scale="110" orientation="landscape" r:id="rId24"/>
      <headerFooter alignWithMargins="0"/>
    </customSheetView>
    <customSheetView guid="{D4DE57C7-E521-4428-80BD-545B19793C78}" scale="145" showPageBreaks="1" showGridLines="0" hiddenRows="1" view="pageBreakPreview">
      <selection activeCell="J5" sqref="J5"/>
      <pageMargins left="0" right="0" top="0" bottom="0" header="0" footer="0"/>
      <printOptions horizontalCentered="1"/>
      <pageSetup paperSize="9" scale="110" orientation="landscape" r:id="rId25"/>
      <headerFooter alignWithMargins="0"/>
    </customSheetView>
    <customSheetView guid="{02C2A9AD-9E17-4CEB-86EA-204D1460A62A}" scale="145" showPageBreaks="1" showGridLines="0" hiddenRows="1" view="pageBreakPreview" topLeftCell="A2">
      <selection activeCell="F13" sqref="F13:F14"/>
      <pageMargins left="0" right="0" top="0" bottom="0" header="0" footer="0"/>
      <printOptions horizontalCentered="1"/>
      <pageSetup paperSize="9" scale="110" orientation="landscape" r:id="rId26"/>
      <headerFooter alignWithMargins="0"/>
    </customSheetView>
  </customSheetViews>
  <mergeCells count="16">
    <mergeCell ref="B1:E1"/>
    <mergeCell ref="C4:E4"/>
    <mergeCell ref="C5:E5"/>
    <mergeCell ref="B2:E2"/>
    <mergeCell ref="B3:E3"/>
    <mergeCell ref="B12:D12"/>
    <mergeCell ref="B13:D13"/>
    <mergeCell ref="F13:F14"/>
    <mergeCell ref="A13:A14"/>
    <mergeCell ref="A2:A12"/>
    <mergeCell ref="F2:F12"/>
    <mergeCell ref="B14:D14"/>
    <mergeCell ref="B11:D11"/>
    <mergeCell ref="C6:E6"/>
    <mergeCell ref="B9:E9"/>
    <mergeCell ref="C7:E7"/>
  </mergeCells>
  <phoneticPr fontId="3" type="noConversion"/>
  <printOptions horizontalCentered="1"/>
  <pageMargins left="0.15748031496063" right="0.23622047244094499" top="0.78" bottom="0.61" header="0.35433070866141703" footer="0.511811023622047"/>
  <pageSetup paperSize="9" scale="110" orientation="landscape" r:id="rId27"/>
  <headerFooter alignWithMargins="0"/>
  <drawing r:id="rId2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dimension ref="A1:K124"/>
  <sheetViews>
    <sheetView showGridLines="0" view="pageBreakPreview" zoomScaleNormal="100" zoomScaleSheetLayoutView="100" workbookViewId="0">
      <selection activeCell="C32" sqref="C32"/>
    </sheetView>
  </sheetViews>
  <sheetFormatPr defaultColWidth="9" defaultRowHeight="16.5"/>
  <cols>
    <col min="1" max="1" width="9" style="209"/>
    <col min="2" max="2" width="9" style="210"/>
    <col min="3" max="3" width="72.625" style="210" customWidth="1"/>
    <col min="4" max="4" width="66.125" style="222" customWidth="1"/>
    <col min="5" max="16384" width="9" style="208"/>
  </cols>
  <sheetData>
    <row r="1" spans="1:11" ht="45" customHeight="1">
      <c r="A1" s="663" t="str">
        <f>"General Instruction to the Bidders for filling up this workbook of Price Schedules for Package " &amp; Basic!B3</f>
        <v>General Instruction to the Bidders for filling up this workbook of Price Schedules for Package Renovation Works of C, D &amp; E Type towers</v>
      </c>
      <c r="B1" s="663"/>
      <c r="C1" s="663"/>
      <c r="D1" s="207"/>
      <c r="E1" s="348"/>
      <c r="F1" s="348"/>
      <c r="G1" s="348"/>
      <c r="H1" s="348"/>
      <c r="I1" s="348"/>
      <c r="J1" s="348"/>
      <c r="K1" s="348"/>
    </row>
    <row r="2" spans="1:11" ht="18" customHeight="1">
      <c r="D2" s="211"/>
      <c r="E2" s="212"/>
      <c r="F2" s="212"/>
      <c r="G2" s="212"/>
      <c r="H2" s="212"/>
      <c r="I2" s="212"/>
      <c r="J2" s="212"/>
      <c r="K2" s="212"/>
    </row>
    <row r="3" spans="1:11" ht="18" customHeight="1">
      <c r="A3" s="213" t="s">
        <v>15</v>
      </c>
      <c r="B3" s="210" t="s">
        <v>16</v>
      </c>
      <c r="D3" s="214"/>
      <c r="E3" s="215"/>
      <c r="F3" s="215"/>
      <c r="G3" s="215"/>
      <c r="H3" s="215"/>
      <c r="I3" s="215"/>
      <c r="J3" s="215"/>
      <c r="K3" s="215"/>
    </row>
    <row r="4" spans="1:11" ht="18" customHeight="1">
      <c r="B4" s="216" t="s">
        <v>17</v>
      </c>
      <c r="C4" s="217" t="s">
        <v>18</v>
      </c>
      <c r="D4" s="214"/>
      <c r="E4" s="215"/>
      <c r="F4" s="215"/>
      <c r="G4" s="215"/>
      <c r="H4" s="215"/>
      <c r="I4" s="215"/>
      <c r="J4" s="215"/>
      <c r="K4" s="215"/>
    </row>
    <row r="5" spans="1:11" ht="38.1" customHeight="1">
      <c r="B5" s="216" t="s">
        <v>19</v>
      </c>
      <c r="C5" s="217" t="s">
        <v>20</v>
      </c>
      <c r="D5" s="214"/>
      <c r="E5" s="215"/>
      <c r="F5" s="215"/>
      <c r="G5" s="215"/>
      <c r="H5" s="215"/>
      <c r="I5" s="215"/>
      <c r="J5" s="215"/>
      <c r="K5" s="215"/>
    </row>
    <row r="6" spans="1:11" ht="18" customHeight="1">
      <c r="B6" s="216" t="s">
        <v>21</v>
      </c>
      <c r="C6" s="217" t="s">
        <v>22</v>
      </c>
      <c r="D6" s="214"/>
      <c r="E6" s="215"/>
      <c r="F6" s="215"/>
      <c r="G6" s="215"/>
      <c r="H6" s="215"/>
      <c r="I6" s="215"/>
      <c r="J6" s="215"/>
      <c r="K6" s="215"/>
    </row>
    <row r="7" spans="1:11" ht="18" customHeight="1">
      <c r="B7" s="216" t="s">
        <v>23</v>
      </c>
      <c r="C7" s="217" t="s">
        <v>24</v>
      </c>
      <c r="D7" s="214"/>
      <c r="E7" s="215"/>
      <c r="F7" s="215"/>
      <c r="G7" s="215"/>
      <c r="H7" s="215"/>
      <c r="I7" s="215"/>
      <c r="J7" s="215"/>
      <c r="K7" s="215"/>
    </row>
    <row r="8" spans="1:11" ht="18" customHeight="1">
      <c r="B8" s="216" t="s">
        <v>25</v>
      </c>
      <c r="C8" s="217" t="s">
        <v>26</v>
      </c>
      <c r="D8" s="214"/>
      <c r="E8" s="215"/>
      <c r="F8" s="215"/>
      <c r="G8" s="215"/>
      <c r="H8" s="215"/>
      <c r="I8" s="215"/>
      <c r="J8" s="215"/>
      <c r="K8" s="215"/>
    </row>
    <row r="9" spans="1:11" ht="18" customHeight="1">
      <c r="B9" s="216" t="s">
        <v>27</v>
      </c>
      <c r="C9" s="217" t="s">
        <v>28</v>
      </c>
      <c r="D9" s="214"/>
      <c r="E9" s="215"/>
      <c r="F9" s="215"/>
      <c r="G9" s="215"/>
      <c r="H9" s="215"/>
      <c r="I9" s="215"/>
      <c r="J9" s="215"/>
      <c r="K9" s="215"/>
    </row>
    <row r="10" spans="1:11" ht="18" customHeight="1">
      <c r="B10" s="216"/>
      <c r="C10" s="217"/>
      <c r="D10" s="214"/>
      <c r="E10" s="215"/>
      <c r="F10" s="215"/>
      <c r="G10" s="215"/>
      <c r="H10" s="215"/>
      <c r="I10" s="215"/>
      <c r="J10" s="215"/>
      <c r="K10" s="215"/>
    </row>
    <row r="11" spans="1:11" ht="18" customHeight="1">
      <c r="A11" s="213" t="s">
        <v>29</v>
      </c>
      <c r="B11" s="210" t="s">
        <v>30</v>
      </c>
      <c r="D11" s="214"/>
      <c r="E11" s="215"/>
      <c r="F11" s="215"/>
      <c r="G11" s="215"/>
      <c r="H11" s="215"/>
      <c r="I11" s="215"/>
      <c r="J11" s="215"/>
      <c r="K11" s="215"/>
    </row>
    <row r="12" spans="1:11" ht="18" customHeight="1">
      <c r="B12" s="662" t="s">
        <v>31</v>
      </c>
      <c r="C12" s="662"/>
      <c r="D12" s="219"/>
      <c r="E12" s="215"/>
      <c r="F12" s="215"/>
      <c r="G12" s="215"/>
      <c r="H12" s="215"/>
      <c r="I12" s="215"/>
      <c r="J12" s="215"/>
      <c r="K12" s="215"/>
    </row>
    <row r="13" spans="1:11" ht="18" customHeight="1">
      <c r="B13" s="220"/>
      <c r="C13" s="217" t="s">
        <v>32</v>
      </c>
      <c r="D13" s="214"/>
      <c r="E13" s="215"/>
      <c r="F13" s="215"/>
      <c r="G13" s="215"/>
      <c r="H13" s="215"/>
      <c r="I13" s="215"/>
      <c r="J13" s="215"/>
      <c r="K13" s="215"/>
    </row>
    <row r="14" spans="1:11" ht="18" customHeight="1">
      <c r="B14" s="662" t="s">
        <v>33</v>
      </c>
      <c r="C14" s="662"/>
      <c r="D14" s="219"/>
      <c r="E14" s="215"/>
      <c r="F14" s="215"/>
      <c r="G14" s="215"/>
      <c r="H14" s="215"/>
      <c r="I14" s="215"/>
      <c r="J14" s="215"/>
      <c r="K14" s="215"/>
    </row>
    <row r="15" spans="1:11" ht="38.1" customHeight="1">
      <c r="B15" s="221" t="s">
        <v>34</v>
      </c>
      <c r="C15" s="217" t="s">
        <v>35</v>
      </c>
      <c r="D15" s="214"/>
      <c r="E15" s="215"/>
      <c r="F15" s="215"/>
      <c r="G15" s="215"/>
      <c r="H15" s="215"/>
      <c r="I15" s="215"/>
      <c r="J15" s="215"/>
      <c r="K15" s="215"/>
    </row>
    <row r="16" spans="1:11" ht="33.6" customHeight="1">
      <c r="B16" s="221" t="s">
        <v>34</v>
      </c>
      <c r="C16" s="217" t="s">
        <v>36</v>
      </c>
      <c r="D16" s="214"/>
      <c r="E16" s="215"/>
      <c r="F16" s="215"/>
      <c r="G16" s="215"/>
      <c r="H16" s="215"/>
      <c r="I16" s="215"/>
      <c r="J16" s="215"/>
      <c r="K16" s="215"/>
    </row>
    <row r="17" spans="2:11" ht="42" customHeight="1">
      <c r="B17" s="221" t="s">
        <v>34</v>
      </c>
      <c r="C17" s="217" t="s">
        <v>37</v>
      </c>
      <c r="D17" s="214"/>
      <c r="E17" s="215"/>
      <c r="F17" s="215"/>
      <c r="G17" s="215"/>
      <c r="H17" s="215"/>
      <c r="I17" s="215"/>
      <c r="J17" s="215"/>
      <c r="K17" s="215"/>
    </row>
    <row r="18" spans="2:11" ht="18" customHeight="1">
      <c r="B18" s="221" t="s">
        <v>34</v>
      </c>
      <c r="C18" s="217" t="s">
        <v>38</v>
      </c>
      <c r="D18" s="214"/>
      <c r="E18" s="215"/>
      <c r="F18" s="215"/>
      <c r="G18" s="215"/>
      <c r="H18" s="215"/>
      <c r="I18" s="215"/>
      <c r="J18" s="215"/>
      <c r="K18" s="215"/>
    </row>
    <row r="19" spans="2:11" ht="18" customHeight="1">
      <c r="B19" s="221" t="s">
        <v>34</v>
      </c>
      <c r="C19" s="217" t="s">
        <v>39</v>
      </c>
      <c r="D19" s="214"/>
      <c r="E19" s="215"/>
      <c r="F19" s="215"/>
      <c r="G19" s="215"/>
      <c r="H19" s="215"/>
      <c r="I19" s="215"/>
      <c r="J19" s="215"/>
      <c r="K19" s="215"/>
    </row>
    <row r="20" spans="2:11" ht="18" customHeight="1">
      <c r="B20" s="221" t="s">
        <v>34</v>
      </c>
      <c r="C20" s="217" t="s">
        <v>40</v>
      </c>
      <c r="D20" s="214"/>
      <c r="E20" s="215"/>
      <c r="F20" s="215"/>
      <c r="G20" s="215"/>
      <c r="H20" s="215"/>
      <c r="I20" s="215"/>
      <c r="J20" s="215"/>
      <c r="K20" s="215"/>
    </row>
    <row r="21" spans="2:11" ht="18" customHeight="1">
      <c r="B21" s="662" t="s">
        <v>41</v>
      </c>
      <c r="C21" s="662"/>
      <c r="D21" s="219"/>
    </row>
    <row r="22" spans="2:11" ht="54" customHeight="1">
      <c r="B22" s="221" t="s">
        <v>34</v>
      </c>
      <c r="C22" s="217" t="s">
        <v>42</v>
      </c>
      <c r="D22" s="214"/>
      <c r="E22" s="215"/>
      <c r="F22" s="215"/>
      <c r="G22" s="215"/>
      <c r="H22" s="215"/>
      <c r="I22" s="215"/>
      <c r="J22" s="215"/>
      <c r="K22" s="215"/>
    </row>
    <row r="23" spans="2:11" ht="28.5" customHeight="1">
      <c r="B23" s="221" t="s">
        <v>34</v>
      </c>
      <c r="C23" s="217" t="s">
        <v>43</v>
      </c>
      <c r="D23" s="214"/>
    </row>
    <row r="24" spans="2:11" ht="18" customHeight="1">
      <c r="B24" s="662" t="s">
        <v>44</v>
      </c>
      <c r="C24" s="662"/>
      <c r="D24" s="214"/>
    </row>
    <row r="25" spans="2:11" ht="24" customHeight="1">
      <c r="B25" s="221" t="s">
        <v>34</v>
      </c>
      <c r="C25" s="217" t="s">
        <v>45</v>
      </c>
      <c r="D25" s="214"/>
    </row>
    <row r="26" spans="2:11" ht="18" customHeight="1">
      <c r="B26" s="221" t="s">
        <v>34</v>
      </c>
      <c r="C26" s="217" t="s">
        <v>46</v>
      </c>
      <c r="D26" s="214"/>
    </row>
    <row r="27" spans="2:11" ht="18" customHeight="1">
      <c r="B27" s="221"/>
      <c r="C27" s="217"/>
      <c r="D27" s="214"/>
    </row>
    <row r="28" spans="2:11" ht="18" customHeight="1">
      <c r="B28" s="662" t="s">
        <v>47</v>
      </c>
      <c r="C28" s="662"/>
    </row>
    <row r="29" spans="2:11" ht="38.1" customHeight="1">
      <c r="B29" s="221" t="s">
        <v>34</v>
      </c>
      <c r="C29" s="217" t="s">
        <v>48</v>
      </c>
    </row>
    <row r="30" spans="2:11" ht="38.1" customHeight="1">
      <c r="B30" s="221" t="s">
        <v>34</v>
      </c>
      <c r="C30" s="217" t="s">
        <v>46</v>
      </c>
    </row>
    <row r="31" spans="2:11" ht="18" customHeight="1">
      <c r="B31" s="662" t="s">
        <v>49</v>
      </c>
      <c r="C31" s="662"/>
    </row>
    <row r="32" spans="2:11" ht="18" customHeight="1">
      <c r="B32" s="221" t="s">
        <v>34</v>
      </c>
      <c r="C32" s="217" t="s">
        <v>50</v>
      </c>
      <c r="D32" s="214"/>
      <c r="E32" s="215"/>
      <c r="F32" s="215"/>
      <c r="G32" s="215"/>
      <c r="H32" s="215"/>
      <c r="I32" s="215"/>
      <c r="J32" s="215"/>
      <c r="K32" s="215"/>
    </row>
    <row r="33" spans="1:11" ht="18" customHeight="1">
      <c r="B33" s="221" t="s">
        <v>34</v>
      </c>
      <c r="C33" s="217" t="s">
        <v>51</v>
      </c>
      <c r="D33" s="214"/>
      <c r="E33" s="215"/>
      <c r="F33" s="215"/>
      <c r="G33" s="215"/>
      <c r="H33" s="215"/>
      <c r="I33" s="215"/>
      <c r="J33" s="215"/>
      <c r="K33" s="215"/>
    </row>
    <row r="34" spans="1:11" ht="36" customHeight="1">
      <c r="B34" s="221" t="s">
        <v>34</v>
      </c>
      <c r="C34" s="217" t="s">
        <v>52</v>
      </c>
      <c r="D34" s="214"/>
      <c r="E34" s="215"/>
      <c r="F34" s="215"/>
      <c r="G34" s="215"/>
      <c r="H34" s="215"/>
      <c r="I34" s="215"/>
      <c r="J34" s="215"/>
      <c r="K34" s="215"/>
    </row>
    <row r="35" spans="1:11" ht="18" customHeight="1">
      <c r="B35" s="221" t="s">
        <v>34</v>
      </c>
      <c r="C35" s="217" t="s">
        <v>53</v>
      </c>
      <c r="D35" s="214"/>
      <c r="E35" s="215"/>
      <c r="F35" s="215"/>
      <c r="G35" s="215"/>
      <c r="H35" s="215"/>
      <c r="I35" s="215"/>
      <c r="J35" s="215"/>
      <c r="K35" s="215"/>
    </row>
    <row r="36" spans="1:11" ht="18" hidden="1" customHeight="1">
      <c r="A36" s="210"/>
      <c r="C36" s="224"/>
    </row>
    <row r="37" spans="1:11" ht="18" hidden="1" customHeight="1">
      <c r="A37" s="659"/>
      <c r="B37" s="659"/>
      <c r="C37" s="659"/>
      <c r="D37" s="218"/>
    </row>
    <row r="38" spans="1:11" ht="18" customHeight="1">
      <c r="A38" s="660" t="s">
        <v>54</v>
      </c>
      <c r="B38" s="660"/>
      <c r="C38" s="660"/>
      <c r="D38" s="218"/>
    </row>
    <row r="39" spans="1:11" ht="36" customHeight="1">
      <c r="A39" s="661" t="s">
        <v>55</v>
      </c>
      <c r="B39" s="661"/>
      <c r="C39" s="661"/>
    </row>
    <row r="40" spans="1:11" ht="18" customHeight="1">
      <c r="B40" s="225"/>
      <c r="C40" s="225"/>
    </row>
    <row r="41" spans="1:11" ht="18" customHeight="1">
      <c r="C41" s="223"/>
    </row>
    <row r="42" spans="1:11" ht="18" customHeight="1">
      <c r="C42" s="224"/>
    </row>
    <row r="43" spans="1:11" ht="18" customHeight="1">
      <c r="C43" s="223"/>
    </row>
    <row r="44" spans="1:11" ht="18" customHeight="1">
      <c r="B44" s="224"/>
      <c r="C44" s="224"/>
    </row>
    <row r="45" spans="1:11" ht="18" customHeight="1">
      <c r="B45" s="224"/>
      <c r="C45" s="224"/>
    </row>
    <row r="46" spans="1:11" ht="18" customHeight="1">
      <c r="B46" s="224"/>
      <c r="C46" s="224"/>
    </row>
    <row r="47" spans="1:11" ht="18" customHeight="1">
      <c r="B47" s="224"/>
      <c r="C47" s="224"/>
    </row>
    <row r="48" spans="1:11" ht="18" customHeight="1">
      <c r="B48" s="224"/>
      <c r="C48" s="224"/>
    </row>
    <row r="49" spans="2:3" ht="18" customHeight="1">
      <c r="B49" s="224"/>
      <c r="C49" s="224"/>
    </row>
    <row r="50" spans="2:3" ht="18" customHeight="1"/>
    <row r="51" spans="2:3" ht="18" customHeight="1"/>
    <row r="52" spans="2:3" ht="18" customHeight="1"/>
    <row r="53" spans="2:3" ht="18" customHeight="1"/>
    <row r="54" spans="2:3" ht="18" customHeight="1"/>
    <row r="55" spans="2:3" ht="18" customHeight="1"/>
    <row r="56" spans="2:3" ht="18" customHeight="1"/>
    <row r="57" spans="2:3" ht="18" customHeight="1"/>
    <row r="58" spans="2:3" ht="18" customHeight="1"/>
    <row r="59" spans="2:3" ht="18" customHeight="1"/>
    <row r="60" spans="2:3" ht="18" customHeight="1"/>
    <row r="61" spans="2:3" ht="18" customHeight="1"/>
    <row r="62" spans="2:3" ht="18" customHeight="1"/>
    <row r="63" spans="2:3" ht="18" customHeight="1"/>
    <row r="64" spans="2: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sheetData>
  <sheetProtection password="CC69" sheet="1" formatColumns="0" formatRows="0" selectLockedCells="1"/>
  <customSheetViews>
    <customSheetView guid="{FCAAE906-744B-4580-8002-466CC408DAC9}" showPageBreaks="1" showGridLines="0" printArea="1" hiddenRows="1" view="pageBreakPreview">
      <selection activeCell="C32" sqref="C32"/>
      <pageMargins left="0" right="0" top="0" bottom="0" header="0" footer="0"/>
      <pageSetup paperSize="9" scale="90" fitToHeight="0" orientation="portrait" r:id="rId1"/>
      <headerFooter alignWithMargins="0">
        <oddFooter>&amp;RPage &amp;P of &amp;N</oddFooter>
      </headerFooter>
    </customSheetView>
    <customSheetView guid="{FC366365-2136-48B2-A9F6-DEB708B66B93}" showPageBreaks="1" showGridLines="0" printArea="1" hiddenRows="1" view="pageBreakPreview" topLeftCell="A10">
      <selection activeCell="D29" sqref="D29"/>
      <pageMargins left="0" right="0" top="0" bottom="0" header="0" footer="0"/>
      <pageSetup paperSize="9" scale="90" fitToHeight="0" orientation="portrait" r:id="rId2"/>
      <headerFooter alignWithMargins="0">
        <oddFooter>&amp;RPage &amp;P of &amp;N</oddFooter>
      </headerFooter>
    </customSheetView>
    <customSheetView guid="{25F14B1D-FADD-4C44-AA48-5D402D65337D}" showPageBreaks="1" showGridLines="0" printArea="1" hiddenRows="1" view="pageBreakPreview">
      <selection activeCell="D29" sqref="D29"/>
      <pageMargins left="0" right="0" top="0" bottom="0" header="0" footer="0"/>
      <pageSetup paperSize="9" scale="90" fitToHeight="0" orientation="portrait" r:id="rId3"/>
      <headerFooter alignWithMargins="0">
        <oddFooter>&amp;RPage &amp;P of &amp;N</oddFooter>
      </headerFooter>
    </customSheetView>
    <customSheetView guid="{2D068FA3-47E3-4516-81A6-894AA90F7864}" showPageBreaks="1" showGridLines="0" printArea="1" hiddenRows="1" view="pageBreakPreview" topLeftCell="A25">
      <selection activeCell="D29" sqref="D29"/>
      <pageMargins left="0" right="0" top="0" bottom="0" header="0" footer="0"/>
      <pageSetup paperSize="9" scale="90" fitToHeight="0" orientation="portrait" r:id="rId4"/>
      <headerFooter alignWithMargins="0">
        <oddFooter>&amp;RPage &amp;P of &amp;N</oddFooter>
      </headerFooter>
    </customSheetView>
    <customSheetView guid="{97B2ED79-AE3F-4DF3-959D-96AE4A0B76A0}" scale="60" showPageBreaks="1" showGridLines="0" printArea="1" hiddenRows="1" view="pageBreakPreview" topLeftCell="A10">
      <selection activeCell="D29" sqref="D29"/>
      <pageMargins left="0" right="0" top="0" bottom="0" header="0" footer="0"/>
      <pageSetup paperSize="9" scale="90" fitToHeight="0" orientation="portrait" r:id="rId5"/>
      <headerFooter alignWithMargins="0">
        <oddFooter>&amp;RPage &amp;P of &amp;N</oddFooter>
      </headerFooter>
    </customSheetView>
    <customSheetView guid="{CB39F8EE-FAD8-4C4E-B5E9-5EC27AC08528}" showGridLines="0" hiddenRows="1">
      <selection activeCell="C19" sqref="C19"/>
      <pageMargins left="0" right="0" top="0" bottom="0" header="0" footer="0"/>
      <pageSetup paperSize="9" scale="90" fitToHeight="0" orientation="portrait" r:id="rId6"/>
      <headerFooter alignWithMargins="0">
        <oddFooter>&amp;RPage &amp;P of &amp;N</oddFooter>
      </headerFooter>
    </customSheetView>
    <customSheetView guid="{E8B8E0BD-9CB3-4C7D-9BC6-088FDFCB0B45}" showGridLines="0" hiddenRows="1">
      <selection activeCell="C19" sqref="C19"/>
      <pageMargins left="0" right="0" top="0" bottom="0" header="0" footer="0"/>
      <pageSetup paperSize="9" scale="90" fitToHeight="0" orientation="portrait" r:id="rId7"/>
      <headerFooter alignWithMargins="0">
        <oddFooter>&amp;RPage &amp;P of &amp;N</oddFooter>
      </headerFooter>
    </customSheetView>
    <customSheetView guid="{E2E57CA5-082B-4C11-AB34-2A298199576B}" showGridLines="0" fitToPage="1">
      <selection activeCell="C23" sqref="C23"/>
      <pageMargins left="0" right="0" top="0" bottom="0" header="0" footer="0"/>
      <pageSetup paperSize="9" scale="96" fitToHeight="0" orientation="portrait" r:id="rId8"/>
      <headerFooter alignWithMargins="0">
        <oddFooter>&amp;RPage &amp;P of &amp;N</oddFooter>
      </headerFooter>
    </customSheetView>
    <customSheetView guid="{EEE4E2D7-4BFE-4C24-8B93-9FD441A50336}" showGridLines="0" fitToPage="1" topLeftCell="A55">
      <selection activeCell="B12" sqref="B12:C12"/>
      <pageMargins left="0" right="0" top="0" bottom="0" header="0" footer="0"/>
      <pageSetup paperSize="9" scale="97" fitToHeight="0" orientation="portrait" r:id="rId9"/>
      <headerFooter alignWithMargins="0">
        <oddFooter>&amp;RPage &amp;P of &amp;N</oddFooter>
      </headerFooter>
    </customSheetView>
    <customSheetView guid="{091A6405-72DB-46E0-B81A-EC53A5C58396}" showGridLines="0">
      <selection activeCell="B12" sqref="B12:C12"/>
      <pageMargins left="0" right="0" top="0" bottom="0" header="0" footer="0"/>
      <pageSetup orientation="portrait" r:id="rId10"/>
      <headerFooter alignWithMargins="0">
        <oddFooter>&amp;RPage &amp;P of &amp;N</oddFooter>
      </headerFooter>
    </customSheetView>
    <customSheetView guid="{27A45B7A-04F2-4516-B80B-5ED0825D4ED3}" showGridLines="0" fitToPage="1" topLeftCell="A19">
      <selection activeCell="B12" sqref="B12:C12"/>
      <pageMargins left="0" right="0" top="0" bottom="0" header="0" footer="0"/>
      <pageSetup paperSize="9" scale="97" fitToHeight="0" orientation="portrait" r:id="rId11"/>
      <headerFooter alignWithMargins="0">
        <oddFooter>&amp;RPage &amp;P of &amp;N</oddFooter>
      </headerFooter>
    </customSheetView>
    <customSheetView guid="{1F4837C2-36FF-4422-95DC-EAAD1B4FAC2F}" showGridLines="0" hiddenRows="1">
      <selection activeCell="D28" sqref="D28"/>
      <pageMargins left="0" right="0" top="0" bottom="0" header="0" footer="0"/>
      <pageSetup paperSize="9" scale="90" fitToHeight="0" orientation="portrait" r:id="rId12"/>
      <headerFooter alignWithMargins="0">
        <oddFooter>&amp;RPage &amp;P of &amp;N</oddFooter>
      </headerFooter>
    </customSheetView>
    <customSheetView guid="{FD7F7BE1-8CB1-460B-98AB-D33E15FD14E6}" showGridLines="0" hiddenRows="1" topLeftCell="A25">
      <selection activeCell="D28" sqref="D28"/>
      <pageMargins left="0" right="0" top="0" bottom="0" header="0" footer="0"/>
      <pageSetup paperSize="9" scale="90" fitToHeight="0" orientation="portrait" r:id="rId13"/>
      <headerFooter alignWithMargins="0">
        <oddFooter>&amp;RPage &amp;P of &amp;N</oddFooter>
      </headerFooter>
    </customSheetView>
    <customSheetView guid="{8C0E2163-61BB-48DF-AFAF-5E75147ED450}" showGridLines="0" hiddenRows="1" topLeftCell="A13">
      <selection activeCell="C19" sqref="C19"/>
      <pageMargins left="0" right="0" top="0" bottom="0" header="0" footer="0"/>
      <pageSetup paperSize="9" scale="90" fitToHeight="0" orientation="portrait" r:id="rId14"/>
      <headerFooter alignWithMargins="0">
        <oddFooter>&amp;RPage &amp;P of &amp;N</oddFooter>
      </headerFooter>
    </customSheetView>
    <customSheetView guid="{3DA0B320-DAF7-4F4A-921A-9FCFD188E8C7}" showGridLines="0" hiddenRows="1" topLeftCell="A13">
      <selection activeCell="C19" sqref="C19"/>
      <pageMargins left="0" right="0" top="0" bottom="0" header="0" footer="0"/>
      <pageSetup paperSize="9" scale="90" fitToHeight="0" orientation="portrait" r:id="rId15"/>
      <headerFooter alignWithMargins="0">
        <oddFooter>&amp;RPage &amp;P of &amp;N</oddFooter>
      </headerFooter>
    </customSheetView>
    <customSheetView guid="{BE0CEA4D-1A4E-4C32-BF92-B8DA3D3423E5}" showGridLines="0" hiddenRows="1" topLeftCell="A28">
      <selection activeCell="C19" sqref="C19"/>
      <pageMargins left="0" right="0" top="0" bottom="0" header="0" footer="0"/>
      <pageSetup paperSize="9" scale="90" fitToHeight="0" orientation="portrait" r:id="rId16"/>
      <headerFooter alignWithMargins="0">
        <oddFooter>&amp;RPage &amp;P of &amp;N</oddFooter>
      </headerFooter>
    </customSheetView>
    <customSheetView guid="{714760DF-5EB1-4543-9C04-C1A23AAE4384}" showGridLines="0" hiddenRows="1">
      <selection activeCell="C19" sqref="C19"/>
      <pageMargins left="0" right="0" top="0" bottom="0" header="0" footer="0"/>
      <pageSetup paperSize="9" scale="90" fitToHeight="0" orientation="portrait" r:id="rId17"/>
      <headerFooter alignWithMargins="0">
        <oddFooter>&amp;RPage &amp;P of &amp;N</oddFooter>
      </headerFooter>
    </customSheetView>
    <customSheetView guid="{D4A148BB-8D25-43B9-8797-A9D3AE767B49}" showGridLines="0" hiddenRows="1">
      <selection activeCell="C19" sqref="C19"/>
      <pageMargins left="0" right="0" top="0" bottom="0" header="0" footer="0"/>
      <pageSetup paperSize="9" scale="90" fitToHeight="0" orientation="portrait" r:id="rId18"/>
      <headerFooter alignWithMargins="0">
        <oddFooter>&amp;RPage &amp;P of &amp;N</oddFooter>
      </headerFooter>
    </customSheetView>
    <customSheetView guid="{9658319F-66FC-48F8-AB8A-302F6F77BA10}" scale="60" showPageBreaks="1" showGridLines="0" printArea="1" hiddenRows="1" view="pageBreakPreview" topLeftCell="A22">
      <selection activeCell="D29" sqref="D29"/>
      <pageMargins left="0" right="0" top="0" bottom="0" header="0" footer="0"/>
      <pageSetup paperSize="9" scale="90" fitToHeight="0" orientation="portrait" r:id="rId19"/>
      <headerFooter alignWithMargins="0">
        <oddFooter>&amp;RPage &amp;P of &amp;N</oddFooter>
      </headerFooter>
    </customSheetView>
    <customSheetView guid="{EF8F60CB-82F3-477F-A7D3-94F4C70843DC}" showPageBreaks="1" showGridLines="0" printArea="1" hiddenRows="1" view="pageBreakPreview" topLeftCell="A25">
      <selection activeCell="D29" sqref="D29"/>
      <pageMargins left="0" right="0" top="0" bottom="0" header="0" footer="0"/>
      <pageSetup paperSize="9" scale="90" fitToHeight="0" orientation="portrait" r:id="rId20"/>
      <headerFooter alignWithMargins="0">
        <oddFooter>&amp;RPage &amp;P of &amp;N</oddFooter>
      </headerFooter>
    </customSheetView>
    <customSheetView guid="{427AF4ED-2BDF-478F-9F0A-595838FA0EC8}" showPageBreaks="1" showGridLines="0" printArea="1" hiddenRows="1" view="pageBreakPreview" topLeftCell="A10">
      <selection activeCell="D29" sqref="D29"/>
      <pageMargins left="0" right="0" top="0" bottom="0" header="0" footer="0"/>
      <pageSetup paperSize="9" scale="90" fitToHeight="0" orientation="portrait" r:id="rId21"/>
      <headerFooter alignWithMargins="0">
        <oddFooter>&amp;RPage &amp;P of &amp;N</oddFooter>
      </headerFooter>
    </customSheetView>
    <customSheetView guid="{D4DE57C7-E521-4428-80BD-545B19793C78}" showPageBreaks="1" showGridLines="0" printArea="1" hiddenRows="1" view="pageBreakPreview">
      <selection activeCell="C32" sqref="C32"/>
      <pageMargins left="0" right="0" top="0" bottom="0" header="0" footer="0"/>
      <pageSetup paperSize="9" scale="90" fitToHeight="0" orientation="portrait" r:id="rId22"/>
      <headerFooter alignWithMargins="0">
        <oddFooter>&amp;RPage &amp;P of &amp;N</oddFooter>
      </headerFooter>
    </customSheetView>
    <customSheetView guid="{02C2A9AD-9E17-4CEB-86EA-204D1460A62A}" showPageBreaks="1" showGridLines="0" printArea="1" hiddenRows="1" view="pageBreakPreview" topLeftCell="A23">
      <selection activeCell="C32" sqref="C32"/>
      <pageMargins left="0" right="0" top="0" bottom="0" header="0" footer="0"/>
      <pageSetup paperSize="9" scale="90" fitToHeight="0" orientation="portrait" r:id="rId23"/>
      <headerFooter alignWithMargins="0">
        <oddFooter>&amp;RPage &amp;P of &amp;N</oddFooter>
      </headerFooter>
    </customSheetView>
  </customSheetViews>
  <mergeCells count="10">
    <mergeCell ref="A37:C37"/>
    <mergeCell ref="A38:C38"/>
    <mergeCell ref="A39:C39"/>
    <mergeCell ref="B28:C28"/>
    <mergeCell ref="A1:C1"/>
    <mergeCell ref="B12:C12"/>
    <mergeCell ref="B14:C14"/>
    <mergeCell ref="B21:C21"/>
    <mergeCell ref="B31:C31"/>
    <mergeCell ref="B24:C24"/>
  </mergeCells>
  <pageMargins left="0.75" right="0.75" top="0.55000000000000004" bottom="0.47" header="0.32" footer="0.25"/>
  <pageSetup paperSize="9" scale="90" fitToHeight="0" orientation="portrait" r:id="rId24"/>
  <headerFooter alignWithMargins="0">
    <oddFooter>&amp;RPage &amp;P of &amp;N</oddFooter>
  </headerFooter>
  <drawing r:id="rId2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fitToPage="1"/>
  </sheetPr>
  <dimension ref="B1:AC29"/>
  <sheetViews>
    <sheetView showGridLines="0" view="pageBreakPreview" topLeftCell="A2" zoomScale="160" zoomScaleNormal="100" zoomScaleSheetLayoutView="160" workbookViewId="0">
      <selection activeCell="D9" sqref="D9:G9"/>
    </sheetView>
  </sheetViews>
  <sheetFormatPr defaultColWidth="8" defaultRowHeight="16.5"/>
  <cols>
    <col min="1" max="1" width="8" style="122" customWidth="1"/>
    <col min="2" max="2" width="28.875" style="124" customWidth="1"/>
    <col min="3" max="3" width="10.25" style="124" customWidth="1"/>
    <col min="4" max="5" width="5.625" style="124" customWidth="1"/>
    <col min="6" max="6" width="9.5" style="132" customWidth="1"/>
    <col min="7" max="7" width="34.125" style="132" customWidth="1"/>
    <col min="8" max="11" width="10.375" style="132" customWidth="1"/>
    <col min="12" max="12" width="10.375" style="132" hidden="1" customWidth="1"/>
    <col min="13" max="25" width="10.375" style="132" customWidth="1"/>
    <col min="26" max="26" width="8" style="122" customWidth="1"/>
    <col min="27" max="27" width="13.375" style="122" customWidth="1"/>
    <col min="28" max="16384" width="8" style="122"/>
  </cols>
  <sheetData>
    <row r="1" spans="2:29" s="127" customFormat="1" ht="79.150000000000006" customHeight="1">
      <c r="B1" s="664" t="str">
        <f>Cover!$B$2</f>
        <v>Renovation Works of C, D &amp; E Type towers of POWERGRID Township at Sector 43 Gurgaon</v>
      </c>
      <c r="C1" s="664"/>
      <c r="D1" s="664"/>
      <c r="E1" s="664"/>
      <c r="F1" s="664"/>
      <c r="G1" s="664"/>
      <c r="H1" s="123"/>
      <c r="I1" s="123"/>
      <c r="J1" s="123"/>
      <c r="K1" s="123"/>
      <c r="L1" s="123"/>
      <c r="M1" s="123"/>
      <c r="N1" s="123"/>
      <c r="O1" s="123"/>
      <c r="P1" s="123"/>
      <c r="Q1" s="123"/>
      <c r="R1" s="123"/>
      <c r="S1" s="123"/>
      <c r="T1" s="123"/>
      <c r="U1" s="123"/>
      <c r="V1" s="123"/>
      <c r="W1" s="123"/>
      <c r="X1" s="123"/>
      <c r="Y1" s="123"/>
      <c r="AA1" s="146"/>
      <c r="AB1" s="146"/>
      <c r="AC1" s="146"/>
    </row>
    <row r="2" spans="2:29" ht="20.100000000000001" customHeight="1">
      <c r="B2" s="665" t="str">
        <f>Cover!B3</f>
        <v>CC/NT/W-MISC/DOM/A17/23/09668</v>
      </c>
      <c r="C2" s="665"/>
      <c r="D2" s="665"/>
      <c r="E2" s="665"/>
      <c r="F2" s="665"/>
      <c r="G2" s="665"/>
      <c r="H2" s="124"/>
      <c r="I2" s="124"/>
      <c r="J2" s="124"/>
      <c r="K2" s="124"/>
      <c r="L2" s="124"/>
      <c r="M2" s="124"/>
      <c r="N2" s="124"/>
      <c r="O2" s="124"/>
      <c r="P2" s="124"/>
      <c r="Q2" s="124"/>
      <c r="R2" s="124"/>
      <c r="S2" s="124"/>
      <c r="T2" s="124"/>
      <c r="U2" s="124"/>
      <c r="V2" s="124"/>
      <c r="W2" s="124"/>
      <c r="X2" s="124"/>
      <c r="Y2" s="124"/>
      <c r="AA2" s="122" t="s">
        <v>56</v>
      </c>
      <c r="AB2" s="238">
        <v>1</v>
      </c>
      <c r="AC2" s="147"/>
    </row>
    <row r="3" spans="2:29" ht="12" customHeight="1">
      <c r="B3" s="125"/>
      <c r="C3" s="125"/>
      <c r="D3" s="125"/>
      <c r="E3" s="125"/>
      <c r="F3" s="124"/>
      <c r="G3" s="124"/>
      <c r="H3" s="124"/>
      <c r="I3" s="124"/>
      <c r="J3" s="124"/>
      <c r="K3" s="124"/>
      <c r="L3" s="124"/>
      <c r="M3" s="124"/>
      <c r="N3" s="124"/>
      <c r="O3" s="124"/>
      <c r="P3" s="124"/>
      <c r="Q3" s="124"/>
      <c r="R3" s="124"/>
      <c r="S3" s="124"/>
      <c r="T3" s="124"/>
      <c r="U3" s="124"/>
      <c r="V3" s="124"/>
      <c r="W3" s="124"/>
      <c r="X3" s="124"/>
      <c r="Y3" s="124"/>
      <c r="AB3" s="238" t="s">
        <v>57</v>
      </c>
      <c r="AC3" s="147"/>
    </row>
    <row r="4" spans="2:29" ht="20.100000000000001" customHeight="1">
      <c r="B4" s="666" t="s">
        <v>58</v>
      </c>
      <c r="C4" s="666"/>
      <c r="D4" s="666"/>
      <c r="E4" s="666"/>
      <c r="F4" s="666"/>
      <c r="G4" s="666"/>
      <c r="H4" s="124"/>
      <c r="I4" s="124"/>
      <c r="J4" s="124"/>
      <c r="K4" s="124"/>
      <c r="L4" s="124"/>
      <c r="M4" s="124"/>
      <c r="N4" s="124"/>
      <c r="O4" s="124"/>
      <c r="P4" s="124"/>
      <c r="Q4" s="124"/>
      <c r="R4" s="124"/>
      <c r="S4" s="124"/>
      <c r="T4" s="124"/>
      <c r="U4" s="124"/>
      <c r="V4" s="124"/>
      <c r="W4" s="124"/>
      <c r="X4" s="124"/>
      <c r="Y4" s="124"/>
      <c r="AB4" s="238"/>
      <c r="AC4" s="147"/>
    </row>
    <row r="5" spans="2:29" ht="12" customHeight="1">
      <c r="B5" s="126"/>
      <c r="C5" s="126"/>
      <c r="F5" s="124"/>
      <c r="G5" s="124"/>
      <c r="H5" s="124"/>
      <c r="I5" s="124"/>
      <c r="J5" s="124"/>
      <c r="K5" s="124"/>
      <c r="L5" s="124"/>
      <c r="M5" s="124"/>
      <c r="N5" s="124"/>
      <c r="O5" s="124"/>
      <c r="P5" s="124"/>
      <c r="Q5" s="124"/>
      <c r="R5" s="124"/>
      <c r="S5" s="124"/>
      <c r="T5" s="124"/>
      <c r="U5" s="124"/>
      <c r="V5" s="124"/>
      <c r="W5" s="124"/>
      <c r="X5" s="124"/>
      <c r="Y5" s="124"/>
      <c r="AA5" s="147"/>
      <c r="AB5" s="147"/>
      <c r="AC5" s="147"/>
    </row>
    <row r="6" spans="2:29" s="127" customFormat="1" ht="43.5" customHeight="1">
      <c r="B6" s="128" t="s">
        <v>59</v>
      </c>
      <c r="C6" s="129"/>
      <c r="D6" s="667" t="s">
        <v>56</v>
      </c>
      <c r="E6" s="667"/>
      <c r="F6" s="667"/>
      <c r="G6" s="667"/>
      <c r="H6" s="130"/>
      <c r="I6" s="130"/>
      <c r="J6" s="130"/>
      <c r="K6" s="130"/>
      <c r="L6" s="130"/>
      <c r="M6" s="130"/>
      <c r="N6" s="130"/>
      <c r="O6" s="130"/>
      <c r="P6" s="130"/>
      <c r="Q6" s="130"/>
      <c r="R6" s="130"/>
      <c r="S6" s="130"/>
      <c r="U6" s="130"/>
      <c r="V6" s="130"/>
      <c r="W6" s="130"/>
      <c r="X6" s="130"/>
      <c r="Y6" s="130"/>
      <c r="AA6" s="592">
        <f>IF(D6= "Sole Bidder", 0, D7)</f>
        <v>0</v>
      </c>
      <c r="AB6" s="146"/>
      <c r="AC6" s="146"/>
    </row>
    <row r="7" spans="2:29" ht="50.1" customHeight="1">
      <c r="B7" s="128" t="str">
        <f>IF(D6= "JV (Joint Venture)", "Total Nos. of  Partners in the JV [excluding the Lead Partner]", "")</f>
        <v/>
      </c>
      <c r="C7" s="131"/>
      <c r="D7" s="668" t="s">
        <v>57</v>
      </c>
      <c r="E7" s="669"/>
      <c r="F7" s="669"/>
      <c r="G7" s="670"/>
      <c r="AA7" s="147"/>
      <c r="AB7" s="147"/>
      <c r="AC7" s="147"/>
    </row>
    <row r="8" spans="2:29" ht="19.5" customHeight="1">
      <c r="B8" s="133"/>
      <c r="C8" s="133"/>
      <c r="D8" s="130"/>
      <c r="L8" s="132">
        <f>IF(AND(D6="JV (Joint Venture)",D7=1),1,0)</f>
        <v>0</v>
      </c>
    </row>
    <row r="9" spans="2:29" ht="20.100000000000001" customHeight="1">
      <c r="B9" s="134" t="str">
        <f>IF(D6= "Sole Bidder", "Name of Sole Bidder", "Name of Lead Partner")</f>
        <v>Name of Sole Bidder</v>
      </c>
      <c r="C9" s="135"/>
      <c r="D9" s="674"/>
      <c r="E9" s="672"/>
      <c r="F9" s="672"/>
      <c r="G9" s="673"/>
    </row>
    <row r="10" spans="2:29" ht="20.100000000000001" customHeight="1">
      <c r="B10" s="136" t="str">
        <f>IF(D6= "Sole Bidder", "Address of Sole Bidder", "Address of Lead Partner")</f>
        <v>Address of Sole Bidder</v>
      </c>
      <c r="C10" s="137"/>
      <c r="D10" s="674"/>
      <c r="E10" s="672"/>
      <c r="F10" s="672"/>
      <c r="G10" s="673"/>
    </row>
    <row r="11" spans="2:29" ht="20.100000000000001" customHeight="1">
      <c r="B11" s="138"/>
      <c r="C11" s="139"/>
      <c r="D11" s="674"/>
      <c r="E11" s="672"/>
      <c r="F11" s="672"/>
      <c r="G11" s="673"/>
    </row>
    <row r="12" spans="2:29" ht="20.100000000000001" customHeight="1">
      <c r="B12" s="140"/>
      <c r="C12" s="141"/>
      <c r="D12" s="674"/>
      <c r="E12" s="672"/>
      <c r="F12" s="672"/>
      <c r="G12" s="673"/>
    </row>
    <row r="13" spans="2:29" ht="20.100000000000001" customHeight="1"/>
    <row r="14" spans="2:29" ht="20.100000000000001" customHeight="1">
      <c r="B14" s="134" t="str">
        <f>IF(D7=1, "Name of other Partner","Name of other Partner - 1")</f>
        <v>Name of other Partner - 1</v>
      </c>
      <c r="C14" s="135"/>
      <c r="D14" s="674"/>
      <c r="E14" s="672"/>
      <c r="F14" s="672"/>
      <c r="G14" s="673"/>
    </row>
    <row r="15" spans="2:29" ht="20.100000000000001" customHeight="1">
      <c r="B15" s="136" t="str">
        <f>IF(D7=1, "Address of other Partner","Address of other Partner - 1")</f>
        <v>Address of other Partner - 1</v>
      </c>
      <c r="C15" s="137"/>
      <c r="D15" s="674"/>
      <c r="E15" s="672"/>
      <c r="F15" s="672"/>
      <c r="G15" s="673"/>
    </row>
    <row r="16" spans="2:29" ht="20.100000000000001" customHeight="1">
      <c r="B16" s="138"/>
      <c r="C16" s="139"/>
      <c r="D16" s="674"/>
      <c r="E16" s="672"/>
      <c r="F16" s="672"/>
      <c r="G16" s="673"/>
    </row>
    <row r="17" spans="2:25" ht="20.100000000000001" customHeight="1">
      <c r="B17" s="140"/>
      <c r="C17" s="141"/>
      <c r="D17" s="674"/>
      <c r="E17" s="672"/>
      <c r="F17" s="672"/>
      <c r="G17" s="673"/>
    </row>
    <row r="18" spans="2:25" ht="20.100000000000001" customHeight="1"/>
    <row r="19" spans="2:25" ht="20.100000000000001" customHeight="1">
      <c r="B19" s="134" t="s">
        <v>60</v>
      </c>
      <c r="C19" s="135"/>
      <c r="D19" s="674"/>
      <c r="E19" s="672"/>
      <c r="F19" s="672"/>
      <c r="G19" s="673"/>
    </row>
    <row r="20" spans="2:25" ht="20.100000000000001" customHeight="1">
      <c r="B20" s="136" t="s">
        <v>61</v>
      </c>
      <c r="C20" s="137"/>
      <c r="D20" s="674"/>
      <c r="E20" s="672"/>
      <c r="F20" s="672"/>
      <c r="G20" s="673"/>
    </row>
    <row r="21" spans="2:25" ht="20.100000000000001" customHeight="1">
      <c r="B21" s="138"/>
      <c r="C21" s="139"/>
      <c r="D21" s="674"/>
      <c r="E21" s="672"/>
      <c r="F21" s="672"/>
      <c r="G21" s="673"/>
    </row>
    <row r="22" spans="2:25" ht="20.100000000000001" customHeight="1">
      <c r="B22" s="140"/>
      <c r="C22" s="141"/>
      <c r="D22" s="674"/>
      <c r="E22" s="672"/>
      <c r="F22" s="672"/>
      <c r="G22" s="673"/>
    </row>
    <row r="23" spans="2:25" ht="20.100000000000001" customHeight="1"/>
    <row r="24" spans="2:25" ht="21" customHeight="1">
      <c r="B24" s="142" t="s">
        <v>62</v>
      </c>
      <c r="C24" s="143"/>
      <c r="D24" s="674"/>
      <c r="E24" s="672"/>
      <c r="F24" s="672"/>
      <c r="G24" s="673"/>
    </row>
    <row r="25" spans="2:25" ht="21" customHeight="1">
      <c r="B25" s="142" t="s">
        <v>63</v>
      </c>
      <c r="C25" s="143"/>
      <c r="D25" s="674"/>
      <c r="E25" s="672"/>
      <c r="F25" s="672"/>
      <c r="G25" s="673"/>
    </row>
    <row r="26" spans="2:25" ht="21" customHeight="1">
      <c r="B26" s="144"/>
      <c r="C26" s="144"/>
      <c r="D26" s="144"/>
    </row>
    <row r="27" spans="2:25" s="127" customFormat="1" ht="21" customHeight="1">
      <c r="B27" s="142" t="s">
        <v>64</v>
      </c>
      <c r="C27" s="143"/>
      <c r="D27" s="671"/>
      <c r="E27" s="672"/>
      <c r="F27" s="672"/>
      <c r="G27" s="673"/>
      <c r="H27" s="237">
        <f>IF(E27="Feb",29,IF(OR(E27="Apr", E27="Jun", E27="Sep", E27="Nov"),30,31))</f>
        <v>31</v>
      </c>
      <c r="I27" s="124"/>
      <c r="J27" s="124"/>
      <c r="K27" s="124"/>
      <c r="L27" s="124"/>
      <c r="M27" s="124"/>
      <c r="N27" s="124"/>
      <c r="O27" s="124"/>
      <c r="P27" s="124"/>
      <c r="Q27" s="124"/>
      <c r="R27" s="124"/>
      <c r="S27" s="124"/>
      <c r="T27" s="124"/>
      <c r="U27" s="124"/>
      <c r="V27" s="124"/>
      <c r="W27" s="124"/>
      <c r="X27" s="124"/>
      <c r="Y27" s="124"/>
    </row>
    <row r="28" spans="2:25" ht="21" customHeight="1">
      <c r="B28" s="142" t="s">
        <v>65</v>
      </c>
      <c r="C28" s="143"/>
      <c r="D28" s="674"/>
      <c r="E28" s="672"/>
      <c r="F28" s="672"/>
      <c r="G28" s="673"/>
    </row>
    <row r="29" spans="2:25">
      <c r="E29" s="132"/>
    </row>
  </sheetData>
  <sheetProtection algorithmName="SHA-512" hashValue="ZxzKX9q/0fJ+XtjvqSCjwVoSOHUF9qDEyYTQnAZNQI8UKLDKYkO2Ej/71FfzSF8zp9nLCQKtTfGdGC2QG02EqA==" saltValue="MsLi6d2qGcOQ2W90OaUXlA==" spinCount="100000" sheet="1" formatColumns="0" formatRows="0" selectLockedCells="1"/>
  <customSheetViews>
    <customSheetView guid="{FCAAE906-744B-4580-8002-466CC408DAC9}" scale="160" showPageBreaks="1" showGridLines="0" fitToPage="1" printArea="1" hiddenColumns="1" view="pageBreakPreview" topLeftCell="A25">
      <selection activeCell="D6" sqref="D6:G6"/>
      <pageMargins left="0" right="0" top="0" bottom="0" header="0" footer="0"/>
      <pageSetup paperSize="9" scale="97" orientation="portrait" r:id="rId1"/>
      <headerFooter alignWithMargins="0"/>
    </customSheetView>
    <customSheetView guid="{FC366365-2136-48B2-A9F6-DEB708B66B93}" scale="90" showPageBreaks="1" showGridLines="0" fitToPage="1" printArea="1" hiddenColumns="1" view="pageBreakPreview">
      <selection activeCell="D17" sqref="D17:G17"/>
      <pageMargins left="0" right="0" top="0" bottom="0" header="0" footer="0"/>
      <pageSetup paperSize="9" scale="97" orientation="portrait" r:id="rId2"/>
      <headerFooter alignWithMargins="0"/>
    </customSheetView>
    <customSheetView guid="{25F14B1D-FADD-4C44-AA48-5D402D65337D}" scale="90" showPageBreaks="1" showGridLines="0" fitToPage="1" printArea="1" hiddenColumns="1" view="pageBreakPreview" topLeftCell="A8">
      <selection activeCell="D27" sqref="D27"/>
      <pageMargins left="0" right="0" top="0" bottom="0" header="0" footer="0"/>
      <pageSetup paperSize="9" scale="97" orientation="portrait" r:id="rId3"/>
      <headerFooter alignWithMargins="0"/>
    </customSheetView>
    <customSheetView guid="{2D068FA3-47E3-4516-81A6-894AA90F7864}" scale="90" showPageBreaks="1" showGridLines="0" fitToPage="1" printArea="1" hiddenColumns="1" view="pageBreakPreview" topLeftCell="A7">
      <selection activeCell="D28" sqref="D28:G28"/>
      <pageMargins left="0" right="0" top="0" bottom="0" header="0" footer="0"/>
      <pageSetup paperSize="9" scale="97" orientation="portrait" r:id="rId4"/>
      <headerFooter alignWithMargins="0"/>
    </customSheetView>
    <customSheetView guid="{97B2ED79-AE3F-4DF3-959D-96AE4A0B76A0}" scale="90" showPageBreaks="1" showGridLines="0" fitToPage="1" printArea="1" hiddenColumns="1" view="pageBreakPreview">
      <selection activeCell="F27" sqref="F27"/>
      <pageMargins left="0" right="0" top="0" bottom="0" header="0" footer="0"/>
      <pageSetup paperSize="9" scale="97" orientation="portrait" r:id="rId5"/>
      <headerFooter alignWithMargins="0"/>
    </customSheetView>
    <customSheetView guid="{CB39F8EE-FAD8-4C4E-B5E9-5EC27AC08528}" showGridLines="0" fitToPage="1" hiddenColumns="1">
      <selection activeCell="D6" sqref="D6:G6"/>
      <pageMargins left="0" right="0" top="0" bottom="0" header="0" footer="0"/>
      <pageSetup paperSize="9" scale="97" orientation="portrait" r:id="rId6"/>
      <headerFooter alignWithMargins="0"/>
    </customSheetView>
    <customSheetView guid="{E8B8E0BD-9CB3-4C7D-9BC6-088FDFCB0B45}" showGridLines="0" fitToPage="1" hiddenColumns="1">
      <selection activeCell="D7" sqref="D7:G7"/>
      <pageMargins left="0" right="0" top="0" bottom="0" header="0" footer="0"/>
      <pageSetup paperSize="9" scale="97" orientation="portrait" r:id="rId7"/>
      <headerFooter alignWithMargins="0"/>
    </customSheetView>
    <customSheetView guid="{E2E57CA5-082B-4C11-AB34-2A298199576B}" showGridLines="0" fitToPage="1" hiddenColumns="1">
      <selection activeCell="D6" sqref="D6:G6"/>
      <pageMargins left="0" right="0" top="0" bottom="0" header="0" footer="0"/>
      <pageSetup paperSize="9" scale="96" orientation="portrait" r:id="rId8"/>
      <headerFooter alignWithMargins="0"/>
    </customSheetView>
    <customSheetView guid="{EEE4E2D7-4BFE-4C24-8B93-9FD441A50336}" showGridLines="0" fitToPage="1" hiddenColumns="1" topLeftCell="A13">
      <selection activeCell="D28" sqref="D28:G28"/>
      <pageMargins left="0" right="0" top="0" bottom="0" header="0" footer="0"/>
      <pageSetup paperSize="9" orientation="portrait" r:id="rId9"/>
      <headerFooter alignWithMargins="0"/>
    </customSheetView>
    <customSheetView guid="{091A6405-72DB-46E0-B81A-EC53A5C58396}" showGridLines="0" topLeftCell="A16">
      <selection activeCell="D7" sqref="D7:G7"/>
      <pageMargins left="0" right="0" top="0" bottom="0" header="0" footer="0"/>
      <pageSetup orientation="portrait" r:id="rId10"/>
      <headerFooter alignWithMargins="0"/>
    </customSheetView>
    <customSheetView guid="{4F65FF32-EC61-4022-A399-2986D7B6B8B3}" showGridLines="0" showRuler="0">
      <selection activeCell="D6" sqref="D6"/>
      <pageMargins left="0" right="0" top="0" bottom="0" header="0" footer="0"/>
      <pageSetup orientation="portrait" r:id="rId11"/>
      <headerFooter alignWithMargins="0"/>
    </customSheetView>
    <customSheetView guid="{01ACF2E1-8E61-4459-ABC1-B6C183DEED61}" showGridLines="0" showRuler="0">
      <selection activeCell="D28" sqref="D28"/>
      <pageMargins left="0" right="0" top="0" bottom="0" header="0" footer="0"/>
      <pageSetup orientation="portrait" r:id="rId12"/>
      <headerFooter alignWithMargins="0"/>
    </customSheetView>
    <customSheetView guid="{14D7F02E-BCCA-4517-ABC7-537FF4AEB67A}" showGridLines="0">
      <selection activeCell="D10" sqref="D10:G10"/>
      <pageMargins left="0" right="0" top="0" bottom="0" header="0" footer="0"/>
      <pageSetup orientation="portrait" r:id="rId13"/>
      <headerFooter alignWithMargins="0"/>
    </customSheetView>
    <customSheetView guid="{27A45B7A-04F2-4516-B80B-5ED0825D4ED3}" showGridLines="0" fitToPage="1" printArea="1" hiddenColumns="1" topLeftCell="A6">
      <selection activeCell="D6" sqref="D6:G6"/>
      <pageMargins left="0" right="0" top="0" bottom="0" header="0" footer="0"/>
      <pageSetup paperSize="9" orientation="portrait" r:id="rId14"/>
      <headerFooter alignWithMargins="0"/>
    </customSheetView>
    <customSheetView guid="{1F4837C2-36FF-4422-95DC-EAAD1B4FAC2F}" showGridLines="0" fitToPage="1" hiddenColumns="1" topLeftCell="A19">
      <selection activeCell="F27" sqref="F27"/>
      <pageMargins left="0" right="0" top="0" bottom="0" header="0" footer="0"/>
      <pageSetup paperSize="9" scale="97" orientation="portrait" r:id="rId15"/>
      <headerFooter alignWithMargins="0"/>
    </customSheetView>
    <customSheetView guid="{FD7F7BE1-8CB1-460B-98AB-D33E15FD14E6}" showGridLines="0" fitToPage="1" printArea="1" hiddenColumns="1">
      <selection activeCell="D6" sqref="D6:G6"/>
      <pageMargins left="0" right="0" top="0" bottom="0" header="0" footer="0"/>
      <pageSetup paperSize="9" scale="97" orientation="portrait" r:id="rId16"/>
      <headerFooter alignWithMargins="0"/>
    </customSheetView>
    <customSheetView guid="{8C0E2163-61BB-48DF-AFAF-5E75147ED450}" showGridLines="0" fitToPage="1" hiddenColumns="1" topLeftCell="A6">
      <selection activeCell="D6" sqref="D6:G6"/>
      <pageMargins left="0" right="0" top="0" bottom="0" header="0" footer="0"/>
      <pageSetup paperSize="9" scale="97" orientation="portrait" r:id="rId17"/>
      <headerFooter alignWithMargins="0"/>
    </customSheetView>
    <customSheetView guid="{3DA0B320-DAF7-4F4A-921A-9FCFD188E8C7}" showGridLines="0" fitToPage="1" hiddenColumns="1">
      <selection activeCell="D6" sqref="D6:G6"/>
      <pageMargins left="0" right="0" top="0" bottom="0" header="0" footer="0"/>
      <pageSetup paperSize="9" scale="97" orientation="portrait" r:id="rId18"/>
      <headerFooter alignWithMargins="0"/>
    </customSheetView>
    <customSheetView guid="{BE0CEA4D-1A4E-4C32-BF92-B8DA3D3423E5}" showGridLines="0" fitToPage="1" hiddenColumns="1" topLeftCell="A19">
      <selection activeCell="D7" sqref="D7:G7"/>
      <pageMargins left="0" right="0" top="0" bottom="0" header="0" footer="0"/>
      <pageSetup paperSize="9" scale="97" orientation="portrait" r:id="rId19"/>
      <headerFooter alignWithMargins="0"/>
    </customSheetView>
    <customSheetView guid="{714760DF-5EB1-4543-9C04-C1A23AAE4384}" showGridLines="0" fitToPage="1" hiddenColumns="1" topLeftCell="A10">
      <selection activeCell="D6" sqref="D6:G6"/>
      <pageMargins left="0" right="0" top="0" bottom="0" header="0" footer="0"/>
      <pageSetup paperSize="9" scale="97" orientation="portrait" r:id="rId20"/>
      <headerFooter alignWithMargins="0"/>
    </customSheetView>
    <customSheetView guid="{D4A148BB-8D25-43B9-8797-A9D3AE767B49}" showGridLines="0" fitToPage="1" hiddenColumns="1">
      <selection activeCell="D16" sqref="D16:G16"/>
      <pageMargins left="0" right="0" top="0" bottom="0" header="0" footer="0"/>
      <pageSetup paperSize="9" scale="97" orientation="portrait" r:id="rId21"/>
      <headerFooter alignWithMargins="0"/>
    </customSheetView>
    <customSheetView guid="{9658319F-66FC-48F8-AB8A-302F6F77BA10}" scale="90" showPageBreaks="1" showGridLines="0" fitToPage="1" printArea="1" hiddenColumns="1" view="pageBreakPreview">
      <selection activeCell="D7" sqref="D7:G7"/>
      <pageMargins left="0" right="0" top="0" bottom="0" header="0" footer="0"/>
      <pageSetup paperSize="9" scale="97" orientation="portrait" r:id="rId22"/>
      <headerFooter alignWithMargins="0"/>
    </customSheetView>
    <customSheetView guid="{EF8F60CB-82F3-477F-A7D3-94F4C70843DC}" scale="90" showPageBreaks="1" showGridLines="0" fitToPage="1" printArea="1" hiddenColumns="1" view="pageBreakPreview" topLeftCell="A7">
      <selection activeCell="D28" sqref="D28:G28"/>
      <pageMargins left="0" right="0" top="0" bottom="0" header="0" footer="0"/>
      <pageSetup paperSize="9" scale="97" orientation="portrait" r:id="rId23"/>
      <headerFooter alignWithMargins="0"/>
    </customSheetView>
    <customSheetView guid="{427AF4ED-2BDF-478F-9F0A-595838FA0EC8}" scale="90" showPageBreaks="1" showGridLines="0" fitToPage="1" printArea="1" hiddenColumns="1" view="pageBreakPreview">
      <selection activeCell="D17" sqref="D17:G17"/>
      <pageMargins left="0" right="0" top="0" bottom="0" header="0" footer="0"/>
      <pageSetup paperSize="9" scale="96" orientation="portrait" r:id="rId24"/>
      <headerFooter alignWithMargins="0"/>
    </customSheetView>
    <customSheetView guid="{D4DE57C7-E521-4428-80BD-545B19793C78}" scale="160" showPageBreaks="1" showGridLines="0" fitToPage="1" printArea="1" hiddenColumns="1" view="pageBreakPreview">
      <selection activeCell="D6" sqref="D6:G6"/>
      <pageMargins left="0" right="0" top="0" bottom="0" header="0" footer="0"/>
      <pageSetup paperSize="9" scale="97" orientation="portrait" r:id="rId25"/>
      <headerFooter alignWithMargins="0"/>
    </customSheetView>
    <customSheetView guid="{02C2A9AD-9E17-4CEB-86EA-204D1460A62A}" scale="160" showPageBreaks="1" showGridLines="0" fitToPage="1" printArea="1" hiddenColumns="1" view="pageBreakPreview" topLeftCell="A25">
      <selection activeCell="D6" sqref="D6:G6"/>
      <pageMargins left="0" right="0" top="0" bottom="0" header="0" footer="0"/>
      <pageSetup paperSize="9" scale="97" orientation="portrait" r:id="rId26"/>
      <headerFooter alignWithMargins="0"/>
    </customSheetView>
  </customSheetViews>
  <mergeCells count="21">
    <mergeCell ref="D27:G27"/>
    <mergeCell ref="D28:G28"/>
    <mergeCell ref="D9:G9"/>
    <mergeCell ref="D10:G10"/>
    <mergeCell ref="D11:G11"/>
    <mergeCell ref="D12:G12"/>
    <mergeCell ref="D17:G17"/>
    <mergeCell ref="D21:G21"/>
    <mergeCell ref="D22:G22"/>
    <mergeCell ref="D14:G14"/>
    <mergeCell ref="D15:G15"/>
    <mergeCell ref="D24:G24"/>
    <mergeCell ref="D25:G25"/>
    <mergeCell ref="D16:G16"/>
    <mergeCell ref="D19:G19"/>
    <mergeCell ref="D20:G20"/>
    <mergeCell ref="B1:G1"/>
    <mergeCell ref="B2:G2"/>
    <mergeCell ref="B4:G4"/>
    <mergeCell ref="D6:G6"/>
    <mergeCell ref="D7:G7"/>
  </mergeCells>
  <phoneticPr fontId="31" type="noConversion"/>
  <conditionalFormatting sqref="B14:C17">
    <cfRule type="expression" dxfId="24" priority="4" stopIfTrue="1">
      <formula>$AA$6&lt;1</formula>
    </cfRule>
  </conditionalFormatting>
  <conditionalFormatting sqref="B19:C22">
    <cfRule type="expression" dxfId="23" priority="3" stopIfTrue="1">
      <formula>$AA$6&lt;2</formula>
    </cfRule>
  </conditionalFormatting>
  <conditionalFormatting sqref="B7:G7">
    <cfRule type="expression" dxfId="22" priority="6" stopIfTrue="1">
      <formula>$D$6="Sole Bidder"</formula>
    </cfRule>
  </conditionalFormatting>
  <conditionalFormatting sqref="D8">
    <cfRule type="expression" dxfId="21" priority="5" stopIfTrue="1">
      <formula>$AA$6=0</formula>
    </cfRule>
  </conditionalFormatting>
  <conditionalFormatting sqref="D14:G22">
    <cfRule type="expression" dxfId="20" priority="2" stopIfTrue="1">
      <formula>$D$6="Sole Bidder"</formula>
    </cfRule>
  </conditionalFormatting>
  <conditionalFormatting sqref="D19:G22">
    <cfRule type="expression" dxfId="19" priority="1" stopIfTrue="1">
      <formula>$L$8=1</formula>
    </cfRule>
  </conditionalFormatting>
  <dataValidations count="3">
    <dataValidation type="list" allowBlank="1" showInputMessage="1" showErrorMessage="1" sqref="D7:G7" xr:uid="{00000000-0002-0000-0300-000001000000}">
      <formula1>$AB$2:$AB$3</formula1>
    </dataValidation>
    <dataValidation type="date" allowBlank="1" showInputMessage="1" showErrorMessage="1" sqref="D27:G27" xr:uid="{EF0C8EEE-0B61-431A-AB10-5CDA943DAE23}">
      <formula1>45278</formula1>
      <formula2>45350</formula2>
    </dataValidation>
    <dataValidation type="list" allowBlank="1" showInputMessage="1" showErrorMessage="1" sqref="D6:G6" xr:uid="{CCE71B5E-027E-448A-A093-F9D1D8692892}">
      <formula1>$AA$2</formula1>
    </dataValidation>
  </dataValidations>
  <pageMargins left="0.75" right="0.75" top="0.69" bottom="0.7" header="0.4" footer="0.37"/>
  <pageSetup paperSize="9" scale="93" orientation="portrait" r:id="rId27"/>
  <headerFooter alignWithMargins="0"/>
  <drawing r:id="rId2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indexed="12"/>
    <pageSetUpPr fitToPage="1"/>
  </sheetPr>
  <dimension ref="A1:AT277"/>
  <sheetViews>
    <sheetView view="pageBreakPreview" topLeftCell="E170" zoomScaleSheetLayoutView="100" workbookViewId="0">
      <selection activeCell="K174" sqref="K174"/>
    </sheetView>
  </sheetViews>
  <sheetFormatPr defaultColWidth="9" defaultRowHeight="106.5" customHeight="1"/>
  <cols>
    <col min="1" max="1" width="8.125" style="404" customWidth="1"/>
    <col min="2" max="2" width="24.5" style="404" customWidth="1"/>
    <col min="3" max="3" width="13.5" style="404" customWidth="1"/>
    <col min="4" max="4" width="12" style="404" customWidth="1"/>
    <col min="5" max="5" width="14.75" style="404" customWidth="1"/>
    <col min="6" max="6" width="9.125" style="404" customWidth="1"/>
    <col min="7" max="7" width="14.75" style="341" customWidth="1"/>
    <col min="8" max="8" width="125.75" style="385" customWidth="1"/>
    <col min="9" max="9" width="9.375" style="341" customWidth="1"/>
    <col min="10" max="10" width="15.125" style="375" customWidth="1"/>
    <col min="11" max="11" width="22.125" style="342" customWidth="1"/>
    <col min="12" max="12" width="26" style="342" customWidth="1"/>
    <col min="13" max="13" width="20" style="342" hidden="1" customWidth="1"/>
    <col min="14" max="14" width="19" style="482" hidden="1" customWidth="1"/>
    <col min="15" max="15" width="8.875" style="151" hidden="1" customWidth="1"/>
    <col min="16" max="17" width="14.75" style="151" hidden="1" customWidth="1"/>
    <col min="18" max="18" width="15" style="151" hidden="1" customWidth="1"/>
    <col min="19" max="19" width="9" style="208" customWidth="1"/>
    <col min="20" max="20" width="24.125" style="208" customWidth="1"/>
    <col min="21" max="21" width="11.125" style="342" customWidth="1"/>
    <col min="22" max="22" width="12.75" style="342" customWidth="1"/>
    <col min="23" max="23" width="11.375" style="365" customWidth="1"/>
    <col min="24" max="24" width="10.375" style="208" hidden="1" customWidth="1"/>
    <col min="25" max="25" width="17.75" style="208" hidden="1" customWidth="1"/>
    <col min="26" max="26" width="10.5" style="208" hidden="1" customWidth="1"/>
    <col min="27" max="27" width="12.375" style="208" hidden="1" customWidth="1"/>
    <col min="28" max="29" width="0" style="342" hidden="1" customWidth="1"/>
    <col min="30" max="30" width="10.875" style="208" hidden="1" customWidth="1"/>
    <col min="31" max="31" width="18.75" style="208" hidden="1" customWidth="1"/>
    <col min="32" max="32" width="0" style="208" hidden="1" customWidth="1"/>
    <col min="33" max="34" width="0" style="151" hidden="1" customWidth="1"/>
    <col min="35" max="46" width="9" style="151"/>
    <col min="47" max="16384" width="9" style="208"/>
  </cols>
  <sheetData>
    <row r="1" spans="1:46" ht="16.5">
      <c r="A1" s="678" t="str">
        <f>Cover!B3</f>
        <v>CC/NT/W-MISC/DOM/A17/23/09668</v>
      </c>
      <c r="B1" s="678"/>
      <c r="C1" s="678"/>
      <c r="D1" s="678"/>
      <c r="E1" s="678"/>
      <c r="F1" s="678"/>
      <c r="G1" s="678"/>
      <c r="H1" s="678"/>
      <c r="I1" s="63"/>
      <c r="J1" s="568"/>
      <c r="K1" s="66"/>
      <c r="L1" s="66" t="s">
        <v>66</v>
      </c>
      <c r="M1" s="482"/>
      <c r="Y1" s="366" t="s">
        <v>67</v>
      </c>
      <c r="Z1" s="367" t="e">
        <f>SUMIF(#REF!, "Direct",L19:L61)</f>
        <v>#REF!</v>
      </c>
      <c r="AE1" s="367" t="str">
        <f>'Names of Bidder'!D6</f>
        <v>Sole Bidder</v>
      </c>
      <c r="AF1" s="208" t="s">
        <v>68</v>
      </c>
    </row>
    <row r="2" spans="1:46" ht="16.5">
      <c r="I2" s="360"/>
      <c r="J2" s="569"/>
      <c r="V2" s="341"/>
      <c r="Y2" s="366" t="s">
        <v>69</v>
      </c>
      <c r="Z2" s="368" t="e">
        <f>#REF!-Z1</f>
        <v>#REF!</v>
      </c>
      <c r="AA2" s="369"/>
      <c r="AE2" s="367">
        <f>'Names of Bidder'!AA6</f>
        <v>0</v>
      </c>
    </row>
    <row r="3" spans="1:46" s="547" customFormat="1" ht="18.75">
      <c r="A3" s="685" t="str">
        <f>Cover!$B$2</f>
        <v>Renovation Works of C, D &amp; E Type towers of POWERGRID Township at Sector 43 Gurgaon</v>
      </c>
      <c r="B3" s="685"/>
      <c r="C3" s="685"/>
      <c r="D3" s="685"/>
      <c r="E3" s="685"/>
      <c r="F3" s="685"/>
      <c r="G3" s="685"/>
      <c r="H3" s="685"/>
      <c r="I3" s="685"/>
      <c r="J3" s="685"/>
      <c r="K3" s="685"/>
      <c r="L3" s="685"/>
      <c r="M3" s="542"/>
      <c r="N3" s="543"/>
      <c r="O3" s="544"/>
      <c r="P3" s="544"/>
      <c r="Q3" s="544"/>
      <c r="R3" s="544"/>
      <c r="T3" s="545"/>
      <c r="U3" s="546"/>
      <c r="V3" s="546"/>
      <c r="W3" s="546"/>
      <c r="Y3" s="545"/>
      <c r="Z3" s="548"/>
      <c r="AB3" s="682"/>
      <c r="AC3" s="682"/>
      <c r="AG3" s="544"/>
      <c r="AH3" s="544"/>
      <c r="AI3" s="544"/>
      <c r="AJ3" s="544"/>
      <c r="AK3" s="544"/>
      <c r="AL3" s="544"/>
      <c r="AM3" s="544"/>
      <c r="AN3" s="544"/>
      <c r="AO3" s="544"/>
      <c r="AP3" s="544"/>
      <c r="AQ3" s="544"/>
      <c r="AR3" s="544"/>
      <c r="AS3" s="544"/>
      <c r="AT3" s="544"/>
    </row>
    <row r="4" spans="1:46" ht="16.5">
      <c r="A4" s="681" t="s">
        <v>70</v>
      </c>
      <c r="B4" s="681"/>
      <c r="C4" s="681"/>
      <c r="D4" s="681"/>
      <c r="E4" s="681"/>
      <c r="F4" s="681"/>
      <c r="G4" s="681"/>
      <c r="H4" s="681"/>
      <c r="I4" s="681"/>
      <c r="J4" s="681"/>
      <c r="K4" s="681"/>
      <c r="L4" s="681"/>
      <c r="M4" s="498"/>
      <c r="T4" s="360"/>
      <c r="U4" s="370"/>
      <c r="V4" s="370"/>
      <c r="W4" s="370"/>
      <c r="Y4" s="360"/>
      <c r="Z4" s="371"/>
      <c r="AA4" s="369"/>
    </row>
    <row r="5" spans="1:46" ht="16.5">
      <c r="T5" s="360"/>
      <c r="U5" s="370"/>
      <c r="V5" s="370"/>
      <c r="W5" s="370"/>
      <c r="Y5" s="360"/>
    </row>
    <row r="6" spans="1:46" ht="16.5">
      <c r="A6" s="679" t="str">
        <f>"Bidder’s Name and Address (" &amp; MID('Names of Bidder'!B9,9, 20) &amp; ") :"</f>
        <v>Bidder’s Name and Address (Sole Bidder) :</v>
      </c>
      <c r="B6" s="679"/>
      <c r="C6" s="679"/>
      <c r="D6" s="679"/>
      <c r="E6" s="679"/>
      <c r="F6" s="679"/>
      <c r="G6" s="679"/>
      <c r="H6" s="679"/>
      <c r="I6" s="23"/>
      <c r="J6" s="570"/>
      <c r="K6" s="342" t="s">
        <v>71</v>
      </c>
      <c r="T6" s="360"/>
      <c r="U6" s="370"/>
      <c r="V6" s="370"/>
      <c r="W6" s="370"/>
      <c r="Y6" s="360"/>
      <c r="Z6" s="373"/>
    </row>
    <row r="7" spans="1:46" ht="16.5">
      <c r="A7" s="677" t="str">
        <f>IF('Names of Bidder'!D9="", "", IF('Names of Bidder'!D6= "JV (Joint Venture)", "JV of " &amp; AE8, ""))</f>
        <v/>
      </c>
      <c r="B7" s="677"/>
      <c r="C7" s="677"/>
      <c r="D7" s="677"/>
      <c r="E7" s="677"/>
      <c r="F7" s="677"/>
      <c r="G7" s="677"/>
      <c r="H7" s="677"/>
      <c r="I7" s="677"/>
      <c r="J7" s="677"/>
      <c r="K7" s="361" t="s">
        <v>671</v>
      </c>
      <c r="T7" s="148"/>
      <c r="U7" s="351"/>
      <c r="V7" s="351"/>
      <c r="W7" s="351"/>
      <c r="AB7" s="683"/>
      <c r="AC7" s="683"/>
    </row>
    <row r="8" spans="1:46" ht="16.5">
      <c r="A8" s="423" t="s">
        <v>73</v>
      </c>
      <c r="B8" s="680" t="str">
        <f>IF('Names of Bidder'!D9=0, "", 'Names of Bidder'!D9)</f>
        <v/>
      </c>
      <c r="C8" s="680"/>
      <c r="D8" s="680"/>
      <c r="E8" s="423"/>
      <c r="F8" s="423"/>
      <c r="G8" s="501"/>
      <c r="K8" s="361" t="s">
        <v>74</v>
      </c>
      <c r="T8" s="360"/>
      <c r="U8" s="375"/>
      <c r="V8" s="375"/>
      <c r="W8" s="375"/>
      <c r="AE8" s="367" t="str">
        <f>IF('Names of Bidder'!D7=1,'Names of Bidder'!D9&amp;" &amp; "&amp;'Names of Bidder'!D14,IF('Names of Bidder'!D7="2 or More",'Names of Bidder'!D9&amp;" , "&amp;'Names of Bidder'!D14&amp;" &amp; "&amp;'Names of Bidder'!D19,""))</f>
        <v xml:space="preserve"> ,  &amp; </v>
      </c>
    </row>
    <row r="9" spans="1:46" ht="16.5">
      <c r="A9" s="423" t="s">
        <v>75</v>
      </c>
      <c r="B9" s="680" t="str">
        <f>IF('Names of Bidder'!D10=0, "", 'Names of Bidder'!D10)</f>
        <v/>
      </c>
      <c r="C9" s="680"/>
      <c r="D9" s="680"/>
      <c r="E9" s="423"/>
      <c r="F9" s="423"/>
      <c r="G9" s="501"/>
      <c r="K9" s="361" t="s">
        <v>76</v>
      </c>
      <c r="T9" s="360"/>
      <c r="U9" s="375"/>
      <c r="V9" s="375"/>
      <c r="W9" s="375"/>
    </row>
    <row r="10" spans="1:46" ht="16.5">
      <c r="A10" s="424"/>
      <c r="B10" s="680" t="str">
        <f>IF('Names of Bidder'!D11=0, "", 'Names of Bidder'!D11)</f>
        <v/>
      </c>
      <c r="C10" s="680"/>
      <c r="D10" s="680"/>
      <c r="E10" s="424"/>
      <c r="F10" s="424"/>
      <c r="G10" s="502"/>
      <c r="K10" s="361" t="s">
        <v>77</v>
      </c>
      <c r="T10" s="148"/>
      <c r="U10" s="239"/>
      <c r="V10" s="370"/>
      <c r="W10" s="376"/>
    </row>
    <row r="11" spans="1:46" ht="16.5">
      <c r="A11" s="424"/>
      <c r="B11" s="680" t="str">
        <f>IF('Names of Bidder'!D12=0, "", 'Names of Bidder'!D12)</f>
        <v/>
      </c>
      <c r="C11" s="680"/>
      <c r="D11" s="680"/>
      <c r="E11" s="424"/>
      <c r="F11" s="424"/>
      <c r="G11" s="502"/>
      <c r="K11" s="361" t="s">
        <v>78</v>
      </c>
      <c r="AB11" s="683"/>
      <c r="AC11" s="683"/>
    </row>
    <row r="12" spans="1:46" ht="16.5">
      <c r="A12" s="424"/>
      <c r="B12" s="424"/>
      <c r="C12" s="424"/>
      <c r="D12" s="424"/>
      <c r="E12" s="424"/>
      <c r="F12" s="424"/>
      <c r="G12" s="502"/>
      <c r="H12" s="401"/>
      <c r="I12" s="361"/>
      <c r="J12" s="571"/>
      <c r="K12" s="23"/>
      <c r="AD12" s="377"/>
    </row>
    <row r="13" spans="1:46" ht="16.5">
      <c r="A13" s="677" t="s">
        <v>79</v>
      </c>
      <c r="B13" s="677"/>
      <c r="C13" s="677"/>
      <c r="D13" s="677"/>
      <c r="E13" s="677"/>
      <c r="F13" s="677"/>
      <c r="G13" s="677"/>
      <c r="H13" s="677"/>
      <c r="I13" s="677"/>
      <c r="J13" s="677"/>
      <c r="K13" s="677"/>
      <c r="L13" s="677"/>
      <c r="M13" s="497"/>
      <c r="N13" s="509"/>
      <c r="O13" s="177"/>
      <c r="P13" s="177"/>
      <c r="Q13" s="177"/>
      <c r="R13" s="177"/>
      <c r="V13" s="341"/>
      <c r="Z13" s="208" t="s">
        <v>80</v>
      </c>
      <c r="AD13" s="377"/>
    </row>
    <row r="14" spans="1:46" ht="16.5">
      <c r="H14" s="228"/>
      <c r="L14" s="482"/>
      <c r="M14" s="482"/>
      <c r="U14" s="675"/>
      <c r="V14" s="675"/>
      <c r="X14" s="686"/>
      <c r="Y14" s="686"/>
      <c r="Z14" s="208" t="s">
        <v>81</v>
      </c>
      <c r="AB14" s="683"/>
      <c r="AC14" s="683"/>
    </row>
    <row r="15" spans="1:46" ht="16.5">
      <c r="H15" s="483"/>
      <c r="P15" s="208">
        <f>Discount!N15</f>
        <v>0</v>
      </c>
      <c r="Q15" s="208"/>
      <c r="U15" s="228"/>
      <c r="V15" s="228"/>
      <c r="X15" s="228"/>
      <c r="Y15" s="228"/>
    </row>
    <row r="16" spans="1:46" ht="16.5">
      <c r="B16" s="425"/>
      <c r="C16" s="425"/>
      <c r="D16" s="425"/>
      <c r="H16" s="407"/>
      <c r="J16" s="687" t="s">
        <v>82</v>
      </c>
      <c r="K16" s="687"/>
      <c r="L16" s="687"/>
      <c r="P16" s="208"/>
      <c r="Q16" s="208"/>
      <c r="U16" s="152"/>
      <c r="V16" s="152"/>
      <c r="X16" s="152"/>
      <c r="Y16" s="152"/>
    </row>
    <row r="17" spans="1:46" s="551" customFormat="1" ht="106.5" customHeight="1">
      <c r="A17" s="564" t="s">
        <v>83</v>
      </c>
      <c r="B17" s="564" t="s">
        <v>84</v>
      </c>
      <c r="C17" s="564" t="s">
        <v>85</v>
      </c>
      <c r="D17" s="564" t="s">
        <v>86</v>
      </c>
      <c r="E17" s="565" t="s">
        <v>87</v>
      </c>
      <c r="F17" s="566" t="s">
        <v>88</v>
      </c>
      <c r="G17" s="566" t="s">
        <v>89</v>
      </c>
      <c r="H17" s="564" t="s">
        <v>90</v>
      </c>
      <c r="I17" s="567" t="s">
        <v>91</v>
      </c>
      <c r="J17" s="572" t="s">
        <v>92</v>
      </c>
      <c r="K17" s="564" t="s">
        <v>93</v>
      </c>
      <c r="L17" s="564" t="s">
        <v>94</v>
      </c>
      <c r="M17" s="542"/>
      <c r="N17" s="549"/>
      <c r="O17" s="550"/>
      <c r="R17" s="550"/>
      <c r="U17" s="549"/>
      <c r="V17" s="549"/>
      <c r="X17" s="549"/>
      <c r="Y17" s="549"/>
      <c r="AG17" s="550"/>
      <c r="AH17" s="550"/>
      <c r="AI17" s="550"/>
      <c r="AJ17" s="550"/>
      <c r="AK17" s="550"/>
      <c r="AL17" s="550"/>
      <c r="AM17" s="550"/>
      <c r="AN17" s="550"/>
      <c r="AO17" s="550"/>
      <c r="AP17" s="550"/>
      <c r="AQ17" s="550"/>
      <c r="AR17" s="550"/>
      <c r="AS17" s="550"/>
      <c r="AT17" s="550"/>
    </row>
    <row r="18" spans="1:46" s="555" customFormat="1" ht="106.5" customHeight="1">
      <c r="A18" s="618">
        <v>1</v>
      </c>
      <c r="B18" s="618">
        <v>2</v>
      </c>
      <c r="C18" s="618">
        <v>3</v>
      </c>
      <c r="D18" s="619">
        <v>4</v>
      </c>
      <c r="E18" s="620">
        <v>5</v>
      </c>
      <c r="F18" s="619">
        <v>6</v>
      </c>
      <c r="G18" s="619">
        <v>7</v>
      </c>
      <c r="H18" s="621">
        <v>8</v>
      </c>
      <c r="I18" s="621">
        <v>9</v>
      </c>
      <c r="J18" s="621">
        <v>10</v>
      </c>
      <c r="K18" s="621">
        <v>11</v>
      </c>
      <c r="L18" s="621" t="s">
        <v>668</v>
      </c>
      <c r="M18" s="552"/>
      <c r="N18" s="553"/>
      <c r="O18" s="554"/>
      <c r="R18" s="554"/>
      <c r="U18" s="556"/>
      <c r="V18" s="556"/>
      <c r="W18" s="557"/>
      <c r="X18" s="556"/>
      <c r="Y18" s="556"/>
      <c r="AB18" s="558"/>
      <c r="AC18" s="558"/>
      <c r="AG18" s="554"/>
      <c r="AH18" s="554"/>
      <c r="AI18" s="554"/>
      <c r="AJ18" s="554"/>
      <c r="AK18" s="554"/>
      <c r="AL18" s="554"/>
      <c r="AM18" s="554"/>
      <c r="AN18" s="554"/>
      <c r="AO18" s="554"/>
      <c r="AP18" s="554"/>
      <c r="AQ18" s="554"/>
      <c r="AR18" s="554"/>
      <c r="AS18" s="554"/>
      <c r="AT18" s="554"/>
    </row>
    <row r="19" spans="1:46" s="209" customFormat="1" ht="106.5" customHeight="1">
      <c r="A19" s="527">
        <v>1</v>
      </c>
      <c r="B19" s="529" t="s">
        <v>95</v>
      </c>
      <c r="C19" s="528">
        <v>1000070641</v>
      </c>
      <c r="D19" s="528">
        <v>84149090</v>
      </c>
      <c r="E19" s="530"/>
      <c r="F19" s="528">
        <v>18</v>
      </c>
      <c r="G19" s="590"/>
      <c r="H19" s="588" t="s">
        <v>96</v>
      </c>
      <c r="I19" s="614" t="s">
        <v>97</v>
      </c>
      <c r="J19" s="615">
        <v>112</v>
      </c>
      <c r="K19" s="535"/>
      <c r="L19" s="536" t="str">
        <f t="shared" ref="L19:L38" si="0">IF(K19=0, "Included",IF(ISERROR(J19*K19), K19, J19*K19))</f>
        <v>Included</v>
      </c>
      <c r="M19" s="513">
        <f>K19*J19</f>
        <v>0</v>
      </c>
      <c r="N19" s="515">
        <f>IF(G19="", F19*M19/100,G19*M19/100)</f>
        <v>0</v>
      </c>
      <c r="O19" s="333"/>
      <c r="P19" s="333">
        <f>K19*(1-$P$15)</f>
        <v>0</v>
      </c>
      <c r="Q19" s="333">
        <f>P19*J19</f>
        <v>0</v>
      </c>
      <c r="R19" s="522">
        <f>IF(G19="", F19*Q19/100,G19*Q19/100)</f>
        <v>0</v>
      </c>
      <c r="T19" s="341"/>
    </row>
    <row r="20" spans="1:46" s="209" customFormat="1" ht="106.5" customHeight="1">
      <c r="A20" s="532">
        <v>2</v>
      </c>
      <c r="B20" s="529" t="s">
        <v>95</v>
      </c>
      <c r="C20" s="528">
        <v>170004617</v>
      </c>
      <c r="D20" s="528">
        <v>998516</v>
      </c>
      <c r="E20" s="530"/>
      <c r="F20" s="528">
        <v>18</v>
      </c>
      <c r="G20" s="590"/>
      <c r="H20" s="589" t="s">
        <v>98</v>
      </c>
      <c r="I20" s="614" t="s">
        <v>97</v>
      </c>
      <c r="J20" s="615">
        <v>112</v>
      </c>
      <c r="K20" s="535"/>
      <c r="L20" s="536" t="str">
        <f t="shared" si="0"/>
        <v>Included</v>
      </c>
      <c r="M20" s="513">
        <f t="shared" ref="M20:M83" si="1">K20*J20</f>
        <v>0</v>
      </c>
      <c r="N20" s="515">
        <f t="shared" ref="N20:N83" si="2">IF(G20="", F20*M20/100,G20*M20/100)</f>
        <v>0</v>
      </c>
      <c r="O20" s="333"/>
      <c r="P20" s="333">
        <f t="shared" ref="P20:P38" si="3">K20*(1-$P$15)</f>
        <v>0</v>
      </c>
      <c r="Q20" s="333">
        <f t="shared" ref="Q20:Q63" si="4">P20*J20</f>
        <v>0</v>
      </c>
      <c r="R20" s="522">
        <f t="shared" ref="R20:R38" si="5">IF(G20="", F20*Q20/100,G20*Q20/100)</f>
        <v>0</v>
      </c>
      <c r="S20" s="585"/>
      <c r="T20" s="341"/>
    </row>
    <row r="21" spans="1:46" s="209" customFormat="1" ht="106.5" customHeight="1">
      <c r="A21" s="527">
        <v>3</v>
      </c>
      <c r="B21" s="529" t="s">
        <v>95</v>
      </c>
      <c r="C21" s="528">
        <v>1000070638</v>
      </c>
      <c r="D21" s="528">
        <v>3208902</v>
      </c>
      <c r="E21" s="530"/>
      <c r="F21" s="528">
        <v>18</v>
      </c>
      <c r="G21" s="590"/>
      <c r="H21" s="613" t="s">
        <v>99</v>
      </c>
      <c r="I21" s="614" t="s">
        <v>97</v>
      </c>
      <c r="J21" s="615">
        <v>176</v>
      </c>
      <c r="K21" s="535"/>
      <c r="L21" s="536" t="str">
        <f t="shared" ref="L21:L30" si="6">IF(K21=0, "Included",IF(ISERROR(J21*K21), K21, J21*K21))</f>
        <v>Included</v>
      </c>
      <c r="M21" s="513">
        <f t="shared" si="1"/>
        <v>0</v>
      </c>
      <c r="N21" s="515">
        <f t="shared" si="2"/>
        <v>0</v>
      </c>
      <c r="O21" s="333"/>
      <c r="P21" s="333">
        <f t="shared" ref="P21:P30" si="7">K21*(1-$P$15)</f>
        <v>0</v>
      </c>
      <c r="Q21" s="333">
        <f t="shared" si="4"/>
        <v>0</v>
      </c>
      <c r="R21" s="522">
        <f t="shared" ref="R21:R30" si="8">IF(G21="", F21*Q21/100,G21*Q21/100)</f>
        <v>0</v>
      </c>
      <c r="S21" s="585"/>
      <c r="T21" s="341"/>
    </row>
    <row r="22" spans="1:46" s="209" customFormat="1" ht="106.5" customHeight="1">
      <c r="A22" s="527">
        <v>4</v>
      </c>
      <c r="B22" s="529" t="s">
        <v>95</v>
      </c>
      <c r="C22" s="528">
        <v>170004609</v>
      </c>
      <c r="D22" s="528">
        <v>998516</v>
      </c>
      <c r="E22" s="530"/>
      <c r="F22" s="528">
        <v>18</v>
      </c>
      <c r="G22" s="590"/>
      <c r="H22" s="613" t="s">
        <v>100</v>
      </c>
      <c r="I22" s="614" t="s">
        <v>101</v>
      </c>
      <c r="J22" s="615">
        <v>226862.06</v>
      </c>
      <c r="K22" s="535"/>
      <c r="L22" s="536" t="str">
        <f t="shared" si="6"/>
        <v>Included</v>
      </c>
      <c r="M22" s="513">
        <f t="shared" si="1"/>
        <v>0</v>
      </c>
      <c r="N22" s="515">
        <f t="shared" si="2"/>
        <v>0</v>
      </c>
      <c r="O22" s="333"/>
      <c r="P22" s="333">
        <f t="shared" si="7"/>
        <v>0</v>
      </c>
      <c r="Q22" s="333">
        <f t="shared" si="4"/>
        <v>0</v>
      </c>
      <c r="R22" s="522">
        <f t="shared" si="8"/>
        <v>0</v>
      </c>
      <c r="S22" s="585"/>
      <c r="T22" s="341"/>
    </row>
    <row r="23" spans="1:46" s="209" customFormat="1" ht="106.5" customHeight="1">
      <c r="A23" s="532">
        <v>5</v>
      </c>
      <c r="B23" s="529" t="s">
        <v>95</v>
      </c>
      <c r="C23" s="528">
        <v>1000070623</v>
      </c>
      <c r="D23" s="528">
        <v>83024120</v>
      </c>
      <c r="E23" s="530"/>
      <c r="F23" s="528">
        <v>18</v>
      </c>
      <c r="G23" s="590"/>
      <c r="H23" s="613" t="s">
        <v>102</v>
      </c>
      <c r="I23" s="614" t="s">
        <v>103</v>
      </c>
      <c r="J23" s="615">
        <v>976</v>
      </c>
      <c r="K23" s="535"/>
      <c r="L23" s="536" t="str">
        <f t="shared" si="6"/>
        <v>Included</v>
      </c>
      <c r="M23" s="513">
        <f t="shared" si="1"/>
        <v>0</v>
      </c>
      <c r="N23" s="515">
        <f t="shared" si="2"/>
        <v>0</v>
      </c>
      <c r="O23" s="333"/>
      <c r="P23" s="333">
        <f t="shared" si="7"/>
        <v>0</v>
      </c>
      <c r="Q23" s="333">
        <f t="shared" si="4"/>
        <v>0</v>
      </c>
      <c r="R23" s="522">
        <f t="shared" si="8"/>
        <v>0</v>
      </c>
      <c r="S23" s="585"/>
      <c r="T23" s="341"/>
    </row>
    <row r="24" spans="1:46" s="209" customFormat="1" ht="106.5" customHeight="1">
      <c r="A24" s="527">
        <v>6</v>
      </c>
      <c r="B24" s="529" t="s">
        <v>95</v>
      </c>
      <c r="C24" s="528">
        <v>170004611</v>
      </c>
      <c r="D24" s="528">
        <v>998516</v>
      </c>
      <c r="E24" s="530"/>
      <c r="F24" s="528">
        <v>18</v>
      </c>
      <c r="G24" s="531"/>
      <c r="H24" s="591" t="s">
        <v>104</v>
      </c>
      <c r="I24" s="614" t="s">
        <v>103</v>
      </c>
      <c r="J24" s="615">
        <v>976</v>
      </c>
      <c r="K24" s="535"/>
      <c r="L24" s="536" t="str">
        <f t="shared" si="6"/>
        <v>Included</v>
      </c>
      <c r="M24" s="513">
        <f t="shared" si="1"/>
        <v>0</v>
      </c>
      <c r="N24" s="515">
        <f t="shared" si="2"/>
        <v>0</v>
      </c>
      <c r="O24" s="333"/>
      <c r="P24" s="333">
        <f t="shared" si="7"/>
        <v>0</v>
      </c>
      <c r="Q24" s="333">
        <f t="shared" si="4"/>
        <v>0</v>
      </c>
      <c r="R24" s="522">
        <f t="shared" si="8"/>
        <v>0</v>
      </c>
      <c r="S24" s="585"/>
      <c r="T24" s="341"/>
    </row>
    <row r="25" spans="1:46" s="209" customFormat="1" ht="106.5" customHeight="1">
      <c r="A25" s="527">
        <v>7</v>
      </c>
      <c r="B25" s="529" t="s">
        <v>95</v>
      </c>
      <c r="C25" s="528">
        <v>1000070632</v>
      </c>
      <c r="D25" s="528">
        <v>72201222</v>
      </c>
      <c r="E25" s="530"/>
      <c r="F25" s="528">
        <v>18</v>
      </c>
      <c r="G25" s="531"/>
      <c r="H25" s="591" t="s">
        <v>105</v>
      </c>
      <c r="I25" s="614" t="s">
        <v>103</v>
      </c>
      <c r="J25" s="615">
        <v>976</v>
      </c>
      <c r="K25" s="535"/>
      <c r="L25" s="536" t="str">
        <f t="shared" si="6"/>
        <v>Included</v>
      </c>
      <c r="M25" s="513">
        <f t="shared" si="1"/>
        <v>0</v>
      </c>
      <c r="N25" s="515">
        <f t="shared" si="2"/>
        <v>0</v>
      </c>
      <c r="O25" s="333"/>
      <c r="P25" s="333">
        <f t="shared" si="7"/>
        <v>0</v>
      </c>
      <c r="Q25" s="333">
        <f t="shared" si="4"/>
        <v>0</v>
      </c>
      <c r="R25" s="522">
        <f t="shared" si="8"/>
        <v>0</v>
      </c>
      <c r="S25" s="585"/>
      <c r="T25" s="341"/>
    </row>
    <row r="26" spans="1:46" s="209" customFormat="1" ht="106.5" customHeight="1">
      <c r="A26" s="532">
        <v>8</v>
      </c>
      <c r="B26" s="529" t="s">
        <v>95</v>
      </c>
      <c r="C26" s="528">
        <v>170004607</v>
      </c>
      <c r="D26" s="528">
        <v>998516</v>
      </c>
      <c r="E26" s="530"/>
      <c r="F26" s="528">
        <v>18</v>
      </c>
      <c r="G26" s="531"/>
      <c r="H26" s="591" t="s">
        <v>106</v>
      </c>
      <c r="I26" s="614" t="s">
        <v>103</v>
      </c>
      <c r="J26" s="615">
        <v>976</v>
      </c>
      <c r="K26" s="535"/>
      <c r="L26" s="536" t="str">
        <f t="shared" si="6"/>
        <v>Included</v>
      </c>
      <c r="M26" s="513">
        <f t="shared" si="1"/>
        <v>0</v>
      </c>
      <c r="N26" s="515">
        <f t="shared" si="2"/>
        <v>0</v>
      </c>
      <c r="O26" s="333"/>
      <c r="P26" s="333">
        <f t="shared" si="7"/>
        <v>0</v>
      </c>
      <c r="Q26" s="333">
        <f t="shared" si="4"/>
        <v>0</v>
      </c>
      <c r="R26" s="522">
        <f t="shared" si="8"/>
        <v>0</v>
      </c>
      <c r="S26" s="585"/>
      <c r="T26" s="341"/>
    </row>
    <row r="27" spans="1:46" s="209" customFormat="1" ht="106.5" customHeight="1">
      <c r="A27" s="527">
        <v>9</v>
      </c>
      <c r="B27" s="529" t="s">
        <v>95</v>
      </c>
      <c r="C27" s="528">
        <v>1000070639</v>
      </c>
      <c r="D27" s="528">
        <v>83026000</v>
      </c>
      <c r="E27" s="530"/>
      <c r="F27" s="528">
        <v>18</v>
      </c>
      <c r="G27" s="531"/>
      <c r="H27" s="534" t="s">
        <v>107</v>
      </c>
      <c r="I27" s="614" t="s">
        <v>103</v>
      </c>
      <c r="J27" s="615">
        <v>976</v>
      </c>
      <c r="K27" s="535"/>
      <c r="L27" s="536" t="str">
        <f t="shared" si="6"/>
        <v>Included</v>
      </c>
      <c r="M27" s="513">
        <f t="shared" si="1"/>
        <v>0</v>
      </c>
      <c r="N27" s="515">
        <f t="shared" si="2"/>
        <v>0</v>
      </c>
      <c r="O27" s="333"/>
      <c r="P27" s="333">
        <f t="shared" si="7"/>
        <v>0</v>
      </c>
      <c r="Q27" s="333">
        <f t="shared" si="4"/>
        <v>0</v>
      </c>
      <c r="R27" s="522">
        <f t="shared" si="8"/>
        <v>0</v>
      </c>
      <c r="S27" s="585"/>
      <c r="T27" s="341"/>
    </row>
    <row r="28" spans="1:46" s="209" customFormat="1" ht="106.5" customHeight="1">
      <c r="A28" s="527">
        <v>10</v>
      </c>
      <c r="B28" s="529" t="s">
        <v>95</v>
      </c>
      <c r="C28" s="528">
        <v>170004603</v>
      </c>
      <c r="D28" s="528">
        <v>998516</v>
      </c>
      <c r="E28" s="530"/>
      <c r="F28" s="528">
        <v>18</v>
      </c>
      <c r="G28" s="531"/>
      <c r="H28" s="534" t="s">
        <v>108</v>
      </c>
      <c r="I28" s="614" t="s">
        <v>103</v>
      </c>
      <c r="J28" s="615">
        <v>976</v>
      </c>
      <c r="K28" s="535"/>
      <c r="L28" s="536" t="str">
        <f t="shared" si="6"/>
        <v>Included</v>
      </c>
      <c r="M28" s="513">
        <f t="shared" si="1"/>
        <v>0</v>
      </c>
      <c r="N28" s="515">
        <f t="shared" si="2"/>
        <v>0</v>
      </c>
      <c r="O28" s="333"/>
      <c r="P28" s="333">
        <f t="shared" si="7"/>
        <v>0</v>
      </c>
      <c r="Q28" s="333">
        <f t="shared" si="4"/>
        <v>0</v>
      </c>
      <c r="R28" s="522">
        <f t="shared" si="8"/>
        <v>0</v>
      </c>
      <c r="S28" s="585"/>
      <c r="T28" s="341"/>
    </row>
    <row r="29" spans="1:46" s="209" customFormat="1" ht="106.5" customHeight="1">
      <c r="A29" s="532">
        <v>11</v>
      </c>
      <c r="B29" s="529" t="s">
        <v>95</v>
      </c>
      <c r="C29" s="528">
        <v>1000070622</v>
      </c>
      <c r="D29" s="528">
        <v>83024120</v>
      </c>
      <c r="E29" s="530"/>
      <c r="F29" s="528">
        <v>18</v>
      </c>
      <c r="G29" s="531"/>
      <c r="H29" s="534" t="s">
        <v>109</v>
      </c>
      <c r="I29" s="614" t="s">
        <v>103</v>
      </c>
      <c r="J29" s="615">
        <v>976</v>
      </c>
      <c r="K29" s="535"/>
      <c r="L29" s="536" t="str">
        <f t="shared" si="6"/>
        <v>Included</v>
      </c>
      <c r="M29" s="513">
        <f t="shared" si="1"/>
        <v>0</v>
      </c>
      <c r="N29" s="515">
        <f t="shared" si="2"/>
        <v>0</v>
      </c>
      <c r="O29" s="333"/>
      <c r="P29" s="333">
        <f t="shared" si="7"/>
        <v>0</v>
      </c>
      <c r="Q29" s="333">
        <f t="shared" si="4"/>
        <v>0</v>
      </c>
      <c r="R29" s="522">
        <f t="shared" si="8"/>
        <v>0</v>
      </c>
      <c r="S29" s="585"/>
      <c r="T29" s="341"/>
    </row>
    <row r="30" spans="1:46" s="209" customFormat="1" ht="106.5" customHeight="1">
      <c r="A30" s="527">
        <v>12</v>
      </c>
      <c r="B30" s="529" t="s">
        <v>95</v>
      </c>
      <c r="C30" s="528">
        <v>170004612</v>
      </c>
      <c r="D30" s="528">
        <v>998516</v>
      </c>
      <c r="E30" s="530"/>
      <c r="F30" s="528">
        <v>18</v>
      </c>
      <c r="G30" s="531"/>
      <c r="H30" s="534" t="s">
        <v>110</v>
      </c>
      <c r="I30" s="614" t="s">
        <v>103</v>
      </c>
      <c r="J30" s="615">
        <v>976</v>
      </c>
      <c r="K30" s="535"/>
      <c r="L30" s="536" t="str">
        <f t="shared" si="6"/>
        <v>Included</v>
      </c>
      <c r="M30" s="513">
        <f t="shared" si="1"/>
        <v>0</v>
      </c>
      <c r="N30" s="515">
        <f t="shared" si="2"/>
        <v>0</v>
      </c>
      <c r="O30" s="333"/>
      <c r="P30" s="333">
        <f t="shared" si="7"/>
        <v>0</v>
      </c>
      <c r="Q30" s="333">
        <f t="shared" si="4"/>
        <v>0</v>
      </c>
      <c r="R30" s="522">
        <f t="shared" si="8"/>
        <v>0</v>
      </c>
      <c r="S30" s="585"/>
      <c r="T30" s="341"/>
    </row>
    <row r="31" spans="1:46" s="209" customFormat="1" ht="106.5" customHeight="1">
      <c r="A31" s="527">
        <v>13</v>
      </c>
      <c r="B31" s="529" t="s">
        <v>95</v>
      </c>
      <c r="C31" s="528">
        <v>1000070643</v>
      </c>
      <c r="D31" s="528">
        <v>83024120</v>
      </c>
      <c r="E31" s="530"/>
      <c r="F31" s="528">
        <v>18</v>
      </c>
      <c r="G31" s="531"/>
      <c r="H31" s="534" t="s">
        <v>111</v>
      </c>
      <c r="I31" s="614" t="s">
        <v>112</v>
      </c>
      <c r="J31" s="615">
        <v>96</v>
      </c>
      <c r="K31" s="535"/>
      <c r="L31" s="536" t="str">
        <f t="shared" si="0"/>
        <v>Included</v>
      </c>
      <c r="M31" s="513">
        <f t="shared" si="1"/>
        <v>0</v>
      </c>
      <c r="N31" s="515">
        <f t="shared" si="2"/>
        <v>0</v>
      </c>
      <c r="O31" s="333"/>
      <c r="P31" s="333">
        <f t="shared" si="3"/>
        <v>0</v>
      </c>
      <c r="Q31" s="333">
        <f t="shared" si="4"/>
        <v>0</v>
      </c>
      <c r="R31" s="522">
        <f t="shared" si="5"/>
        <v>0</v>
      </c>
      <c r="S31" s="585"/>
      <c r="T31" s="341"/>
    </row>
    <row r="32" spans="1:46" s="209" customFormat="1" ht="106.5" customHeight="1">
      <c r="A32" s="532">
        <v>14</v>
      </c>
      <c r="B32" s="529" t="s">
        <v>95</v>
      </c>
      <c r="C32" s="528">
        <v>170004600</v>
      </c>
      <c r="D32" s="528">
        <v>998516</v>
      </c>
      <c r="E32" s="530"/>
      <c r="F32" s="528">
        <v>18</v>
      </c>
      <c r="G32" s="531"/>
      <c r="H32" s="534" t="s">
        <v>113</v>
      </c>
      <c r="I32" s="614" t="s">
        <v>112</v>
      </c>
      <c r="J32" s="615">
        <v>96</v>
      </c>
      <c r="K32" s="535"/>
      <c r="L32" s="536" t="str">
        <f t="shared" si="0"/>
        <v>Included</v>
      </c>
      <c r="M32" s="513">
        <f t="shared" si="1"/>
        <v>0</v>
      </c>
      <c r="N32" s="515">
        <f t="shared" si="2"/>
        <v>0</v>
      </c>
      <c r="O32" s="333"/>
      <c r="P32" s="333">
        <f t="shared" si="3"/>
        <v>0</v>
      </c>
      <c r="Q32" s="333">
        <f t="shared" si="4"/>
        <v>0</v>
      </c>
      <c r="R32" s="522">
        <f t="shared" si="5"/>
        <v>0</v>
      </c>
      <c r="S32" s="585"/>
      <c r="T32" s="341"/>
    </row>
    <row r="33" spans="1:20" s="209" customFormat="1" ht="106.5" customHeight="1">
      <c r="A33" s="527">
        <v>15</v>
      </c>
      <c r="B33" s="529" t="s">
        <v>95</v>
      </c>
      <c r="C33" s="528">
        <v>1000070644</v>
      </c>
      <c r="D33" s="528">
        <v>83024120</v>
      </c>
      <c r="E33" s="530"/>
      <c r="F33" s="528">
        <v>18</v>
      </c>
      <c r="G33" s="531"/>
      <c r="H33" s="534" t="s">
        <v>114</v>
      </c>
      <c r="I33" s="614" t="s">
        <v>112</v>
      </c>
      <c r="J33" s="615">
        <v>224</v>
      </c>
      <c r="K33" s="535"/>
      <c r="L33" s="536" t="str">
        <f t="shared" si="0"/>
        <v>Included</v>
      </c>
      <c r="M33" s="513">
        <f t="shared" si="1"/>
        <v>0</v>
      </c>
      <c r="N33" s="515">
        <f t="shared" si="2"/>
        <v>0</v>
      </c>
      <c r="O33" s="333"/>
      <c r="P33" s="333">
        <f t="shared" si="3"/>
        <v>0</v>
      </c>
      <c r="Q33" s="333">
        <f t="shared" si="4"/>
        <v>0</v>
      </c>
      <c r="R33" s="522">
        <f t="shared" si="5"/>
        <v>0</v>
      </c>
      <c r="S33" s="585"/>
      <c r="T33" s="341"/>
    </row>
    <row r="34" spans="1:20" s="209" customFormat="1" ht="106.5" customHeight="1">
      <c r="A34" s="527">
        <v>16</v>
      </c>
      <c r="B34" s="529" t="s">
        <v>95</v>
      </c>
      <c r="C34" s="528">
        <v>170004602</v>
      </c>
      <c r="D34" s="528">
        <v>998516</v>
      </c>
      <c r="E34" s="530"/>
      <c r="F34" s="528">
        <v>18</v>
      </c>
      <c r="G34" s="531"/>
      <c r="H34" s="534" t="s">
        <v>115</v>
      </c>
      <c r="I34" s="614" t="s">
        <v>112</v>
      </c>
      <c r="J34" s="615">
        <v>224</v>
      </c>
      <c r="K34" s="535"/>
      <c r="L34" s="536" t="str">
        <f t="shared" si="0"/>
        <v>Included</v>
      </c>
      <c r="M34" s="513">
        <f t="shared" si="1"/>
        <v>0</v>
      </c>
      <c r="N34" s="515">
        <f t="shared" si="2"/>
        <v>0</v>
      </c>
      <c r="O34" s="333"/>
      <c r="P34" s="333">
        <f t="shared" si="3"/>
        <v>0</v>
      </c>
      <c r="Q34" s="333">
        <f t="shared" si="4"/>
        <v>0</v>
      </c>
      <c r="R34" s="522">
        <f t="shared" si="5"/>
        <v>0</v>
      </c>
      <c r="S34" s="585"/>
      <c r="T34" s="341"/>
    </row>
    <row r="35" spans="1:20" s="209" customFormat="1" ht="106.5" customHeight="1">
      <c r="A35" s="532">
        <v>17</v>
      </c>
      <c r="B35" s="529" t="s">
        <v>95</v>
      </c>
      <c r="C35" s="528">
        <v>1000070633</v>
      </c>
      <c r="D35" s="528">
        <v>39173990</v>
      </c>
      <c r="E35" s="530"/>
      <c r="F35" s="528">
        <v>18</v>
      </c>
      <c r="G35" s="531"/>
      <c r="H35" s="534" t="s">
        <v>116</v>
      </c>
      <c r="I35" s="614" t="s">
        <v>112</v>
      </c>
      <c r="J35" s="615">
        <v>1664</v>
      </c>
      <c r="K35" s="535"/>
      <c r="L35" s="536" t="str">
        <f t="shared" si="0"/>
        <v>Included</v>
      </c>
      <c r="M35" s="513">
        <f t="shared" si="1"/>
        <v>0</v>
      </c>
      <c r="N35" s="515">
        <f t="shared" si="2"/>
        <v>0</v>
      </c>
      <c r="O35" s="333"/>
      <c r="P35" s="333">
        <f t="shared" si="3"/>
        <v>0</v>
      </c>
      <c r="Q35" s="333">
        <f t="shared" si="4"/>
        <v>0</v>
      </c>
      <c r="R35" s="522">
        <f t="shared" si="5"/>
        <v>0</v>
      </c>
      <c r="S35" s="585"/>
      <c r="T35" s="341"/>
    </row>
    <row r="36" spans="1:20" s="209" customFormat="1" ht="106.5" customHeight="1">
      <c r="A36" s="527">
        <v>18</v>
      </c>
      <c r="B36" s="529" t="s">
        <v>95</v>
      </c>
      <c r="C36" s="528">
        <v>170004605</v>
      </c>
      <c r="D36" s="528">
        <v>998516</v>
      </c>
      <c r="E36" s="530"/>
      <c r="F36" s="528">
        <v>18</v>
      </c>
      <c r="G36" s="531"/>
      <c r="H36" s="534" t="s">
        <v>117</v>
      </c>
      <c r="I36" s="614" t="s">
        <v>112</v>
      </c>
      <c r="J36" s="615">
        <v>1664</v>
      </c>
      <c r="K36" s="535"/>
      <c r="L36" s="536" t="str">
        <f t="shared" si="0"/>
        <v>Included</v>
      </c>
      <c r="M36" s="513">
        <f t="shared" si="1"/>
        <v>0</v>
      </c>
      <c r="N36" s="515">
        <f t="shared" si="2"/>
        <v>0</v>
      </c>
      <c r="O36" s="333"/>
      <c r="P36" s="333">
        <f t="shared" si="3"/>
        <v>0</v>
      </c>
      <c r="Q36" s="333">
        <f t="shared" si="4"/>
        <v>0</v>
      </c>
      <c r="R36" s="522">
        <f t="shared" si="5"/>
        <v>0</v>
      </c>
      <c r="S36" s="585"/>
      <c r="T36" s="341"/>
    </row>
    <row r="37" spans="1:20" s="209" customFormat="1" ht="106.5" customHeight="1">
      <c r="A37" s="527">
        <v>19</v>
      </c>
      <c r="B37" s="529" t="s">
        <v>95</v>
      </c>
      <c r="C37" s="528">
        <v>1000070630</v>
      </c>
      <c r="D37" s="528">
        <v>84818020</v>
      </c>
      <c r="E37" s="530"/>
      <c r="F37" s="528">
        <v>18</v>
      </c>
      <c r="G37" s="531"/>
      <c r="H37" s="534" t="s">
        <v>118</v>
      </c>
      <c r="I37" s="614" t="s">
        <v>112</v>
      </c>
      <c r="J37" s="615">
        <v>256</v>
      </c>
      <c r="K37" s="535"/>
      <c r="L37" s="536" t="str">
        <f t="shared" si="0"/>
        <v>Included</v>
      </c>
      <c r="M37" s="513">
        <f t="shared" si="1"/>
        <v>0</v>
      </c>
      <c r="N37" s="515">
        <f t="shared" si="2"/>
        <v>0</v>
      </c>
      <c r="O37" s="333"/>
      <c r="P37" s="333">
        <f t="shared" si="3"/>
        <v>0</v>
      </c>
      <c r="Q37" s="333">
        <f t="shared" si="4"/>
        <v>0</v>
      </c>
      <c r="R37" s="522">
        <f t="shared" si="5"/>
        <v>0</v>
      </c>
      <c r="S37" s="585"/>
      <c r="T37" s="341"/>
    </row>
    <row r="38" spans="1:20" s="209" customFormat="1" ht="106.5" customHeight="1">
      <c r="A38" s="532">
        <v>20</v>
      </c>
      <c r="B38" s="529" t="s">
        <v>95</v>
      </c>
      <c r="C38" s="528">
        <v>170004613</v>
      </c>
      <c r="D38" s="528">
        <v>998516</v>
      </c>
      <c r="E38" s="530"/>
      <c r="F38" s="528">
        <v>18</v>
      </c>
      <c r="G38" s="531"/>
      <c r="H38" s="534" t="s">
        <v>119</v>
      </c>
      <c r="I38" s="614" t="s">
        <v>112</v>
      </c>
      <c r="J38" s="615">
        <v>256</v>
      </c>
      <c r="K38" s="535"/>
      <c r="L38" s="536" t="str">
        <f t="shared" si="0"/>
        <v>Included</v>
      </c>
      <c r="M38" s="513">
        <f t="shared" si="1"/>
        <v>0</v>
      </c>
      <c r="N38" s="515">
        <f t="shared" si="2"/>
        <v>0</v>
      </c>
      <c r="O38" s="333"/>
      <c r="P38" s="333">
        <f t="shared" si="3"/>
        <v>0</v>
      </c>
      <c r="Q38" s="333">
        <f t="shared" si="4"/>
        <v>0</v>
      </c>
      <c r="R38" s="522">
        <f t="shared" si="5"/>
        <v>0</v>
      </c>
      <c r="S38" s="585"/>
      <c r="T38" s="341"/>
    </row>
    <row r="39" spans="1:20" s="209" customFormat="1" ht="106.5" customHeight="1">
      <c r="A39" s="527">
        <v>21</v>
      </c>
      <c r="B39" s="529" t="s">
        <v>95</v>
      </c>
      <c r="C39" s="528">
        <v>1000070620</v>
      </c>
      <c r="D39" s="528">
        <v>84818020</v>
      </c>
      <c r="E39" s="530"/>
      <c r="F39" s="528">
        <v>18</v>
      </c>
      <c r="G39" s="531"/>
      <c r="H39" s="534" t="s">
        <v>120</v>
      </c>
      <c r="I39" s="614" t="s">
        <v>112</v>
      </c>
      <c r="J39" s="615">
        <v>320</v>
      </c>
      <c r="K39" s="535"/>
      <c r="L39" s="536" t="str">
        <f t="shared" ref="L39:L59" si="9">IF(K39=0, "Included",IF(ISERROR(J39*K39), K39, J39*K39))</f>
        <v>Included</v>
      </c>
      <c r="M39" s="513">
        <f t="shared" si="1"/>
        <v>0</v>
      </c>
      <c r="N39" s="515">
        <f t="shared" si="2"/>
        <v>0</v>
      </c>
      <c r="O39" s="333"/>
      <c r="P39" s="333">
        <f t="shared" ref="P39" si="10">K39*(1-$P$15)</f>
        <v>0</v>
      </c>
      <c r="Q39" s="333">
        <f t="shared" si="4"/>
        <v>0</v>
      </c>
      <c r="R39" s="522">
        <f t="shared" ref="R39" si="11">IF(G39="", F39*Q39/100,G39*Q39/100)</f>
        <v>0</v>
      </c>
      <c r="S39" s="585"/>
      <c r="T39" s="341"/>
    </row>
    <row r="40" spans="1:20" s="209" customFormat="1" ht="106.5" customHeight="1">
      <c r="A40" s="527">
        <v>22</v>
      </c>
      <c r="B40" s="529" t="s">
        <v>95</v>
      </c>
      <c r="C40" s="528">
        <v>170004593</v>
      </c>
      <c r="D40" s="528">
        <v>998516</v>
      </c>
      <c r="E40" s="530"/>
      <c r="F40" s="528">
        <v>18</v>
      </c>
      <c r="G40" s="531"/>
      <c r="H40" s="534" t="s">
        <v>121</v>
      </c>
      <c r="I40" s="614" t="s">
        <v>112</v>
      </c>
      <c r="J40" s="615">
        <v>320</v>
      </c>
      <c r="K40" s="535"/>
      <c r="L40" s="536" t="str">
        <f t="shared" si="9"/>
        <v>Included</v>
      </c>
      <c r="M40" s="513">
        <f t="shared" si="1"/>
        <v>0</v>
      </c>
      <c r="N40" s="515">
        <f t="shared" si="2"/>
        <v>0</v>
      </c>
      <c r="O40" s="333"/>
      <c r="P40" s="333">
        <f>K40*(1-$P$15)</f>
        <v>0</v>
      </c>
      <c r="Q40" s="333">
        <f t="shared" si="4"/>
        <v>0</v>
      </c>
      <c r="R40" s="522">
        <f>IF(G40="", F40*Q40/100,G40*Q40/100)</f>
        <v>0</v>
      </c>
      <c r="T40" s="341"/>
    </row>
    <row r="41" spans="1:20" s="209" customFormat="1" ht="106.5" customHeight="1">
      <c r="A41" s="532">
        <v>23</v>
      </c>
      <c r="B41" s="529" t="s">
        <v>95</v>
      </c>
      <c r="C41" s="528">
        <v>1000070621</v>
      </c>
      <c r="D41" s="528">
        <v>84818020</v>
      </c>
      <c r="E41" s="530"/>
      <c r="F41" s="528">
        <v>18</v>
      </c>
      <c r="G41" s="531"/>
      <c r="H41" s="534" t="s">
        <v>122</v>
      </c>
      <c r="I41" s="614" t="s">
        <v>112</v>
      </c>
      <c r="J41" s="615">
        <v>256</v>
      </c>
      <c r="K41" s="535"/>
      <c r="L41" s="536" t="str">
        <f t="shared" si="9"/>
        <v>Included</v>
      </c>
      <c r="M41" s="513">
        <f t="shared" si="1"/>
        <v>0</v>
      </c>
      <c r="N41" s="515">
        <f t="shared" si="2"/>
        <v>0</v>
      </c>
      <c r="O41" s="333"/>
      <c r="P41" s="333">
        <f t="shared" ref="P41:P62" si="12">K41*(1-$P$15)</f>
        <v>0</v>
      </c>
      <c r="Q41" s="333">
        <f t="shared" si="4"/>
        <v>0</v>
      </c>
      <c r="R41" s="522">
        <f t="shared" ref="R41:R62" si="13">IF(G41="", F41*Q41/100,G41*Q41/100)</f>
        <v>0</v>
      </c>
      <c r="S41" s="585"/>
      <c r="T41" s="341"/>
    </row>
    <row r="42" spans="1:20" s="209" customFormat="1" ht="106.5" customHeight="1">
      <c r="A42" s="527">
        <v>24</v>
      </c>
      <c r="B42" s="529" t="s">
        <v>95</v>
      </c>
      <c r="C42" s="528">
        <v>170004610</v>
      </c>
      <c r="D42" s="528">
        <v>998516</v>
      </c>
      <c r="E42" s="530"/>
      <c r="F42" s="528">
        <v>18</v>
      </c>
      <c r="G42" s="531"/>
      <c r="H42" s="534" t="s">
        <v>123</v>
      </c>
      <c r="I42" s="614" t="s">
        <v>112</v>
      </c>
      <c r="J42" s="615">
        <v>256</v>
      </c>
      <c r="K42" s="535"/>
      <c r="L42" s="536" t="str">
        <f t="shared" si="9"/>
        <v>Included</v>
      </c>
      <c r="M42" s="513">
        <f t="shared" si="1"/>
        <v>0</v>
      </c>
      <c r="N42" s="515">
        <f t="shared" si="2"/>
        <v>0</v>
      </c>
      <c r="O42" s="333"/>
      <c r="P42" s="333">
        <f t="shared" si="12"/>
        <v>0</v>
      </c>
      <c r="Q42" s="333">
        <f t="shared" si="4"/>
        <v>0</v>
      </c>
      <c r="R42" s="522">
        <f t="shared" si="13"/>
        <v>0</v>
      </c>
      <c r="S42" s="585"/>
      <c r="T42" s="341"/>
    </row>
    <row r="43" spans="1:20" s="209" customFormat="1" ht="106.5" customHeight="1">
      <c r="A43" s="527">
        <v>25</v>
      </c>
      <c r="B43" s="529" t="s">
        <v>95</v>
      </c>
      <c r="C43" s="528">
        <v>1000070640</v>
      </c>
      <c r="D43" s="528">
        <v>69071010</v>
      </c>
      <c r="E43" s="530"/>
      <c r="F43" s="528">
        <v>18</v>
      </c>
      <c r="G43" s="531"/>
      <c r="H43" s="534" t="s">
        <v>124</v>
      </c>
      <c r="I43" s="614" t="s">
        <v>125</v>
      </c>
      <c r="J43" s="615">
        <v>67050.024000000005</v>
      </c>
      <c r="K43" s="535"/>
      <c r="L43" s="536" t="str">
        <f t="shared" si="9"/>
        <v>Included</v>
      </c>
      <c r="M43" s="513">
        <f t="shared" si="1"/>
        <v>0</v>
      </c>
      <c r="N43" s="515">
        <f t="shared" si="2"/>
        <v>0</v>
      </c>
      <c r="O43" s="333"/>
      <c r="P43" s="333">
        <f t="shared" si="12"/>
        <v>0</v>
      </c>
      <c r="Q43" s="333">
        <f t="shared" si="4"/>
        <v>0</v>
      </c>
      <c r="R43" s="522">
        <f t="shared" si="13"/>
        <v>0</v>
      </c>
      <c r="S43" s="585"/>
      <c r="T43" s="341"/>
    </row>
    <row r="44" spans="1:20" s="209" customFormat="1" ht="106.5" customHeight="1">
      <c r="A44" s="532">
        <v>26</v>
      </c>
      <c r="B44" s="529" t="s">
        <v>95</v>
      </c>
      <c r="C44" s="528">
        <v>170004616</v>
      </c>
      <c r="D44" s="528">
        <v>998516</v>
      </c>
      <c r="E44" s="530"/>
      <c r="F44" s="528">
        <v>18</v>
      </c>
      <c r="G44" s="531"/>
      <c r="H44" s="534" t="s">
        <v>126</v>
      </c>
      <c r="I44" s="614" t="s">
        <v>125</v>
      </c>
      <c r="J44" s="615">
        <v>67050.024000000005</v>
      </c>
      <c r="K44" s="535"/>
      <c r="L44" s="536" t="str">
        <f t="shared" si="9"/>
        <v>Included</v>
      </c>
      <c r="M44" s="513">
        <f t="shared" si="1"/>
        <v>0</v>
      </c>
      <c r="N44" s="515">
        <f t="shared" si="2"/>
        <v>0</v>
      </c>
      <c r="O44" s="333"/>
      <c r="P44" s="333">
        <f t="shared" si="12"/>
        <v>0</v>
      </c>
      <c r="Q44" s="333">
        <f t="shared" si="4"/>
        <v>0</v>
      </c>
      <c r="R44" s="522">
        <f t="shared" si="13"/>
        <v>0</v>
      </c>
      <c r="S44" s="585"/>
      <c r="T44" s="341"/>
    </row>
    <row r="45" spans="1:20" s="209" customFormat="1" ht="106.5" customHeight="1">
      <c r="A45" s="527">
        <v>27</v>
      </c>
      <c r="B45" s="529" t="s">
        <v>95</v>
      </c>
      <c r="C45" s="528">
        <v>1000070640</v>
      </c>
      <c r="D45" s="528">
        <v>69071010</v>
      </c>
      <c r="E45" s="530"/>
      <c r="F45" s="528">
        <v>18</v>
      </c>
      <c r="G45" s="531"/>
      <c r="H45" s="534" t="s">
        <v>127</v>
      </c>
      <c r="I45" s="614" t="s">
        <v>125</v>
      </c>
      <c r="J45" s="615">
        <v>26418.35</v>
      </c>
      <c r="K45" s="535"/>
      <c r="L45" s="536" t="str">
        <f t="shared" si="9"/>
        <v>Included</v>
      </c>
      <c r="M45" s="513">
        <f t="shared" si="1"/>
        <v>0</v>
      </c>
      <c r="N45" s="515">
        <f t="shared" si="2"/>
        <v>0</v>
      </c>
      <c r="O45" s="333"/>
      <c r="P45" s="333">
        <f t="shared" si="12"/>
        <v>0</v>
      </c>
      <c r="Q45" s="333">
        <f t="shared" si="4"/>
        <v>0</v>
      </c>
      <c r="R45" s="522">
        <f t="shared" si="13"/>
        <v>0</v>
      </c>
      <c r="S45" s="585"/>
      <c r="T45" s="341"/>
    </row>
    <row r="46" spans="1:20" s="209" customFormat="1" ht="106.5" customHeight="1">
      <c r="A46" s="527">
        <v>28</v>
      </c>
      <c r="B46" s="529" t="s">
        <v>95</v>
      </c>
      <c r="C46" s="528">
        <v>170004616</v>
      </c>
      <c r="D46" s="528">
        <v>998516</v>
      </c>
      <c r="E46" s="530"/>
      <c r="F46" s="528">
        <v>18</v>
      </c>
      <c r="G46" s="531"/>
      <c r="H46" s="534" t="s">
        <v>126</v>
      </c>
      <c r="I46" s="614" t="s">
        <v>125</v>
      </c>
      <c r="J46" s="615">
        <v>26418.35</v>
      </c>
      <c r="K46" s="535"/>
      <c r="L46" s="536" t="str">
        <f t="shared" si="9"/>
        <v>Included</v>
      </c>
      <c r="M46" s="513">
        <f t="shared" si="1"/>
        <v>0</v>
      </c>
      <c r="N46" s="515">
        <f t="shared" si="2"/>
        <v>0</v>
      </c>
      <c r="O46" s="333"/>
      <c r="P46" s="333">
        <f t="shared" si="12"/>
        <v>0</v>
      </c>
      <c r="Q46" s="333">
        <f t="shared" si="4"/>
        <v>0</v>
      </c>
      <c r="R46" s="522">
        <f t="shared" si="13"/>
        <v>0</v>
      </c>
      <c r="S46" s="585"/>
      <c r="T46" s="341"/>
    </row>
    <row r="47" spans="1:20" s="209" customFormat="1" ht="106.5" customHeight="1">
      <c r="A47" s="532">
        <v>29</v>
      </c>
      <c r="B47" s="529" t="s">
        <v>95</v>
      </c>
      <c r="C47" s="528">
        <v>1000070640</v>
      </c>
      <c r="D47" s="528">
        <v>69071010</v>
      </c>
      <c r="E47" s="530"/>
      <c r="F47" s="528">
        <v>18</v>
      </c>
      <c r="G47" s="531"/>
      <c r="H47" s="534" t="s">
        <v>128</v>
      </c>
      <c r="I47" s="614" t="s">
        <v>125</v>
      </c>
      <c r="J47" s="615">
        <v>131881.73000000001</v>
      </c>
      <c r="K47" s="535"/>
      <c r="L47" s="536" t="str">
        <f t="shared" si="9"/>
        <v>Included</v>
      </c>
      <c r="M47" s="513">
        <f t="shared" si="1"/>
        <v>0</v>
      </c>
      <c r="N47" s="515">
        <f t="shared" si="2"/>
        <v>0</v>
      </c>
      <c r="O47" s="333"/>
      <c r="P47" s="333">
        <f t="shared" si="12"/>
        <v>0</v>
      </c>
      <c r="Q47" s="333">
        <f t="shared" si="4"/>
        <v>0</v>
      </c>
      <c r="R47" s="522">
        <f t="shared" si="13"/>
        <v>0</v>
      </c>
      <c r="S47" s="585"/>
      <c r="T47" s="341"/>
    </row>
    <row r="48" spans="1:20" s="209" customFormat="1" ht="106.5" customHeight="1">
      <c r="A48" s="527">
        <v>30</v>
      </c>
      <c r="B48" s="529" t="s">
        <v>95</v>
      </c>
      <c r="C48" s="528">
        <v>170004616</v>
      </c>
      <c r="D48" s="528">
        <v>998516</v>
      </c>
      <c r="E48" s="530"/>
      <c r="F48" s="528">
        <v>18</v>
      </c>
      <c r="G48" s="531"/>
      <c r="H48" s="534" t="s">
        <v>126</v>
      </c>
      <c r="I48" s="614" t="s">
        <v>125</v>
      </c>
      <c r="J48" s="615">
        <v>131881.73000000001</v>
      </c>
      <c r="K48" s="535"/>
      <c r="L48" s="536" t="str">
        <f t="shared" si="9"/>
        <v>Included</v>
      </c>
      <c r="M48" s="513">
        <f t="shared" si="1"/>
        <v>0</v>
      </c>
      <c r="N48" s="515">
        <f t="shared" si="2"/>
        <v>0</v>
      </c>
      <c r="O48" s="333"/>
      <c r="P48" s="333">
        <f t="shared" si="12"/>
        <v>0</v>
      </c>
      <c r="Q48" s="333">
        <f t="shared" si="4"/>
        <v>0</v>
      </c>
      <c r="R48" s="522">
        <f t="shared" si="13"/>
        <v>0</v>
      </c>
      <c r="S48" s="585"/>
      <c r="T48" s="341"/>
    </row>
    <row r="49" spans="1:46" s="209" customFormat="1" ht="155.25" customHeight="1">
      <c r="A49" s="527">
        <v>31</v>
      </c>
      <c r="B49" s="529" t="s">
        <v>95</v>
      </c>
      <c r="C49" s="528">
        <v>1000070642</v>
      </c>
      <c r="D49" s="528">
        <v>69101000</v>
      </c>
      <c r="E49" s="530"/>
      <c r="F49" s="528">
        <v>18</v>
      </c>
      <c r="G49" s="531"/>
      <c r="H49" s="534" t="s">
        <v>129</v>
      </c>
      <c r="I49" s="614" t="s">
        <v>112</v>
      </c>
      <c r="J49" s="615">
        <v>304</v>
      </c>
      <c r="K49" s="535"/>
      <c r="L49" s="536" t="str">
        <f t="shared" si="9"/>
        <v>Included</v>
      </c>
      <c r="M49" s="513">
        <f t="shared" si="1"/>
        <v>0</v>
      </c>
      <c r="N49" s="515">
        <f t="shared" si="2"/>
        <v>0</v>
      </c>
      <c r="O49" s="333"/>
      <c r="P49" s="333">
        <f t="shared" si="12"/>
        <v>0</v>
      </c>
      <c r="Q49" s="333">
        <f t="shared" si="4"/>
        <v>0</v>
      </c>
      <c r="R49" s="522">
        <f t="shared" si="13"/>
        <v>0</v>
      </c>
      <c r="S49" s="585"/>
      <c r="T49" s="341"/>
    </row>
    <row r="50" spans="1:46" s="209" customFormat="1" ht="106.5" customHeight="1">
      <c r="A50" s="532">
        <v>32</v>
      </c>
      <c r="B50" s="529" t="s">
        <v>95</v>
      </c>
      <c r="C50" s="528">
        <v>170004606</v>
      </c>
      <c r="D50" s="528">
        <v>998516</v>
      </c>
      <c r="E50" s="530"/>
      <c r="F50" s="528">
        <v>18</v>
      </c>
      <c r="G50" s="531"/>
      <c r="H50" s="534" t="s">
        <v>130</v>
      </c>
      <c r="I50" s="614" t="s">
        <v>112</v>
      </c>
      <c r="J50" s="615">
        <v>304</v>
      </c>
      <c r="K50" s="535"/>
      <c r="L50" s="536" t="str">
        <f t="shared" si="9"/>
        <v>Included</v>
      </c>
      <c r="M50" s="513">
        <f t="shared" si="1"/>
        <v>0</v>
      </c>
      <c r="N50" s="515">
        <f t="shared" si="2"/>
        <v>0</v>
      </c>
      <c r="O50" s="333"/>
      <c r="P50" s="333">
        <f t="shared" si="12"/>
        <v>0</v>
      </c>
      <c r="Q50" s="333">
        <f t="shared" si="4"/>
        <v>0</v>
      </c>
      <c r="R50" s="522">
        <f t="shared" si="13"/>
        <v>0</v>
      </c>
      <c r="S50" s="585"/>
      <c r="T50" s="341"/>
    </row>
    <row r="51" spans="1:46" s="209" customFormat="1" ht="106.5" customHeight="1">
      <c r="A51" s="527">
        <v>33</v>
      </c>
      <c r="B51" s="529" t="s">
        <v>95</v>
      </c>
      <c r="C51" s="528">
        <v>1000070627</v>
      </c>
      <c r="D51" s="528">
        <v>84818020</v>
      </c>
      <c r="E51" s="530"/>
      <c r="F51" s="528">
        <v>18</v>
      </c>
      <c r="G51" s="531"/>
      <c r="H51" s="534" t="s">
        <v>131</v>
      </c>
      <c r="I51" s="614" t="s">
        <v>112</v>
      </c>
      <c r="J51" s="615">
        <v>1920</v>
      </c>
      <c r="K51" s="535"/>
      <c r="L51" s="536" t="str">
        <f t="shared" si="9"/>
        <v>Included</v>
      </c>
      <c r="M51" s="513">
        <f t="shared" si="1"/>
        <v>0</v>
      </c>
      <c r="N51" s="515">
        <f t="shared" si="2"/>
        <v>0</v>
      </c>
      <c r="O51" s="333"/>
      <c r="P51" s="333">
        <f t="shared" si="12"/>
        <v>0</v>
      </c>
      <c r="Q51" s="333">
        <f t="shared" si="4"/>
        <v>0</v>
      </c>
      <c r="R51" s="522">
        <f t="shared" si="13"/>
        <v>0</v>
      </c>
      <c r="S51" s="585"/>
      <c r="T51" s="341"/>
    </row>
    <row r="52" spans="1:46" s="209" customFormat="1" ht="106.5" customHeight="1">
      <c r="A52" s="527">
        <v>34</v>
      </c>
      <c r="B52" s="529" t="s">
        <v>95</v>
      </c>
      <c r="C52" s="528">
        <v>170004597</v>
      </c>
      <c r="D52" s="528">
        <v>998516</v>
      </c>
      <c r="E52" s="530"/>
      <c r="F52" s="528">
        <v>18</v>
      </c>
      <c r="G52" s="531"/>
      <c r="H52" s="534" t="s">
        <v>132</v>
      </c>
      <c r="I52" s="614" t="s">
        <v>112</v>
      </c>
      <c r="J52" s="615">
        <v>1920</v>
      </c>
      <c r="K52" s="535"/>
      <c r="L52" s="536" t="str">
        <f t="shared" si="9"/>
        <v>Included</v>
      </c>
      <c r="M52" s="513">
        <f t="shared" si="1"/>
        <v>0</v>
      </c>
      <c r="N52" s="515">
        <f t="shared" si="2"/>
        <v>0</v>
      </c>
      <c r="O52" s="333"/>
      <c r="P52" s="333">
        <f t="shared" si="12"/>
        <v>0</v>
      </c>
      <c r="Q52" s="333">
        <f t="shared" si="4"/>
        <v>0</v>
      </c>
      <c r="R52" s="522">
        <f t="shared" si="13"/>
        <v>0</v>
      </c>
      <c r="S52" s="585"/>
      <c r="T52" s="341"/>
    </row>
    <row r="53" spans="1:46" s="209" customFormat="1" ht="106.5" customHeight="1">
      <c r="A53" s="532">
        <v>35</v>
      </c>
      <c r="B53" s="529" t="s">
        <v>95</v>
      </c>
      <c r="C53" s="528">
        <v>1000070628</v>
      </c>
      <c r="D53" s="528">
        <v>84818020</v>
      </c>
      <c r="E53" s="530"/>
      <c r="F53" s="528">
        <v>18</v>
      </c>
      <c r="G53" s="531"/>
      <c r="H53" s="534" t="s">
        <v>133</v>
      </c>
      <c r="I53" s="614" t="s">
        <v>112</v>
      </c>
      <c r="J53" s="615">
        <v>304</v>
      </c>
      <c r="K53" s="535"/>
      <c r="L53" s="536" t="str">
        <f t="shared" si="9"/>
        <v>Included</v>
      </c>
      <c r="M53" s="513">
        <f t="shared" si="1"/>
        <v>0</v>
      </c>
      <c r="N53" s="515">
        <f t="shared" si="2"/>
        <v>0</v>
      </c>
      <c r="O53" s="333"/>
      <c r="P53" s="333">
        <f t="shared" si="12"/>
        <v>0</v>
      </c>
      <c r="Q53" s="333">
        <f t="shared" si="4"/>
        <v>0</v>
      </c>
      <c r="R53" s="522">
        <f t="shared" si="13"/>
        <v>0</v>
      </c>
      <c r="S53" s="585"/>
      <c r="T53" s="341"/>
    </row>
    <row r="54" spans="1:46" s="209" customFormat="1" ht="106.5" customHeight="1">
      <c r="A54" s="527">
        <v>36</v>
      </c>
      <c r="B54" s="529" t="s">
        <v>95</v>
      </c>
      <c r="C54" s="528">
        <v>170004595</v>
      </c>
      <c r="D54" s="528">
        <v>998516</v>
      </c>
      <c r="E54" s="530"/>
      <c r="F54" s="528">
        <v>18</v>
      </c>
      <c r="G54" s="531"/>
      <c r="H54" s="534" t="s">
        <v>134</v>
      </c>
      <c r="I54" s="614" t="s">
        <v>112</v>
      </c>
      <c r="J54" s="615">
        <v>304</v>
      </c>
      <c r="K54" s="535"/>
      <c r="L54" s="536" t="str">
        <f t="shared" si="9"/>
        <v>Included</v>
      </c>
      <c r="M54" s="513">
        <f t="shared" si="1"/>
        <v>0</v>
      </c>
      <c r="N54" s="515">
        <f t="shared" si="2"/>
        <v>0</v>
      </c>
      <c r="O54" s="333"/>
      <c r="P54" s="333">
        <f t="shared" si="12"/>
        <v>0</v>
      </c>
      <c r="Q54" s="333">
        <f t="shared" si="4"/>
        <v>0</v>
      </c>
      <c r="R54" s="522">
        <f t="shared" si="13"/>
        <v>0</v>
      </c>
      <c r="S54" s="585"/>
      <c r="T54" s="341"/>
    </row>
    <row r="55" spans="1:46" s="209" customFormat="1" ht="106.5" customHeight="1">
      <c r="A55" s="527">
        <v>37</v>
      </c>
      <c r="B55" s="529" t="s">
        <v>95</v>
      </c>
      <c r="C55" s="528">
        <v>1000070631</v>
      </c>
      <c r="D55" s="528">
        <v>84149090</v>
      </c>
      <c r="E55" s="530"/>
      <c r="F55" s="528">
        <v>18</v>
      </c>
      <c r="G55" s="531"/>
      <c r="H55" s="534" t="s">
        <v>135</v>
      </c>
      <c r="I55" s="614" t="s">
        <v>112</v>
      </c>
      <c r="J55" s="615">
        <v>256</v>
      </c>
      <c r="K55" s="535"/>
      <c r="L55" s="536" t="str">
        <f t="shared" si="9"/>
        <v>Included</v>
      </c>
      <c r="M55" s="513">
        <f t="shared" si="1"/>
        <v>0</v>
      </c>
      <c r="N55" s="515">
        <f t="shared" si="2"/>
        <v>0</v>
      </c>
      <c r="O55" s="333"/>
      <c r="P55" s="333">
        <f t="shared" si="12"/>
        <v>0</v>
      </c>
      <c r="Q55" s="333">
        <f t="shared" si="4"/>
        <v>0</v>
      </c>
      <c r="R55" s="522">
        <f t="shared" si="13"/>
        <v>0</v>
      </c>
      <c r="S55" s="585"/>
      <c r="T55" s="341"/>
    </row>
    <row r="56" spans="1:46" s="209" customFormat="1" ht="106.5" customHeight="1">
      <c r="A56" s="532">
        <v>38</v>
      </c>
      <c r="B56" s="529" t="s">
        <v>95</v>
      </c>
      <c r="C56" s="528">
        <v>170004599</v>
      </c>
      <c r="D56" s="528">
        <v>998516</v>
      </c>
      <c r="E56" s="530"/>
      <c r="F56" s="528">
        <v>18</v>
      </c>
      <c r="G56" s="531"/>
      <c r="H56" s="534" t="s">
        <v>136</v>
      </c>
      <c r="I56" s="614" t="s">
        <v>112</v>
      </c>
      <c r="J56" s="615">
        <v>256</v>
      </c>
      <c r="K56" s="535"/>
      <c r="L56" s="536" t="str">
        <f t="shared" si="9"/>
        <v>Included</v>
      </c>
      <c r="M56" s="513">
        <f t="shared" si="1"/>
        <v>0</v>
      </c>
      <c r="N56" s="515">
        <f t="shared" si="2"/>
        <v>0</v>
      </c>
      <c r="O56" s="333"/>
      <c r="P56" s="333">
        <f t="shared" si="12"/>
        <v>0</v>
      </c>
      <c r="Q56" s="333">
        <f t="shared" si="4"/>
        <v>0</v>
      </c>
      <c r="R56" s="522">
        <f t="shared" si="13"/>
        <v>0</v>
      </c>
      <c r="S56" s="585"/>
      <c r="T56" s="341"/>
    </row>
    <row r="57" spans="1:46" s="209" customFormat="1" ht="106.5" customHeight="1">
      <c r="A57" s="527">
        <v>39</v>
      </c>
      <c r="B57" s="529" t="s">
        <v>95</v>
      </c>
      <c r="C57" s="528">
        <v>1000070636</v>
      </c>
      <c r="D57" s="528">
        <v>73239420</v>
      </c>
      <c r="E57" s="530"/>
      <c r="F57" s="528">
        <v>18</v>
      </c>
      <c r="G57" s="531"/>
      <c r="H57" s="534" t="s">
        <v>137</v>
      </c>
      <c r="I57" s="614" t="s">
        <v>112</v>
      </c>
      <c r="J57" s="615">
        <v>880</v>
      </c>
      <c r="K57" s="535"/>
      <c r="L57" s="536" t="str">
        <f t="shared" si="9"/>
        <v>Included</v>
      </c>
      <c r="M57" s="513">
        <f t="shared" si="1"/>
        <v>0</v>
      </c>
      <c r="N57" s="515">
        <f t="shared" si="2"/>
        <v>0</v>
      </c>
      <c r="O57" s="333"/>
      <c r="P57" s="333">
        <f t="shared" si="12"/>
        <v>0</v>
      </c>
      <c r="Q57" s="333">
        <f t="shared" si="4"/>
        <v>0</v>
      </c>
      <c r="R57" s="522">
        <f t="shared" si="13"/>
        <v>0</v>
      </c>
      <c r="S57" s="585"/>
      <c r="T57" s="341"/>
    </row>
    <row r="58" spans="1:46" s="209" customFormat="1" ht="106.5" customHeight="1">
      <c r="A58" s="527">
        <v>40</v>
      </c>
      <c r="B58" s="529" t="s">
        <v>95</v>
      </c>
      <c r="C58" s="528">
        <v>170004594</v>
      </c>
      <c r="D58" s="528">
        <v>998516</v>
      </c>
      <c r="E58" s="530"/>
      <c r="F58" s="528">
        <v>18</v>
      </c>
      <c r="G58" s="531"/>
      <c r="H58" s="534" t="s">
        <v>138</v>
      </c>
      <c r="I58" s="614" t="s">
        <v>112</v>
      </c>
      <c r="J58" s="615">
        <v>880</v>
      </c>
      <c r="K58" s="535"/>
      <c r="L58" s="536" t="str">
        <f t="shared" si="9"/>
        <v>Included</v>
      </c>
      <c r="M58" s="513">
        <f t="shared" si="1"/>
        <v>0</v>
      </c>
      <c r="N58" s="515">
        <f t="shared" si="2"/>
        <v>0</v>
      </c>
      <c r="O58" s="333"/>
      <c r="P58" s="333">
        <f t="shared" si="12"/>
        <v>0</v>
      </c>
      <c r="Q58" s="333">
        <f t="shared" si="4"/>
        <v>0</v>
      </c>
      <c r="R58" s="522">
        <f t="shared" si="13"/>
        <v>0</v>
      </c>
      <c r="S58" s="585"/>
      <c r="T58" s="341"/>
    </row>
    <row r="59" spans="1:46" s="209" customFormat="1" ht="106.5" customHeight="1">
      <c r="A59" s="532">
        <v>41</v>
      </c>
      <c r="B59" s="529" t="s">
        <v>95</v>
      </c>
      <c r="C59" s="528">
        <v>1000070626</v>
      </c>
      <c r="D59" s="528">
        <v>84818020</v>
      </c>
      <c r="E59" s="530"/>
      <c r="F59" s="528">
        <v>18</v>
      </c>
      <c r="G59" s="531"/>
      <c r="H59" s="534" t="s">
        <v>139</v>
      </c>
      <c r="I59" s="614" t="s">
        <v>112</v>
      </c>
      <c r="J59" s="615">
        <v>112</v>
      </c>
      <c r="K59" s="535"/>
      <c r="L59" s="536" t="str">
        <f t="shared" si="9"/>
        <v>Included</v>
      </c>
      <c r="M59" s="513">
        <f t="shared" si="1"/>
        <v>0</v>
      </c>
      <c r="N59" s="515">
        <f t="shared" si="2"/>
        <v>0</v>
      </c>
      <c r="O59" s="333"/>
      <c r="P59" s="333">
        <f t="shared" si="12"/>
        <v>0</v>
      </c>
      <c r="Q59" s="333">
        <f t="shared" si="4"/>
        <v>0</v>
      </c>
      <c r="R59" s="522">
        <f t="shared" si="13"/>
        <v>0</v>
      </c>
      <c r="S59" s="585"/>
      <c r="T59" s="341"/>
    </row>
    <row r="60" spans="1:46" s="209" customFormat="1" ht="106.5" customHeight="1">
      <c r="A60" s="527">
        <v>42</v>
      </c>
      <c r="B60" s="529" t="s">
        <v>95</v>
      </c>
      <c r="C60" s="528">
        <v>170004601</v>
      </c>
      <c r="D60" s="528">
        <v>998516</v>
      </c>
      <c r="E60" s="530"/>
      <c r="F60" s="528">
        <v>18</v>
      </c>
      <c r="G60" s="531"/>
      <c r="H60" s="534" t="s">
        <v>140</v>
      </c>
      <c r="I60" s="614" t="s">
        <v>112</v>
      </c>
      <c r="J60" s="615">
        <v>112</v>
      </c>
      <c r="K60" s="535"/>
      <c r="L60" s="536" t="str">
        <f t="shared" ref="L60:L62" si="14">IF(K60=0, "Included",IF(ISERROR(J60*K60), K60, J60*K60))</f>
        <v>Included</v>
      </c>
      <c r="M60" s="513">
        <f t="shared" si="1"/>
        <v>0</v>
      </c>
      <c r="N60" s="515">
        <f t="shared" si="2"/>
        <v>0</v>
      </c>
      <c r="O60" s="333"/>
      <c r="P60" s="333">
        <f t="shared" si="12"/>
        <v>0</v>
      </c>
      <c r="Q60" s="333">
        <f t="shared" si="4"/>
        <v>0</v>
      </c>
      <c r="R60" s="522">
        <f t="shared" si="13"/>
        <v>0</v>
      </c>
      <c r="S60" s="585"/>
      <c r="T60" s="341"/>
    </row>
    <row r="61" spans="1:46" s="209" customFormat="1" ht="106.5" customHeight="1">
      <c r="A61" s="527">
        <v>43</v>
      </c>
      <c r="B61" s="529" t="s">
        <v>95</v>
      </c>
      <c r="C61" s="528">
        <v>1000070634</v>
      </c>
      <c r="D61" s="528">
        <v>84818020</v>
      </c>
      <c r="E61" s="530"/>
      <c r="F61" s="528">
        <v>18</v>
      </c>
      <c r="G61" s="531"/>
      <c r="H61" s="534" t="s">
        <v>141</v>
      </c>
      <c r="I61" s="614" t="s">
        <v>112</v>
      </c>
      <c r="J61" s="615">
        <v>320</v>
      </c>
      <c r="K61" s="535"/>
      <c r="L61" s="536" t="str">
        <f t="shared" si="14"/>
        <v>Included</v>
      </c>
      <c r="M61" s="513">
        <f t="shared" si="1"/>
        <v>0</v>
      </c>
      <c r="N61" s="515">
        <f t="shared" si="2"/>
        <v>0</v>
      </c>
      <c r="O61" s="333"/>
      <c r="P61" s="333">
        <f t="shared" si="12"/>
        <v>0</v>
      </c>
      <c r="Q61" s="333">
        <f t="shared" si="4"/>
        <v>0</v>
      </c>
      <c r="R61" s="522">
        <f t="shared" si="13"/>
        <v>0</v>
      </c>
      <c r="S61" s="585"/>
      <c r="T61" s="341"/>
    </row>
    <row r="62" spans="1:46" s="561" customFormat="1" ht="106.5" customHeight="1">
      <c r="A62" s="532">
        <v>44</v>
      </c>
      <c r="B62" s="529" t="s">
        <v>95</v>
      </c>
      <c r="C62" s="528">
        <v>170004614</v>
      </c>
      <c r="D62" s="528">
        <v>998516</v>
      </c>
      <c r="E62" s="530"/>
      <c r="F62" s="528">
        <v>18</v>
      </c>
      <c r="G62" s="531"/>
      <c r="H62" s="534" t="s">
        <v>142</v>
      </c>
      <c r="I62" s="614" t="s">
        <v>112</v>
      </c>
      <c r="J62" s="615">
        <v>320</v>
      </c>
      <c r="K62" s="535"/>
      <c r="L62" s="536" t="str">
        <f t="shared" si="14"/>
        <v>Included</v>
      </c>
      <c r="M62" s="513">
        <f t="shared" si="1"/>
        <v>0</v>
      </c>
      <c r="N62" s="515">
        <f t="shared" si="2"/>
        <v>0</v>
      </c>
      <c r="O62" s="560"/>
      <c r="P62" s="333">
        <f t="shared" si="12"/>
        <v>0</v>
      </c>
      <c r="Q62" s="333">
        <f t="shared" si="4"/>
        <v>0</v>
      </c>
      <c r="R62" s="522">
        <f t="shared" si="13"/>
        <v>0</v>
      </c>
      <c r="S62" s="584"/>
      <c r="U62" s="562"/>
      <c r="V62" s="562"/>
      <c r="W62" s="563"/>
      <c r="X62" s="562"/>
      <c r="Y62" s="562"/>
      <c r="AB62" s="559"/>
      <c r="AC62" s="559"/>
      <c r="AG62" s="560"/>
      <c r="AH62" s="560"/>
      <c r="AI62" s="560"/>
      <c r="AJ62" s="560"/>
      <c r="AK62" s="560"/>
      <c r="AL62" s="560"/>
      <c r="AM62" s="560"/>
      <c r="AN62" s="560"/>
      <c r="AO62" s="560"/>
      <c r="AP62" s="560"/>
      <c r="AQ62" s="560"/>
      <c r="AR62" s="560"/>
      <c r="AS62" s="560"/>
      <c r="AT62" s="560"/>
    </row>
    <row r="63" spans="1:46" s="209" customFormat="1" ht="106.5" customHeight="1">
      <c r="A63" s="527">
        <v>45</v>
      </c>
      <c r="B63" s="529" t="s">
        <v>95</v>
      </c>
      <c r="C63" s="528">
        <v>1000070624</v>
      </c>
      <c r="D63" s="528">
        <v>84818020</v>
      </c>
      <c r="E63" s="530"/>
      <c r="F63" s="528">
        <v>18</v>
      </c>
      <c r="G63" s="531"/>
      <c r="H63" s="534" t="s">
        <v>143</v>
      </c>
      <c r="I63" s="614" t="s">
        <v>112</v>
      </c>
      <c r="J63" s="615">
        <v>256</v>
      </c>
      <c r="K63" s="535"/>
      <c r="L63" s="536" t="str">
        <f t="shared" ref="L63:L106" si="15">IF(K63=0, "Included",IF(ISERROR(J63*K63), K63, J63*K63))</f>
        <v>Included</v>
      </c>
      <c r="M63" s="513">
        <f t="shared" si="1"/>
        <v>0</v>
      </c>
      <c r="N63" s="515">
        <f t="shared" si="2"/>
        <v>0</v>
      </c>
      <c r="O63" s="333"/>
      <c r="P63" s="333">
        <f>K63*(1-$P$15)</f>
        <v>0</v>
      </c>
      <c r="Q63" s="333">
        <f t="shared" si="4"/>
        <v>0</v>
      </c>
      <c r="R63" s="522">
        <f>IF(G63="", F63*Q63/100,G63*Q63/100)</f>
        <v>0</v>
      </c>
      <c r="T63" s="341"/>
    </row>
    <row r="64" spans="1:46" s="209" customFormat="1" ht="106.5" customHeight="1">
      <c r="A64" s="527">
        <v>46</v>
      </c>
      <c r="B64" s="529" t="s">
        <v>95</v>
      </c>
      <c r="C64" s="528">
        <v>170004604</v>
      </c>
      <c r="D64" s="528">
        <v>998516</v>
      </c>
      <c r="E64" s="530"/>
      <c r="F64" s="528">
        <v>18</v>
      </c>
      <c r="G64" s="531"/>
      <c r="H64" s="534" t="s">
        <v>144</v>
      </c>
      <c r="I64" s="614" t="s">
        <v>112</v>
      </c>
      <c r="J64" s="615">
        <v>256</v>
      </c>
      <c r="K64" s="535"/>
      <c r="L64" s="536" t="str">
        <f t="shared" si="15"/>
        <v>Included</v>
      </c>
      <c r="M64" s="513">
        <f t="shared" si="1"/>
        <v>0</v>
      </c>
      <c r="N64" s="515">
        <f t="shared" si="2"/>
        <v>0</v>
      </c>
      <c r="O64" s="333"/>
      <c r="P64" s="333">
        <f t="shared" ref="P64:P127" si="16">K64*(1-$P$15)</f>
        <v>0</v>
      </c>
      <c r="Q64" s="333">
        <f t="shared" ref="Q64:Q127" si="17">P64*J64</f>
        <v>0</v>
      </c>
      <c r="R64" s="522">
        <f t="shared" ref="R64:R127" si="18">IF(G64="", F64*Q64/100,G64*Q64/100)</f>
        <v>0</v>
      </c>
      <c r="S64" s="585"/>
      <c r="T64" s="341"/>
    </row>
    <row r="65" spans="1:20" s="209" customFormat="1" ht="106.5" customHeight="1">
      <c r="A65" s="532">
        <v>47</v>
      </c>
      <c r="B65" s="529" t="s">
        <v>95</v>
      </c>
      <c r="C65" s="528">
        <v>1000070637</v>
      </c>
      <c r="D65" s="528">
        <v>39249090</v>
      </c>
      <c r="E65" s="530"/>
      <c r="F65" s="528">
        <v>18</v>
      </c>
      <c r="G65" s="531"/>
      <c r="H65" s="534" t="s">
        <v>145</v>
      </c>
      <c r="I65" s="614" t="s">
        <v>112</v>
      </c>
      <c r="J65" s="615">
        <v>256</v>
      </c>
      <c r="K65" s="535"/>
      <c r="L65" s="536" t="str">
        <f t="shared" si="15"/>
        <v>Included</v>
      </c>
      <c r="M65" s="513">
        <f t="shared" si="1"/>
        <v>0</v>
      </c>
      <c r="N65" s="515">
        <f t="shared" si="2"/>
        <v>0</v>
      </c>
      <c r="O65" s="333"/>
      <c r="P65" s="333">
        <f t="shared" si="16"/>
        <v>0</v>
      </c>
      <c r="Q65" s="333">
        <f t="shared" si="17"/>
        <v>0</v>
      </c>
      <c r="R65" s="522">
        <f t="shared" si="18"/>
        <v>0</v>
      </c>
      <c r="S65" s="585"/>
      <c r="T65" s="341"/>
    </row>
    <row r="66" spans="1:20" s="209" customFormat="1" ht="106.5" customHeight="1">
      <c r="A66" s="527">
        <v>48</v>
      </c>
      <c r="B66" s="529" t="s">
        <v>95</v>
      </c>
      <c r="C66" s="528">
        <v>170004608</v>
      </c>
      <c r="D66" s="528">
        <v>998516</v>
      </c>
      <c r="E66" s="530"/>
      <c r="F66" s="528">
        <v>18</v>
      </c>
      <c r="G66" s="531"/>
      <c r="H66" s="534" t="s">
        <v>146</v>
      </c>
      <c r="I66" s="614" t="s">
        <v>112</v>
      </c>
      <c r="J66" s="615">
        <v>256</v>
      </c>
      <c r="K66" s="535"/>
      <c r="L66" s="536" t="str">
        <f t="shared" si="15"/>
        <v>Included</v>
      </c>
      <c r="M66" s="513">
        <f t="shared" si="1"/>
        <v>0</v>
      </c>
      <c r="N66" s="515">
        <f t="shared" si="2"/>
        <v>0</v>
      </c>
      <c r="O66" s="333"/>
      <c r="P66" s="333">
        <f t="shared" si="16"/>
        <v>0</v>
      </c>
      <c r="Q66" s="333">
        <f t="shared" si="17"/>
        <v>0</v>
      </c>
      <c r="R66" s="522">
        <f t="shared" si="18"/>
        <v>0</v>
      </c>
      <c r="S66" s="585"/>
      <c r="T66" s="341"/>
    </row>
    <row r="67" spans="1:20" s="209" customFormat="1" ht="106.5" customHeight="1">
      <c r="A67" s="527">
        <v>49</v>
      </c>
      <c r="B67" s="529" t="s">
        <v>95</v>
      </c>
      <c r="C67" s="528">
        <v>1000070625</v>
      </c>
      <c r="D67" s="528">
        <v>84818020</v>
      </c>
      <c r="E67" s="530"/>
      <c r="F67" s="528">
        <v>18</v>
      </c>
      <c r="G67" s="531"/>
      <c r="H67" s="534" t="s">
        <v>147</v>
      </c>
      <c r="I67" s="614" t="s">
        <v>112</v>
      </c>
      <c r="J67" s="615">
        <v>256</v>
      </c>
      <c r="K67" s="535"/>
      <c r="L67" s="536" t="str">
        <f t="shared" si="15"/>
        <v>Included</v>
      </c>
      <c r="M67" s="513">
        <f t="shared" si="1"/>
        <v>0</v>
      </c>
      <c r="N67" s="515">
        <f t="shared" si="2"/>
        <v>0</v>
      </c>
      <c r="O67" s="333"/>
      <c r="P67" s="333">
        <f t="shared" si="16"/>
        <v>0</v>
      </c>
      <c r="Q67" s="333">
        <f t="shared" si="17"/>
        <v>0</v>
      </c>
      <c r="R67" s="522">
        <f t="shared" si="18"/>
        <v>0</v>
      </c>
      <c r="S67" s="585"/>
      <c r="T67" s="341"/>
    </row>
    <row r="68" spans="1:20" s="209" customFormat="1" ht="106.5" customHeight="1">
      <c r="A68" s="532">
        <v>50</v>
      </c>
      <c r="B68" s="529" t="s">
        <v>95</v>
      </c>
      <c r="C68" s="528">
        <v>170004615</v>
      </c>
      <c r="D68" s="528">
        <v>998516</v>
      </c>
      <c r="E68" s="530"/>
      <c r="F68" s="528">
        <v>18</v>
      </c>
      <c r="G68" s="531"/>
      <c r="H68" s="534" t="s">
        <v>148</v>
      </c>
      <c r="I68" s="614" t="s">
        <v>112</v>
      </c>
      <c r="J68" s="615">
        <v>256</v>
      </c>
      <c r="K68" s="535"/>
      <c r="L68" s="536" t="str">
        <f t="shared" si="15"/>
        <v>Included</v>
      </c>
      <c r="M68" s="513">
        <f t="shared" si="1"/>
        <v>0</v>
      </c>
      <c r="N68" s="515">
        <f t="shared" si="2"/>
        <v>0</v>
      </c>
      <c r="O68" s="333"/>
      <c r="P68" s="333">
        <f t="shared" si="16"/>
        <v>0</v>
      </c>
      <c r="Q68" s="333">
        <f t="shared" si="17"/>
        <v>0</v>
      </c>
      <c r="R68" s="522">
        <f t="shared" si="18"/>
        <v>0</v>
      </c>
      <c r="S68" s="585"/>
      <c r="T68" s="341"/>
    </row>
    <row r="69" spans="1:20" s="209" customFormat="1" ht="106.5" customHeight="1">
      <c r="A69" s="527">
        <v>51</v>
      </c>
      <c r="B69" s="529" t="s">
        <v>95</v>
      </c>
      <c r="C69" s="528">
        <v>1000070629</v>
      </c>
      <c r="D69" s="528">
        <v>84818020</v>
      </c>
      <c r="E69" s="530"/>
      <c r="F69" s="528">
        <v>18</v>
      </c>
      <c r="G69" s="531"/>
      <c r="H69" s="534" t="s">
        <v>149</v>
      </c>
      <c r="I69" s="614" t="s">
        <v>112</v>
      </c>
      <c r="J69" s="615">
        <v>320</v>
      </c>
      <c r="K69" s="535"/>
      <c r="L69" s="536" t="str">
        <f t="shared" si="15"/>
        <v>Included</v>
      </c>
      <c r="M69" s="513">
        <f t="shared" si="1"/>
        <v>0</v>
      </c>
      <c r="N69" s="515">
        <f t="shared" si="2"/>
        <v>0</v>
      </c>
      <c r="O69" s="333"/>
      <c r="P69" s="333">
        <f t="shared" si="16"/>
        <v>0</v>
      </c>
      <c r="Q69" s="333">
        <f t="shared" si="17"/>
        <v>0</v>
      </c>
      <c r="R69" s="522">
        <f t="shared" si="18"/>
        <v>0</v>
      </c>
      <c r="S69" s="585"/>
      <c r="T69" s="341"/>
    </row>
    <row r="70" spans="1:20" s="209" customFormat="1" ht="106.5" customHeight="1">
      <c r="A70" s="527">
        <v>52</v>
      </c>
      <c r="B70" s="529" t="s">
        <v>95</v>
      </c>
      <c r="C70" s="528">
        <v>170004596</v>
      </c>
      <c r="D70" s="528">
        <v>998516</v>
      </c>
      <c r="E70" s="530"/>
      <c r="F70" s="528">
        <v>18</v>
      </c>
      <c r="G70" s="531"/>
      <c r="H70" s="534" t="s">
        <v>150</v>
      </c>
      <c r="I70" s="614" t="s">
        <v>112</v>
      </c>
      <c r="J70" s="615">
        <v>320</v>
      </c>
      <c r="K70" s="535"/>
      <c r="L70" s="536" t="str">
        <f t="shared" si="15"/>
        <v>Included</v>
      </c>
      <c r="M70" s="513">
        <f t="shared" si="1"/>
        <v>0</v>
      </c>
      <c r="N70" s="515">
        <f t="shared" si="2"/>
        <v>0</v>
      </c>
      <c r="O70" s="333"/>
      <c r="P70" s="333">
        <f t="shared" si="16"/>
        <v>0</v>
      </c>
      <c r="Q70" s="333">
        <f t="shared" si="17"/>
        <v>0</v>
      </c>
      <c r="R70" s="522">
        <f t="shared" si="18"/>
        <v>0</v>
      </c>
      <c r="S70" s="585"/>
      <c r="T70" s="341"/>
    </row>
    <row r="71" spans="1:20" s="209" customFormat="1" ht="106.5" customHeight="1">
      <c r="A71" s="532">
        <v>53</v>
      </c>
      <c r="B71" s="529" t="s">
        <v>95</v>
      </c>
      <c r="C71" s="528">
        <v>1000070635</v>
      </c>
      <c r="D71" s="528">
        <v>73241000</v>
      </c>
      <c r="E71" s="530"/>
      <c r="F71" s="528">
        <v>18</v>
      </c>
      <c r="G71" s="531"/>
      <c r="H71" s="534" t="s">
        <v>151</v>
      </c>
      <c r="I71" s="614" t="s">
        <v>103</v>
      </c>
      <c r="J71" s="615">
        <v>112</v>
      </c>
      <c r="K71" s="535"/>
      <c r="L71" s="536" t="str">
        <f t="shared" si="15"/>
        <v>Included</v>
      </c>
      <c r="M71" s="513">
        <f t="shared" si="1"/>
        <v>0</v>
      </c>
      <c r="N71" s="515">
        <f t="shared" si="2"/>
        <v>0</v>
      </c>
      <c r="O71" s="333"/>
      <c r="P71" s="333">
        <f t="shared" si="16"/>
        <v>0</v>
      </c>
      <c r="Q71" s="333">
        <f t="shared" si="17"/>
        <v>0</v>
      </c>
      <c r="R71" s="522">
        <f t="shared" si="18"/>
        <v>0</v>
      </c>
      <c r="S71" s="585"/>
      <c r="T71" s="341"/>
    </row>
    <row r="72" spans="1:20" s="209" customFormat="1" ht="106.5" customHeight="1">
      <c r="A72" s="527">
        <v>54</v>
      </c>
      <c r="B72" s="529" t="s">
        <v>95</v>
      </c>
      <c r="C72" s="528">
        <v>170004598</v>
      </c>
      <c r="D72" s="528">
        <v>998516</v>
      </c>
      <c r="E72" s="530"/>
      <c r="F72" s="528">
        <v>18</v>
      </c>
      <c r="G72" s="531"/>
      <c r="H72" s="534" t="s">
        <v>152</v>
      </c>
      <c r="I72" s="614" t="s">
        <v>103</v>
      </c>
      <c r="J72" s="615">
        <v>112</v>
      </c>
      <c r="K72" s="535"/>
      <c r="L72" s="536" t="str">
        <f t="shared" si="15"/>
        <v>Included</v>
      </c>
      <c r="M72" s="513">
        <f t="shared" si="1"/>
        <v>0</v>
      </c>
      <c r="N72" s="515">
        <f t="shared" si="2"/>
        <v>0</v>
      </c>
      <c r="O72" s="333"/>
      <c r="P72" s="333">
        <f t="shared" si="16"/>
        <v>0</v>
      </c>
      <c r="Q72" s="333">
        <f t="shared" si="17"/>
        <v>0</v>
      </c>
      <c r="R72" s="522">
        <f t="shared" si="18"/>
        <v>0</v>
      </c>
      <c r="S72" s="585"/>
      <c r="T72" s="341"/>
    </row>
    <row r="73" spans="1:20" s="209" customFormat="1" ht="106.5" customHeight="1">
      <c r="A73" s="527">
        <v>55</v>
      </c>
      <c r="B73" s="529" t="s">
        <v>95</v>
      </c>
      <c r="C73" s="528">
        <v>170004589</v>
      </c>
      <c r="D73" s="528">
        <v>995428</v>
      </c>
      <c r="E73" s="530"/>
      <c r="F73" s="528">
        <v>18</v>
      </c>
      <c r="G73" s="531"/>
      <c r="H73" s="534" t="s">
        <v>153</v>
      </c>
      <c r="I73" s="614" t="s">
        <v>154</v>
      </c>
      <c r="J73" s="615">
        <v>9920</v>
      </c>
      <c r="K73" s="535"/>
      <c r="L73" s="536" t="str">
        <f t="shared" si="15"/>
        <v>Included</v>
      </c>
      <c r="M73" s="513">
        <f t="shared" si="1"/>
        <v>0</v>
      </c>
      <c r="N73" s="515">
        <f t="shared" si="2"/>
        <v>0</v>
      </c>
      <c r="O73" s="333"/>
      <c r="P73" s="333">
        <f t="shared" si="16"/>
        <v>0</v>
      </c>
      <c r="Q73" s="333">
        <f t="shared" si="17"/>
        <v>0</v>
      </c>
      <c r="R73" s="522">
        <f t="shared" si="18"/>
        <v>0</v>
      </c>
      <c r="S73" s="585"/>
      <c r="T73" s="341"/>
    </row>
    <row r="74" spans="1:20" s="209" customFormat="1" ht="106.5" customHeight="1">
      <c r="A74" s="532">
        <v>56</v>
      </c>
      <c r="B74" s="529" t="s">
        <v>95</v>
      </c>
      <c r="C74" s="528">
        <v>170004588</v>
      </c>
      <c r="D74" s="528">
        <v>995428</v>
      </c>
      <c r="E74" s="530"/>
      <c r="F74" s="528">
        <v>18</v>
      </c>
      <c r="G74" s="531"/>
      <c r="H74" s="534" t="s">
        <v>155</v>
      </c>
      <c r="I74" s="614" t="s">
        <v>103</v>
      </c>
      <c r="J74" s="615">
        <v>224</v>
      </c>
      <c r="K74" s="535"/>
      <c r="L74" s="536" t="str">
        <f t="shared" si="15"/>
        <v>Included</v>
      </c>
      <c r="M74" s="513">
        <f t="shared" si="1"/>
        <v>0</v>
      </c>
      <c r="N74" s="515">
        <f t="shared" si="2"/>
        <v>0</v>
      </c>
      <c r="O74" s="333"/>
      <c r="P74" s="333">
        <f t="shared" si="16"/>
        <v>0</v>
      </c>
      <c r="Q74" s="333">
        <f t="shared" si="17"/>
        <v>0</v>
      </c>
      <c r="R74" s="522">
        <f t="shared" si="18"/>
        <v>0</v>
      </c>
      <c r="S74" s="585"/>
      <c r="T74" s="341"/>
    </row>
    <row r="75" spans="1:20" s="209" customFormat="1" ht="106.5" customHeight="1">
      <c r="A75" s="527">
        <v>57</v>
      </c>
      <c r="B75" s="529" t="s">
        <v>95</v>
      </c>
      <c r="C75" s="528">
        <v>170004582</v>
      </c>
      <c r="D75" s="528">
        <v>995428</v>
      </c>
      <c r="E75" s="530"/>
      <c r="F75" s="528">
        <v>18</v>
      </c>
      <c r="G75" s="531"/>
      <c r="H75" s="534" t="s">
        <v>156</v>
      </c>
      <c r="I75" s="614" t="s">
        <v>157</v>
      </c>
      <c r="J75" s="615">
        <v>1024</v>
      </c>
      <c r="K75" s="535"/>
      <c r="L75" s="536" t="str">
        <f t="shared" si="15"/>
        <v>Included</v>
      </c>
      <c r="M75" s="513">
        <f t="shared" si="1"/>
        <v>0</v>
      </c>
      <c r="N75" s="515">
        <f t="shared" si="2"/>
        <v>0</v>
      </c>
      <c r="O75" s="333"/>
      <c r="P75" s="333">
        <f t="shared" si="16"/>
        <v>0</v>
      </c>
      <c r="Q75" s="333">
        <f t="shared" si="17"/>
        <v>0</v>
      </c>
      <c r="R75" s="522">
        <f t="shared" si="18"/>
        <v>0</v>
      </c>
      <c r="S75" s="585"/>
      <c r="T75" s="341"/>
    </row>
    <row r="76" spans="1:20" s="209" customFormat="1" ht="106.5" customHeight="1">
      <c r="A76" s="527">
        <v>58</v>
      </c>
      <c r="B76" s="529" t="s">
        <v>95</v>
      </c>
      <c r="C76" s="528">
        <v>170004592</v>
      </c>
      <c r="D76" s="528">
        <v>995431</v>
      </c>
      <c r="E76" s="530"/>
      <c r="F76" s="528">
        <v>18</v>
      </c>
      <c r="G76" s="531"/>
      <c r="H76" s="534" t="s">
        <v>158</v>
      </c>
      <c r="I76" s="614" t="s">
        <v>159</v>
      </c>
      <c r="J76" s="615">
        <v>5304</v>
      </c>
      <c r="K76" s="535"/>
      <c r="L76" s="536" t="str">
        <f t="shared" si="15"/>
        <v>Included</v>
      </c>
      <c r="M76" s="513">
        <f t="shared" si="1"/>
        <v>0</v>
      </c>
      <c r="N76" s="515">
        <f t="shared" si="2"/>
        <v>0</v>
      </c>
      <c r="O76" s="333"/>
      <c r="P76" s="333">
        <f t="shared" si="16"/>
        <v>0</v>
      </c>
      <c r="Q76" s="333">
        <f t="shared" si="17"/>
        <v>0</v>
      </c>
      <c r="R76" s="522">
        <f t="shared" si="18"/>
        <v>0</v>
      </c>
      <c r="S76" s="585"/>
      <c r="T76" s="341"/>
    </row>
    <row r="77" spans="1:20" s="209" customFormat="1" ht="106.5" customHeight="1">
      <c r="A77" s="532">
        <v>59</v>
      </c>
      <c r="B77" s="529" t="s">
        <v>95</v>
      </c>
      <c r="C77" s="528">
        <v>170004580</v>
      </c>
      <c r="D77" s="528">
        <v>995428</v>
      </c>
      <c r="E77" s="530"/>
      <c r="F77" s="528">
        <v>18</v>
      </c>
      <c r="G77" s="531"/>
      <c r="H77" s="534" t="s">
        <v>160</v>
      </c>
      <c r="I77" s="614" t="s">
        <v>161</v>
      </c>
      <c r="J77" s="615">
        <v>876.83999999999992</v>
      </c>
      <c r="K77" s="535"/>
      <c r="L77" s="536" t="str">
        <f t="shared" si="15"/>
        <v>Included</v>
      </c>
      <c r="M77" s="513">
        <f t="shared" si="1"/>
        <v>0</v>
      </c>
      <c r="N77" s="515">
        <f t="shared" si="2"/>
        <v>0</v>
      </c>
      <c r="O77" s="333"/>
      <c r="P77" s="333">
        <f t="shared" si="16"/>
        <v>0</v>
      </c>
      <c r="Q77" s="333">
        <f t="shared" si="17"/>
        <v>0</v>
      </c>
      <c r="R77" s="522">
        <f t="shared" si="18"/>
        <v>0</v>
      </c>
      <c r="S77" s="585"/>
      <c r="T77" s="341"/>
    </row>
    <row r="78" spans="1:20" s="209" customFormat="1" ht="106.5" customHeight="1">
      <c r="A78" s="527">
        <v>60</v>
      </c>
      <c r="B78" s="529" t="s">
        <v>95</v>
      </c>
      <c r="C78" s="528">
        <v>170004585</v>
      </c>
      <c r="D78" s="528">
        <v>995428</v>
      </c>
      <c r="E78" s="530"/>
      <c r="F78" s="528">
        <v>18</v>
      </c>
      <c r="G78" s="531"/>
      <c r="H78" s="534" t="s">
        <v>162</v>
      </c>
      <c r="I78" s="614" t="s">
        <v>157</v>
      </c>
      <c r="J78" s="615">
        <v>21131.85</v>
      </c>
      <c r="K78" s="535"/>
      <c r="L78" s="536" t="str">
        <f t="shared" si="15"/>
        <v>Included</v>
      </c>
      <c r="M78" s="513">
        <f t="shared" si="1"/>
        <v>0</v>
      </c>
      <c r="N78" s="515">
        <f t="shared" si="2"/>
        <v>0</v>
      </c>
      <c r="O78" s="333"/>
      <c r="P78" s="333">
        <f t="shared" si="16"/>
        <v>0</v>
      </c>
      <c r="Q78" s="333">
        <f t="shared" si="17"/>
        <v>0</v>
      </c>
      <c r="R78" s="522">
        <f t="shared" si="18"/>
        <v>0</v>
      </c>
      <c r="S78" s="585"/>
      <c r="T78" s="341"/>
    </row>
    <row r="79" spans="1:20" s="209" customFormat="1" ht="162.75" customHeight="1">
      <c r="A79" s="527">
        <v>61</v>
      </c>
      <c r="B79" s="529"/>
      <c r="C79" s="528"/>
      <c r="D79" s="528"/>
      <c r="E79" s="530"/>
      <c r="F79" s="528"/>
      <c r="G79" s="531"/>
      <c r="H79" s="534" t="s">
        <v>163</v>
      </c>
      <c r="I79" s="614"/>
      <c r="J79" s="615"/>
      <c r="K79" s="535"/>
      <c r="L79" s="536"/>
      <c r="M79" s="513"/>
      <c r="N79" s="515"/>
      <c r="O79" s="333"/>
      <c r="P79" s="333">
        <f t="shared" si="16"/>
        <v>0</v>
      </c>
      <c r="Q79" s="333">
        <f t="shared" si="17"/>
        <v>0</v>
      </c>
      <c r="R79" s="522">
        <f t="shared" si="18"/>
        <v>0</v>
      </c>
      <c r="S79" s="585"/>
      <c r="T79" s="341"/>
    </row>
    <row r="80" spans="1:20" s="209" customFormat="1" ht="150" customHeight="1">
      <c r="A80" s="532" t="s">
        <v>164</v>
      </c>
      <c r="B80" s="529" t="s">
        <v>95</v>
      </c>
      <c r="C80" s="528">
        <v>170004584</v>
      </c>
      <c r="D80" s="528">
        <v>995428</v>
      </c>
      <c r="E80" s="530"/>
      <c r="F80" s="528">
        <v>18</v>
      </c>
      <c r="G80" s="531"/>
      <c r="H80" s="534" t="s">
        <v>165</v>
      </c>
      <c r="I80" s="614" t="s">
        <v>157</v>
      </c>
      <c r="J80" s="615">
        <v>30534.02</v>
      </c>
      <c r="K80" s="535"/>
      <c r="L80" s="536" t="str">
        <f t="shared" si="15"/>
        <v>Included</v>
      </c>
      <c r="M80" s="513">
        <f t="shared" si="1"/>
        <v>0</v>
      </c>
      <c r="N80" s="515">
        <f t="shared" si="2"/>
        <v>0</v>
      </c>
      <c r="O80" s="333"/>
      <c r="P80" s="333">
        <f t="shared" si="16"/>
        <v>0</v>
      </c>
      <c r="Q80" s="333">
        <f t="shared" si="17"/>
        <v>0</v>
      </c>
      <c r="R80" s="522">
        <f t="shared" si="18"/>
        <v>0</v>
      </c>
      <c r="S80" s="585"/>
      <c r="T80" s="341"/>
    </row>
    <row r="81" spans="1:20" s="209" customFormat="1" ht="116.25" customHeight="1">
      <c r="A81" s="527" t="s">
        <v>166</v>
      </c>
      <c r="B81" s="529" t="s">
        <v>95</v>
      </c>
      <c r="C81" s="528">
        <v>170004590</v>
      </c>
      <c r="D81" s="528">
        <v>995428</v>
      </c>
      <c r="E81" s="530"/>
      <c r="F81" s="528">
        <v>18</v>
      </c>
      <c r="G81" s="531"/>
      <c r="H81" s="534" t="s">
        <v>167</v>
      </c>
      <c r="I81" s="614" t="s">
        <v>157</v>
      </c>
      <c r="J81" s="615">
        <v>4882.55</v>
      </c>
      <c r="K81" s="535"/>
      <c r="L81" s="536" t="str">
        <f t="shared" si="15"/>
        <v>Included</v>
      </c>
      <c r="M81" s="513">
        <f t="shared" si="1"/>
        <v>0</v>
      </c>
      <c r="N81" s="515">
        <f t="shared" si="2"/>
        <v>0</v>
      </c>
      <c r="O81" s="333"/>
      <c r="P81" s="333">
        <f t="shared" si="16"/>
        <v>0</v>
      </c>
      <c r="Q81" s="333">
        <f t="shared" si="17"/>
        <v>0</v>
      </c>
      <c r="R81" s="522">
        <f t="shared" si="18"/>
        <v>0</v>
      </c>
      <c r="S81" s="585"/>
      <c r="T81" s="341"/>
    </row>
    <row r="82" spans="1:20" s="209" customFormat="1" ht="106.5" customHeight="1">
      <c r="A82" s="527">
        <v>63</v>
      </c>
      <c r="B82" s="529" t="s">
        <v>95</v>
      </c>
      <c r="C82" s="528">
        <v>170004583</v>
      </c>
      <c r="D82" s="528">
        <v>995428</v>
      </c>
      <c r="E82" s="530"/>
      <c r="F82" s="528">
        <v>18</v>
      </c>
      <c r="G82" s="531"/>
      <c r="H82" s="534" t="s">
        <v>168</v>
      </c>
      <c r="I82" s="614" t="s">
        <v>169</v>
      </c>
      <c r="J82" s="615">
        <v>624</v>
      </c>
      <c r="K82" s="535"/>
      <c r="L82" s="536" t="str">
        <f t="shared" si="15"/>
        <v>Included</v>
      </c>
      <c r="M82" s="513">
        <f t="shared" si="1"/>
        <v>0</v>
      </c>
      <c r="N82" s="515">
        <f t="shared" si="2"/>
        <v>0</v>
      </c>
      <c r="O82" s="333"/>
      <c r="P82" s="333">
        <f t="shared" si="16"/>
        <v>0</v>
      </c>
      <c r="Q82" s="333">
        <f t="shared" si="17"/>
        <v>0</v>
      </c>
      <c r="R82" s="522">
        <f t="shared" si="18"/>
        <v>0</v>
      </c>
      <c r="S82" s="585"/>
      <c r="T82" s="341"/>
    </row>
    <row r="83" spans="1:20" s="209" customFormat="1" ht="106.5" customHeight="1">
      <c r="A83" s="532">
        <v>64</v>
      </c>
      <c r="B83" s="529" t="s">
        <v>95</v>
      </c>
      <c r="C83" s="528">
        <v>170004591</v>
      </c>
      <c r="D83" s="528">
        <v>995428</v>
      </c>
      <c r="E83" s="530"/>
      <c r="F83" s="528">
        <v>18</v>
      </c>
      <c r="G83" s="531"/>
      <c r="H83" s="534" t="s">
        <v>170</v>
      </c>
      <c r="I83" s="614" t="s">
        <v>171</v>
      </c>
      <c r="J83" s="615">
        <v>1727.5600000000002</v>
      </c>
      <c r="K83" s="535"/>
      <c r="L83" s="536" t="str">
        <f t="shared" si="15"/>
        <v>Included</v>
      </c>
      <c r="M83" s="513">
        <f t="shared" si="1"/>
        <v>0</v>
      </c>
      <c r="N83" s="515">
        <f t="shared" si="2"/>
        <v>0</v>
      </c>
      <c r="O83" s="333"/>
      <c r="P83" s="333">
        <f t="shared" si="16"/>
        <v>0</v>
      </c>
      <c r="Q83" s="333">
        <f t="shared" si="17"/>
        <v>0</v>
      </c>
      <c r="R83" s="522">
        <f t="shared" si="18"/>
        <v>0</v>
      </c>
      <c r="T83" s="341"/>
    </row>
    <row r="84" spans="1:20" s="209" customFormat="1" ht="132.75" customHeight="1">
      <c r="A84" s="527">
        <v>65</v>
      </c>
      <c r="B84" s="529" t="s">
        <v>95</v>
      </c>
      <c r="C84" s="528">
        <v>170004587</v>
      </c>
      <c r="D84" s="528">
        <v>995428</v>
      </c>
      <c r="E84" s="530"/>
      <c r="F84" s="528">
        <v>18</v>
      </c>
      <c r="G84" s="531"/>
      <c r="H84" s="534" t="s">
        <v>172</v>
      </c>
      <c r="I84" s="614" t="s">
        <v>173</v>
      </c>
      <c r="J84" s="615">
        <v>11573.45</v>
      </c>
      <c r="K84" s="535"/>
      <c r="L84" s="536" t="str">
        <f t="shared" si="15"/>
        <v>Included</v>
      </c>
      <c r="M84" s="513">
        <f t="shared" ref="M84:M147" si="19">K84*J84</f>
        <v>0</v>
      </c>
      <c r="N84" s="515">
        <f t="shared" ref="N84:N147" si="20">IF(G84="", F84*M84/100,G84*M84/100)</f>
        <v>0</v>
      </c>
      <c r="O84" s="333"/>
      <c r="P84" s="333">
        <f t="shared" si="16"/>
        <v>0</v>
      </c>
      <c r="Q84" s="333">
        <f t="shared" si="17"/>
        <v>0</v>
      </c>
      <c r="R84" s="522">
        <f t="shared" si="18"/>
        <v>0</v>
      </c>
      <c r="S84" s="585"/>
      <c r="T84" s="341"/>
    </row>
    <row r="85" spans="1:20" s="209" customFormat="1" ht="106.5" customHeight="1">
      <c r="A85" s="527">
        <v>66</v>
      </c>
      <c r="B85" s="529" t="s">
        <v>95</v>
      </c>
      <c r="C85" s="528">
        <v>170004581</v>
      </c>
      <c r="D85" s="528">
        <v>995428</v>
      </c>
      <c r="E85" s="530"/>
      <c r="F85" s="528">
        <v>18</v>
      </c>
      <c r="G85" s="531"/>
      <c r="H85" s="534" t="s">
        <v>174</v>
      </c>
      <c r="I85" s="614" t="s">
        <v>175</v>
      </c>
      <c r="J85" s="615">
        <v>224</v>
      </c>
      <c r="K85" s="535"/>
      <c r="L85" s="536" t="str">
        <f t="shared" si="15"/>
        <v>Included</v>
      </c>
      <c r="M85" s="513">
        <f t="shared" si="19"/>
        <v>0</v>
      </c>
      <c r="N85" s="515">
        <f t="shared" si="20"/>
        <v>0</v>
      </c>
      <c r="O85" s="333"/>
      <c r="P85" s="333">
        <f t="shared" si="16"/>
        <v>0</v>
      </c>
      <c r="Q85" s="333">
        <f t="shared" si="17"/>
        <v>0</v>
      </c>
      <c r="R85" s="522">
        <f t="shared" si="18"/>
        <v>0</v>
      </c>
      <c r="S85" s="585"/>
      <c r="T85" s="341"/>
    </row>
    <row r="86" spans="1:20" s="209" customFormat="1" ht="172.5" customHeight="1">
      <c r="A86" s="532">
        <v>67</v>
      </c>
      <c r="B86" s="529" t="s">
        <v>95</v>
      </c>
      <c r="C86" s="528">
        <v>170004586</v>
      </c>
      <c r="D86" s="528">
        <v>995428</v>
      </c>
      <c r="E86" s="530"/>
      <c r="F86" s="528">
        <v>18</v>
      </c>
      <c r="G86" s="531"/>
      <c r="H86" s="534" t="s">
        <v>176</v>
      </c>
      <c r="I86" s="614" t="s">
        <v>171</v>
      </c>
      <c r="J86" s="615">
        <v>3168</v>
      </c>
      <c r="K86" s="535"/>
      <c r="L86" s="536" t="str">
        <f t="shared" si="15"/>
        <v>Included</v>
      </c>
      <c r="M86" s="513">
        <f t="shared" si="19"/>
        <v>0</v>
      </c>
      <c r="N86" s="515">
        <f t="shared" si="20"/>
        <v>0</v>
      </c>
      <c r="O86" s="333"/>
      <c r="P86" s="333">
        <f t="shared" si="16"/>
        <v>0</v>
      </c>
      <c r="Q86" s="333">
        <f t="shared" si="17"/>
        <v>0</v>
      </c>
      <c r="R86" s="522">
        <f t="shared" si="18"/>
        <v>0</v>
      </c>
      <c r="S86" s="585"/>
      <c r="T86" s="341"/>
    </row>
    <row r="87" spans="1:20" s="209" customFormat="1" ht="106.5" customHeight="1">
      <c r="A87" s="527">
        <v>68</v>
      </c>
      <c r="B87" s="529" t="s">
        <v>95</v>
      </c>
      <c r="C87" s="528" t="s">
        <v>177</v>
      </c>
      <c r="D87" s="528" t="s">
        <v>178</v>
      </c>
      <c r="E87" s="530"/>
      <c r="F87" s="528">
        <v>18</v>
      </c>
      <c r="G87" s="531"/>
      <c r="H87" s="534" t="s">
        <v>179</v>
      </c>
      <c r="I87" s="614" t="s">
        <v>103</v>
      </c>
      <c r="J87" s="615">
        <v>1008</v>
      </c>
      <c r="K87" s="535"/>
      <c r="L87" s="536" t="str">
        <f t="shared" si="15"/>
        <v>Included</v>
      </c>
      <c r="M87" s="513">
        <f t="shared" si="19"/>
        <v>0</v>
      </c>
      <c r="N87" s="515">
        <f t="shared" si="20"/>
        <v>0</v>
      </c>
      <c r="O87" s="333"/>
      <c r="P87" s="333">
        <f t="shared" si="16"/>
        <v>0</v>
      </c>
      <c r="Q87" s="333">
        <f t="shared" si="17"/>
        <v>0</v>
      </c>
      <c r="R87" s="522">
        <f t="shared" si="18"/>
        <v>0</v>
      </c>
      <c r="S87" s="585"/>
      <c r="T87" s="341"/>
    </row>
    <row r="88" spans="1:20" s="209" customFormat="1" ht="106.5" customHeight="1">
      <c r="A88" s="527">
        <v>69</v>
      </c>
      <c r="B88" s="529" t="s">
        <v>95</v>
      </c>
      <c r="C88" s="528" t="s">
        <v>180</v>
      </c>
      <c r="D88" s="528" t="s">
        <v>181</v>
      </c>
      <c r="E88" s="530"/>
      <c r="F88" s="528">
        <v>18</v>
      </c>
      <c r="G88" s="531"/>
      <c r="H88" s="534" t="s">
        <v>669</v>
      </c>
      <c r="I88" s="614" t="s">
        <v>183</v>
      </c>
      <c r="J88" s="615">
        <v>188.32</v>
      </c>
      <c r="K88" s="535"/>
      <c r="L88" s="536" t="str">
        <f t="shared" si="15"/>
        <v>Included</v>
      </c>
      <c r="M88" s="513">
        <f t="shared" si="19"/>
        <v>0</v>
      </c>
      <c r="N88" s="515">
        <f t="shared" si="20"/>
        <v>0</v>
      </c>
      <c r="O88" s="333"/>
      <c r="P88" s="333">
        <f t="shared" si="16"/>
        <v>0</v>
      </c>
      <c r="Q88" s="333">
        <f t="shared" si="17"/>
        <v>0</v>
      </c>
      <c r="R88" s="522">
        <f t="shared" si="18"/>
        <v>0</v>
      </c>
      <c r="S88" s="585"/>
      <c r="T88" s="341"/>
    </row>
    <row r="89" spans="1:20" s="209" customFormat="1" ht="106.5" customHeight="1">
      <c r="A89" s="532">
        <v>70</v>
      </c>
      <c r="B89" s="529" t="s">
        <v>95</v>
      </c>
      <c r="C89" s="528" t="s">
        <v>184</v>
      </c>
      <c r="D89" s="528" t="s">
        <v>178</v>
      </c>
      <c r="E89" s="530"/>
      <c r="F89" s="528">
        <v>18</v>
      </c>
      <c r="G89" s="531"/>
      <c r="H89" s="534" t="s">
        <v>182</v>
      </c>
      <c r="I89" s="614" t="s">
        <v>185</v>
      </c>
      <c r="J89" s="615">
        <v>8645.98</v>
      </c>
      <c r="K89" s="535"/>
      <c r="L89" s="536" t="str">
        <f t="shared" si="15"/>
        <v>Included</v>
      </c>
      <c r="M89" s="513">
        <f t="shared" si="19"/>
        <v>0</v>
      </c>
      <c r="N89" s="515">
        <f t="shared" si="20"/>
        <v>0</v>
      </c>
      <c r="O89" s="333"/>
      <c r="P89" s="333">
        <f t="shared" si="16"/>
        <v>0</v>
      </c>
      <c r="Q89" s="333">
        <f t="shared" si="17"/>
        <v>0</v>
      </c>
      <c r="R89" s="522">
        <f t="shared" si="18"/>
        <v>0</v>
      </c>
      <c r="S89" s="585"/>
      <c r="T89" s="341"/>
    </row>
    <row r="90" spans="1:20" s="209" customFormat="1" ht="106.5" customHeight="1">
      <c r="A90" s="527">
        <v>71</v>
      </c>
      <c r="B90" s="529" t="s">
        <v>95</v>
      </c>
      <c r="C90" s="528" t="s">
        <v>186</v>
      </c>
      <c r="D90" s="528" t="s">
        <v>181</v>
      </c>
      <c r="E90" s="530"/>
      <c r="F90" s="528">
        <v>18</v>
      </c>
      <c r="G90" s="531"/>
      <c r="H90" s="534" t="s">
        <v>187</v>
      </c>
      <c r="I90" s="614" t="s">
        <v>188</v>
      </c>
      <c r="J90" s="615">
        <v>517.42999999999995</v>
      </c>
      <c r="K90" s="535"/>
      <c r="L90" s="536" t="str">
        <f t="shared" si="15"/>
        <v>Included</v>
      </c>
      <c r="M90" s="513">
        <f t="shared" si="19"/>
        <v>0</v>
      </c>
      <c r="N90" s="515">
        <f t="shared" si="20"/>
        <v>0</v>
      </c>
      <c r="O90" s="333"/>
      <c r="P90" s="333">
        <f t="shared" si="16"/>
        <v>0</v>
      </c>
      <c r="Q90" s="333">
        <f t="shared" si="17"/>
        <v>0</v>
      </c>
      <c r="R90" s="522">
        <f t="shared" si="18"/>
        <v>0</v>
      </c>
      <c r="S90" s="585"/>
      <c r="T90" s="341"/>
    </row>
    <row r="91" spans="1:20" s="209" customFormat="1" ht="106.5" customHeight="1">
      <c r="A91" s="527">
        <v>72</v>
      </c>
      <c r="B91" s="529" t="s">
        <v>95</v>
      </c>
      <c r="C91" s="528" t="s">
        <v>189</v>
      </c>
      <c r="D91" s="528" t="s">
        <v>178</v>
      </c>
      <c r="E91" s="530"/>
      <c r="F91" s="528">
        <v>18</v>
      </c>
      <c r="G91" s="531"/>
      <c r="H91" s="534" t="s">
        <v>190</v>
      </c>
      <c r="I91" s="614" t="s">
        <v>191</v>
      </c>
      <c r="J91" s="615">
        <v>3904</v>
      </c>
      <c r="K91" s="535"/>
      <c r="L91" s="536" t="str">
        <f t="shared" si="15"/>
        <v>Included</v>
      </c>
      <c r="M91" s="513">
        <f t="shared" si="19"/>
        <v>0</v>
      </c>
      <c r="N91" s="515">
        <f t="shared" si="20"/>
        <v>0</v>
      </c>
      <c r="O91" s="333"/>
      <c r="P91" s="333">
        <f t="shared" si="16"/>
        <v>0</v>
      </c>
      <c r="Q91" s="333">
        <f t="shared" si="17"/>
        <v>0</v>
      </c>
      <c r="R91" s="522">
        <f t="shared" si="18"/>
        <v>0</v>
      </c>
      <c r="S91" s="585"/>
      <c r="T91" s="341"/>
    </row>
    <row r="92" spans="1:20" s="209" customFormat="1" ht="106.5" customHeight="1">
      <c r="A92" s="532">
        <v>73</v>
      </c>
      <c r="B92" s="529" t="s">
        <v>95</v>
      </c>
      <c r="C92" s="528" t="s">
        <v>192</v>
      </c>
      <c r="D92" s="528" t="s">
        <v>193</v>
      </c>
      <c r="E92" s="530"/>
      <c r="F92" s="528">
        <v>18</v>
      </c>
      <c r="G92" s="531"/>
      <c r="H92" s="534" t="s">
        <v>194</v>
      </c>
      <c r="I92" s="614" t="s">
        <v>185</v>
      </c>
      <c r="J92" s="615">
        <v>11048.36</v>
      </c>
      <c r="K92" s="535"/>
      <c r="L92" s="536" t="str">
        <f t="shared" si="15"/>
        <v>Included</v>
      </c>
      <c r="M92" s="513">
        <f t="shared" si="19"/>
        <v>0</v>
      </c>
      <c r="N92" s="515">
        <f t="shared" si="20"/>
        <v>0</v>
      </c>
      <c r="O92" s="333"/>
      <c r="P92" s="333">
        <f t="shared" si="16"/>
        <v>0</v>
      </c>
      <c r="Q92" s="333">
        <f t="shared" si="17"/>
        <v>0</v>
      </c>
      <c r="R92" s="522">
        <f t="shared" si="18"/>
        <v>0</v>
      </c>
      <c r="S92" s="585"/>
      <c r="T92" s="341"/>
    </row>
    <row r="93" spans="1:20" s="209" customFormat="1" ht="106.5" customHeight="1">
      <c r="A93" s="527">
        <v>74</v>
      </c>
      <c r="B93" s="529" t="s">
        <v>95</v>
      </c>
      <c r="C93" s="528" t="s">
        <v>195</v>
      </c>
      <c r="D93" s="528" t="s">
        <v>196</v>
      </c>
      <c r="E93" s="530"/>
      <c r="F93" s="528">
        <v>18</v>
      </c>
      <c r="G93" s="531"/>
      <c r="H93" s="534" t="s">
        <v>197</v>
      </c>
      <c r="I93" s="614" t="s">
        <v>198</v>
      </c>
      <c r="J93" s="615">
        <v>672</v>
      </c>
      <c r="K93" s="535"/>
      <c r="L93" s="536" t="str">
        <f t="shared" si="15"/>
        <v>Included</v>
      </c>
      <c r="M93" s="513">
        <f t="shared" si="19"/>
        <v>0</v>
      </c>
      <c r="N93" s="515">
        <f t="shared" si="20"/>
        <v>0</v>
      </c>
      <c r="O93" s="333"/>
      <c r="P93" s="333">
        <f t="shared" si="16"/>
        <v>0</v>
      </c>
      <c r="Q93" s="333">
        <f t="shared" si="17"/>
        <v>0</v>
      </c>
      <c r="R93" s="522">
        <f t="shared" si="18"/>
        <v>0</v>
      </c>
      <c r="S93" s="585"/>
      <c r="T93" s="341"/>
    </row>
    <row r="94" spans="1:20" s="209" customFormat="1" ht="106.5" customHeight="1">
      <c r="A94" s="527">
        <v>75</v>
      </c>
      <c r="B94" s="529" t="s">
        <v>95</v>
      </c>
      <c r="C94" s="528" t="s">
        <v>199</v>
      </c>
      <c r="D94" s="528" t="s">
        <v>196</v>
      </c>
      <c r="E94" s="530"/>
      <c r="F94" s="528">
        <v>18</v>
      </c>
      <c r="G94" s="531"/>
      <c r="H94" s="534" t="s">
        <v>200</v>
      </c>
      <c r="I94" s="614" t="s">
        <v>198</v>
      </c>
      <c r="J94" s="615">
        <v>5304</v>
      </c>
      <c r="K94" s="535"/>
      <c r="L94" s="536" t="str">
        <f t="shared" si="15"/>
        <v>Included</v>
      </c>
      <c r="M94" s="513">
        <f t="shared" si="19"/>
        <v>0</v>
      </c>
      <c r="N94" s="515">
        <f t="shared" si="20"/>
        <v>0</v>
      </c>
      <c r="O94" s="333"/>
      <c r="P94" s="333">
        <f t="shared" si="16"/>
        <v>0</v>
      </c>
      <c r="Q94" s="333">
        <f t="shared" si="17"/>
        <v>0</v>
      </c>
      <c r="R94" s="522">
        <f t="shared" si="18"/>
        <v>0</v>
      </c>
      <c r="S94" s="585"/>
      <c r="T94" s="341"/>
    </row>
    <row r="95" spans="1:20" s="209" customFormat="1" ht="106.5" customHeight="1">
      <c r="A95" s="532">
        <v>76</v>
      </c>
      <c r="B95" s="529" t="s">
        <v>95</v>
      </c>
      <c r="C95" s="528">
        <v>120002104</v>
      </c>
      <c r="D95" s="528" t="s">
        <v>196</v>
      </c>
      <c r="E95" s="530"/>
      <c r="F95" s="528">
        <v>18</v>
      </c>
      <c r="G95" s="531"/>
      <c r="H95" s="533" t="s">
        <v>201</v>
      </c>
      <c r="I95" s="614" t="s">
        <v>159</v>
      </c>
      <c r="J95" s="615">
        <v>3896.6400000000003</v>
      </c>
      <c r="K95" s="535"/>
      <c r="L95" s="536" t="str">
        <f t="shared" si="15"/>
        <v>Included</v>
      </c>
      <c r="M95" s="513">
        <f t="shared" si="19"/>
        <v>0</v>
      </c>
      <c r="N95" s="515">
        <f t="shared" si="20"/>
        <v>0</v>
      </c>
      <c r="O95" s="333"/>
      <c r="P95" s="333">
        <f t="shared" si="16"/>
        <v>0</v>
      </c>
      <c r="Q95" s="333">
        <f t="shared" si="17"/>
        <v>0</v>
      </c>
      <c r="R95" s="522">
        <f t="shared" si="18"/>
        <v>0</v>
      </c>
      <c r="S95" s="585"/>
      <c r="T95" s="341"/>
    </row>
    <row r="96" spans="1:20" s="209" customFormat="1" ht="106.5" customHeight="1">
      <c r="A96" s="527">
        <v>77</v>
      </c>
      <c r="B96" s="529" t="s">
        <v>95</v>
      </c>
      <c r="C96" s="528">
        <v>120002103</v>
      </c>
      <c r="D96" s="528" t="s">
        <v>196</v>
      </c>
      <c r="E96" s="530"/>
      <c r="F96" s="528">
        <v>18</v>
      </c>
      <c r="G96" s="531"/>
      <c r="H96" s="533" t="s">
        <v>202</v>
      </c>
      <c r="I96" s="614" t="s">
        <v>159</v>
      </c>
      <c r="J96" s="615">
        <v>3896.6400000000003</v>
      </c>
      <c r="K96" s="535"/>
      <c r="L96" s="536" t="str">
        <f t="shared" si="15"/>
        <v>Included</v>
      </c>
      <c r="M96" s="513">
        <f t="shared" si="19"/>
        <v>0</v>
      </c>
      <c r="N96" s="515">
        <f t="shared" si="20"/>
        <v>0</v>
      </c>
      <c r="O96" s="333"/>
      <c r="P96" s="333">
        <f t="shared" si="16"/>
        <v>0</v>
      </c>
      <c r="Q96" s="333">
        <f t="shared" si="17"/>
        <v>0</v>
      </c>
      <c r="R96" s="522">
        <f t="shared" si="18"/>
        <v>0</v>
      </c>
      <c r="S96" s="585"/>
      <c r="T96" s="341"/>
    </row>
    <row r="97" spans="1:46" s="209" customFormat="1" ht="106.5" customHeight="1">
      <c r="A97" s="527">
        <v>78</v>
      </c>
      <c r="B97" s="529" t="s">
        <v>95</v>
      </c>
      <c r="C97" s="528" t="s">
        <v>203</v>
      </c>
      <c r="D97" s="528" t="s">
        <v>204</v>
      </c>
      <c r="E97" s="530"/>
      <c r="F97" s="528">
        <v>18</v>
      </c>
      <c r="G97" s="531"/>
      <c r="H97" s="533" t="s">
        <v>205</v>
      </c>
      <c r="I97" s="614" t="s">
        <v>185</v>
      </c>
      <c r="J97" s="615">
        <v>104.16</v>
      </c>
      <c r="K97" s="535"/>
      <c r="L97" s="536" t="str">
        <f t="shared" si="15"/>
        <v>Included</v>
      </c>
      <c r="M97" s="513">
        <f t="shared" si="19"/>
        <v>0</v>
      </c>
      <c r="N97" s="515">
        <f t="shared" si="20"/>
        <v>0</v>
      </c>
      <c r="O97" s="333"/>
      <c r="P97" s="333">
        <f t="shared" si="16"/>
        <v>0</v>
      </c>
      <c r="Q97" s="333">
        <f t="shared" si="17"/>
        <v>0</v>
      </c>
      <c r="R97" s="522">
        <f t="shared" si="18"/>
        <v>0</v>
      </c>
      <c r="S97" s="585"/>
      <c r="T97" s="341"/>
    </row>
    <row r="98" spans="1:46" s="209" customFormat="1" ht="106.5" customHeight="1">
      <c r="A98" s="532">
        <v>79</v>
      </c>
      <c r="B98" s="529" t="s">
        <v>95</v>
      </c>
      <c r="C98" s="528" t="s">
        <v>206</v>
      </c>
      <c r="D98" s="528" t="s">
        <v>204</v>
      </c>
      <c r="E98" s="530"/>
      <c r="F98" s="528">
        <v>18</v>
      </c>
      <c r="G98" s="531"/>
      <c r="H98" s="533" t="s">
        <v>207</v>
      </c>
      <c r="I98" s="614" t="s">
        <v>185</v>
      </c>
      <c r="J98" s="615">
        <v>235.20000000000002</v>
      </c>
      <c r="K98" s="535"/>
      <c r="L98" s="536" t="str">
        <f t="shared" si="15"/>
        <v>Included</v>
      </c>
      <c r="M98" s="513">
        <f t="shared" si="19"/>
        <v>0</v>
      </c>
      <c r="N98" s="515">
        <f t="shared" si="20"/>
        <v>0</v>
      </c>
      <c r="O98" s="333"/>
      <c r="P98" s="333">
        <f t="shared" si="16"/>
        <v>0</v>
      </c>
      <c r="Q98" s="333">
        <f t="shared" si="17"/>
        <v>0</v>
      </c>
      <c r="R98" s="522">
        <f t="shared" si="18"/>
        <v>0</v>
      </c>
      <c r="S98" s="585"/>
      <c r="T98" s="341"/>
    </row>
    <row r="99" spans="1:46" s="209" customFormat="1" ht="106.5" customHeight="1">
      <c r="A99" s="527">
        <v>80</v>
      </c>
      <c r="B99" s="529" t="s">
        <v>95</v>
      </c>
      <c r="C99" s="528" t="s">
        <v>208</v>
      </c>
      <c r="D99" s="528" t="s">
        <v>204</v>
      </c>
      <c r="E99" s="530"/>
      <c r="F99" s="528">
        <v>18</v>
      </c>
      <c r="G99" s="531"/>
      <c r="H99" s="533" t="s">
        <v>209</v>
      </c>
      <c r="I99" s="614" t="s">
        <v>185</v>
      </c>
      <c r="J99" s="615">
        <v>235.20000000000002</v>
      </c>
      <c r="K99" s="535"/>
      <c r="L99" s="536" t="str">
        <f t="shared" si="15"/>
        <v>Included</v>
      </c>
      <c r="M99" s="513">
        <f t="shared" si="19"/>
        <v>0</v>
      </c>
      <c r="N99" s="515">
        <f t="shared" si="20"/>
        <v>0</v>
      </c>
      <c r="O99" s="333"/>
      <c r="P99" s="333">
        <f t="shared" si="16"/>
        <v>0</v>
      </c>
      <c r="Q99" s="333">
        <f t="shared" si="17"/>
        <v>0</v>
      </c>
      <c r="R99" s="522">
        <f t="shared" si="18"/>
        <v>0</v>
      </c>
      <c r="S99" s="585"/>
      <c r="T99" s="341"/>
    </row>
    <row r="100" spans="1:46" s="209" customFormat="1" ht="106.5" customHeight="1">
      <c r="A100" s="527">
        <v>81</v>
      </c>
      <c r="B100" s="529" t="s">
        <v>95</v>
      </c>
      <c r="C100" s="528" t="s">
        <v>210</v>
      </c>
      <c r="D100" s="528" t="s">
        <v>204</v>
      </c>
      <c r="E100" s="530"/>
      <c r="F100" s="528">
        <v>18</v>
      </c>
      <c r="G100" s="531"/>
      <c r="H100" s="533" t="s">
        <v>211</v>
      </c>
      <c r="I100" s="614" t="s">
        <v>183</v>
      </c>
      <c r="J100" s="615">
        <v>6.2999999999999989</v>
      </c>
      <c r="K100" s="535"/>
      <c r="L100" s="536" t="str">
        <f t="shared" si="15"/>
        <v>Included</v>
      </c>
      <c r="M100" s="513">
        <f t="shared" si="19"/>
        <v>0</v>
      </c>
      <c r="N100" s="515">
        <f t="shared" si="20"/>
        <v>0</v>
      </c>
      <c r="O100" s="333"/>
      <c r="P100" s="333">
        <f t="shared" si="16"/>
        <v>0</v>
      </c>
      <c r="Q100" s="333">
        <f t="shared" si="17"/>
        <v>0</v>
      </c>
      <c r="R100" s="522">
        <f t="shared" si="18"/>
        <v>0</v>
      </c>
      <c r="S100" s="585"/>
      <c r="T100" s="341"/>
    </row>
    <row r="101" spans="1:46" s="209" customFormat="1" ht="329.25" customHeight="1">
      <c r="A101" s="532">
        <v>82</v>
      </c>
      <c r="B101" s="529" t="s">
        <v>95</v>
      </c>
      <c r="C101" s="528" t="s">
        <v>212</v>
      </c>
      <c r="D101" s="528" t="s">
        <v>213</v>
      </c>
      <c r="E101" s="530"/>
      <c r="F101" s="528">
        <v>18</v>
      </c>
      <c r="G101" s="531"/>
      <c r="H101" s="533" t="s">
        <v>214</v>
      </c>
      <c r="I101" s="614" t="s">
        <v>171</v>
      </c>
      <c r="J101" s="615">
        <v>940.80000000000007</v>
      </c>
      <c r="K101" s="535"/>
      <c r="L101" s="536" t="str">
        <f t="shared" si="15"/>
        <v>Included</v>
      </c>
      <c r="M101" s="513">
        <f t="shared" si="19"/>
        <v>0</v>
      </c>
      <c r="N101" s="515">
        <f t="shared" si="20"/>
        <v>0</v>
      </c>
      <c r="O101" s="333"/>
      <c r="P101" s="333">
        <f t="shared" si="16"/>
        <v>0</v>
      </c>
      <c r="Q101" s="333">
        <f t="shared" si="17"/>
        <v>0</v>
      </c>
      <c r="R101" s="522">
        <f t="shared" si="18"/>
        <v>0</v>
      </c>
      <c r="S101" s="585"/>
      <c r="T101" s="341"/>
    </row>
    <row r="102" spans="1:46" s="209" customFormat="1" ht="106.5" customHeight="1">
      <c r="A102" s="527">
        <v>83</v>
      </c>
      <c r="B102" s="529" t="s">
        <v>95</v>
      </c>
      <c r="C102" s="528" t="s">
        <v>215</v>
      </c>
      <c r="D102" s="528" t="s">
        <v>216</v>
      </c>
      <c r="E102" s="530"/>
      <c r="F102" s="528">
        <v>18</v>
      </c>
      <c r="G102" s="531"/>
      <c r="H102" s="533" t="s">
        <v>217</v>
      </c>
      <c r="I102" s="614" t="s">
        <v>188</v>
      </c>
      <c r="J102" s="615">
        <v>188.32</v>
      </c>
      <c r="K102" s="535"/>
      <c r="L102" s="536" t="str">
        <f t="shared" si="15"/>
        <v>Included</v>
      </c>
      <c r="M102" s="513">
        <f t="shared" si="19"/>
        <v>0</v>
      </c>
      <c r="N102" s="515">
        <f t="shared" si="20"/>
        <v>0</v>
      </c>
      <c r="O102" s="333"/>
      <c r="P102" s="333">
        <f t="shared" si="16"/>
        <v>0</v>
      </c>
      <c r="Q102" s="333">
        <f t="shared" si="17"/>
        <v>0</v>
      </c>
      <c r="R102" s="522">
        <f t="shared" si="18"/>
        <v>0</v>
      </c>
      <c r="S102" s="585"/>
      <c r="T102" s="341"/>
    </row>
    <row r="103" spans="1:46" s="209" customFormat="1" ht="106.5" customHeight="1">
      <c r="A103" s="527">
        <v>84</v>
      </c>
      <c r="B103" s="529" t="s">
        <v>95</v>
      </c>
      <c r="C103" s="528" t="s">
        <v>218</v>
      </c>
      <c r="D103" s="528" t="s">
        <v>219</v>
      </c>
      <c r="E103" s="530"/>
      <c r="F103" s="528">
        <v>18</v>
      </c>
      <c r="G103" s="531"/>
      <c r="H103" s="533" t="s">
        <v>220</v>
      </c>
      <c r="I103" s="614" t="s">
        <v>185</v>
      </c>
      <c r="J103" s="615">
        <v>626.40000000000009</v>
      </c>
      <c r="K103" s="535"/>
      <c r="L103" s="536" t="str">
        <f t="shared" si="15"/>
        <v>Included</v>
      </c>
      <c r="M103" s="513">
        <f t="shared" si="19"/>
        <v>0</v>
      </c>
      <c r="N103" s="515">
        <f t="shared" si="20"/>
        <v>0</v>
      </c>
      <c r="O103" s="333"/>
      <c r="P103" s="333">
        <f t="shared" si="16"/>
        <v>0</v>
      </c>
      <c r="Q103" s="333">
        <f t="shared" si="17"/>
        <v>0</v>
      </c>
      <c r="R103" s="522">
        <f t="shared" si="18"/>
        <v>0</v>
      </c>
      <c r="S103" s="585"/>
      <c r="T103" s="341"/>
    </row>
    <row r="104" spans="1:46" s="209" customFormat="1" ht="106.5" customHeight="1">
      <c r="A104" s="532">
        <v>85</v>
      </c>
      <c r="B104" s="529" t="s">
        <v>95</v>
      </c>
      <c r="C104" s="528" t="s">
        <v>221</v>
      </c>
      <c r="D104" s="528" t="s">
        <v>222</v>
      </c>
      <c r="E104" s="530"/>
      <c r="F104" s="528">
        <v>18</v>
      </c>
      <c r="G104" s="531"/>
      <c r="H104" s="533" t="s">
        <v>223</v>
      </c>
      <c r="I104" s="614" t="s">
        <v>185</v>
      </c>
      <c r="J104" s="615">
        <v>868.8</v>
      </c>
      <c r="K104" s="535"/>
      <c r="L104" s="536" t="str">
        <f t="shared" si="15"/>
        <v>Included</v>
      </c>
      <c r="M104" s="513">
        <f t="shared" si="19"/>
        <v>0</v>
      </c>
      <c r="N104" s="515">
        <f t="shared" si="20"/>
        <v>0</v>
      </c>
      <c r="O104" s="333"/>
      <c r="P104" s="333">
        <f t="shared" si="16"/>
        <v>0</v>
      </c>
      <c r="Q104" s="333">
        <f t="shared" si="17"/>
        <v>0</v>
      </c>
      <c r="R104" s="522">
        <f t="shared" si="18"/>
        <v>0</v>
      </c>
      <c r="S104" s="585"/>
      <c r="T104" s="341"/>
    </row>
    <row r="105" spans="1:46" s="209" customFormat="1" ht="106.5" customHeight="1">
      <c r="A105" s="527">
        <v>86</v>
      </c>
      <c r="B105" s="529" t="s">
        <v>95</v>
      </c>
      <c r="C105" s="528" t="s">
        <v>224</v>
      </c>
      <c r="D105" s="528" t="s">
        <v>193</v>
      </c>
      <c r="E105" s="616"/>
      <c r="F105" s="528">
        <v>18</v>
      </c>
      <c r="G105" s="531"/>
      <c r="H105" s="533" t="s">
        <v>225</v>
      </c>
      <c r="I105" s="614" t="s">
        <v>185</v>
      </c>
      <c r="J105" s="615">
        <v>895.43999999999994</v>
      </c>
      <c r="K105" s="535"/>
      <c r="L105" s="536" t="str">
        <f t="shared" si="15"/>
        <v>Included</v>
      </c>
      <c r="M105" s="513">
        <f t="shared" si="19"/>
        <v>0</v>
      </c>
      <c r="N105" s="515">
        <f t="shared" si="20"/>
        <v>0</v>
      </c>
      <c r="O105" s="333"/>
      <c r="P105" s="333">
        <f t="shared" si="16"/>
        <v>0</v>
      </c>
      <c r="Q105" s="333">
        <f t="shared" si="17"/>
        <v>0</v>
      </c>
      <c r="R105" s="522">
        <f t="shared" si="18"/>
        <v>0</v>
      </c>
      <c r="S105" s="585"/>
      <c r="T105" s="341"/>
    </row>
    <row r="106" spans="1:46" s="561" customFormat="1" ht="106.5" customHeight="1">
      <c r="A106" s="527">
        <v>87</v>
      </c>
      <c r="B106" s="529" t="s">
        <v>95</v>
      </c>
      <c r="C106" s="528" t="s">
        <v>226</v>
      </c>
      <c r="D106" s="528" t="s">
        <v>193</v>
      </c>
      <c r="E106" s="616"/>
      <c r="F106" s="528">
        <v>18</v>
      </c>
      <c r="G106" s="531"/>
      <c r="H106" s="533" t="s">
        <v>227</v>
      </c>
      <c r="I106" s="614" t="s">
        <v>198</v>
      </c>
      <c r="J106" s="615">
        <v>1973.6</v>
      </c>
      <c r="K106" s="535"/>
      <c r="L106" s="536" t="str">
        <f t="shared" si="15"/>
        <v>Included</v>
      </c>
      <c r="M106" s="513">
        <f t="shared" si="19"/>
        <v>0</v>
      </c>
      <c r="N106" s="515">
        <f t="shared" si="20"/>
        <v>0</v>
      </c>
      <c r="O106" s="560"/>
      <c r="P106" s="333">
        <f t="shared" si="16"/>
        <v>0</v>
      </c>
      <c r="Q106" s="333">
        <f t="shared" si="17"/>
        <v>0</v>
      </c>
      <c r="R106" s="522">
        <f t="shared" si="18"/>
        <v>0</v>
      </c>
      <c r="S106" s="584"/>
      <c r="U106" s="562"/>
      <c r="V106" s="562"/>
      <c r="W106" s="563"/>
      <c r="X106" s="562"/>
      <c r="Y106" s="562"/>
      <c r="AB106" s="559"/>
      <c r="AC106" s="559"/>
      <c r="AG106" s="560"/>
      <c r="AH106" s="560"/>
      <c r="AI106" s="560"/>
      <c r="AJ106" s="560"/>
      <c r="AK106" s="560"/>
      <c r="AL106" s="560"/>
      <c r="AM106" s="560"/>
      <c r="AN106" s="560"/>
      <c r="AO106" s="560"/>
      <c r="AP106" s="560"/>
      <c r="AQ106" s="560"/>
      <c r="AR106" s="560"/>
      <c r="AS106" s="560"/>
      <c r="AT106" s="560"/>
    </row>
    <row r="107" spans="1:46" s="209" customFormat="1" ht="106.5" customHeight="1">
      <c r="A107" s="532">
        <v>88</v>
      </c>
      <c r="B107" s="529" t="s">
        <v>95</v>
      </c>
      <c r="C107" s="528" t="s">
        <v>228</v>
      </c>
      <c r="D107" s="528" t="s">
        <v>229</v>
      </c>
      <c r="E107" s="616"/>
      <c r="F107" s="528">
        <v>18</v>
      </c>
      <c r="G107" s="531"/>
      <c r="H107" s="533" t="s">
        <v>230</v>
      </c>
      <c r="I107" s="614" t="s">
        <v>171</v>
      </c>
      <c r="J107" s="615">
        <v>73938</v>
      </c>
      <c r="K107" s="535"/>
      <c r="L107" s="536" t="str">
        <f t="shared" ref="L107:L170" si="21">IF(K107=0, "Included",IF(ISERROR(J107*K107), K107, J107*K107))</f>
        <v>Included</v>
      </c>
      <c r="M107" s="513">
        <f t="shared" si="19"/>
        <v>0</v>
      </c>
      <c r="N107" s="515">
        <f t="shared" si="20"/>
        <v>0</v>
      </c>
      <c r="O107" s="333"/>
      <c r="P107" s="333">
        <f t="shared" si="16"/>
        <v>0</v>
      </c>
      <c r="Q107" s="333">
        <f t="shared" si="17"/>
        <v>0</v>
      </c>
      <c r="R107" s="522">
        <f t="shared" si="18"/>
        <v>0</v>
      </c>
      <c r="T107" s="341"/>
    </row>
    <row r="108" spans="1:46" s="209" customFormat="1" ht="106.5" customHeight="1">
      <c r="A108" s="527">
        <v>89</v>
      </c>
      <c r="B108" s="529" t="s">
        <v>95</v>
      </c>
      <c r="C108" s="528" t="s">
        <v>231</v>
      </c>
      <c r="D108" s="528" t="s">
        <v>178</v>
      </c>
      <c r="E108" s="616"/>
      <c r="F108" s="528">
        <v>18</v>
      </c>
      <c r="G108" s="531"/>
      <c r="H108" s="534" t="s">
        <v>232</v>
      </c>
      <c r="I108" s="614" t="s">
        <v>233</v>
      </c>
      <c r="J108" s="615">
        <v>38227.4</v>
      </c>
      <c r="K108" s="535"/>
      <c r="L108" s="536" t="str">
        <f t="shared" si="21"/>
        <v>Included</v>
      </c>
      <c r="M108" s="513">
        <f t="shared" si="19"/>
        <v>0</v>
      </c>
      <c r="N108" s="515">
        <f t="shared" si="20"/>
        <v>0</v>
      </c>
      <c r="O108" s="333"/>
      <c r="P108" s="333">
        <f t="shared" si="16"/>
        <v>0</v>
      </c>
      <c r="Q108" s="333">
        <f t="shared" si="17"/>
        <v>0</v>
      </c>
      <c r="R108" s="522">
        <f t="shared" si="18"/>
        <v>0</v>
      </c>
      <c r="S108" s="585"/>
      <c r="T108" s="341"/>
    </row>
    <row r="109" spans="1:46" s="209" customFormat="1" ht="106.5" customHeight="1">
      <c r="A109" s="527">
        <v>90</v>
      </c>
      <c r="B109" s="529" t="s">
        <v>95</v>
      </c>
      <c r="C109" s="528" t="s">
        <v>234</v>
      </c>
      <c r="D109" s="528" t="s">
        <v>178</v>
      </c>
      <c r="E109" s="616"/>
      <c r="F109" s="528">
        <v>18</v>
      </c>
      <c r="G109" s="531"/>
      <c r="H109" s="534" t="s">
        <v>235</v>
      </c>
      <c r="I109" s="614" t="s">
        <v>233</v>
      </c>
      <c r="J109" s="615">
        <v>73938</v>
      </c>
      <c r="K109" s="535"/>
      <c r="L109" s="536" t="str">
        <f t="shared" si="21"/>
        <v>Included</v>
      </c>
      <c r="M109" s="513">
        <f t="shared" si="19"/>
        <v>0</v>
      </c>
      <c r="N109" s="515">
        <f t="shared" si="20"/>
        <v>0</v>
      </c>
      <c r="O109" s="333"/>
      <c r="P109" s="333">
        <f t="shared" si="16"/>
        <v>0</v>
      </c>
      <c r="Q109" s="333">
        <f t="shared" si="17"/>
        <v>0</v>
      </c>
      <c r="R109" s="522">
        <f t="shared" si="18"/>
        <v>0</v>
      </c>
      <c r="S109" s="585"/>
      <c r="T109" s="341"/>
    </row>
    <row r="110" spans="1:46" s="209" customFormat="1" ht="106.5" customHeight="1">
      <c r="A110" s="532">
        <v>91</v>
      </c>
      <c r="B110" s="529" t="s">
        <v>95</v>
      </c>
      <c r="C110" s="528" t="s">
        <v>236</v>
      </c>
      <c r="D110" s="528" t="s">
        <v>178</v>
      </c>
      <c r="E110" s="616"/>
      <c r="F110" s="528">
        <v>18</v>
      </c>
      <c r="G110" s="531"/>
      <c r="H110" s="534" t="s">
        <v>237</v>
      </c>
      <c r="I110" s="614" t="s">
        <v>233</v>
      </c>
      <c r="J110" s="615">
        <v>35661</v>
      </c>
      <c r="K110" s="535"/>
      <c r="L110" s="536" t="str">
        <f t="shared" si="21"/>
        <v>Included</v>
      </c>
      <c r="M110" s="513">
        <f t="shared" si="19"/>
        <v>0</v>
      </c>
      <c r="N110" s="515">
        <f t="shared" si="20"/>
        <v>0</v>
      </c>
      <c r="O110" s="333"/>
      <c r="P110" s="333">
        <f t="shared" si="16"/>
        <v>0</v>
      </c>
      <c r="Q110" s="333">
        <f t="shared" si="17"/>
        <v>0</v>
      </c>
      <c r="R110" s="522">
        <f t="shared" si="18"/>
        <v>0</v>
      </c>
      <c r="S110" s="585"/>
      <c r="T110" s="341"/>
    </row>
    <row r="111" spans="1:46" s="209" customFormat="1" ht="106.5" customHeight="1">
      <c r="A111" s="527">
        <v>92</v>
      </c>
      <c r="B111" s="529" t="s">
        <v>95</v>
      </c>
      <c r="C111" s="528" t="s">
        <v>238</v>
      </c>
      <c r="D111" s="528" t="s">
        <v>178</v>
      </c>
      <c r="E111" s="616"/>
      <c r="F111" s="528">
        <v>18</v>
      </c>
      <c r="G111" s="531"/>
      <c r="H111" s="534" t="s">
        <v>239</v>
      </c>
      <c r="I111" s="614" t="s">
        <v>233</v>
      </c>
      <c r="J111" s="615">
        <v>1300</v>
      </c>
      <c r="K111" s="535"/>
      <c r="L111" s="536" t="str">
        <f t="shared" si="21"/>
        <v>Included</v>
      </c>
      <c r="M111" s="513">
        <f t="shared" si="19"/>
        <v>0</v>
      </c>
      <c r="N111" s="515">
        <f t="shared" si="20"/>
        <v>0</v>
      </c>
      <c r="O111" s="333"/>
      <c r="P111" s="333">
        <f t="shared" si="16"/>
        <v>0</v>
      </c>
      <c r="Q111" s="333">
        <f t="shared" si="17"/>
        <v>0</v>
      </c>
      <c r="R111" s="522">
        <f t="shared" si="18"/>
        <v>0</v>
      </c>
      <c r="S111" s="585"/>
      <c r="T111" s="341"/>
    </row>
    <row r="112" spans="1:46" s="209" customFormat="1" ht="106.5" customHeight="1">
      <c r="A112" s="527">
        <v>93</v>
      </c>
      <c r="B112" s="529" t="s">
        <v>95</v>
      </c>
      <c r="C112" s="528" t="s">
        <v>240</v>
      </c>
      <c r="D112" s="528" t="s">
        <v>229</v>
      </c>
      <c r="E112" s="616"/>
      <c r="F112" s="528">
        <v>18</v>
      </c>
      <c r="G112" s="531"/>
      <c r="H112" s="534" t="s">
        <v>241</v>
      </c>
      <c r="I112" s="614" t="s">
        <v>185</v>
      </c>
      <c r="J112" s="615">
        <v>626.40000000000009</v>
      </c>
      <c r="K112" s="535"/>
      <c r="L112" s="536" t="str">
        <f t="shared" si="21"/>
        <v>Included</v>
      </c>
      <c r="M112" s="513">
        <f t="shared" si="19"/>
        <v>0</v>
      </c>
      <c r="N112" s="515">
        <f t="shared" si="20"/>
        <v>0</v>
      </c>
      <c r="O112" s="333"/>
      <c r="P112" s="333">
        <f t="shared" si="16"/>
        <v>0</v>
      </c>
      <c r="Q112" s="333">
        <f t="shared" si="17"/>
        <v>0</v>
      </c>
      <c r="R112" s="522">
        <f t="shared" si="18"/>
        <v>0</v>
      </c>
      <c r="S112" s="585"/>
      <c r="T112" s="341"/>
    </row>
    <row r="113" spans="1:20" s="209" customFormat="1" ht="176.25" customHeight="1">
      <c r="A113" s="532">
        <v>94</v>
      </c>
      <c r="B113" s="529" t="s">
        <v>95</v>
      </c>
      <c r="C113" s="528" t="s">
        <v>242</v>
      </c>
      <c r="D113" s="528" t="s">
        <v>178</v>
      </c>
      <c r="E113" s="616"/>
      <c r="F113" s="528">
        <v>18</v>
      </c>
      <c r="G113" s="531"/>
      <c r="H113" s="534" t="s">
        <v>243</v>
      </c>
      <c r="I113" s="614" t="s">
        <v>185</v>
      </c>
      <c r="J113" s="615">
        <v>20495</v>
      </c>
      <c r="K113" s="535"/>
      <c r="L113" s="536" t="str">
        <f t="shared" si="21"/>
        <v>Included</v>
      </c>
      <c r="M113" s="513">
        <f t="shared" si="19"/>
        <v>0</v>
      </c>
      <c r="N113" s="515">
        <f t="shared" si="20"/>
        <v>0</v>
      </c>
      <c r="O113" s="333"/>
      <c r="P113" s="333">
        <f t="shared" si="16"/>
        <v>0</v>
      </c>
      <c r="Q113" s="333">
        <f t="shared" si="17"/>
        <v>0</v>
      </c>
      <c r="R113" s="522">
        <f t="shared" si="18"/>
        <v>0</v>
      </c>
      <c r="S113" s="585"/>
      <c r="T113" s="341"/>
    </row>
    <row r="114" spans="1:20" s="209" customFormat="1" ht="106.5" customHeight="1">
      <c r="A114" s="527">
        <v>95</v>
      </c>
      <c r="B114" s="529" t="s">
        <v>95</v>
      </c>
      <c r="C114" s="528" t="s">
        <v>244</v>
      </c>
      <c r="D114" s="528" t="s">
        <v>204</v>
      </c>
      <c r="E114" s="616"/>
      <c r="F114" s="528">
        <v>18</v>
      </c>
      <c r="G114" s="531"/>
      <c r="H114" s="534" t="s">
        <v>245</v>
      </c>
      <c r="I114" s="614" t="s">
        <v>103</v>
      </c>
      <c r="J114" s="615">
        <v>944</v>
      </c>
      <c r="K114" s="535"/>
      <c r="L114" s="536" t="str">
        <f t="shared" si="21"/>
        <v>Included</v>
      </c>
      <c r="M114" s="513">
        <f t="shared" si="19"/>
        <v>0</v>
      </c>
      <c r="N114" s="515">
        <f t="shared" si="20"/>
        <v>0</v>
      </c>
      <c r="O114" s="333"/>
      <c r="P114" s="333">
        <f t="shared" si="16"/>
        <v>0</v>
      </c>
      <c r="Q114" s="333">
        <f t="shared" si="17"/>
        <v>0</v>
      </c>
      <c r="R114" s="522">
        <f t="shared" si="18"/>
        <v>0</v>
      </c>
      <c r="S114" s="585"/>
      <c r="T114" s="341"/>
    </row>
    <row r="115" spans="1:20" s="209" customFormat="1" ht="106.5" customHeight="1">
      <c r="A115" s="527">
        <v>96</v>
      </c>
      <c r="B115" s="529" t="s">
        <v>95</v>
      </c>
      <c r="C115" s="528" t="s">
        <v>246</v>
      </c>
      <c r="D115" s="528" t="s">
        <v>204</v>
      </c>
      <c r="E115" s="616"/>
      <c r="F115" s="528">
        <v>18</v>
      </c>
      <c r="G115" s="531"/>
      <c r="H115" s="534" t="s">
        <v>247</v>
      </c>
      <c r="I115" s="614" t="s">
        <v>103</v>
      </c>
      <c r="J115" s="615">
        <v>944</v>
      </c>
      <c r="K115" s="535"/>
      <c r="L115" s="536" t="str">
        <f t="shared" si="21"/>
        <v>Included</v>
      </c>
      <c r="M115" s="513">
        <f t="shared" si="19"/>
        <v>0</v>
      </c>
      <c r="N115" s="515">
        <f t="shared" si="20"/>
        <v>0</v>
      </c>
      <c r="O115" s="333"/>
      <c r="P115" s="333">
        <f t="shared" si="16"/>
        <v>0</v>
      </c>
      <c r="Q115" s="333">
        <f t="shared" si="17"/>
        <v>0</v>
      </c>
      <c r="R115" s="522">
        <f t="shared" si="18"/>
        <v>0</v>
      </c>
      <c r="S115" s="585"/>
      <c r="T115" s="341"/>
    </row>
    <row r="116" spans="1:20" s="209" customFormat="1" ht="141.75" customHeight="1">
      <c r="A116" s="532">
        <v>97</v>
      </c>
      <c r="B116" s="529" t="s">
        <v>95</v>
      </c>
      <c r="C116" s="528" t="s">
        <v>248</v>
      </c>
      <c r="D116" s="528" t="s">
        <v>204</v>
      </c>
      <c r="E116" s="616"/>
      <c r="F116" s="528">
        <v>18</v>
      </c>
      <c r="G116" s="531"/>
      <c r="H116" s="534" t="s">
        <v>249</v>
      </c>
      <c r="I116" s="614" t="s">
        <v>191</v>
      </c>
      <c r="J116" s="615">
        <v>470.4</v>
      </c>
      <c r="K116" s="535"/>
      <c r="L116" s="536" t="str">
        <f t="shared" si="21"/>
        <v>Included</v>
      </c>
      <c r="M116" s="513">
        <f t="shared" si="19"/>
        <v>0</v>
      </c>
      <c r="N116" s="515">
        <f t="shared" si="20"/>
        <v>0</v>
      </c>
      <c r="O116" s="333"/>
      <c r="P116" s="333">
        <f t="shared" si="16"/>
        <v>0</v>
      </c>
      <c r="Q116" s="333">
        <f t="shared" si="17"/>
        <v>0</v>
      </c>
      <c r="R116" s="522">
        <f t="shared" si="18"/>
        <v>0</v>
      </c>
      <c r="S116" s="585"/>
      <c r="T116" s="341"/>
    </row>
    <row r="117" spans="1:20" s="209" customFormat="1" ht="171.75" customHeight="1">
      <c r="A117" s="527">
        <v>98</v>
      </c>
      <c r="B117" s="529" t="s">
        <v>95</v>
      </c>
      <c r="C117" s="617">
        <v>5000000080</v>
      </c>
      <c r="D117" s="617">
        <v>995428</v>
      </c>
      <c r="E117" s="530"/>
      <c r="F117" s="528">
        <v>18</v>
      </c>
      <c r="G117" s="531"/>
      <c r="H117" s="623" t="s">
        <v>670</v>
      </c>
      <c r="I117" s="614" t="s">
        <v>250</v>
      </c>
      <c r="J117" s="615">
        <v>-11840</v>
      </c>
      <c r="K117" s="531"/>
      <c r="L117" s="536" t="str">
        <f>IF(K117=0, "Included",IF(ISERROR(J117*K117), K117, J117*K117))</f>
        <v>Included</v>
      </c>
      <c r="M117" s="513">
        <f t="shared" si="19"/>
        <v>0</v>
      </c>
      <c r="N117" s="515"/>
      <c r="O117" s="333"/>
      <c r="P117" s="333">
        <f t="shared" si="16"/>
        <v>0</v>
      </c>
      <c r="Q117" s="333">
        <f t="shared" si="17"/>
        <v>0</v>
      </c>
      <c r="R117" s="522"/>
      <c r="S117" s="585"/>
      <c r="T117" s="341"/>
    </row>
    <row r="118" spans="1:20" s="209" customFormat="1" ht="106.5" customHeight="1">
      <c r="A118" s="532">
        <v>99</v>
      </c>
      <c r="B118" s="529" t="s">
        <v>251</v>
      </c>
      <c r="C118" s="617">
        <v>1000070557</v>
      </c>
      <c r="D118" s="617">
        <v>85369090</v>
      </c>
      <c r="E118" s="530"/>
      <c r="F118" s="528">
        <v>18</v>
      </c>
      <c r="G118" s="531"/>
      <c r="H118" s="534" t="s">
        <v>252</v>
      </c>
      <c r="I118" s="614" t="s">
        <v>253</v>
      </c>
      <c r="J118" s="615">
        <v>224</v>
      </c>
      <c r="K118" s="535"/>
      <c r="L118" s="536" t="str">
        <f t="shared" si="21"/>
        <v>Included</v>
      </c>
      <c r="M118" s="513">
        <f t="shared" si="19"/>
        <v>0</v>
      </c>
      <c r="N118" s="515">
        <f t="shared" si="20"/>
        <v>0</v>
      </c>
      <c r="O118" s="333"/>
      <c r="P118" s="333">
        <f t="shared" si="16"/>
        <v>0</v>
      </c>
      <c r="Q118" s="333">
        <f t="shared" si="17"/>
        <v>0</v>
      </c>
      <c r="R118" s="522">
        <f t="shared" si="18"/>
        <v>0</v>
      </c>
      <c r="S118" s="585"/>
      <c r="T118" s="341"/>
    </row>
    <row r="119" spans="1:20" s="209" customFormat="1" ht="106.5" customHeight="1">
      <c r="A119" s="527">
        <v>100</v>
      </c>
      <c r="B119" s="529" t="s">
        <v>251</v>
      </c>
      <c r="C119" s="617">
        <v>1000070557</v>
      </c>
      <c r="D119" s="617">
        <v>85369090</v>
      </c>
      <c r="E119" s="530"/>
      <c r="F119" s="528">
        <v>18</v>
      </c>
      <c r="G119" s="531"/>
      <c r="H119" s="534" t="s">
        <v>254</v>
      </c>
      <c r="I119" s="614" t="s">
        <v>253</v>
      </c>
      <c r="J119" s="615">
        <v>100</v>
      </c>
      <c r="K119" s="535"/>
      <c r="L119" s="536" t="str">
        <f t="shared" si="21"/>
        <v>Included</v>
      </c>
      <c r="M119" s="513">
        <f t="shared" si="19"/>
        <v>0</v>
      </c>
      <c r="N119" s="515">
        <f t="shared" si="20"/>
        <v>0</v>
      </c>
      <c r="O119" s="333"/>
      <c r="P119" s="333">
        <f t="shared" si="16"/>
        <v>0</v>
      </c>
      <c r="Q119" s="333">
        <f t="shared" si="17"/>
        <v>0</v>
      </c>
      <c r="R119" s="522">
        <f t="shared" si="18"/>
        <v>0</v>
      </c>
      <c r="S119" s="585"/>
      <c r="T119" s="341"/>
    </row>
    <row r="120" spans="1:20" s="209" customFormat="1" ht="106.5" customHeight="1">
      <c r="A120" s="532">
        <v>101</v>
      </c>
      <c r="B120" s="529" t="s">
        <v>251</v>
      </c>
      <c r="C120" s="617">
        <v>1000070557</v>
      </c>
      <c r="D120" s="617">
        <v>85369090</v>
      </c>
      <c r="E120" s="530"/>
      <c r="F120" s="528">
        <v>18</v>
      </c>
      <c r="G120" s="531"/>
      <c r="H120" s="534" t="s">
        <v>255</v>
      </c>
      <c r="I120" s="614" t="s">
        <v>253</v>
      </c>
      <c r="J120" s="615">
        <v>40</v>
      </c>
      <c r="K120" s="535"/>
      <c r="L120" s="536" t="str">
        <f t="shared" si="21"/>
        <v>Included</v>
      </c>
      <c r="M120" s="513">
        <f t="shared" si="19"/>
        <v>0</v>
      </c>
      <c r="N120" s="515">
        <f t="shared" si="20"/>
        <v>0</v>
      </c>
      <c r="O120" s="333"/>
      <c r="P120" s="333">
        <f t="shared" si="16"/>
        <v>0</v>
      </c>
      <c r="Q120" s="333">
        <f t="shared" si="17"/>
        <v>0</v>
      </c>
      <c r="R120" s="522">
        <f t="shared" si="18"/>
        <v>0</v>
      </c>
      <c r="S120" s="585"/>
      <c r="T120" s="341"/>
    </row>
    <row r="121" spans="1:20" s="209" customFormat="1" ht="106.5" customHeight="1">
      <c r="A121" s="527">
        <v>102</v>
      </c>
      <c r="B121" s="529" t="s">
        <v>251</v>
      </c>
      <c r="C121" s="617">
        <v>1000070557</v>
      </c>
      <c r="D121" s="617">
        <v>85369090</v>
      </c>
      <c r="E121" s="530"/>
      <c r="F121" s="528">
        <v>18</v>
      </c>
      <c r="G121" s="531"/>
      <c r="H121" s="534" t="s">
        <v>256</v>
      </c>
      <c r="I121" s="614" t="s">
        <v>253</v>
      </c>
      <c r="J121" s="615">
        <v>20</v>
      </c>
      <c r="K121" s="535"/>
      <c r="L121" s="536" t="str">
        <f t="shared" si="21"/>
        <v>Included</v>
      </c>
      <c r="M121" s="513">
        <f t="shared" si="19"/>
        <v>0</v>
      </c>
      <c r="N121" s="515">
        <f t="shared" si="20"/>
        <v>0</v>
      </c>
      <c r="O121" s="333"/>
      <c r="P121" s="333">
        <f t="shared" si="16"/>
        <v>0</v>
      </c>
      <c r="Q121" s="333">
        <f t="shared" si="17"/>
        <v>0</v>
      </c>
      <c r="R121" s="522">
        <f t="shared" si="18"/>
        <v>0</v>
      </c>
      <c r="S121" s="585"/>
      <c r="T121" s="341"/>
    </row>
    <row r="122" spans="1:20" s="209" customFormat="1" ht="106.5" customHeight="1">
      <c r="A122" s="532">
        <v>103</v>
      </c>
      <c r="B122" s="529" t="s">
        <v>251</v>
      </c>
      <c r="C122" s="617">
        <v>1000070557</v>
      </c>
      <c r="D122" s="617">
        <v>85369090</v>
      </c>
      <c r="E122" s="530"/>
      <c r="F122" s="528">
        <v>18</v>
      </c>
      <c r="G122" s="531"/>
      <c r="H122" s="534" t="s">
        <v>257</v>
      </c>
      <c r="I122" s="614" t="s">
        <v>253</v>
      </c>
      <c r="J122" s="615">
        <v>4</v>
      </c>
      <c r="K122" s="535"/>
      <c r="L122" s="536" t="str">
        <f t="shared" si="21"/>
        <v>Included</v>
      </c>
      <c r="M122" s="513">
        <f t="shared" si="19"/>
        <v>0</v>
      </c>
      <c r="N122" s="515">
        <f t="shared" si="20"/>
        <v>0</v>
      </c>
      <c r="O122" s="333"/>
      <c r="P122" s="333">
        <f t="shared" si="16"/>
        <v>0</v>
      </c>
      <c r="Q122" s="333">
        <f t="shared" si="17"/>
        <v>0</v>
      </c>
      <c r="R122" s="522">
        <f t="shared" si="18"/>
        <v>0</v>
      </c>
      <c r="S122" s="585"/>
      <c r="T122" s="341"/>
    </row>
    <row r="123" spans="1:20" s="209" customFormat="1" ht="106.5" customHeight="1">
      <c r="A123" s="527">
        <v>104</v>
      </c>
      <c r="B123" s="529" t="s">
        <v>251</v>
      </c>
      <c r="C123" s="617">
        <v>1000070572</v>
      </c>
      <c r="D123" s="617">
        <v>85369090</v>
      </c>
      <c r="E123" s="530"/>
      <c r="F123" s="528">
        <v>18</v>
      </c>
      <c r="G123" s="531"/>
      <c r="H123" s="534" t="s">
        <v>258</v>
      </c>
      <c r="I123" s="614" t="s">
        <v>259</v>
      </c>
      <c r="J123" s="615">
        <v>5000</v>
      </c>
      <c r="K123" s="535"/>
      <c r="L123" s="536" t="str">
        <f t="shared" si="21"/>
        <v>Included</v>
      </c>
      <c r="M123" s="513">
        <f t="shared" si="19"/>
        <v>0</v>
      </c>
      <c r="N123" s="515">
        <f t="shared" si="20"/>
        <v>0</v>
      </c>
      <c r="O123" s="333"/>
      <c r="P123" s="333">
        <f t="shared" si="16"/>
        <v>0</v>
      </c>
      <c r="Q123" s="333">
        <f t="shared" si="17"/>
        <v>0</v>
      </c>
      <c r="R123" s="522">
        <f t="shared" si="18"/>
        <v>0</v>
      </c>
      <c r="S123" s="585"/>
      <c r="T123" s="341"/>
    </row>
    <row r="124" spans="1:20" s="209" customFormat="1" ht="106.5" customHeight="1">
      <c r="A124" s="532">
        <v>105</v>
      </c>
      <c r="B124" s="529" t="s">
        <v>251</v>
      </c>
      <c r="C124" s="617">
        <v>1000070560</v>
      </c>
      <c r="D124" s="617">
        <v>85369090</v>
      </c>
      <c r="E124" s="530"/>
      <c r="F124" s="528">
        <v>18</v>
      </c>
      <c r="G124" s="531"/>
      <c r="H124" s="534" t="s">
        <v>260</v>
      </c>
      <c r="I124" s="614" t="s">
        <v>259</v>
      </c>
      <c r="J124" s="615">
        <v>600</v>
      </c>
      <c r="K124" s="535"/>
      <c r="L124" s="536" t="str">
        <f t="shared" si="21"/>
        <v>Included</v>
      </c>
      <c r="M124" s="513">
        <f t="shared" si="19"/>
        <v>0</v>
      </c>
      <c r="N124" s="515">
        <f t="shared" si="20"/>
        <v>0</v>
      </c>
      <c r="O124" s="333"/>
      <c r="P124" s="333">
        <f t="shared" si="16"/>
        <v>0</v>
      </c>
      <c r="Q124" s="333">
        <f t="shared" si="17"/>
        <v>0</v>
      </c>
      <c r="R124" s="522">
        <f t="shared" si="18"/>
        <v>0</v>
      </c>
      <c r="S124" s="585"/>
      <c r="T124" s="341"/>
    </row>
    <row r="125" spans="1:20" s="209" customFormat="1" ht="106.5" customHeight="1">
      <c r="A125" s="527">
        <v>106</v>
      </c>
      <c r="B125" s="529" t="s">
        <v>251</v>
      </c>
      <c r="C125" s="617">
        <v>1000070572</v>
      </c>
      <c r="D125" s="617">
        <v>85369090</v>
      </c>
      <c r="E125" s="530"/>
      <c r="F125" s="528">
        <v>18</v>
      </c>
      <c r="G125" s="531"/>
      <c r="H125" s="534" t="s">
        <v>261</v>
      </c>
      <c r="I125" s="614" t="s">
        <v>259</v>
      </c>
      <c r="J125" s="615">
        <v>1600</v>
      </c>
      <c r="K125" s="535"/>
      <c r="L125" s="536" t="str">
        <f t="shared" si="21"/>
        <v>Included</v>
      </c>
      <c r="M125" s="513">
        <f t="shared" si="19"/>
        <v>0</v>
      </c>
      <c r="N125" s="515">
        <f t="shared" si="20"/>
        <v>0</v>
      </c>
      <c r="O125" s="333"/>
      <c r="P125" s="333">
        <f t="shared" si="16"/>
        <v>0</v>
      </c>
      <c r="Q125" s="333">
        <f t="shared" si="17"/>
        <v>0</v>
      </c>
      <c r="R125" s="522">
        <f t="shared" si="18"/>
        <v>0</v>
      </c>
      <c r="S125" s="585"/>
      <c r="T125" s="341"/>
    </row>
    <row r="126" spans="1:20" s="209" customFormat="1" ht="106.5" customHeight="1">
      <c r="A126" s="532">
        <v>107</v>
      </c>
      <c r="B126" s="529" t="s">
        <v>251</v>
      </c>
      <c r="C126" s="617">
        <v>1000070565</v>
      </c>
      <c r="D126" s="617">
        <v>85369090</v>
      </c>
      <c r="E126" s="530"/>
      <c r="F126" s="528">
        <v>18</v>
      </c>
      <c r="G126" s="531"/>
      <c r="H126" s="534" t="s">
        <v>262</v>
      </c>
      <c r="I126" s="614" t="s">
        <v>259</v>
      </c>
      <c r="J126" s="615">
        <v>2500</v>
      </c>
      <c r="K126" s="535"/>
      <c r="L126" s="536" t="str">
        <f t="shared" si="21"/>
        <v>Included</v>
      </c>
      <c r="M126" s="513">
        <f t="shared" si="19"/>
        <v>0</v>
      </c>
      <c r="N126" s="515">
        <f t="shared" si="20"/>
        <v>0</v>
      </c>
      <c r="O126" s="333"/>
      <c r="P126" s="333">
        <f t="shared" si="16"/>
        <v>0</v>
      </c>
      <c r="Q126" s="333">
        <f t="shared" si="17"/>
        <v>0</v>
      </c>
      <c r="R126" s="522">
        <f t="shared" si="18"/>
        <v>0</v>
      </c>
      <c r="S126" s="585"/>
      <c r="T126" s="341"/>
    </row>
    <row r="127" spans="1:20" s="209" customFormat="1" ht="106.5" customHeight="1">
      <c r="A127" s="527">
        <v>108</v>
      </c>
      <c r="B127" s="529" t="s">
        <v>251</v>
      </c>
      <c r="C127" s="617">
        <v>1000070575</v>
      </c>
      <c r="D127" s="617">
        <v>85369090</v>
      </c>
      <c r="E127" s="530"/>
      <c r="F127" s="528">
        <v>18</v>
      </c>
      <c r="G127" s="531"/>
      <c r="H127" s="534" t="s">
        <v>263</v>
      </c>
      <c r="I127" s="614" t="s">
        <v>259</v>
      </c>
      <c r="J127" s="615">
        <v>1600</v>
      </c>
      <c r="K127" s="535"/>
      <c r="L127" s="536" t="str">
        <f t="shared" si="21"/>
        <v>Included</v>
      </c>
      <c r="M127" s="513">
        <f t="shared" si="19"/>
        <v>0</v>
      </c>
      <c r="N127" s="515">
        <f t="shared" si="20"/>
        <v>0</v>
      </c>
      <c r="O127" s="333"/>
      <c r="P127" s="333">
        <f t="shared" si="16"/>
        <v>0</v>
      </c>
      <c r="Q127" s="333">
        <f t="shared" si="17"/>
        <v>0</v>
      </c>
      <c r="R127" s="522">
        <f t="shared" si="18"/>
        <v>0</v>
      </c>
      <c r="S127" s="585"/>
      <c r="T127" s="341"/>
    </row>
    <row r="128" spans="1:20" s="209" customFormat="1" ht="106.5" customHeight="1">
      <c r="A128" s="532">
        <v>109</v>
      </c>
      <c r="B128" s="529" t="s">
        <v>251</v>
      </c>
      <c r="C128" s="617">
        <v>1000070608</v>
      </c>
      <c r="D128" s="617">
        <v>85369090</v>
      </c>
      <c r="E128" s="530"/>
      <c r="F128" s="528">
        <v>18</v>
      </c>
      <c r="G128" s="531"/>
      <c r="H128" s="534" t="s">
        <v>264</v>
      </c>
      <c r="I128" s="614" t="s">
        <v>259</v>
      </c>
      <c r="J128" s="615">
        <v>500</v>
      </c>
      <c r="K128" s="535"/>
      <c r="L128" s="536" t="str">
        <f t="shared" si="21"/>
        <v>Included</v>
      </c>
      <c r="M128" s="513">
        <f t="shared" si="19"/>
        <v>0</v>
      </c>
      <c r="N128" s="515">
        <f t="shared" si="20"/>
        <v>0</v>
      </c>
      <c r="O128" s="333"/>
      <c r="P128" s="333">
        <f t="shared" ref="P128:P174" si="22">K128*(1-$P$15)</f>
        <v>0</v>
      </c>
      <c r="Q128" s="333">
        <f t="shared" ref="Q128:Q174" si="23">P128*J128</f>
        <v>0</v>
      </c>
      <c r="R128" s="522">
        <f t="shared" ref="R128:R174" si="24">IF(G128="", F128*Q128/100,G128*Q128/100)</f>
        <v>0</v>
      </c>
      <c r="T128" s="341"/>
    </row>
    <row r="129" spans="1:20" s="209" customFormat="1" ht="106.5" customHeight="1">
      <c r="A129" s="527">
        <v>110</v>
      </c>
      <c r="B129" s="529" t="s">
        <v>251</v>
      </c>
      <c r="C129" s="617">
        <v>1000070608</v>
      </c>
      <c r="D129" s="617">
        <v>85369090</v>
      </c>
      <c r="E129" s="530"/>
      <c r="F129" s="528">
        <v>18</v>
      </c>
      <c r="G129" s="531"/>
      <c r="H129" s="534" t="s">
        <v>265</v>
      </c>
      <c r="I129" s="614" t="s">
        <v>259</v>
      </c>
      <c r="J129" s="615">
        <v>500</v>
      </c>
      <c r="K129" s="535"/>
      <c r="L129" s="536" t="str">
        <f t="shared" si="21"/>
        <v>Included</v>
      </c>
      <c r="M129" s="513">
        <f t="shared" si="19"/>
        <v>0</v>
      </c>
      <c r="N129" s="515">
        <f t="shared" si="20"/>
        <v>0</v>
      </c>
      <c r="O129" s="333"/>
      <c r="P129" s="333">
        <f t="shared" si="22"/>
        <v>0</v>
      </c>
      <c r="Q129" s="333">
        <f t="shared" si="23"/>
        <v>0</v>
      </c>
      <c r="R129" s="522">
        <f t="shared" si="24"/>
        <v>0</v>
      </c>
      <c r="S129" s="585"/>
      <c r="T129" s="341"/>
    </row>
    <row r="130" spans="1:20" s="209" customFormat="1" ht="106.5" customHeight="1">
      <c r="A130" s="532">
        <v>111</v>
      </c>
      <c r="B130" s="529" t="s">
        <v>251</v>
      </c>
      <c r="C130" s="617">
        <v>1000070572</v>
      </c>
      <c r="D130" s="617">
        <v>85369090</v>
      </c>
      <c r="E130" s="530"/>
      <c r="F130" s="528">
        <v>18</v>
      </c>
      <c r="G130" s="531"/>
      <c r="H130" s="534" t="s">
        <v>266</v>
      </c>
      <c r="I130" s="614" t="s">
        <v>259</v>
      </c>
      <c r="J130" s="615">
        <v>114</v>
      </c>
      <c r="K130" s="535"/>
      <c r="L130" s="536" t="str">
        <f t="shared" si="21"/>
        <v>Included</v>
      </c>
      <c r="M130" s="513">
        <f t="shared" si="19"/>
        <v>0</v>
      </c>
      <c r="N130" s="515">
        <f t="shared" si="20"/>
        <v>0</v>
      </c>
      <c r="O130" s="333"/>
      <c r="P130" s="333">
        <f t="shared" si="22"/>
        <v>0</v>
      </c>
      <c r="Q130" s="333">
        <f t="shared" si="23"/>
        <v>0</v>
      </c>
      <c r="R130" s="522">
        <f t="shared" si="24"/>
        <v>0</v>
      </c>
      <c r="S130" s="585"/>
      <c r="T130" s="341"/>
    </row>
    <row r="131" spans="1:20" s="209" customFormat="1" ht="106.5" customHeight="1">
      <c r="A131" s="527">
        <v>112</v>
      </c>
      <c r="B131" s="529" t="s">
        <v>251</v>
      </c>
      <c r="C131" s="617">
        <v>1000070572</v>
      </c>
      <c r="D131" s="617">
        <v>85369090</v>
      </c>
      <c r="E131" s="530"/>
      <c r="F131" s="528">
        <v>18</v>
      </c>
      <c r="G131" s="531"/>
      <c r="H131" s="534" t="s">
        <v>267</v>
      </c>
      <c r="I131" s="614" t="s">
        <v>259</v>
      </c>
      <c r="J131" s="615">
        <v>250</v>
      </c>
      <c r="K131" s="535"/>
      <c r="L131" s="536" t="str">
        <f t="shared" si="21"/>
        <v>Included</v>
      </c>
      <c r="M131" s="513">
        <f t="shared" si="19"/>
        <v>0</v>
      </c>
      <c r="N131" s="515">
        <f t="shared" si="20"/>
        <v>0</v>
      </c>
      <c r="O131" s="333"/>
      <c r="P131" s="333">
        <f t="shared" si="22"/>
        <v>0</v>
      </c>
      <c r="Q131" s="333">
        <f t="shared" si="23"/>
        <v>0</v>
      </c>
      <c r="R131" s="522">
        <f t="shared" si="24"/>
        <v>0</v>
      </c>
      <c r="S131" s="585"/>
      <c r="T131" s="341"/>
    </row>
    <row r="132" spans="1:20" s="209" customFormat="1" ht="106.5" customHeight="1">
      <c r="A132" s="532">
        <v>113</v>
      </c>
      <c r="B132" s="529" t="s">
        <v>251</v>
      </c>
      <c r="C132" s="617">
        <v>1000070556</v>
      </c>
      <c r="D132" s="617">
        <v>85437034</v>
      </c>
      <c r="E132" s="530"/>
      <c r="F132" s="528">
        <v>18</v>
      </c>
      <c r="G132" s="531"/>
      <c r="H132" s="534" t="s">
        <v>268</v>
      </c>
      <c r="I132" s="614" t="s">
        <v>259</v>
      </c>
      <c r="J132" s="615">
        <v>500</v>
      </c>
      <c r="K132" s="535"/>
      <c r="L132" s="536" t="str">
        <f t="shared" si="21"/>
        <v>Included</v>
      </c>
      <c r="M132" s="513">
        <f t="shared" si="19"/>
        <v>0</v>
      </c>
      <c r="N132" s="515">
        <f t="shared" si="20"/>
        <v>0</v>
      </c>
      <c r="O132" s="333"/>
      <c r="P132" s="333">
        <f t="shared" si="22"/>
        <v>0</v>
      </c>
      <c r="Q132" s="333">
        <f t="shared" si="23"/>
        <v>0</v>
      </c>
      <c r="R132" s="522">
        <f t="shared" si="24"/>
        <v>0</v>
      </c>
      <c r="S132" s="585"/>
      <c r="T132" s="341"/>
    </row>
    <row r="133" spans="1:20" s="209" customFormat="1" ht="106.5" customHeight="1">
      <c r="A133" s="527">
        <v>114</v>
      </c>
      <c r="B133" s="529" t="s">
        <v>251</v>
      </c>
      <c r="C133" s="617">
        <v>1000070564</v>
      </c>
      <c r="D133" s="617">
        <v>85437034</v>
      </c>
      <c r="E133" s="530"/>
      <c r="F133" s="528">
        <v>18</v>
      </c>
      <c r="G133" s="531"/>
      <c r="H133" s="534" t="s">
        <v>269</v>
      </c>
      <c r="I133" s="614" t="s">
        <v>259</v>
      </c>
      <c r="J133" s="615">
        <v>650</v>
      </c>
      <c r="K133" s="535"/>
      <c r="L133" s="536" t="str">
        <f t="shared" si="21"/>
        <v>Included</v>
      </c>
      <c r="M133" s="513">
        <f t="shared" si="19"/>
        <v>0</v>
      </c>
      <c r="N133" s="515">
        <f t="shared" si="20"/>
        <v>0</v>
      </c>
      <c r="O133" s="333"/>
      <c r="P133" s="333">
        <f t="shared" si="22"/>
        <v>0</v>
      </c>
      <c r="Q133" s="333">
        <f t="shared" si="23"/>
        <v>0</v>
      </c>
      <c r="R133" s="522">
        <f t="shared" si="24"/>
        <v>0</v>
      </c>
      <c r="S133" s="585"/>
      <c r="T133" s="341"/>
    </row>
    <row r="134" spans="1:20" s="209" customFormat="1" ht="106.5" customHeight="1">
      <c r="A134" s="532">
        <v>115</v>
      </c>
      <c r="B134" s="529" t="s">
        <v>251</v>
      </c>
      <c r="C134" s="617">
        <v>1000070568</v>
      </c>
      <c r="D134" s="617">
        <v>85437034</v>
      </c>
      <c r="E134" s="530"/>
      <c r="F134" s="528">
        <v>18</v>
      </c>
      <c r="G134" s="531"/>
      <c r="H134" s="534" t="s">
        <v>270</v>
      </c>
      <c r="I134" s="614" t="s">
        <v>259</v>
      </c>
      <c r="J134" s="615">
        <v>1280</v>
      </c>
      <c r="K134" s="535"/>
      <c r="L134" s="536" t="str">
        <f t="shared" si="21"/>
        <v>Included</v>
      </c>
      <c r="M134" s="513">
        <f t="shared" si="19"/>
        <v>0</v>
      </c>
      <c r="N134" s="515">
        <f t="shared" si="20"/>
        <v>0</v>
      </c>
      <c r="O134" s="333"/>
      <c r="P134" s="333">
        <f t="shared" si="22"/>
        <v>0</v>
      </c>
      <c r="Q134" s="333">
        <f t="shared" si="23"/>
        <v>0</v>
      </c>
      <c r="R134" s="522">
        <f t="shared" si="24"/>
        <v>0</v>
      </c>
      <c r="S134" s="585"/>
      <c r="T134" s="341"/>
    </row>
    <row r="135" spans="1:20" s="209" customFormat="1" ht="106.5" customHeight="1">
      <c r="A135" s="527">
        <v>116</v>
      </c>
      <c r="B135" s="529" t="s">
        <v>251</v>
      </c>
      <c r="C135" s="617">
        <v>1000070574</v>
      </c>
      <c r="D135" s="617">
        <v>85437034</v>
      </c>
      <c r="E135" s="530"/>
      <c r="F135" s="528">
        <v>18</v>
      </c>
      <c r="G135" s="531"/>
      <c r="H135" s="534" t="s">
        <v>271</v>
      </c>
      <c r="I135" s="614" t="s">
        <v>259</v>
      </c>
      <c r="J135" s="615">
        <v>650</v>
      </c>
      <c r="K135" s="535"/>
      <c r="L135" s="536" t="str">
        <f t="shared" si="21"/>
        <v>Included</v>
      </c>
      <c r="M135" s="513">
        <f t="shared" si="19"/>
        <v>0</v>
      </c>
      <c r="N135" s="515">
        <f t="shared" si="20"/>
        <v>0</v>
      </c>
      <c r="O135" s="333"/>
      <c r="P135" s="333">
        <f t="shared" si="22"/>
        <v>0</v>
      </c>
      <c r="Q135" s="333">
        <f t="shared" si="23"/>
        <v>0</v>
      </c>
      <c r="R135" s="522">
        <f t="shared" si="24"/>
        <v>0</v>
      </c>
      <c r="S135" s="585"/>
      <c r="T135" s="341"/>
    </row>
    <row r="136" spans="1:20" s="209" customFormat="1" ht="106.5" customHeight="1">
      <c r="A136" s="532">
        <v>117</v>
      </c>
      <c r="B136" s="529" t="s">
        <v>251</v>
      </c>
      <c r="C136" s="617">
        <v>1000070577</v>
      </c>
      <c r="D136" s="617">
        <v>85437034</v>
      </c>
      <c r="E136" s="530"/>
      <c r="F136" s="528">
        <v>18</v>
      </c>
      <c r="G136" s="531"/>
      <c r="H136" s="534" t="s">
        <v>272</v>
      </c>
      <c r="I136" s="614" t="s">
        <v>259</v>
      </c>
      <c r="J136" s="615">
        <v>650</v>
      </c>
      <c r="K136" s="535"/>
      <c r="L136" s="536" t="str">
        <f t="shared" si="21"/>
        <v>Included</v>
      </c>
      <c r="M136" s="513">
        <f t="shared" si="19"/>
        <v>0</v>
      </c>
      <c r="N136" s="515">
        <f t="shared" si="20"/>
        <v>0</v>
      </c>
      <c r="O136" s="333"/>
      <c r="P136" s="333">
        <f t="shared" si="22"/>
        <v>0</v>
      </c>
      <c r="Q136" s="333">
        <f t="shared" si="23"/>
        <v>0</v>
      </c>
      <c r="R136" s="522">
        <f t="shared" si="24"/>
        <v>0</v>
      </c>
      <c r="S136" s="585"/>
      <c r="T136" s="341"/>
    </row>
    <row r="137" spans="1:20" s="209" customFormat="1" ht="106.5" customHeight="1">
      <c r="A137" s="527">
        <v>118</v>
      </c>
      <c r="B137" s="529" t="s">
        <v>251</v>
      </c>
      <c r="C137" s="617">
        <v>1000070558</v>
      </c>
      <c r="D137" s="617">
        <v>85437034</v>
      </c>
      <c r="E137" s="530"/>
      <c r="F137" s="528">
        <v>18</v>
      </c>
      <c r="G137" s="531"/>
      <c r="H137" s="534" t="s">
        <v>273</v>
      </c>
      <c r="I137" s="614" t="s">
        <v>259</v>
      </c>
      <c r="J137" s="615">
        <v>600</v>
      </c>
      <c r="K137" s="535"/>
      <c r="L137" s="536" t="str">
        <f t="shared" si="21"/>
        <v>Included</v>
      </c>
      <c r="M137" s="513">
        <f t="shared" si="19"/>
        <v>0</v>
      </c>
      <c r="N137" s="515">
        <f t="shared" si="20"/>
        <v>0</v>
      </c>
      <c r="O137" s="333"/>
      <c r="P137" s="333">
        <f t="shared" si="22"/>
        <v>0</v>
      </c>
      <c r="Q137" s="333">
        <f t="shared" si="23"/>
        <v>0</v>
      </c>
      <c r="R137" s="522">
        <f t="shared" si="24"/>
        <v>0</v>
      </c>
      <c r="S137" s="585"/>
      <c r="T137" s="341"/>
    </row>
    <row r="138" spans="1:20" s="209" customFormat="1" ht="106.5" customHeight="1">
      <c r="A138" s="532">
        <v>119</v>
      </c>
      <c r="B138" s="529" t="s">
        <v>251</v>
      </c>
      <c r="C138" s="617">
        <v>1000070606</v>
      </c>
      <c r="D138" s="617">
        <v>85369090</v>
      </c>
      <c r="E138" s="530"/>
      <c r="F138" s="528">
        <v>18</v>
      </c>
      <c r="G138" s="531"/>
      <c r="H138" s="534" t="s">
        <v>274</v>
      </c>
      <c r="I138" s="614" t="s">
        <v>259</v>
      </c>
      <c r="J138" s="615">
        <v>146</v>
      </c>
      <c r="K138" s="535"/>
      <c r="L138" s="536" t="str">
        <f t="shared" si="21"/>
        <v>Included</v>
      </c>
      <c r="M138" s="513">
        <f t="shared" si="19"/>
        <v>0</v>
      </c>
      <c r="N138" s="515">
        <f t="shared" si="20"/>
        <v>0</v>
      </c>
      <c r="O138" s="333"/>
      <c r="P138" s="333">
        <f t="shared" si="22"/>
        <v>0</v>
      </c>
      <c r="Q138" s="333">
        <f t="shared" si="23"/>
        <v>0</v>
      </c>
      <c r="R138" s="522">
        <f t="shared" si="24"/>
        <v>0</v>
      </c>
      <c r="S138" s="585"/>
      <c r="T138" s="341"/>
    </row>
    <row r="139" spans="1:20" s="209" customFormat="1" ht="106.5" customHeight="1">
      <c r="A139" s="527">
        <v>120</v>
      </c>
      <c r="B139" s="529" t="s">
        <v>251</v>
      </c>
      <c r="C139" s="617">
        <v>1000070606</v>
      </c>
      <c r="D139" s="617">
        <v>85369090</v>
      </c>
      <c r="E139" s="530"/>
      <c r="F139" s="528">
        <v>18</v>
      </c>
      <c r="G139" s="531"/>
      <c r="H139" s="534" t="s">
        <v>275</v>
      </c>
      <c r="I139" s="614" t="s">
        <v>259</v>
      </c>
      <c r="J139" s="615">
        <v>178</v>
      </c>
      <c r="K139" s="535"/>
      <c r="L139" s="536" t="str">
        <f t="shared" si="21"/>
        <v>Included</v>
      </c>
      <c r="M139" s="513">
        <f t="shared" si="19"/>
        <v>0</v>
      </c>
      <c r="N139" s="515">
        <f t="shared" si="20"/>
        <v>0</v>
      </c>
      <c r="O139" s="333"/>
      <c r="P139" s="333">
        <f t="shared" si="22"/>
        <v>0</v>
      </c>
      <c r="Q139" s="333">
        <f t="shared" si="23"/>
        <v>0</v>
      </c>
      <c r="R139" s="522">
        <f t="shared" si="24"/>
        <v>0</v>
      </c>
      <c r="S139" s="585"/>
      <c r="T139" s="341"/>
    </row>
    <row r="140" spans="1:20" s="209" customFormat="1" ht="106.5" customHeight="1">
      <c r="A140" s="532">
        <v>121</v>
      </c>
      <c r="B140" s="529" t="s">
        <v>251</v>
      </c>
      <c r="C140" s="617">
        <v>1000070606</v>
      </c>
      <c r="D140" s="617">
        <v>85369090</v>
      </c>
      <c r="E140" s="530"/>
      <c r="F140" s="528">
        <v>18</v>
      </c>
      <c r="G140" s="531"/>
      <c r="H140" s="534" t="s">
        <v>276</v>
      </c>
      <c r="I140" s="614" t="s">
        <v>259</v>
      </c>
      <c r="J140" s="615">
        <v>178</v>
      </c>
      <c r="K140" s="535"/>
      <c r="L140" s="536" t="str">
        <f t="shared" si="21"/>
        <v>Included</v>
      </c>
      <c r="M140" s="513">
        <f t="shared" si="19"/>
        <v>0</v>
      </c>
      <c r="N140" s="515">
        <f t="shared" si="20"/>
        <v>0</v>
      </c>
      <c r="O140" s="333"/>
      <c r="P140" s="333">
        <f t="shared" si="22"/>
        <v>0</v>
      </c>
      <c r="Q140" s="333">
        <f t="shared" si="23"/>
        <v>0</v>
      </c>
      <c r="R140" s="522">
        <f t="shared" si="24"/>
        <v>0</v>
      </c>
      <c r="S140" s="585"/>
      <c r="T140" s="341"/>
    </row>
    <row r="141" spans="1:20" s="209" customFormat="1" ht="106.5" customHeight="1">
      <c r="A141" s="527">
        <v>122</v>
      </c>
      <c r="B141" s="529" t="s">
        <v>251</v>
      </c>
      <c r="C141" s="617">
        <v>1000070606</v>
      </c>
      <c r="D141" s="617">
        <v>85369090</v>
      </c>
      <c r="E141" s="530"/>
      <c r="F141" s="528">
        <v>18</v>
      </c>
      <c r="G141" s="531"/>
      <c r="H141" s="534" t="s">
        <v>277</v>
      </c>
      <c r="I141" s="614" t="s">
        <v>259</v>
      </c>
      <c r="J141" s="615">
        <v>378</v>
      </c>
      <c r="K141" s="535"/>
      <c r="L141" s="536" t="str">
        <f t="shared" si="21"/>
        <v>Included</v>
      </c>
      <c r="M141" s="513">
        <f t="shared" si="19"/>
        <v>0</v>
      </c>
      <c r="N141" s="515">
        <f t="shared" si="20"/>
        <v>0</v>
      </c>
      <c r="O141" s="333"/>
      <c r="P141" s="333">
        <f t="shared" si="22"/>
        <v>0</v>
      </c>
      <c r="Q141" s="333">
        <f t="shared" si="23"/>
        <v>0</v>
      </c>
      <c r="R141" s="522">
        <f t="shared" si="24"/>
        <v>0</v>
      </c>
      <c r="S141" s="585"/>
      <c r="T141" s="341"/>
    </row>
    <row r="142" spans="1:20" s="209" customFormat="1" ht="106.5" customHeight="1">
      <c r="A142" s="532">
        <v>123</v>
      </c>
      <c r="B142" s="529" t="s">
        <v>251</v>
      </c>
      <c r="C142" s="617">
        <v>1000070579</v>
      </c>
      <c r="D142" s="617">
        <v>85369090</v>
      </c>
      <c r="E142" s="530"/>
      <c r="F142" s="528">
        <v>18</v>
      </c>
      <c r="G142" s="531"/>
      <c r="H142" s="534" t="s">
        <v>278</v>
      </c>
      <c r="I142" s="614" t="s">
        <v>259</v>
      </c>
      <c r="J142" s="615">
        <v>114</v>
      </c>
      <c r="K142" s="535"/>
      <c r="L142" s="536" t="str">
        <f t="shared" si="21"/>
        <v>Included</v>
      </c>
      <c r="M142" s="513">
        <f t="shared" si="19"/>
        <v>0</v>
      </c>
      <c r="N142" s="515">
        <f t="shared" si="20"/>
        <v>0</v>
      </c>
      <c r="O142" s="333"/>
      <c r="P142" s="333">
        <f t="shared" si="22"/>
        <v>0</v>
      </c>
      <c r="Q142" s="333">
        <f t="shared" si="23"/>
        <v>0</v>
      </c>
      <c r="R142" s="522">
        <f t="shared" si="24"/>
        <v>0</v>
      </c>
      <c r="S142" s="585"/>
      <c r="T142" s="341"/>
    </row>
    <row r="143" spans="1:20" s="209" customFormat="1" ht="106.5" customHeight="1">
      <c r="A143" s="527">
        <v>124</v>
      </c>
      <c r="B143" s="529" t="s">
        <v>251</v>
      </c>
      <c r="C143" s="617">
        <v>1000070569</v>
      </c>
      <c r="D143" s="617">
        <v>85369090</v>
      </c>
      <c r="E143" s="530"/>
      <c r="F143" s="528">
        <v>18</v>
      </c>
      <c r="G143" s="531"/>
      <c r="H143" s="534" t="s">
        <v>279</v>
      </c>
      <c r="I143" s="614" t="s">
        <v>259</v>
      </c>
      <c r="J143" s="615">
        <v>10</v>
      </c>
      <c r="K143" s="535"/>
      <c r="L143" s="536" t="str">
        <f t="shared" si="21"/>
        <v>Included</v>
      </c>
      <c r="M143" s="513">
        <f t="shared" si="19"/>
        <v>0</v>
      </c>
      <c r="N143" s="515">
        <f t="shared" si="20"/>
        <v>0</v>
      </c>
      <c r="O143" s="333"/>
      <c r="P143" s="333">
        <f t="shared" si="22"/>
        <v>0</v>
      </c>
      <c r="Q143" s="333">
        <f t="shared" si="23"/>
        <v>0</v>
      </c>
      <c r="R143" s="522">
        <f t="shared" si="24"/>
        <v>0</v>
      </c>
      <c r="S143" s="585"/>
      <c r="T143" s="341"/>
    </row>
    <row r="144" spans="1:20" s="209" customFormat="1" ht="106.5" customHeight="1">
      <c r="A144" s="532">
        <v>125</v>
      </c>
      <c r="B144" s="529" t="s">
        <v>251</v>
      </c>
      <c r="C144" s="617">
        <v>1000070569</v>
      </c>
      <c r="D144" s="617">
        <v>85369090</v>
      </c>
      <c r="E144" s="530"/>
      <c r="F144" s="528">
        <v>18</v>
      </c>
      <c r="G144" s="531"/>
      <c r="H144" s="534" t="s">
        <v>280</v>
      </c>
      <c r="I144" s="614" t="s">
        <v>259</v>
      </c>
      <c r="J144" s="615">
        <v>10</v>
      </c>
      <c r="K144" s="535"/>
      <c r="L144" s="536" t="str">
        <f t="shared" si="21"/>
        <v>Included</v>
      </c>
      <c r="M144" s="513">
        <f t="shared" si="19"/>
        <v>0</v>
      </c>
      <c r="N144" s="515">
        <f t="shared" si="20"/>
        <v>0</v>
      </c>
      <c r="O144" s="333"/>
      <c r="P144" s="333">
        <f t="shared" si="22"/>
        <v>0</v>
      </c>
      <c r="Q144" s="333">
        <f t="shared" si="23"/>
        <v>0</v>
      </c>
      <c r="R144" s="522">
        <f t="shared" si="24"/>
        <v>0</v>
      </c>
      <c r="S144" s="585"/>
      <c r="T144" s="341"/>
    </row>
    <row r="145" spans="1:46" s="209" customFormat="1" ht="106.5" customHeight="1">
      <c r="A145" s="527">
        <v>126</v>
      </c>
      <c r="B145" s="529" t="s">
        <v>251</v>
      </c>
      <c r="C145" s="617">
        <v>1000070581</v>
      </c>
      <c r="D145" s="617">
        <v>85369090</v>
      </c>
      <c r="E145" s="530"/>
      <c r="F145" s="528">
        <v>18</v>
      </c>
      <c r="G145" s="531"/>
      <c r="H145" s="534" t="s">
        <v>281</v>
      </c>
      <c r="I145" s="614" t="s">
        <v>259</v>
      </c>
      <c r="J145" s="615">
        <v>6</v>
      </c>
      <c r="K145" s="535"/>
      <c r="L145" s="536" t="str">
        <f t="shared" si="21"/>
        <v>Included</v>
      </c>
      <c r="M145" s="513">
        <f t="shared" si="19"/>
        <v>0</v>
      </c>
      <c r="N145" s="515">
        <f t="shared" si="20"/>
        <v>0</v>
      </c>
      <c r="O145" s="333"/>
      <c r="P145" s="333">
        <f t="shared" si="22"/>
        <v>0</v>
      </c>
      <c r="Q145" s="333">
        <f t="shared" si="23"/>
        <v>0</v>
      </c>
      <c r="R145" s="522">
        <f t="shared" si="24"/>
        <v>0</v>
      </c>
      <c r="S145" s="585"/>
      <c r="T145" s="341"/>
    </row>
    <row r="146" spans="1:46" s="209" customFormat="1" ht="106.5" customHeight="1">
      <c r="A146" s="532">
        <v>127</v>
      </c>
      <c r="B146" s="529" t="s">
        <v>251</v>
      </c>
      <c r="C146" s="617">
        <v>1000070581</v>
      </c>
      <c r="D146" s="617">
        <v>85369090</v>
      </c>
      <c r="E146" s="530"/>
      <c r="F146" s="528">
        <v>18</v>
      </c>
      <c r="G146" s="531"/>
      <c r="H146" s="534" t="s">
        <v>282</v>
      </c>
      <c r="I146" s="614" t="s">
        <v>259</v>
      </c>
      <c r="J146" s="615">
        <v>120</v>
      </c>
      <c r="K146" s="535"/>
      <c r="L146" s="536" t="str">
        <f t="shared" si="21"/>
        <v>Included</v>
      </c>
      <c r="M146" s="513">
        <f t="shared" si="19"/>
        <v>0</v>
      </c>
      <c r="N146" s="515">
        <f t="shared" si="20"/>
        <v>0</v>
      </c>
      <c r="O146" s="333"/>
      <c r="P146" s="333">
        <f t="shared" si="22"/>
        <v>0</v>
      </c>
      <c r="Q146" s="333">
        <f t="shared" si="23"/>
        <v>0</v>
      </c>
      <c r="R146" s="522">
        <f t="shared" si="24"/>
        <v>0</v>
      </c>
      <c r="S146" s="585"/>
      <c r="T146" s="341"/>
    </row>
    <row r="147" spans="1:46" s="209" customFormat="1" ht="106.5" customHeight="1">
      <c r="A147" s="527">
        <v>128</v>
      </c>
      <c r="B147" s="529" t="s">
        <v>251</v>
      </c>
      <c r="C147" s="617">
        <v>1000070583</v>
      </c>
      <c r="D147" s="617">
        <v>85369090</v>
      </c>
      <c r="E147" s="530"/>
      <c r="F147" s="528">
        <v>18</v>
      </c>
      <c r="G147" s="531"/>
      <c r="H147" s="534" t="s">
        <v>283</v>
      </c>
      <c r="I147" s="614" t="s">
        <v>259</v>
      </c>
      <c r="J147" s="615">
        <v>6</v>
      </c>
      <c r="K147" s="535"/>
      <c r="L147" s="536" t="str">
        <f t="shared" si="21"/>
        <v>Included</v>
      </c>
      <c r="M147" s="513">
        <f t="shared" si="19"/>
        <v>0</v>
      </c>
      <c r="N147" s="515">
        <f t="shared" si="20"/>
        <v>0</v>
      </c>
      <c r="O147" s="333"/>
      <c r="P147" s="333">
        <f t="shared" si="22"/>
        <v>0</v>
      </c>
      <c r="Q147" s="333">
        <f t="shared" si="23"/>
        <v>0</v>
      </c>
      <c r="R147" s="522">
        <f t="shared" si="24"/>
        <v>0</v>
      </c>
      <c r="S147" s="585"/>
      <c r="T147" s="341"/>
    </row>
    <row r="148" spans="1:46" s="209" customFormat="1" ht="106.5" customHeight="1">
      <c r="A148" s="532">
        <v>129</v>
      </c>
      <c r="B148" s="529" t="s">
        <v>251</v>
      </c>
      <c r="C148" s="617">
        <v>1000070583</v>
      </c>
      <c r="D148" s="617">
        <v>85369090</v>
      </c>
      <c r="E148" s="530"/>
      <c r="F148" s="528">
        <v>18</v>
      </c>
      <c r="G148" s="531"/>
      <c r="H148" s="534" t="s">
        <v>284</v>
      </c>
      <c r="I148" s="614" t="s">
        <v>259</v>
      </c>
      <c r="J148" s="615">
        <v>120</v>
      </c>
      <c r="K148" s="535"/>
      <c r="L148" s="536" t="str">
        <f t="shared" si="21"/>
        <v>Included</v>
      </c>
      <c r="M148" s="513">
        <f t="shared" ref="M148:M174" si="25">K148*J148</f>
        <v>0</v>
      </c>
      <c r="N148" s="515">
        <f t="shared" ref="N148:N174" si="26">IF(G148="", F148*M148/100,G148*M148/100)</f>
        <v>0</v>
      </c>
      <c r="O148" s="333"/>
      <c r="P148" s="333">
        <f t="shared" si="22"/>
        <v>0</v>
      </c>
      <c r="Q148" s="333">
        <f t="shared" si="23"/>
        <v>0</v>
      </c>
      <c r="R148" s="522">
        <f t="shared" si="24"/>
        <v>0</v>
      </c>
      <c r="S148" s="585"/>
      <c r="T148" s="341"/>
    </row>
    <row r="149" spans="1:46" s="561" customFormat="1" ht="106.5" customHeight="1">
      <c r="A149" s="527">
        <v>130</v>
      </c>
      <c r="B149" s="529" t="s">
        <v>251</v>
      </c>
      <c r="C149" s="617">
        <v>1000070589</v>
      </c>
      <c r="D149" s="617">
        <v>85479020</v>
      </c>
      <c r="E149" s="530"/>
      <c r="F149" s="528">
        <v>18</v>
      </c>
      <c r="G149" s="531"/>
      <c r="H149" s="534" t="s">
        <v>285</v>
      </c>
      <c r="I149" s="614" t="s">
        <v>253</v>
      </c>
      <c r="J149" s="615">
        <v>10</v>
      </c>
      <c r="K149" s="535"/>
      <c r="L149" s="536" t="str">
        <f t="shared" si="21"/>
        <v>Included</v>
      </c>
      <c r="M149" s="513">
        <f t="shared" si="25"/>
        <v>0</v>
      </c>
      <c r="N149" s="515">
        <f t="shared" si="26"/>
        <v>0</v>
      </c>
      <c r="O149" s="333"/>
      <c r="P149" s="333">
        <f t="shared" si="22"/>
        <v>0</v>
      </c>
      <c r="Q149" s="333">
        <f t="shared" si="23"/>
        <v>0</v>
      </c>
      <c r="R149" s="522">
        <f t="shared" si="24"/>
        <v>0</v>
      </c>
      <c r="S149" s="584"/>
      <c r="U149" s="562"/>
      <c r="V149" s="562"/>
      <c r="W149" s="563"/>
      <c r="X149" s="562"/>
      <c r="Y149" s="562"/>
      <c r="AB149" s="559"/>
      <c r="AC149" s="559"/>
      <c r="AG149" s="560"/>
      <c r="AH149" s="560"/>
      <c r="AI149" s="560"/>
      <c r="AJ149" s="560"/>
      <c r="AK149" s="560"/>
      <c r="AL149" s="560"/>
      <c r="AM149" s="560"/>
      <c r="AN149" s="560"/>
      <c r="AO149" s="560"/>
      <c r="AP149" s="560"/>
      <c r="AQ149" s="560"/>
      <c r="AR149" s="560"/>
      <c r="AS149" s="560"/>
      <c r="AT149" s="560"/>
    </row>
    <row r="150" spans="1:46" s="209" customFormat="1" ht="106.5" customHeight="1">
      <c r="A150" s="532">
        <v>131</v>
      </c>
      <c r="B150" s="529" t="s">
        <v>251</v>
      </c>
      <c r="C150" s="617">
        <v>1000070589</v>
      </c>
      <c r="D150" s="617">
        <v>85479020</v>
      </c>
      <c r="E150" s="530"/>
      <c r="F150" s="528">
        <v>18</v>
      </c>
      <c r="G150" s="531"/>
      <c r="H150" s="534" t="s">
        <v>286</v>
      </c>
      <c r="I150" s="614" t="s">
        <v>287</v>
      </c>
      <c r="J150" s="615">
        <v>20</v>
      </c>
      <c r="K150" s="535"/>
      <c r="L150" s="536" t="str">
        <f t="shared" si="21"/>
        <v>Included</v>
      </c>
      <c r="M150" s="513">
        <f t="shared" si="25"/>
        <v>0</v>
      </c>
      <c r="N150" s="515">
        <f t="shared" si="26"/>
        <v>0</v>
      </c>
      <c r="O150" s="333"/>
      <c r="P150" s="333">
        <f t="shared" si="22"/>
        <v>0</v>
      </c>
      <c r="Q150" s="333">
        <f t="shared" si="23"/>
        <v>0</v>
      </c>
      <c r="R150" s="522">
        <f t="shared" si="24"/>
        <v>0</v>
      </c>
      <c r="T150" s="341"/>
    </row>
    <row r="151" spans="1:46" s="209" customFormat="1" ht="106.5" customHeight="1">
      <c r="A151" s="527">
        <v>132</v>
      </c>
      <c r="B151" s="529" t="s">
        <v>251</v>
      </c>
      <c r="C151" s="617">
        <v>1000070589</v>
      </c>
      <c r="D151" s="617">
        <v>85479020</v>
      </c>
      <c r="E151" s="530"/>
      <c r="F151" s="528">
        <v>18</v>
      </c>
      <c r="G151" s="531"/>
      <c r="H151" s="534" t="s">
        <v>288</v>
      </c>
      <c r="I151" s="614" t="s">
        <v>287</v>
      </c>
      <c r="J151" s="615">
        <v>20</v>
      </c>
      <c r="K151" s="535"/>
      <c r="L151" s="536" t="str">
        <f t="shared" si="21"/>
        <v>Included</v>
      </c>
      <c r="M151" s="513">
        <f t="shared" si="25"/>
        <v>0</v>
      </c>
      <c r="N151" s="515">
        <f t="shared" si="26"/>
        <v>0</v>
      </c>
      <c r="O151" s="333"/>
      <c r="P151" s="333">
        <f t="shared" si="22"/>
        <v>0</v>
      </c>
      <c r="Q151" s="333">
        <f t="shared" si="23"/>
        <v>0</v>
      </c>
      <c r="R151" s="522">
        <f t="shared" si="24"/>
        <v>0</v>
      </c>
      <c r="S151" s="585"/>
      <c r="T151" s="341"/>
    </row>
    <row r="152" spans="1:46" s="209" customFormat="1" ht="106.5" customHeight="1">
      <c r="A152" s="532">
        <v>133</v>
      </c>
      <c r="B152" s="529" t="s">
        <v>251</v>
      </c>
      <c r="C152" s="617">
        <v>1000070590</v>
      </c>
      <c r="D152" s="617">
        <v>85479020</v>
      </c>
      <c r="E152" s="530"/>
      <c r="F152" s="528">
        <v>18</v>
      </c>
      <c r="G152" s="531"/>
      <c r="H152" s="534" t="s">
        <v>289</v>
      </c>
      <c r="I152" s="614" t="s">
        <v>253</v>
      </c>
      <c r="J152" s="615">
        <v>15</v>
      </c>
      <c r="K152" s="535"/>
      <c r="L152" s="536" t="str">
        <f t="shared" si="21"/>
        <v>Included</v>
      </c>
      <c r="M152" s="513">
        <f t="shared" si="25"/>
        <v>0</v>
      </c>
      <c r="N152" s="515">
        <f t="shared" si="26"/>
        <v>0</v>
      </c>
      <c r="O152" s="333"/>
      <c r="P152" s="333">
        <f t="shared" si="22"/>
        <v>0</v>
      </c>
      <c r="Q152" s="333">
        <f t="shared" si="23"/>
        <v>0</v>
      </c>
      <c r="R152" s="522">
        <f t="shared" si="24"/>
        <v>0</v>
      </c>
      <c r="S152" s="585"/>
      <c r="T152" s="341"/>
    </row>
    <row r="153" spans="1:46" s="209" customFormat="1" ht="106.5" customHeight="1">
      <c r="A153" s="527">
        <v>134</v>
      </c>
      <c r="B153" s="529" t="s">
        <v>251</v>
      </c>
      <c r="C153" s="617">
        <v>1000070590</v>
      </c>
      <c r="D153" s="617">
        <v>85479020</v>
      </c>
      <c r="E153" s="530"/>
      <c r="F153" s="528">
        <v>18</v>
      </c>
      <c r="G153" s="531"/>
      <c r="H153" s="534" t="s">
        <v>290</v>
      </c>
      <c r="I153" s="614" t="s">
        <v>287</v>
      </c>
      <c r="J153" s="615">
        <v>30</v>
      </c>
      <c r="K153" s="535"/>
      <c r="L153" s="536" t="str">
        <f t="shared" si="21"/>
        <v>Included</v>
      </c>
      <c r="M153" s="513">
        <f t="shared" si="25"/>
        <v>0</v>
      </c>
      <c r="N153" s="515">
        <f t="shared" si="26"/>
        <v>0</v>
      </c>
      <c r="O153" s="333"/>
      <c r="P153" s="333">
        <f t="shared" si="22"/>
        <v>0</v>
      </c>
      <c r="Q153" s="333">
        <f t="shared" si="23"/>
        <v>0</v>
      </c>
      <c r="R153" s="522">
        <f t="shared" si="24"/>
        <v>0</v>
      </c>
      <c r="S153" s="585"/>
      <c r="T153" s="341"/>
    </row>
    <row r="154" spans="1:46" s="209" customFormat="1" ht="106.5" customHeight="1">
      <c r="A154" s="532">
        <v>135</v>
      </c>
      <c r="B154" s="529" t="s">
        <v>251</v>
      </c>
      <c r="C154" s="617">
        <v>1000070590</v>
      </c>
      <c r="D154" s="617">
        <v>85479020</v>
      </c>
      <c r="E154" s="530"/>
      <c r="F154" s="528">
        <v>18</v>
      </c>
      <c r="G154" s="531"/>
      <c r="H154" s="534" t="s">
        <v>291</v>
      </c>
      <c r="I154" s="614" t="s">
        <v>287</v>
      </c>
      <c r="J154" s="615">
        <v>30</v>
      </c>
      <c r="K154" s="535"/>
      <c r="L154" s="536" t="str">
        <f t="shared" si="21"/>
        <v>Included</v>
      </c>
      <c r="M154" s="513">
        <f t="shared" si="25"/>
        <v>0</v>
      </c>
      <c r="N154" s="515">
        <f t="shared" si="26"/>
        <v>0</v>
      </c>
      <c r="O154" s="333"/>
      <c r="P154" s="333">
        <f t="shared" si="22"/>
        <v>0</v>
      </c>
      <c r="Q154" s="333">
        <f t="shared" si="23"/>
        <v>0</v>
      </c>
      <c r="R154" s="522">
        <f t="shared" si="24"/>
        <v>0</v>
      </c>
      <c r="S154" s="585"/>
      <c r="T154" s="341"/>
    </row>
    <row r="155" spans="1:46" s="209" customFormat="1" ht="106.5" customHeight="1">
      <c r="A155" s="527">
        <v>136</v>
      </c>
      <c r="B155" s="529" t="s">
        <v>251</v>
      </c>
      <c r="C155" s="617">
        <v>1000070605</v>
      </c>
      <c r="D155" s="617">
        <v>85371000</v>
      </c>
      <c r="E155" s="530"/>
      <c r="F155" s="528">
        <v>18</v>
      </c>
      <c r="G155" s="531"/>
      <c r="H155" s="534" t="s">
        <v>292</v>
      </c>
      <c r="I155" s="614" t="s">
        <v>97</v>
      </c>
      <c r="J155" s="615">
        <v>80</v>
      </c>
      <c r="K155" s="535"/>
      <c r="L155" s="536" t="str">
        <f t="shared" si="21"/>
        <v>Included</v>
      </c>
      <c r="M155" s="513">
        <f t="shared" si="25"/>
        <v>0</v>
      </c>
      <c r="N155" s="515">
        <f t="shared" si="26"/>
        <v>0</v>
      </c>
      <c r="O155" s="333"/>
      <c r="P155" s="333">
        <f t="shared" si="22"/>
        <v>0</v>
      </c>
      <c r="Q155" s="333">
        <f t="shared" si="23"/>
        <v>0</v>
      </c>
      <c r="R155" s="522">
        <f t="shared" si="24"/>
        <v>0</v>
      </c>
      <c r="S155" s="585"/>
      <c r="T155" s="341"/>
    </row>
    <row r="156" spans="1:46" s="209" customFormat="1" ht="106.5" customHeight="1">
      <c r="A156" s="532">
        <v>137</v>
      </c>
      <c r="B156" s="529" t="s">
        <v>251</v>
      </c>
      <c r="C156" s="617">
        <v>1000070605</v>
      </c>
      <c r="D156" s="617">
        <v>85371000</v>
      </c>
      <c r="E156" s="530"/>
      <c r="F156" s="528">
        <v>18</v>
      </c>
      <c r="G156" s="531"/>
      <c r="H156" s="534" t="s">
        <v>293</v>
      </c>
      <c r="I156" s="614" t="s">
        <v>97</v>
      </c>
      <c r="J156" s="615">
        <v>32</v>
      </c>
      <c r="K156" s="535"/>
      <c r="L156" s="536" t="str">
        <f t="shared" si="21"/>
        <v>Included</v>
      </c>
      <c r="M156" s="513">
        <f t="shared" si="25"/>
        <v>0</v>
      </c>
      <c r="N156" s="515">
        <f t="shared" si="26"/>
        <v>0</v>
      </c>
      <c r="O156" s="333"/>
      <c r="P156" s="333">
        <f t="shared" si="22"/>
        <v>0</v>
      </c>
      <c r="Q156" s="333">
        <f t="shared" si="23"/>
        <v>0</v>
      </c>
      <c r="R156" s="522">
        <f t="shared" si="24"/>
        <v>0</v>
      </c>
      <c r="S156" s="585"/>
      <c r="T156" s="341"/>
    </row>
    <row r="157" spans="1:46" s="209" customFormat="1" ht="106.5" customHeight="1">
      <c r="A157" s="527">
        <v>138</v>
      </c>
      <c r="B157" s="529" t="s">
        <v>251</v>
      </c>
      <c r="C157" s="617">
        <v>1000070607</v>
      </c>
      <c r="D157" s="617">
        <v>85371000</v>
      </c>
      <c r="E157" s="530"/>
      <c r="F157" s="528">
        <v>18</v>
      </c>
      <c r="G157" s="531"/>
      <c r="H157" s="534" t="s">
        <v>294</v>
      </c>
      <c r="I157" s="614" t="s">
        <v>97</v>
      </c>
      <c r="J157" s="615">
        <v>80</v>
      </c>
      <c r="K157" s="535"/>
      <c r="L157" s="536" t="str">
        <f t="shared" si="21"/>
        <v>Included</v>
      </c>
      <c r="M157" s="513">
        <f t="shared" si="25"/>
        <v>0</v>
      </c>
      <c r="N157" s="515">
        <f t="shared" si="26"/>
        <v>0</v>
      </c>
      <c r="O157" s="333"/>
      <c r="P157" s="333">
        <f t="shared" si="22"/>
        <v>0</v>
      </c>
      <c r="Q157" s="333">
        <f t="shared" si="23"/>
        <v>0</v>
      </c>
      <c r="R157" s="522">
        <f t="shared" si="24"/>
        <v>0</v>
      </c>
      <c r="S157" s="585"/>
      <c r="T157" s="341"/>
    </row>
    <row r="158" spans="1:46" s="209" customFormat="1" ht="106.5" customHeight="1">
      <c r="A158" s="532">
        <v>139</v>
      </c>
      <c r="B158" s="529" t="s">
        <v>251</v>
      </c>
      <c r="C158" s="617">
        <v>1000070607</v>
      </c>
      <c r="D158" s="617">
        <v>85371000</v>
      </c>
      <c r="E158" s="530"/>
      <c r="F158" s="528">
        <v>18</v>
      </c>
      <c r="G158" s="531"/>
      <c r="H158" s="534" t="s">
        <v>295</v>
      </c>
      <c r="I158" s="614" t="s">
        <v>97</v>
      </c>
      <c r="J158" s="615">
        <v>32</v>
      </c>
      <c r="K158" s="535"/>
      <c r="L158" s="536" t="str">
        <f t="shared" si="21"/>
        <v>Included</v>
      </c>
      <c r="M158" s="513">
        <f t="shared" si="25"/>
        <v>0</v>
      </c>
      <c r="N158" s="515">
        <f t="shared" si="26"/>
        <v>0</v>
      </c>
      <c r="O158" s="333"/>
      <c r="P158" s="333">
        <f t="shared" si="22"/>
        <v>0</v>
      </c>
      <c r="Q158" s="333">
        <f t="shared" si="23"/>
        <v>0</v>
      </c>
      <c r="R158" s="522">
        <f t="shared" si="24"/>
        <v>0</v>
      </c>
      <c r="S158" s="585"/>
      <c r="T158" s="341"/>
    </row>
    <row r="159" spans="1:46" s="209" customFormat="1" ht="106.5" customHeight="1">
      <c r="A159" s="527">
        <v>140</v>
      </c>
      <c r="B159" s="529" t="s">
        <v>251</v>
      </c>
      <c r="C159" s="617">
        <v>1000070571</v>
      </c>
      <c r="D159" s="617">
        <v>85369090</v>
      </c>
      <c r="E159" s="530"/>
      <c r="F159" s="528">
        <v>18</v>
      </c>
      <c r="G159" s="531"/>
      <c r="H159" s="534" t="s">
        <v>296</v>
      </c>
      <c r="I159" s="614" t="s">
        <v>297</v>
      </c>
      <c r="J159" s="615">
        <v>1200</v>
      </c>
      <c r="K159" s="535"/>
      <c r="L159" s="536" t="str">
        <f t="shared" si="21"/>
        <v>Included</v>
      </c>
      <c r="M159" s="513">
        <f t="shared" si="25"/>
        <v>0</v>
      </c>
      <c r="N159" s="515">
        <f t="shared" si="26"/>
        <v>0</v>
      </c>
      <c r="O159" s="333"/>
      <c r="P159" s="333">
        <f t="shared" si="22"/>
        <v>0</v>
      </c>
      <c r="Q159" s="333">
        <f t="shared" si="23"/>
        <v>0</v>
      </c>
      <c r="R159" s="522">
        <f t="shared" si="24"/>
        <v>0</v>
      </c>
      <c r="S159" s="585"/>
      <c r="T159" s="341"/>
    </row>
    <row r="160" spans="1:46" s="209" customFormat="1" ht="106.5" customHeight="1">
      <c r="A160" s="532">
        <v>141</v>
      </c>
      <c r="B160" s="529" t="s">
        <v>251</v>
      </c>
      <c r="C160" s="617">
        <v>1000070566</v>
      </c>
      <c r="D160" s="617">
        <v>85369090</v>
      </c>
      <c r="E160" s="530"/>
      <c r="F160" s="528">
        <v>18</v>
      </c>
      <c r="G160" s="531"/>
      <c r="H160" s="534" t="s">
        <v>298</v>
      </c>
      <c r="I160" s="614" t="s">
        <v>97</v>
      </c>
      <c r="J160" s="615">
        <v>830</v>
      </c>
      <c r="K160" s="535"/>
      <c r="L160" s="536" t="str">
        <f t="shared" si="21"/>
        <v>Included</v>
      </c>
      <c r="M160" s="513">
        <f t="shared" si="25"/>
        <v>0</v>
      </c>
      <c r="N160" s="515">
        <f t="shared" si="26"/>
        <v>0</v>
      </c>
      <c r="O160" s="333"/>
      <c r="P160" s="333">
        <f t="shared" si="22"/>
        <v>0</v>
      </c>
      <c r="Q160" s="333">
        <f t="shared" si="23"/>
        <v>0</v>
      </c>
      <c r="R160" s="522">
        <f t="shared" si="24"/>
        <v>0</v>
      </c>
      <c r="S160" s="585"/>
      <c r="T160" s="341"/>
    </row>
    <row r="161" spans="1:46" s="209" customFormat="1" ht="106.5" customHeight="1">
      <c r="A161" s="527">
        <v>142</v>
      </c>
      <c r="B161" s="529" t="s">
        <v>251</v>
      </c>
      <c r="C161" s="617">
        <v>100017889</v>
      </c>
      <c r="D161" s="617">
        <v>94051090</v>
      </c>
      <c r="E161" s="530"/>
      <c r="F161" s="528">
        <v>18</v>
      </c>
      <c r="G161" s="531"/>
      <c r="H161" s="534" t="s">
        <v>299</v>
      </c>
      <c r="I161" s="614" t="s">
        <v>97</v>
      </c>
      <c r="J161" s="615">
        <v>1050</v>
      </c>
      <c r="K161" s="535"/>
      <c r="L161" s="536" t="str">
        <f t="shared" si="21"/>
        <v>Included</v>
      </c>
      <c r="M161" s="513">
        <f t="shared" si="25"/>
        <v>0</v>
      </c>
      <c r="N161" s="515">
        <f t="shared" si="26"/>
        <v>0</v>
      </c>
      <c r="O161" s="333"/>
      <c r="P161" s="333">
        <f t="shared" si="22"/>
        <v>0</v>
      </c>
      <c r="Q161" s="333">
        <f t="shared" si="23"/>
        <v>0</v>
      </c>
      <c r="R161" s="522">
        <f t="shared" si="24"/>
        <v>0</v>
      </c>
      <c r="S161" s="585"/>
      <c r="T161" s="341"/>
    </row>
    <row r="162" spans="1:46" s="209" customFormat="1" ht="106.5" customHeight="1">
      <c r="A162" s="532">
        <v>143</v>
      </c>
      <c r="B162" s="529" t="s">
        <v>251</v>
      </c>
      <c r="C162" s="617">
        <v>100017889</v>
      </c>
      <c r="D162" s="617">
        <v>94051090</v>
      </c>
      <c r="E162" s="530"/>
      <c r="F162" s="528">
        <v>18</v>
      </c>
      <c r="G162" s="531"/>
      <c r="H162" s="534" t="s">
        <v>300</v>
      </c>
      <c r="I162" s="614" t="s">
        <v>97</v>
      </c>
      <c r="J162" s="615">
        <v>144</v>
      </c>
      <c r="K162" s="535"/>
      <c r="L162" s="536" t="str">
        <f t="shared" si="21"/>
        <v>Included</v>
      </c>
      <c r="M162" s="513">
        <f t="shared" si="25"/>
        <v>0</v>
      </c>
      <c r="N162" s="515">
        <f t="shared" si="26"/>
        <v>0</v>
      </c>
      <c r="O162" s="333"/>
      <c r="P162" s="333">
        <f t="shared" si="22"/>
        <v>0</v>
      </c>
      <c r="Q162" s="333">
        <f t="shared" si="23"/>
        <v>0</v>
      </c>
      <c r="R162" s="522">
        <f t="shared" si="24"/>
        <v>0</v>
      </c>
      <c r="S162" s="585"/>
      <c r="T162" s="341"/>
    </row>
    <row r="163" spans="1:46" s="209" customFormat="1" ht="106.5" customHeight="1">
      <c r="A163" s="527">
        <v>144</v>
      </c>
      <c r="B163" s="529" t="s">
        <v>251</v>
      </c>
      <c r="C163" s="617">
        <v>100017889</v>
      </c>
      <c r="D163" s="617">
        <v>94051090</v>
      </c>
      <c r="E163" s="530"/>
      <c r="F163" s="528">
        <v>18</v>
      </c>
      <c r="G163" s="531"/>
      <c r="H163" s="534" t="s">
        <v>301</v>
      </c>
      <c r="I163" s="614" t="s">
        <v>97</v>
      </c>
      <c r="J163" s="615">
        <v>900</v>
      </c>
      <c r="K163" s="535"/>
      <c r="L163" s="536" t="str">
        <f t="shared" si="21"/>
        <v>Included</v>
      </c>
      <c r="M163" s="513">
        <f t="shared" si="25"/>
        <v>0</v>
      </c>
      <c r="N163" s="515">
        <f t="shared" si="26"/>
        <v>0</v>
      </c>
      <c r="O163" s="333"/>
      <c r="P163" s="333">
        <f t="shared" si="22"/>
        <v>0</v>
      </c>
      <c r="Q163" s="333">
        <f t="shared" si="23"/>
        <v>0</v>
      </c>
      <c r="R163" s="522">
        <f t="shared" si="24"/>
        <v>0</v>
      </c>
      <c r="S163" s="585"/>
      <c r="T163" s="341"/>
    </row>
    <row r="164" spans="1:46" s="209" customFormat="1" ht="106.5" customHeight="1">
      <c r="A164" s="532">
        <v>145</v>
      </c>
      <c r="B164" s="529" t="s">
        <v>251</v>
      </c>
      <c r="C164" s="617">
        <v>100017894</v>
      </c>
      <c r="D164" s="617">
        <v>94051090</v>
      </c>
      <c r="E164" s="530"/>
      <c r="F164" s="528">
        <v>18</v>
      </c>
      <c r="G164" s="531"/>
      <c r="H164" s="534" t="s">
        <v>302</v>
      </c>
      <c r="I164" s="614" t="s">
        <v>97</v>
      </c>
      <c r="J164" s="615">
        <v>970</v>
      </c>
      <c r="K164" s="535"/>
      <c r="L164" s="536" t="str">
        <f t="shared" si="21"/>
        <v>Included</v>
      </c>
      <c r="M164" s="513">
        <f t="shared" si="25"/>
        <v>0</v>
      </c>
      <c r="N164" s="515">
        <f t="shared" si="26"/>
        <v>0</v>
      </c>
      <c r="O164" s="333"/>
      <c r="P164" s="333">
        <f t="shared" si="22"/>
        <v>0</v>
      </c>
      <c r="Q164" s="333">
        <f t="shared" si="23"/>
        <v>0</v>
      </c>
      <c r="R164" s="522">
        <f t="shared" si="24"/>
        <v>0</v>
      </c>
      <c r="S164" s="585"/>
      <c r="T164" s="341"/>
    </row>
    <row r="165" spans="1:46" s="209" customFormat="1" ht="106.5" customHeight="1">
      <c r="A165" s="527">
        <v>146</v>
      </c>
      <c r="B165" s="529" t="s">
        <v>251</v>
      </c>
      <c r="C165" s="617">
        <v>100017894</v>
      </c>
      <c r="D165" s="617">
        <v>94051090</v>
      </c>
      <c r="E165" s="530"/>
      <c r="F165" s="528">
        <v>18</v>
      </c>
      <c r="G165" s="531"/>
      <c r="H165" s="534" t="s">
        <v>303</v>
      </c>
      <c r="I165" s="614" t="s">
        <v>304</v>
      </c>
      <c r="J165" s="615">
        <v>300</v>
      </c>
      <c r="K165" s="535"/>
      <c r="L165" s="536" t="str">
        <f t="shared" si="21"/>
        <v>Included</v>
      </c>
      <c r="M165" s="513">
        <f t="shared" si="25"/>
        <v>0</v>
      </c>
      <c r="N165" s="515">
        <f t="shared" si="26"/>
        <v>0</v>
      </c>
      <c r="O165" s="333"/>
      <c r="P165" s="333">
        <f t="shared" si="22"/>
        <v>0</v>
      </c>
      <c r="Q165" s="333">
        <f t="shared" si="23"/>
        <v>0</v>
      </c>
      <c r="R165" s="522">
        <f t="shared" si="24"/>
        <v>0</v>
      </c>
      <c r="S165" s="585"/>
      <c r="T165" s="341"/>
    </row>
    <row r="166" spans="1:46" s="209" customFormat="1" ht="106.5" customHeight="1">
      <c r="A166" s="532">
        <v>147</v>
      </c>
      <c r="B166" s="529" t="s">
        <v>251</v>
      </c>
      <c r="C166" s="617">
        <v>100017889</v>
      </c>
      <c r="D166" s="617">
        <v>94051090</v>
      </c>
      <c r="E166" s="530"/>
      <c r="F166" s="528">
        <v>18</v>
      </c>
      <c r="G166" s="531"/>
      <c r="H166" s="534" t="s">
        <v>305</v>
      </c>
      <c r="I166" s="614" t="s">
        <v>304</v>
      </c>
      <c r="J166" s="615">
        <v>112</v>
      </c>
      <c r="K166" s="535"/>
      <c r="L166" s="536" t="str">
        <f t="shared" si="21"/>
        <v>Included</v>
      </c>
      <c r="M166" s="513">
        <f t="shared" si="25"/>
        <v>0</v>
      </c>
      <c r="N166" s="515">
        <f t="shared" si="26"/>
        <v>0</v>
      </c>
      <c r="O166" s="333"/>
      <c r="P166" s="333">
        <f t="shared" si="22"/>
        <v>0</v>
      </c>
      <c r="Q166" s="333">
        <f t="shared" si="23"/>
        <v>0</v>
      </c>
      <c r="R166" s="522">
        <f t="shared" si="24"/>
        <v>0</v>
      </c>
      <c r="S166" s="585"/>
      <c r="T166" s="341"/>
    </row>
    <row r="167" spans="1:46" s="209" customFormat="1" ht="106.5" customHeight="1">
      <c r="A167" s="527">
        <v>148</v>
      </c>
      <c r="B167" s="529" t="s">
        <v>251</v>
      </c>
      <c r="C167" s="617">
        <v>1000070561</v>
      </c>
      <c r="D167" s="617">
        <v>84145120</v>
      </c>
      <c r="E167" s="530"/>
      <c r="F167" s="528">
        <v>18</v>
      </c>
      <c r="G167" s="531"/>
      <c r="H167" s="534" t="s">
        <v>306</v>
      </c>
      <c r="I167" s="614" t="s">
        <v>304</v>
      </c>
      <c r="J167" s="615">
        <v>112</v>
      </c>
      <c r="K167" s="535"/>
      <c r="L167" s="536" t="str">
        <f t="shared" si="21"/>
        <v>Included</v>
      </c>
      <c r="M167" s="513">
        <f t="shared" si="25"/>
        <v>0</v>
      </c>
      <c r="N167" s="515">
        <f t="shared" si="26"/>
        <v>0</v>
      </c>
      <c r="O167" s="333"/>
      <c r="P167" s="333">
        <f t="shared" si="22"/>
        <v>0</v>
      </c>
      <c r="Q167" s="333">
        <f t="shared" si="23"/>
        <v>0</v>
      </c>
      <c r="R167" s="522">
        <f t="shared" si="24"/>
        <v>0</v>
      </c>
      <c r="S167" s="585"/>
      <c r="T167" s="341"/>
    </row>
    <row r="168" spans="1:46" s="209" customFormat="1" ht="106.5" customHeight="1">
      <c r="A168" s="532">
        <v>149</v>
      </c>
      <c r="B168" s="529" t="s">
        <v>251</v>
      </c>
      <c r="C168" s="617">
        <v>1000070576</v>
      </c>
      <c r="D168" s="617">
        <v>84145120</v>
      </c>
      <c r="E168" s="530"/>
      <c r="F168" s="528">
        <v>18</v>
      </c>
      <c r="G168" s="531"/>
      <c r="H168" s="534" t="s">
        <v>307</v>
      </c>
      <c r="I168" s="614" t="s">
        <v>304</v>
      </c>
      <c r="J168" s="615">
        <v>32</v>
      </c>
      <c r="K168" s="535"/>
      <c r="L168" s="536" t="str">
        <f t="shared" si="21"/>
        <v>Included</v>
      </c>
      <c r="M168" s="513">
        <f t="shared" si="25"/>
        <v>0</v>
      </c>
      <c r="N168" s="515">
        <f t="shared" si="26"/>
        <v>0</v>
      </c>
      <c r="O168" s="333"/>
      <c r="P168" s="333">
        <f t="shared" si="22"/>
        <v>0</v>
      </c>
      <c r="Q168" s="333">
        <f t="shared" si="23"/>
        <v>0</v>
      </c>
      <c r="R168" s="522">
        <f t="shared" si="24"/>
        <v>0</v>
      </c>
      <c r="S168" s="585"/>
      <c r="T168" s="341"/>
    </row>
    <row r="169" spans="1:46" s="209" customFormat="1" ht="106.5" customHeight="1">
      <c r="A169" s="527">
        <v>150</v>
      </c>
      <c r="B169" s="529" t="s">
        <v>251</v>
      </c>
      <c r="C169" s="617">
        <v>1000070576</v>
      </c>
      <c r="D169" s="617">
        <v>84145120</v>
      </c>
      <c r="E169" s="530"/>
      <c r="F169" s="528">
        <v>18</v>
      </c>
      <c r="G169" s="531"/>
      <c r="H169" s="534" t="s">
        <v>308</v>
      </c>
      <c r="I169" s="614" t="s">
        <v>304</v>
      </c>
      <c r="J169" s="615">
        <v>112</v>
      </c>
      <c r="K169" s="535"/>
      <c r="L169" s="536" t="str">
        <f t="shared" si="21"/>
        <v>Included</v>
      </c>
      <c r="M169" s="513">
        <f t="shared" si="25"/>
        <v>0</v>
      </c>
      <c r="N169" s="515">
        <f t="shared" si="26"/>
        <v>0</v>
      </c>
      <c r="O169" s="333"/>
      <c r="P169" s="333">
        <f t="shared" si="22"/>
        <v>0</v>
      </c>
      <c r="Q169" s="333">
        <f t="shared" si="23"/>
        <v>0</v>
      </c>
      <c r="R169" s="522">
        <f t="shared" si="24"/>
        <v>0</v>
      </c>
      <c r="S169" s="585"/>
      <c r="T169" s="341"/>
    </row>
    <row r="170" spans="1:46" s="209" customFormat="1" ht="106.5" customHeight="1">
      <c r="A170" s="532">
        <v>151</v>
      </c>
      <c r="B170" s="529" t="s">
        <v>251</v>
      </c>
      <c r="C170" s="617">
        <v>1000070576</v>
      </c>
      <c r="D170" s="617">
        <v>84145120</v>
      </c>
      <c r="E170" s="530"/>
      <c r="F170" s="528">
        <v>18</v>
      </c>
      <c r="G170" s="531"/>
      <c r="H170" s="534" t="s">
        <v>309</v>
      </c>
      <c r="I170" s="614" t="s">
        <v>304</v>
      </c>
      <c r="J170" s="615">
        <v>346</v>
      </c>
      <c r="K170" s="535"/>
      <c r="L170" s="536" t="str">
        <f t="shared" si="21"/>
        <v>Included</v>
      </c>
      <c r="M170" s="513">
        <f t="shared" si="25"/>
        <v>0</v>
      </c>
      <c r="N170" s="515">
        <f t="shared" si="26"/>
        <v>0</v>
      </c>
      <c r="O170" s="333"/>
      <c r="P170" s="333">
        <f t="shared" si="22"/>
        <v>0</v>
      </c>
      <c r="Q170" s="333">
        <f t="shared" si="23"/>
        <v>0</v>
      </c>
      <c r="R170" s="522">
        <f t="shared" si="24"/>
        <v>0</v>
      </c>
      <c r="S170" s="585"/>
      <c r="T170" s="341"/>
    </row>
    <row r="171" spans="1:46" s="209" customFormat="1" ht="106.5" customHeight="1">
      <c r="A171" s="527">
        <v>152</v>
      </c>
      <c r="B171" s="529" t="s">
        <v>251</v>
      </c>
      <c r="C171" s="617">
        <v>1000070562</v>
      </c>
      <c r="D171" s="617">
        <v>85167990</v>
      </c>
      <c r="E171" s="530"/>
      <c r="F171" s="528">
        <v>18</v>
      </c>
      <c r="G171" s="531"/>
      <c r="H171" s="534" t="s">
        <v>310</v>
      </c>
      <c r="I171" s="614" t="s">
        <v>304</v>
      </c>
      <c r="J171" s="615">
        <v>144</v>
      </c>
      <c r="K171" s="535"/>
      <c r="L171" s="536" t="str">
        <f t="shared" ref="L171:L174" si="27">IF(K171=0, "Included",IF(ISERROR(J171*K171), K171, J171*K171))</f>
        <v>Included</v>
      </c>
      <c r="M171" s="513">
        <f t="shared" si="25"/>
        <v>0</v>
      </c>
      <c r="N171" s="515">
        <f t="shared" si="26"/>
        <v>0</v>
      </c>
      <c r="O171" s="333"/>
      <c r="P171" s="333">
        <f t="shared" si="22"/>
        <v>0</v>
      </c>
      <c r="Q171" s="333">
        <f t="shared" si="23"/>
        <v>0</v>
      </c>
      <c r="R171" s="522">
        <f t="shared" si="24"/>
        <v>0</v>
      </c>
      <c r="T171" s="341"/>
    </row>
    <row r="172" spans="1:46" s="209" customFormat="1" ht="106.5" customHeight="1">
      <c r="A172" s="532">
        <v>153</v>
      </c>
      <c r="B172" s="529" t="s">
        <v>251</v>
      </c>
      <c r="C172" s="617">
        <v>1000070573</v>
      </c>
      <c r="D172" s="617">
        <v>85167990</v>
      </c>
      <c r="E172" s="530"/>
      <c r="F172" s="528">
        <v>18</v>
      </c>
      <c r="G172" s="531"/>
      <c r="H172" s="534" t="s">
        <v>311</v>
      </c>
      <c r="I172" s="614" t="s">
        <v>304</v>
      </c>
      <c r="J172" s="615">
        <v>112</v>
      </c>
      <c r="K172" s="535"/>
      <c r="L172" s="536" t="str">
        <f t="shared" si="27"/>
        <v>Included</v>
      </c>
      <c r="M172" s="513">
        <f t="shared" si="25"/>
        <v>0</v>
      </c>
      <c r="N172" s="515">
        <f t="shared" si="26"/>
        <v>0</v>
      </c>
      <c r="O172" s="333"/>
      <c r="P172" s="333">
        <f t="shared" si="22"/>
        <v>0</v>
      </c>
      <c r="Q172" s="333">
        <f t="shared" si="23"/>
        <v>0</v>
      </c>
      <c r="R172" s="522">
        <f t="shared" si="24"/>
        <v>0</v>
      </c>
      <c r="S172" s="585"/>
      <c r="T172" s="341"/>
    </row>
    <row r="173" spans="1:46" s="209" customFormat="1" ht="106.5" customHeight="1">
      <c r="A173" s="527">
        <v>154</v>
      </c>
      <c r="B173" s="529" t="s">
        <v>251</v>
      </c>
      <c r="C173" s="617">
        <v>1000070585</v>
      </c>
      <c r="D173" s="617">
        <v>73211120</v>
      </c>
      <c r="E173" s="530"/>
      <c r="F173" s="528">
        <v>18</v>
      </c>
      <c r="G173" s="531"/>
      <c r="H173" s="534" t="s">
        <v>312</v>
      </c>
      <c r="I173" s="614" t="s">
        <v>259</v>
      </c>
      <c r="J173" s="615">
        <v>15</v>
      </c>
      <c r="K173" s="535"/>
      <c r="L173" s="536" t="str">
        <f t="shared" si="27"/>
        <v>Included</v>
      </c>
      <c r="M173" s="513">
        <f t="shared" si="25"/>
        <v>0</v>
      </c>
      <c r="N173" s="515">
        <f t="shared" si="26"/>
        <v>0</v>
      </c>
      <c r="O173" s="333"/>
      <c r="P173" s="333">
        <f t="shared" si="22"/>
        <v>0</v>
      </c>
      <c r="Q173" s="333">
        <f t="shared" si="23"/>
        <v>0</v>
      </c>
      <c r="R173" s="522">
        <f t="shared" si="24"/>
        <v>0</v>
      </c>
      <c r="S173" s="585"/>
      <c r="T173" s="341"/>
    </row>
    <row r="174" spans="1:46" s="209" customFormat="1" ht="106.5" customHeight="1">
      <c r="A174" s="532">
        <v>155</v>
      </c>
      <c r="B174" s="529" t="s">
        <v>251</v>
      </c>
      <c r="C174" s="617">
        <v>1000070563</v>
      </c>
      <c r="D174" s="617">
        <v>73211120</v>
      </c>
      <c r="E174" s="530"/>
      <c r="F174" s="528">
        <v>18</v>
      </c>
      <c r="G174" s="531"/>
      <c r="H174" s="534" t="s">
        <v>313</v>
      </c>
      <c r="I174" s="614" t="s">
        <v>297</v>
      </c>
      <c r="J174" s="615">
        <v>400</v>
      </c>
      <c r="K174" s="535"/>
      <c r="L174" s="536" t="str">
        <f t="shared" si="27"/>
        <v>Included</v>
      </c>
      <c r="M174" s="513">
        <f t="shared" si="25"/>
        <v>0</v>
      </c>
      <c r="N174" s="515">
        <f t="shared" si="26"/>
        <v>0</v>
      </c>
      <c r="O174" s="333"/>
      <c r="P174" s="333">
        <f t="shared" si="22"/>
        <v>0</v>
      </c>
      <c r="Q174" s="333">
        <f t="shared" si="23"/>
        <v>0</v>
      </c>
      <c r="R174" s="522">
        <f t="shared" si="24"/>
        <v>0</v>
      </c>
      <c r="S174" s="585"/>
      <c r="T174" s="341"/>
    </row>
    <row r="175" spans="1:46" s="466" customFormat="1" ht="106.5" customHeight="1">
      <c r="A175" s="537"/>
      <c r="B175" s="537"/>
      <c r="C175" s="537"/>
      <c r="D175" s="537"/>
      <c r="E175" s="537"/>
      <c r="F175" s="537"/>
      <c r="G175" s="538"/>
      <c r="H175" s="541" t="s">
        <v>314</v>
      </c>
      <c r="I175" s="539"/>
      <c r="J175" s="540"/>
      <c r="K175" s="540"/>
      <c r="L175" s="540">
        <f>ROUND(SUM(L19:L174),2)</f>
        <v>0</v>
      </c>
      <c r="M175" s="516">
        <f>ROUND(SUM(M19:M174),2)</f>
        <v>0</v>
      </c>
      <c r="N175" s="516">
        <f>SUM(N19:N174)</f>
        <v>0</v>
      </c>
      <c r="O175" s="516"/>
      <c r="P175" s="516">
        <f>L175*(1-$P$15)</f>
        <v>0</v>
      </c>
      <c r="Q175" s="516">
        <f>SUM(Q19:Q174)</f>
        <v>0</v>
      </c>
      <c r="R175" s="516">
        <f>SUM(R19:R174)</f>
        <v>0</v>
      </c>
      <c r="S175" s="586"/>
      <c r="U175" s="464"/>
      <c r="V175" s="464"/>
      <c r="W175" s="467"/>
      <c r="AB175" s="464"/>
      <c r="AC175" s="464"/>
      <c r="AD175" s="468"/>
      <c r="AG175" s="465"/>
      <c r="AH175" s="465"/>
      <c r="AI175" s="465"/>
      <c r="AJ175" s="465"/>
      <c r="AK175" s="465"/>
      <c r="AL175" s="465"/>
      <c r="AM175" s="465"/>
      <c r="AN175" s="465"/>
      <c r="AO175" s="465"/>
      <c r="AP175" s="465"/>
      <c r="AQ175" s="465"/>
      <c r="AR175" s="465"/>
      <c r="AS175" s="465"/>
      <c r="AT175" s="465"/>
    </row>
    <row r="176" spans="1:46" ht="42" customHeight="1">
      <c r="B176" s="626"/>
      <c r="H176" s="624"/>
      <c r="I176" s="342"/>
      <c r="J176" s="573" t="s">
        <v>317</v>
      </c>
      <c r="K176" s="342" t="str">
        <f>IF('Names of Bidder'!D24=0, "", 'Names of Bidder'!D24)</f>
        <v/>
      </c>
      <c r="N176" s="622"/>
      <c r="U176" s="380"/>
      <c r="V176" s="380"/>
      <c r="X176" s="380"/>
      <c r="Y176" s="380"/>
      <c r="AA176" s="365"/>
    </row>
    <row r="177" spans="1:27" ht="58.5" customHeight="1">
      <c r="B177" s="627" cm="1">
        <f t="array" ref="B177:D177">'Names of Bidder'!D27:F27</f>
        <v>0</v>
      </c>
      <c r="C177" s="240">
        <v>0</v>
      </c>
      <c r="D177" s="240">
        <v>0</v>
      </c>
      <c r="E177" s="240"/>
      <c r="F177" s="240"/>
      <c r="G177" s="157"/>
      <c r="H177" s="625"/>
      <c r="I177" s="153"/>
      <c r="J177" s="573" t="s">
        <v>318</v>
      </c>
      <c r="K177" s="342" t="str">
        <f>IF('Names of Bidder'!D25=0, "", 'Names of Bidder'!D25)</f>
        <v/>
      </c>
      <c r="L177" s="153"/>
      <c r="M177" s="153"/>
      <c r="U177" s="380"/>
      <c r="V177" s="380"/>
      <c r="X177" s="380"/>
      <c r="Y177" s="380"/>
      <c r="AA177" s="365"/>
    </row>
    <row r="178" spans="1:27" ht="106.5" customHeight="1">
      <c r="A178" s="240"/>
      <c r="B178" s="240"/>
      <c r="C178" s="240"/>
      <c r="D178" s="240"/>
      <c r="E178" s="240"/>
      <c r="F178" s="240"/>
      <c r="G178" s="157"/>
      <c r="H178" s="241"/>
      <c r="I178" s="153"/>
      <c r="J178" s="573"/>
      <c r="K178" s="153"/>
      <c r="L178" s="153"/>
      <c r="M178" s="153"/>
      <c r="U178" s="380"/>
      <c r="V178" s="380"/>
      <c r="X178" s="380"/>
      <c r="Y178" s="380"/>
      <c r="AA178" s="365"/>
    </row>
    <row r="179" spans="1:27" ht="106.5" customHeight="1">
      <c r="A179" s="240"/>
      <c r="B179" s="240"/>
      <c r="C179" s="240"/>
      <c r="D179" s="240"/>
      <c r="E179" s="240"/>
      <c r="F179" s="240"/>
      <c r="G179" s="157"/>
      <c r="H179" s="241"/>
      <c r="I179" s="157"/>
      <c r="J179" s="574"/>
      <c r="K179" s="153"/>
      <c r="L179" s="153"/>
      <c r="M179" s="153"/>
      <c r="U179" s="380"/>
      <c r="V179" s="380"/>
      <c r="X179" s="380"/>
      <c r="Y179" s="380"/>
      <c r="AA179" s="365"/>
    </row>
    <row r="180" spans="1:27" ht="106.5" customHeight="1">
      <c r="A180" s="240"/>
      <c r="B180" s="240"/>
      <c r="C180" s="240"/>
      <c r="D180" s="240"/>
      <c r="E180" s="240"/>
      <c r="F180" s="240"/>
      <c r="G180" s="157"/>
      <c r="H180" s="241"/>
      <c r="I180" s="157"/>
      <c r="J180" s="574"/>
      <c r="K180" s="153"/>
      <c r="L180" s="153"/>
      <c r="M180" s="153"/>
      <c r="S180" s="342"/>
      <c r="U180" s="380"/>
      <c r="V180" s="380"/>
      <c r="X180" s="380"/>
      <c r="Y180" s="380"/>
      <c r="AA180" s="365"/>
    </row>
    <row r="181" spans="1:27" ht="106.5" customHeight="1">
      <c r="A181" s="240"/>
      <c r="B181" s="240"/>
      <c r="C181" s="240"/>
      <c r="D181" s="240"/>
      <c r="E181" s="240"/>
      <c r="F181" s="240"/>
      <c r="G181" s="157"/>
      <c r="H181" s="241"/>
      <c r="I181" s="157"/>
      <c r="J181" s="574"/>
      <c r="K181" s="153"/>
      <c r="L181" s="153"/>
      <c r="M181" s="153"/>
      <c r="S181" s="342"/>
      <c r="U181" s="380"/>
      <c r="V181" s="380"/>
      <c r="X181" s="380"/>
      <c r="Y181" s="380"/>
      <c r="AA181" s="365"/>
    </row>
    <row r="182" spans="1:27" ht="106.5" customHeight="1">
      <c r="A182" s="240"/>
      <c r="B182" s="240"/>
      <c r="C182" s="240"/>
      <c r="D182" s="240"/>
      <c r="E182" s="240"/>
      <c r="F182" s="240"/>
      <c r="G182" s="157"/>
      <c r="H182" s="241"/>
      <c r="I182" s="157"/>
      <c r="J182" s="574"/>
      <c r="K182" s="153"/>
      <c r="L182" s="153"/>
      <c r="M182" s="153"/>
      <c r="N182" s="622"/>
      <c r="S182" s="342"/>
      <c r="U182" s="380"/>
      <c r="V182" s="380"/>
      <c r="X182" s="380"/>
      <c r="Y182" s="380"/>
      <c r="AA182" s="365"/>
    </row>
    <row r="183" spans="1:27" ht="106.5" customHeight="1">
      <c r="A183" s="240"/>
      <c r="B183" s="240"/>
      <c r="C183" s="240"/>
      <c r="D183" s="240"/>
      <c r="E183" s="240"/>
      <c r="F183" s="240"/>
      <c r="G183" s="157"/>
      <c r="H183" s="241"/>
      <c r="I183" s="157"/>
      <c r="J183" s="574"/>
      <c r="K183" s="153"/>
      <c r="L183" s="153"/>
      <c r="M183" s="153"/>
      <c r="P183" s="153"/>
      <c r="Q183" s="153"/>
      <c r="R183" s="153"/>
      <c r="S183" s="342"/>
      <c r="T183" s="342"/>
      <c r="U183" s="380"/>
      <c r="V183" s="380"/>
      <c r="W183" s="341"/>
      <c r="X183" s="380"/>
      <c r="Y183" s="380"/>
      <c r="Z183" s="342"/>
      <c r="AA183" s="341"/>
    </row>
    <row r="184" spans="1:27" ht="106.5" customHeight="1">
      <c r="A184" s="240"/>
      <c r="B184" s="240"/>
      <c r="C184" s="240"/>
      <c r="D184" s="240"/>
      <c r="E184" s="240"/>
      <c r="F184" s="240"/>
      <c r="G184" s="157"/>
      <c r="H184" s="241"/>
      <c r="I184" s="157"/>
      <c r="J184" s="574"/>
      <c r="K184" s="153"/>
      <c r="L184" s="153"/>
      <c r="M184" s="153"/>
      <c r="U184" s="380"/>
      <c r="V184" s="380"/>
      <c r="X184" s="380"/>
      <c r="Y184" s="380"/>
      <c r="AA184" s="365"/>
    </row>
    <row r="185" spans="1:27" ht="106.5" customHeight="1">
      <c r="A185" s="240"/>
      <c r="B185" s="240"/>
      <c r="C185" s="240"/>
      <c r="D185" s="240"/>
      <c r="E185" s="240"/>
      <c r="F185" s="240"/>
      <c r="G185" s="157"/>
      <c r="H185" s="241"/>
      <c r="I185" s="157"/>
      <c r="J185" s="574"/>
      <c r="K185" s="153"/>
      <c r="L185" s="153"/>
      <c r="M185" s="153"/>
      <c r="U185" s="380"/>
      <c r="V185" s="380"/>
      <c r="X185" s="380"/>
      <c r="Y185" s="380"/>
      <c r="AA185" s="365"/>
    </row>
    <row r="186" spans="1:27" ht="106.5" customHeight="1">
      <c r="A186" s="240"/>
      <c r="B186" s="240"/>
      <c r="C186" s="240"/>
      <c r="D186" s="240"/>
      <c r="E186" s="240"/>
      <c r="F186" s="240"/>
      <c r="G186" s="157"/>
      <c r="H186" s="241"/>
      <c r="I186" s="157"/>
      <c r="J186" s="574"/>
      <c r="K186" s="153"/>
      <c r="L186" s="153"/>
      <c r="M186" s="153"/>
      <c r="U186" s="380"/>
      <c r="V186" s="380"/>
      <c r="X186" s="380"/>
      <c r="Y186" s="380"/>
      <c r="AA186" s="365"/>
    </row>
    <row r="187" spans="1:27" ht="106.5" customHeight="1">
      <c r="A187" s="240"/>
      <c r="B187" s="240"/>
      <c r="C187" s="240"/>
      <c r="D187" s="240"/>
      <c r="E187" s="240"/>
      <c r="F187" s="240"/>
      <c r="G187" s="157"/>
      <c r="H187" s="241"/>
      <c r="I187" s="157"/>
      <c r="J187" s="574"/>
      <c r="K187" s="153"/>
      <c r="L187" s="153"/>
      <c r="M187" s="153"/>
      <c r="P187" s="153"/>
      <c r="Q187" s="153"/>
      <c r="R187" s="153"/>
      <c r="S187" s="342"/>
      <c r="T187" s="342"/>
      <c r="U187" s="380"/>
      <c r="V187" s="382"/>
      <c r="W187" s="341"/>
      <c r="X187" s="380"/>
      <c r="Y187" s="382"/>
      <c r="Z187" s="342"/>
      <c r="AA187" s="341"/>
    </row>
    <row r="188" spans="1:27" ht="106.5" customHeight="1">
      <c r="A188" s="240"/>
      <c r="B188" s="240"/>
      <c r="C188" s="240"/>
      <c r="D188" s="240"/>
      <c r="E188" s="240"/>
      <c r="F188" s="240"/>
      <c r="G188" s="157"/>
      <c r="H188" s="241"/>
      <c r="I188" s="157"/>
      <c r="J188" s="574"/>
      <c r="K188" s="153"/>
      <c r="L188" s="153"/>
      <c r="M188" s="153"/>
      <c r="U188" s="380"/>
      <c r="V188" s="382"/>
      <c r="X188" s="380"/>
      <c r="Y188" s="382"/>
      <c r="AA188" s="365"/>
    </row>
    <row r="189" spans="1:27" ht="106.5" customHeight="1">
      <c r="A189" s="240"/>
      <c r="B189" s="240"/>
      <c r="C189" s="240"/>
      <c r="D189" s="240"/>
      <c r="E189" s="240"/>
      <c r="F189" s="240"/>
      <c r="G189" s="157"/>
      <c r="H189" s="241"/>
      <c r="I189" s="157"/>
      <c r="J189" s="574"/>
      <c r="K189" s="153"/>
      <c r="L189" s="153"/>
      <c r="M189" s="153"/>
      <c r="U189" s="380"/>
      <c r="V189" s="380"/>
      <c r="X189" s="380"/>
      <c r="Y189" s="380"/>
      <c r="AA189" s="365"/>
    </row>
    <row r="190" spans="1:27" ht="106.5" customHeight="1">
      <c r="A190" s="240"/>
      <c r="B190" s="240"/>
      <c r="C190" s="240"/>
      <c r="D190" s="240"/>
      <c r="E190" s="240"/>
      <c r="F190" s="240"/>
      <c r="G190" s="157"/>
      <c r="H190" s="241"/>
      <c r="I190" s="157"/>
      <c r="J190" s="574"/>
      <c r="K190" s="153"/>
      <c r="L190" s="153"/>
      <c r="M190" s="153"/>
      <c r="U190" s="380"/>
      <c r="V190" s="380"/>
      <c r="X190" s="380"/>
      <c r="Y190" s="380"/>
      <c r="AA190" s="365"/>
    </row>
    <row r="191" spans="1:27" ht="106.5" customHeight="1">
      <c r="A191" s="240"/>
      <c r="B191" s="240"/>
      <c r="C191" s="240"/>
      <c r="D191" s="240"/>
      <c r="E191" s="240"/>
      <c r="F191" s="240"/>
      <c r="G191" s="157"/>
      <c r="H191" s="241"/>
      <c r="I191" s="157"/>
      <c r="J191" s="574"/>
      <c r="K191" s="153"/>
      <c r="L191" s="153"/>
      <c r="M191" s="153"/>
      <c r="U191" s="380"/>
      <c r="V191" s="380"/>
      <c r="X191" s="380"/>
      <c r="Y191" s="380"/>
      <c r="AA191" s="365"/>
    </row>
    <row r="192" spans="1:27" ht="106.5" customHeight="1">
      <c r="A192" s="240"/>
      <c r="B192" s="240"/>
      <c r="C192" s="240"/>
      <c r="D192" s="240"/>
      <c r="E192" s="240"/>
      <c r="F192" s="240"/>
      <c r="G192" s="157"/>
      <c r="H192" s="241"/>
      <c r="I192" s="157"/>
      <c r="J192" s="574"/>
      <c r="K192" s="153"/>
      <c r="L192" s="153"/>
      <c r="M192" s="153"/>
      <c r="U192" s="380"/>
      <c r="V192" s="380"/>
      <c r="X192" s="380"/>
      <c r="Y192" s="380"/>
      <c r="AA192" s="365"/>
    </row>
    <row r="193" spans="1:27" ht="106.5" customHeight="1">
      <c r="A193" s="240"/>
      <c r="B193" s="240"/>
      <c r="C193" s="240"/>
      <c r="D193" s="240"/>
      <c r="E193" s="240"/>
      <c r="F193" s="240"/>
      <c r="G193" s="157"/>
      <c r="H193" s="241"/>
      <c r="I193" s="157"/>
      <c r="J193" s="574"/>
      <c r="K193" s="153"/>
      <c r="L193" s="153"/>
      <c r="M193" s="153"/>
      <c r="U193" s="380"/>
      <c r="V193" s="380"/>
      <c r="X193" s="380"/>
      <c r="Y193" s="380"/>
      <c r="AA193" s="365"/>
    </row>
    <row r="194" spans="1:27" ht="106.5" customHeight="1">
      <c r="A194" s="240"/>
      <c r="B194" s="240"/>
      <c r="C194" s="240"/>
      <c r="D194" s="240"/>
      <c r="E194" s="240"/>
      <c r="F194" s="240"/>
      <c r="G194" s="157"/>
      <c r="H194" s="241"/>
      <c r="I194" s="157"/>
      <c r="J194" s="574"/>
      <c r="K194" s="153"/>
      <c r="L194" s="153"/>
      <c r="M194" s="153"/>
      <c r="U194" s="380"/>
      <c r="V194" s="380"/>
      <c r="X194" s="380"/>
      <c r="Y194" s="380"/>
      <c r="AA194" s="365"/>
    </row>
    <row r="195" spans="1:27" ht="106.5" customHeight="1">
      <c r="A195" s="240"/>
      <c r="B195" s="240"/>
      <c r="C195" s="240"/>
      <c r="D195" s="240"/>
      <c r="E195" s="240"/>
      <c r="F195" s="240"/>
      <c r="G195" s="157"/>
      <c r="H195" s="241"/>
      <c r="I195" s="157"/>
      <c r="J195" s="574"/>
      <c r="K195" s="153"/>
      <c r="L195" s="153"/>
      <c r="M195" s="153"/>
      <c r="U195" s="380"/>
      <c r="V195" s="380"/>
      <c r="X195" s="380"/>
      <c r="Y195" s="380"/>
      <c r="AA195" s="365"/>
    </row>
    <row r="196" spans="1:27" ht="106.5" customHeight="1">
      <c r="A196" s="240"/>
      <c r="B196" s="240"/>
      <c r="C196" s="240"/>
      <c r="D196" s="240"/>
      <c r="E196" s="240"/>
      <c r="F196" s="240"/>
      <c r="G196" s="157"/>
      <c r="H196" s="241"/>
      <c r="I196" s="157"/>
      <c r="J196" s="574"/>
      <c r="K196" s="153"/>
      <c r="L196" s="153"/>
      <c r="M196" s="153"/>
      <c r="U196" s="380"/>
      <c r="V196" s="382"/>
      <c r="X196" s="380"/>
      <c r="Y196" s="382"/>
      <c r="AA196" s="365"/>
    </row>
    <row r="197" spans="1:27" ht="106.5" customHeight="1">
      <c r="A197" s="240"/>
      <c r="B197" s="240"/>
      <c r="C197" s="240"/>
      <c r="D197" s="240"/>
      <c r="E197" s="240"/>
      <c r="F197" s="240"/>
      <c r="G197" s="157"/>
      <c r="H197" s="241"/>
      <c r="I197" s="157"/>
      <c r="J197" s="574"/>
      <c r="K197" s="153"/>
      <c r="L197" s="153"/>
      <c r="M197" s="153"/>
      <c r="U197" s="380"/>
      <c r="V197" s="382"/>
      <c r="X197" s="380"/>
      <c r="Y197" s="382"/>
      <c r="AA197" s="365"/>
    </row>
    <row r="198" spans="1:27" ht="106.5" customHeight="1">
      <c r="A198" s="240"/>
      <c r="B198" s="240"/>
      <c r="C198" s="240"/>
      <c r="D198" s="240"/>
      <c r="E198" s="240"/>
      <c r="F198" s="240"/>
      <c r="G198" s="157"/>
      <c r="H198" s="241"/>
      <c r="I198" s="157"/>
      <c r="J198" s="574"/>
      <c r="K198" s="153"/>
      <c r="L198" s="153"/>
      <c r="M198" s="153"/>
      <c r="U198" s="380"/>
      <c r="V198" s="380"/>
      <c r="X198" s="380"/>
      <c r="Y198" s="380"/>
      <c r="AA198" s="365"/>
    </row>
    <row r="199" spans="1:27" ht="106.5" customHeight="1">
      <c r="A199" s="240"/>
      <c r="B199" s="240"/>
      <c r="C199" s="240"/>
      <c r="D199" s="240"/>
      <c r="E199" s="240"/>
      <c r="F199" s="240"/>
      <c r="G199" s="157"/>
      <c r="H199" s="241"/>
      <c r="I199" s="157"/>
      <c r="J199" s="574"/>
      <c r="K199" s="153"/>
      <c r="L199" s="153"/>
      <c r="M199" s="153"/>
      <c r="U199" s="380"/>
      <c r="V199" s="380"/>
      <c r="X199" s="380"/>
      <c r="Y199" s="380"/>
      <c r="AA199" s="365"/>
    </row>
    <row r="200" spans="1:27" ht="106.5" customHeight="1">
      <c r="A200" s="240"/>
      <c r="B200" s="240"/>
      <c r="C200" s="240"/>
      <c r="D200" s="240"/>
      <c r="E200" s="240"/>
      <c r="F200" s="240"/>
      <c r="G200" s="157"/>
      <c r="H200" s="241"/>
      <c r="I200" s="157"/>
      <c r="J200" s="574"/>
      <c r="K200" s="153"/>
      <c r="L200" s="153"/>
      <c r="M200" s="153"/>
      <c r="U200" s="380"/>
      <c r="V200" s="380"/>
      <c r="X200" s="380"/>
      <c r="Y200" s="380"/>
      <c r="AA200" s="365"/>
    </row>
    <row r="201" spans="1:27" ht="106.5" customHeight="1">
      <c r="A201" s="240"/>
      <c r="B201" s="240"/>
      <c r="C201" s="240"/>
      <c r="D201" s="240"/>
      <c r="E201" s="240"/>
      <c r="F201" s="240"/>
      <c r="G201" s="157"/>
      <c r="H201" s="241"/>
      <c r="I201" s="157"/>
      <c r="J201" s="574"/>
      <c r="K201" s="153"/>
      <c r="L201" s="153"/>
      <c r="M201" s="153"/>
      <c r="U201" s="380"/>
      <c r="V201" s="380"/>
      <c r="X201" s="380"/>
      <c r="Y201" s="380"/>
      <c r="AA201" s="365"/>
    </row>
    <row r="202" spans="1:27" ht="106.5" customHeight="1">
      <c r="A202" s="240"/>
      <c r="B202" s="240"/>
      <c r="C202" s="240"/>
      <c r="D202" s="240"/>
      <c r="E202" s="240"/>
      <c r="F202" s="240"/>
      <c r="G202" s="157"/>
      <c r="H202" s="241"/>
      <c r="I202" s="157"/>
      <c r="J202" s="574"/>
      <c r="K202" s="153"/>
      <c r="L202" s="153"/>
      <c r="M202" s="153"/>
      <c r="U202" s="380"/>
      <c r="V202" s="380"/>
      <c r="X202" s="380"/>
      <c r="Y202" s="380"/>
      <c r="AA202" s="365"/>
    </row>
    <row r="203" spans="1:27" ht="106.5" customHeight="1">
      <c r="A203" s="426"/>
      <c r="B203" s="426"/>
      <c r="C203" s="426"/>
      <c r="D203" s="426"/>
      <c r="E203" s="426"/>
      <c r="F203" s="426"/>
      <c r="G203" s="154"/>
      <c r="H203" s="241"/>
      <c r="I203" s="161"/>
      <c r="J203" s="575"/>
      <c r="K203" s="162"/>
      <c r="L203" s="162"/>
      <c r="M203" s="162"/>
      <c r="U203" s="380"/>
      <c r="V203" s="380"/>
      <c r="X203" s="380"/>
      <c r="Y203" s="380"/>
      <c r="AA203" s="365"/>
    </row>
    <row r="204" spans="1:27" ht="106.5" customHeight="1">
      <c r="A204" s="240"/>
      <c r="B204" s="240"/>
      <c r="C204" s="240"/>
      <c r="D204" s="240"/>
      <c r="E204" s="240"/>
      <c r="F204" s="240"/>
      <c r="G204" s="157"/>
      <c r="H204" s="241"/>
      <c r="I204" s="155"/>
      <c r="J204" s="576"/>
      <c r="K204" s="153"/>
      <c r="L204" s="153"/>
      <c r="M204" s="153"/>
      <c r="U204" s="380"/>
      <c r="V204" s="380"/>
      <c r="X204" s="380"/>
      <c r="Y204" s="380"/>
      <c r="AA204" s="365"/>
    </row>
    <row r="205" spans="1:27" ht="106.5" customHeight="1">
      <c r="A205" s="684"/>
      <c r="B205" s="684"/>
      <c r="C205" s="684"/>
      <c r="D205" s="684"/>
      <c r="E205" s="684"/>
      <c r="F205" s="684"/>
      <c r="G205" s="684"/>
      <c r="H205" s="684"/>
      <c r="I205" s="684"/>
      <c r="J205" s="684"/>
      <c r="K205" s="684"/>
      <c r="L205" s="684"/>
      <c r="M205" s="167"/>
      <c r="U205" s="380"/>
      <c r="V205" s="380"/>
      <c r="X205" s="380"/>
      <c r="Y205" s="380"/>
      <c r="AA205" s="365"/>
    </row>
    <row r="206" spans="1:27" ht="106.5" customHeight="1">
      <c r="A206" s="675"/>
      <c r="B206" s="675"/>
      <c r="C206" s="675"/>
      <c r="D206" s="675"/>
      <c r="E206" s="675"/>
      <c r="F206" s="675"/>
      <c r="G206" s="675"/>
      <c r="H206" s="675"/>
      <c r="I206" s="675"/>
      <c r="J206" s="675"/>
      <c r="K206" s="675"/>
      <c r="L206" s="675"/>
      <c r="M206" s="154"/>
      <c r="P206" s="153"/>
      <c r="Q206" s="153"/>
      <c r="R206" s="153"/>
      <c r="S206" s="342"/>
      <c r="T206" s="342"/>
      <c r="U206" s="380"/>
      <c r="V206" s="380"/>
      <c r="W206" s="341"/>
      <c r="X206" s="380"/>
      <c r="Y206" s="380"/>
      <c r="Z206" s="342"/>
      <c r="AA206" s="341"/>
    </row>
    <row r="207" spans="1:27" ht="106.5" customHeight="1">
      <c r="A207" s="240"/>
      <c r="B207" s="240"/>
      <c r="C207" s="240"/>
      <c r="D207" s="240"/>
      <c r="E207" s="240"/>
      <c r="F207" s="240"/>
      <c r="G207" s="157"/>
      <c r="H207" s="241"/>
      <c r="I207" s="157"/>
      <c r="J207" s="574"/>
      <c r="K207" s="153"/>
      <c r="L207" s="153"/>
      <c r="M207" s="153"/>
      <c r="U207" s="380"/>
      <c r="V207" s="380"/>
      <c r="X207" s="380"/>
      <c r="Y207" s="380"/>
      <c r="AA207" s="365"/>
    </row>
    <row r="208" spans="1:27" ht="106.5" customHeight="1">
      <c r="A208" s="427"/>
      <c r="B208" s="427"/>
      <c r="C208" s="427"/>
      <c r="D208" s="427"/>
      <c r="E208" s="427"/>
      <c r="F208" s="427"/>
      <c r="G208" s="503"/>
      <c r="H208" s="410"/>
      <c r="I208" s="160"/>
      <c r="J208" s="577"/>
      <c r="K208" s="153"/>
      <c r="L208" s="153"/>
      <c r="M208" s="153"/>
      <c r="U208" s="380"/>
      <c r="V208" s="380"/>
      <c r="X208" s="380"/>
      <c r="Y208" s="380"/>
      <c r="AA208" s="365"/>
    </row>
    <row r="209" spans="1:27" ht="106.5" customHeight="1">
      <c r="A209" s="676"/>
      <c r="B209" s="676"/>
      <c r="C209" s="676"/>
      <c r="D209" s="676"/>
      <c r="E209" s="676"/>
      <c r="F209" s="676"/>
      <c r="G209" s="676"/>
      <c r="H209" s="676"/>
      <c r="I209" s="676"/>
      <c r="J209" s="676"/>
      <c r="K209" s="163"/>
      <c r="L209" s="153"/>
      <c r="M209" s="153"/>
      <c r="U209" s="380"/>
      <c r="V209" s="380"/>
      <c r="X209" s="380"/>
      <c r="Y209" s="380"/>
      <c r="AA209" s="365"/>
    </row>
    <row r="210" spans="1:27" ht="106.5" customHeight="1">
      <c r="A210" s="427"/>
      <c r="B210" s="427"/>
      <c r="C210" s="427"/>
      <c r="D210" s="427"/>
      <c r="E210" s="427"/>
      <c r="F210" s="427"/>
      <c r="G210" s="503"/>
      <c r="H210" s="690"/>
      <c r="I210" s="690"/>
      <c r="J210" s="690"/>
      <c r="K210" s="163"/>
      <c r="L210" s="153"/>
      <c r="M210" s="153"/>
      <c r="U210" s="380"/>
      <c r="V210" s="380"/>
      <c r="X210" s="380"/>
      <c r="Y210" s="380"/>
      <c r="AA210" s="365"/>
    </row>
    <row r="211" spans="1:27" ht="106.5" customHeight="1">
      <c r="A211" s="427"/>
      <c r="B211" s="427"/>
      <c r="C211" s="427"/>
      <c r="D211" s="427"/>
      <c r="E211" s="427"/>
      <c r="F211" s="427"/>
      <c r="G211" s="503"/>
      <c r="H211" s="690"/>
      <c r="I211" s="690"/>
      <c r="J211" s="690"/>
      <c r="K211" s="163"/>
      <c r="L211" s="153"/>
      <c r="M211" s="153"/>
      <c r="U211" s="380"/>
      <c r="V211" s="380"/>
      <c r="X211" s="380"/>
      <c r="Y211" s="380"/>
      <c r="AA211" s="365"/>
    </row>
    <row r="212" spans="1:27" ht="106.5" customHeight="1">
      <c r="A212" s="484"/>
      <c r="B212" s="484"/>
      <c r="C212" s="484"/>
      <c r="D212" s="484"/>
      <c r="E212" s="484"/>
      <c r="F212" s="484"/>
      <c r="G212" s="504"/>
      <c r="H212" s="690"/>
      <c r="I212" s="690"/>
      <c r="J212" s="690"/>
      <c r="K212" s="163"/>
      <c r="L212" s="153"/>
      <c r="M212" s="153"/>
      <c r="U212" s="380"/>
      <c r="V212" s="380"/>
      <c r="X212" s="380"/>
      <c r="Y212" s="380"/>
      <c r="AA212" s="365"/>
    </row>
    <row r="213" spans="1:27" ht="106.5" customHeight="1">
      <c r="A213" s="484"/>
      <c r="B213" s="484"/>
      <c r="C213" s="484"/>
      <c r="D213" s="484"/>
      <c r="E213" s="484"/>
      <c r="F213" s="484"/>
      <c r="G213" s="504"/>
      <c r="H213" s="690"/>
      <c r="I213" s="690"/>
      <c r="J213" s="690"/>
      <c r="K213" s="163"/>
      <c r="L213" s="153"/>
      <c r="M213" s="153"/>
      <c r="U213" s="380"/>
      <c r="V213" s="380"/>
      <c r="X213" s="380"/>
      <c r="Y213" s="380"/>
      <c r="AA213" s="365"/>
    </row>
    <row r="214" spans="1:27" ht="106.5" customHeight="1">
      <c r="A214" s="484"/>
      <c r="B214" s="484"/>
      <c r="C214" s="484"/>
      <c r="D214" s="484"/>
      <c r="E214" s="484"/>
      <c r="F214" s="484"/>
      <c r="G214" s="504"/>
      <c r="H214" s="410"/>
      <c r="I214" s="163"/>
      <c r="J214" s="578"/>
      <c r="K214" s="160"/>
      <c r="L214" s="153"/>
      <c r="M214" s="153"/>
      <c r="U214" s="380"/>
      <c r="V214" s="380"/>
      <c r="X214" s="380"/>
      <c r="Y214" s="380"/>
      <c r="AA214" s="365"/>
    </row>
    <row r="215" spans="1:27" ht="106.5" customHeight="1">
      <c r="A215" s="692"/>
      <c r="B215" s="692"/>
      <c r="C215" s="692"/>
      <c r="D215" s="692"/>
      <c r="E215" s="692"/>
      <c r="F215" s="692"/>
      <c r="G215" s="692"/>
      <c r="H215" s="692"/>
      <c r="I215" s="692"/>
      <c r="J215" s="692"/>
      <c r="K215" s="692"/>
      <c r="L215" s="692"/>
      <c r="M215" s="499"/>
      <c r="U215" s="380"/>
      <c r="V215" s="380"/>
      <c r="X215" s="380"/>
      <c r="Y215" s="380"/>
      <c r="AA215" s="365"/>
    </row>
    <row r="216" spans="1:27" ht="106.5" customHeight="1">
      <c r="A216" s="240"/>
      <c r="B216" s="240"/>
      <c r="C216" s="240"/>
      <c r="D216" s="240"/>
      <c r="E216" s="240"/>
      <c r="F216" s="240"/>
      <c r="G216" s="157"/>
      <c r="H216" s="241"/>
      <c r="I216" s="157"/>
      <c r="J216" s="574"/>
      <c r="K216" s="162"/>
      <c r="L216" s="162"/>
      <c r="M216" s="162"/>
      <c r="U216" s="380"/>
      <c r="V216" s="380"/>
      <c r="X216" s="380"/>
      <c r="Y216" s="380"/>
      <c r="AA216" s="365"/>
    </row>
    <row r="217" spans="1:27" ht="106.5" customHeight="1">
      <c r="A217" s="485"/>
      <c r="B217" s="485"/>
      <c r="C217" s="485"/>
      <c r="D217" s="485"/>
      <c r="E217" s="485"/>
      <c r="F217" s="485"/>
      <c r="G217" s="167"/>
      <c r="H217" s="411"/>
      <c r="I217" s="154"/>
      <c r="J217" s="579"/>
      <c r="K217" s="508"/>
      <c r="L217" s="508"/>
      <c r="M217" s="508"/>
      <c r="O217" s="153"/>
      <c r="P217" s="153"/>
      <c r="Q217" s="153"/>
      <c r="R217" s="153"/>
      <c r="S217" s="342"/>
      <c r="T217" s="342"/>
      <c r="U217" s="341"/>
      <c r="V217" s="380"/>
      <c r="W217" s="341"/>
      <c r="X217" s="341"/>
      <c r="Y217" s="380"/>
      <c r="Z217" s="342"/>
      <c r="AA217" s="341"/>
    </row>
    <row r="218" spans="1:27" ht="106.5" customHeight="1">
      <c r="A218" s="426"/>
      <c r="B218" s="426"/>
      <c r="C218" s="426"/>
      <c r="D218" s="426"/>
      <c r="E218" s="426"/>
      <c r="F218" s="426"/>
      <c r="G218" s="154"/>
      <c r="H218" s="412"/>
      <c r="I218" s="154"/>
      <c r="J218" s="579"/>
      <c r="K218" s="162"/>
      <c r="L218" s="162"/>
      <c r="M218" s="162"/>
      <c r="O218" s="153"/>
      <c r="P218" s="153"/>
      <c r="Q218" s="153"/>
      <c r="R218" s="153"/>
      <c r="S218" s="342"/>
      <c r="T218" s="342"/>
      <c r="U218" s="341"/>
      <c r="V218" s="380"/>
      <c r="W218" s="341"/>
      <c r="X218" s="341"/>
      <c r="Y218" s="380"/>
      <c r="Z218" s="342"/>
      <c r="AA218" s="342"/>
    </row>
    <row r="219" spans="1:27" ht="106.5" customHeight="1">
      <c r="A219" s="486"/>
      <c r="B219" s="486"/>
      <c r="C219" s="486"/>
      <c r="D219" s="486"/>
      <c r="E219" s="486"/>
      <c r="F219" s="486"/>
      <c r="G219" s="505"/>
      <c r="H219" s="413"/>
      <c r="I219" s="164"/>
      <c r="J219" s="580"/>
      <c r="K219" s="176"/>
      <c r="L219" s="179"/>
      <c r="M219" s="179"/>
      <c r="O219" s="153"/>
      <c r="P219" s="153"/>
      <c r="Q219" s="153"/>
      <c r="R219" s="153"/>
      <c r="S219" s="342"/>
      <c r="T219" s="342"/>
      <c r="U219" s="341"/>
      <c r="V219" s="380"/>
      <c r="W219" s="341"/>
      <c r="X219" s="341"/>
      <c r="Y219" s="380"/>
      <c r="Z219" s="342"/>
      <c r="AA219" s="381"/>
    </row>
    <row r="220" spans="1:27" ht="106.5" customHeight="1">
      <c r="A220" s="487"/>
      <c r="B220" s="487"/>
      <c r="C220" s="487"/>
      <c r="D220" s="487"/>
      <c r="E220" s="487"/>
      <c r="F220" s="487"/>
      <c r="G220" s="506"/>
      <c r="H220" s="414"/>
      <c r="I220" s="164"/>
      <c r="J220" s="581"/>
      <c r="K220" s="510"/>
      <c r="L220" s="176"/>
      <c r="M220" s="176"/>
    </row>
    <row r="221" spans="1:27" ht="106.5" customHeight="1">
      <c r="A221" s="487"/>
      <c r="B221" s="487"/>
      <c r="C221" s="487"/>
      <c r="D221" s="487"/>
      <c r="E221" s="487"/>
      <c r="F221" s="487"/>
      <c r="G221" s="506"/>
      <c r="H221" s="415"/>
      <c r="I221" s="164"/>
      <c r="J221" s="581"/>
      <c r="K221" s="511"/>
      <c r="L221" s="179"/>
      <c r="M221" s="179"/>
    </row>
    <row r="222" spans="1:27" ht="106.5" customHeight="1">
      <c r="A222" s="488"/>
      <c r="B222" s="488"/>
      <c r="C222" s="488"/>
      <c r="D222" s="488"/>
      <c r="E222" s="488"/>
      <c r="F222" s="488"/>
      <c r="G222" s="165"/>
      <c r="H222" s="414"/>
      <c r="I222" s="164"/>
      <c r="J222" s="580"/>
      <c r="K222" s="176"/>
      <c r="L222" s="179"/>
      <c r="M222" s="179"/>
    </row>
    <row r="223" spans="1:27" ht="106.5" customHeight="1">
      <c r="A223" s="488"/>
      <c r="B223" s="488"/>
      <c r="C223" s="488"/>
      <c r="D223" s="488"/>
      <c r="E223" s="488"/>
      <c r="F223" s="488"/>
      <c r="G223" s="165"/>
      <c r="H223" s="414"/>
      <c r="I223" s="164"/>
      <c r="J223" s="580"/>
      <c r="K223" s="176"/>
      <c r="L223" s="179"/>
      <c r="M223" s="179"/>
    </row>
    <row r="224" spans="1:27" ht="106.5" customHeight="1">
      <c r="A224" s="487"/>
      <c r="B224" s="487"/>
      <c r="C224" s="487"/>
      <c r="D224" s="487"/>
      <c r="E224" s="487"/>
      <c r="F224" s="487"/>
      <c r="G224" s="506"/>
      <c r="H224" s="414"/>
      <c r="I224" s="164"/>
      <c r="J224" s="580"/>
      <c r="K224" s="176"/>
      <c r="L224" s="179"/>
      <c r="M224" s="179"/>
    </row>
    <row r="225" spans="1:13" ht="106.5" customHeight="1">
      <c r="A225" s="487"/>
      <c r="B225" s="487"/>
      <c r="C225" s="487"/>
      <c r="D225" s="487"/>
      <c r="E225" s="487"/>
      <c r="F225" s="487"/>
      <c r="G225" s="506"/>
      <c r="H225" s="415"/>
      <c r="I225" s="164"/>
      <c r="J225" s="580"/>
      <c r="K225" s="176"/>
      <c r="L225" s="179"/>
      <c r="M225" s="179"/>
    </row>
    <row r="226" spans="1:13" ht="106.5" customHeight="1">
      <c r="A226" s="487"/>
      <c r="B226" s="487"/>
      <c r="C226" s="487"/>
      <c r="D226" s="487"/>
      <c r="E226" s="487"/>
      <c r="F226" s="487"/>
      <c r="G226" s="506"/>
      <c r="H226" s="414"/>
      <c r="I226" s="164"/>
      <c r="J226" s="580"/>
      <c r="K226" s="176"/>
      <c r="L226" s="179"/>
      <c r="M226" s="179"/>
    </row>
    <row r="227" spans="1:13" ht="106.5" customHeight="1">
      <c r="A227" s="487"/>
      <c r="B227" s="487"/>
      <c r="C227" s="487"/>
      <c r="D227" s="487"/>
      <c r="E227" s="487"/>
      <c r="F227" s="487"/>
      <c r="G227" s="506"/>
      <c r="H227" s="414"/>
      <c r="I227" s="164"/>
      <c r="J227" s="580"/>
      <c r="K227" s="176"/>
      <c r="L227" s="179"/>
      <c r="M227" s="179"/>
    </row>
    <row r="228" spans="1:13" ht="106.5" customHeight="1">
      <c r="A228" s="487"/>
      <c r="B228" s="487"/>
      <c r="C228" s="487"/>
      <c r="D228" s="487"/>
      <c r="E228" s="487"/>
      <c r="F228" s="487"/>
      <c r="G228" s="506"/>
      <c r="H228" s="414"/>
      <c r="I228" s="164"/>
      <c r="J228" s="581"/>
      <c r="K228" s="176"/>
      <c r="L228" s="179"/>
      <c r="M228" s="179"/>
    </row>
    <row r="229" spans="1:13" ht="106.5" customHeight="1">
      <c r="A229" s="487"/>
      <c r="B229" s="487"/>
      <c r="C229" s="487"/>
      <c r="D229" s="487"/>
      <c r="E229" s="487"/>
      <c r="F229" s="487"/>
      <c r="G229" s="506"/>
      <c r="H229" s="415"/>
      <c r="I229" s="164"/>
      <c r="J229" s="581"/>
      <c r="K229" s="512"/>
      <c r="L229" s="179"/>
      <c r="M229" s="179"/>
    </row>
    <row r="230" spans="1:13" ht="106.5" customHeight="1">
      <c r="A230" s="488"/>
      <c r="B230" s="488"/>
      <c r="C230" s="488"/>
      <c r="D230" s="488"/>
      <c r="E230" s="488"/>
      <c r="F230" s="488"/>
      <c r="G230" s="165"/>
      <c r="H230" s="416"/>
      <c r="I230" s="164"/>
      <c r="J230" s="580"/>
      <c r="K230" s="176"/>
      <c r="L230" s="179"/>
      <c r="M230" s="179"/>
    </row>
    <row r="231" spans="1:13" ht="106.5" customHeight="1">
      <c r="A231" s="488"/>
      <c r="B231" s="488"/>
      <c r="C231" s="488"/>
      <c r="D231" s="488"/>
      <c r="E231" s="488"/>
      <c r="F231" s="488"/>
      <c r="G231" s="165"/>
      <c r="H231" s="417"/>
      <c r="I231" s="164"/>
      <c r="J231" s="580"/>
      <c r="K231" s="512"/>
      <c r="L231" s="179"/>
      <c r="M231" s="179"/>
    </row>
    <row r="232" spans="1:13" ht="106.5" customHeight="1">
      <c r="A232" s="488"/>
      <c r="B232" s="488"/>
      <c r="C232" s="488"/>
      <c r="D232" s="488"/>
      <c r="E232" s="488"/>
      <c r="F232" s="488"/>
      <c r="G232" s="165"/>
      <c r="H232" s="417"/>
      <c r="I232" s="164"/>
      <c r="J232" s="580"/>
      <c r="K232" s="512"/>
      <c r="L232" s="179"/>
      <c r="M232" s="179"/>
    </row>
    <row r="233" spans="1:13" ht="106.5" customHeight="1">
      <c r="A233" s="486"/>
      <c r="B233" s="486"/>
      <c r="C233" s="486"/>
      <c r="D233" s="486"/>
      <c r="E233" s="486"/>
      <c r="F233" s="486"/>
      <c r="G233" s="505"/>
      <c r="H233" s="418"/>
      <c r="I233" s="164"/>
      <c r="J233" s="580"/>
      <c r="K233" s="176"/>
      <c r="L233" s="179"/>
      <c r="M233" s="179"/>
    </row>
    <row r="234" spans="1:13" ht="106.5" customHeight="1">
      <c r="A234" s="488"/>
      <c r="B234" s="488"/>
      <c r="C234" s="488"/>
      <c r="D234" s="488"/>
      <c r="E234" s="488"/>
      <c r="F234" s="488"/>
      <c r="G234" s="165"/>
      <c r="H234" s="419"/>
      <c r="I234" s="164"/>
      <c r="J234" s="580"/>
      <c r="K234" s="176"/>
      <c r="L234" s="179"/>
      <c r="M234" s="179"/>
    </row>
    <row r="235" spans="1:13" ht="106.5" customHeight="1">
      <c r="A235" s="487"/>
      <c r="B235" s="487"/>
      <c r="C235" s="487"/>
      <c r="D235" s="487"/>
      <c r="E235" s="487"/>
      <c r="F235" s="487"/>
      <c r="G235" s="506"/>
      <c r="H235" s="414"/>
      <c r="I235" s="164"/>
      <c r="J235" s="580"/>
      <c r="K235" s="176"/>
      <c r="L235" s="179"/>
      <c r="M235" s="179"/>
    </row>
    <row r="236" spans="1:13" ht="106.5" customHeight="1">
      <c r="A236" s="488"/>
      <c r="B236" s="488"/>
      <c r="C236" s="488"/>
      <c r="D236" s="488"/>
      <c r="E236" s="488"/>
      <c r="F236" s="488"/>
      <c r="G236" s="165"/>
      <c r="H236" s="417"/>
      <c r="I236" s="164"/>
      <c r="J236" s="580"/>
      <c r="K236" s="512"/>
      <c r="L236" s="179"/>
      <c r="M236" s="179"/>
    </row>
    <row r="237" spans="1:13" ht="106.5" customHeight="1">
      <c r="A237" s="486"/>
      <c r="B237" s="486"/>
      <c r="C237" s="486"/>
      <c r="D237" s="486"/>
      <c r="E237" s="486"/>
      <c r="F237" s="486"/>
      <c r="G237" s="505"/>
      <c r="H237" s="413"/>
      <c r="I237" s="164"/>
      <c r="J237" s="580"/>
      <c r="K237" s="176"/>
      <c r="L237" s="179"/>
      <c r="M237" s="179"/>
    </row>
    <row r="238" spans="1:13" ht="106.5" customHeight="1">
      <c r="A238" s="487"/>
      <c r="B238" s="487"/>
      <c r="C238" s="487"/>
      <c r="D238" s="487"/>
      <c r="E238" s="487"/>
      <c r="F238" s="487"/>
      <c r="G238" s="506"/>
      <c r="H238" s="414"/>
      <c r="I238" s="164"/>
      <c r="J238" s="581"/>
      <c r="K238" s="512"/>
      <c r="L238" s="179"/>
      <c r="M238" s="179"/>
    </row>
    <row r="239" spans="1:13" ht="106.5" customHeight="1">
      <c r="A239" s="487"/>
      <c r="B239" s="487"/>
      <c r="C239" s="487"/>
      <c r="D239" s="487"/>
      <c r="E239" s="487"/>
      <c r="F239" s="487"/>
      <c r="G239" s="506"/>
      <c r="H239" s="414"/>
      <c r="I239" s="165"/>
      <c r="J239" s="580"/>
      <c r="K239" s="512"/>
      <c r="L239" s="179"/>
      <c r="M239" s="179"/>
    </row>
    <row r="240" spans="1:13" ht="106.5" customHeight="1">
      <c r="A240" s="488"/>
      <c r="B240" s="488"/>
      <c r="C240" s="488"/>
      <c r="D240" s="488"/>
      <c r="E240" s="488"/>
      <c r="F240" s="488"/>
      <c r="G240" s="165"/>
      <c r="H240" s="414"/>
      <c r="I240" s="165"/>
      <c r="J240" s="580"/>
      <c r="K240" s="512"/>
      <c r="L240" s="179"/>
      <c r="M240" s="179"/>
    </row>
    <row r="241" spans="1:13" ht="106.5" customHeight="1">
      <c r="A241" s="488"/>
      <c r="B241" s="488"/>
      <c r="C241" s="488"/>
      <c r="D241" s="488"/>
      <c r="E241" s="488"/>
      <c r="F241" s="488"/>
      <c r="G241" s="165"/>
      <c r="H241" s="414"/>
      <c r="I241" s="165"/>
      <c r="J241" s="580"/>
      <c r="K241" s="512"/>
      <c r="L241" s="179"/>
      <c r="M241" s="179"/>
    </row>
    <row r="242" spans="1:13" ht="106.5" customHeight="1">
      <c r="A242" s="488"/>
      <c r="B242" s="488"/>
      <c r="C242" s="488"/>
      <c r="D242" s="488"/>
      <c r="E242" s="488"/>
      <c r="F242" s="488"/>
      <c r="G242" s="165"/>
      <c r="H242" s="414"/>
      <c r="I242" s="165"/>
      <c r="J242" s="580"/>
      <c r="K242" s="512"/>
      <c r="L242" s="179"/>
      <c r="M242" s="179"/>
    </row>
    <row r="243" spans="1:13" ht="106.5" customHeight="1">
      <c r="A243" s="488"/>
      <c r="B243" s="488"/>
      <c r="C243" s="488"/>
      <c r="D243" s="488"/>
      <c r="E243" s="488"/>
      <c r="F243" s="488"/>
      <c r="G243" s="165"/>
      <c r="H243" s="414"/>
      <c r="I243" s="165"/>
      <c r="J243" s="580"/>
      <c r="K243" s="512"/>
      <c r="L243" s="179"/>
      <c r="M243" s="179"/>
    </row>
    <row r="244" spans="1:13" ht="106.5" customHeight="1">
      <c r="A244" s="488"/>
      <c r="B244" s="488"/>
      <c r="C244" s="488"/>
      <c r="D244" s="488"/>
      <c r="E244" s="488"/>
      <c r="F244" s="488"/>
      <c r="G244" s="165"/>
      <c r="H244" s="414"/>
      <c r="I244" s="165"/>
      <c r="J244" s="580"/>
      <c r="K244" s="512"/>
      <c r="L244" s="179"/>
      <c r="M244" s="179"/>
    </row>
    <row r="245" spans="1:13" ht="106.5" customHeight="1">
      <c r="A245" s="488"/>
      <c r="B245" s="488"/>
      <c r="C245" s="488"/>
      <c r="D245" s="488"/>
      <c r="E245" s="488"/>
      <c r="F245" s="488"/>
      <c r="G245" s="165"/>
      <c r="H245" s="414"/>
      <c r="I245" s="165"/>
      <c r="J245" s="580"/>
      <c r="K245" s="512"/>
      <c r="L245" s="179"/>
      <c r="M245" s="179"/>
    </row>
    <row r="246" spans="1:13" ht="106.5" customHeight="1">
      <c r="A246" s="486"/>
      <c r="B246" s="486"/>
      <c r="C246" s="486"/>
      <c r="D246" s="486"/>
      <c r="E246" s="486"/>
      <c r="F246" s="486"/>
      <c r="G246" s="505"/>
      <c r="H246" s="413"/>
      <c r="I246" s="164"/>
      <c r="J246" s="580"/>
      <c r="K246" s="176"/>
      <c r="L246" s="179"/>
      <c r="M246" s="179"/>
    </row>
    <row r="247" spans="1:13" ht="106.5" customHeight="1">
      <c r="A247" s="487"/>
      <c r="B247" s="487"/>
      <c r="C247" s="487"/>
      <c r="D247" s="487"/>
      <c r="E247" s="487"/>
      <c r="F247" s="487"/>
      <c r="G247" s="506"/>
      <c r="H247" s="420"/>
      <c r="I247" s="164"/>
      <c r="J247" s="580"/>
      <c r="K247" s="512"/>
      <c r="L247" s="179"/>
      <c r="M247" s="179"/>
    </row>
    <row r="248" spans="1:13" ht="106.5" customHeight="1">
      <c r="A248" s="487"/>
      <c r="B248" s="487"/>
      <c r="C248" s="487"/>
      <c r="D248" s="487"/>
      <c r="E248" s="487"/>
      <c r="F248" s="487"/>
      <c r="G248" s="506"/>
      <c r="H248" s="414"/>
      <c r="I248" s="165"/>
      <c r="J248" s="582"/>
      <c r="K248" s="512"/>
      <c r="L248" s="179"/>
      <c r="M248" s="179"/>
    </row>
    <row r="249" spans="1:13" ht="106.5" customHeight="1">
      <c r="A249" s="487"/>
      <c r="B249" s="487"/>
      <c r="C249" s="487"/>
      <c r="D249" s="487"/>
      <c r="E249" s="487"/>
      <c r="F249" s="487"/>
      <c r="G249" s="506"/>
      <c r="H249" s="413"/>
      <c r="I249" s="164"/>
      <c r="J249" s="580"/>
      <c r="K249" s="176"/>
      <c r="L249" s="179"/>
      <c r="M249" s="179"/>
    </row>
    <row r="250" spans="1:13" ht="106.5" customHeight="1">
      <c r="A250" s="486"/>
      <c r="B250" s="486"/>
      <c r="C250" s="486"/>
      <c r="D250" s="486"/>
      <c r="E250" s="486"/>
      <c r="F250" s="486"/>
      <c r="G250" s="505"/>
      <c r="H250" s="421"/>
      <c r="I250" s="165"/>
      <c r="J250" s="580"/>
      <c r="K250" s="179"/>
      <c r="L250" s="179"/>
      <c r="M250" s="179"/>
    </row>
    <row r="251" spans="1:13" ht="106.5" customHeight="1">
      <c r="A251" s="486"/>
      <c r="B251" s="486"/>
      <c r="C251" s="486"/>
      <c r="D251" s="486"/>
      <c r="E251" s="486"/>
      <c r="F251" s="486"/>
      <c r="G251" s="505"/>
      <c r="H251" s="421"/>
      <c r="I251" s="165"/>
      <c r="J251" s="580"/>
      <c r="K251" s="176"/>
      <c r="L251" s="179"/>
      <c r="M251" s="179"/>
    </row>
    <row r="252" spans="1:13" ht="106.5" customHeight="1">
      <c r="A252" s="486"/>
      <c r="B252" s="486"/>
      <c r="C252" s="486"/>
      <c r="D252" s="486"/>
      <c r="E252" s="486"/>
      <c r="F252" s="486"/>
      <c r="G252" s="505"/>
      <c r="H252" s="421"/>
      <c r="I252" s="165"/>
      <c r="J252" s="580"/>
      <c r="K252" s="179"/>
      <c r="L252" s="179"/>
      <c r="M252" s="179"/>
    </row>
    <row r="253" spans="1:13" ht="106.5" customHeight="1">
      <c r="A253" s="486"/>
      <c r="B253" s="486"/>
      <c r="C253" s="486"/>
      <c r="D253" s="486"/>
      <c r="E253" s="486"/>
      <c r="F253" s="486"/>
      <c r="G253" s="505"/>
      <c r="H253" s="421"/>
      <c r="I253" s="165"/>
      <c r="J253" s="580"/>
      <c r="K253" s="179"/>
      <c r="L253" s="179"/>
      <c r="M253" s="179"/>
    </row>
    <row r="254" spans="1:13" ht="106.5" customHeight="1">
      <c r="A254" s="486"/>
      <c r="B254" s="486"/>
      <c r="C254" s="486"/>
      <c r="D254" s="486"/>
      <c r="E254" s="486"/>
      <c r="F254" s="486"/>
      <c r="G254" s="505"/>
      <c r="H254" s="414"/>
      <c r="I254" s="165"/>
      <c r="J254" s="580"/>
      <c r="K254" s="179"/>
      <c r="L254" s="179"/>
      <c r="M254" s="179"/>
    </row>
    <row r="255" spans="1:13" ht="106.5" customHeight="1">
      <c r="A255" s="486"/>
      <c r="B255" s="486"/>
      <c r="C255" s="486"/>
      <c r="D255" s="486"/>
      <c r="E255" s="486"/>
      <c r="F255" s="486"/>
      <c r="G255" s="505"/>
      <c r="H255" s="414"/>
      <c r="I255" s="165"/>
      <c r="J255" s="580"/>
      <c r="K255" s="179"/>
      <c r="L255" s="179"/>
      <c r="M255" s="179"/>
    </row>
    <row r="256" spans="1:13" ht="106.5" customHeight="1">
      <c r="A256" s="486"/>
      <c r="B256" s="486"/>
      <c r="C256" s="486"/>
      <c r="D256" s="486"/>
      <c r="E256" s="486"/>
      <c r="F256" s="486"/>
      <c r="G256" s="505"/>
      <c r="H256" s="413"/>
      <c r="I256" s="164"/>
      <c r="J256" s="580"/>
      <c r="K256" s="176"/>
      <c r="L256" s="179"/>
      <c r="M256" s="179"/>
    </row>
    <row r="257" spans="1:13" ht="106.5" customHeight="1">
      <c r="A257" s="487"/>
      <c r="B257" s="487"/>
      <c r="C257" s="487"/>
      <c r="D257" s="487"/>
      <c r="E257" s="487"/>
      <c r="F257" s="487"/>
      <c r="G257" s="506"/>
      <c r="H257" s="421"/>
      <c r="I257" s="165"/>
      <c r="J257" s="580"/>
      <c r="K257" s="179"/>
      <c r="L257" s="179"/>
      <c r="M257" s="179"/>
    </row>
    <row r="258" spans="1:13" ht="106.5" customHeight="1">
      <c r="A258" s="487"/>
      <c r="B258" s="487"/>
      <c r="C258" s="487"/>
      <c r="D258" s="487"/>
      <c r="E258" s="487"/>
      <c r="F258" s="487"/>
      <c r="G258" s="506"/>
      <c r="H258" s="421"/>
      <c r="I258" s="165"/>
      <c r="J258" s="580"/>
      <c r="K258" s="179"/>
      <c r="L258" s="179"/>
      <c r="M258" s="179"/>
    </row>
    <row r="259" spans="1:13" ht="106.5" customHeight="1">
      <c r="A259" s="487"/>
      <c r="B259" s="487"/>
      <c r="C259" s="487"/>
      <c r="D259" s="487"/>
      <c r="E259" s="487"/>
      <c r="F259" s="487"/>
      <c r="G259" s="506"/>
      <c r="H259" s="421"/>
      <c r="I259" s="165"/>
      <c r="J259" s="580"/>
      <c r="K259" s="179"/>
      <c r="L259" s="179"/>
      <c r="M259" s="179"/>
    </row>
    <row r="260" spans="1:13" ht="106.5" customHeight="1">
      <c r="A260" s="487"/>
      <c r="B260" s="487"/>
      <c r="C260" s="487"/>
      <c r="D260" s="487"/>
      <c r="E260" s="487"/>
      <c r="F260" s="487"/>
      <c r="G260" s="506"/>
      <c r="H260" s="421"/>
      <c r="I260" s="165"/>
      <c r="J260" s="580"/>
      <c r="K260" s="179"/>
      <c r="L260" s="179"/>
      <c r="M260" s="179"/>
    </row>
    <row r="261" spans="1:13" ht="106.5" customHeight="1">
      <c r="A261" s="489"/>
      <c r="B261" s="489"/>
      <c r="C261" s="489"/>
      <c r="D261" s="489"/>
      <c r="E261" s="489"/>
      <c r="F261" s="489"/>
      <c r="G261" s="507"/>
      <c r="H261" s="413"/>
      <c r="I261" s="164"/>
      <c r="J261" s="580"/>
      <c r="K261" s="176"/>
      <c r="L261" s="179"/>
      <c r="M261" s="179"/>
    </row>
    <row r="262" spans="1:13" ht="106.5" customHeight="1">
      <c r="A262" s="490"/>
      <c r="B262" s="490"/>
      <c r="C262" s="490"/>
      <c r="D262" s="490"/>
      <c r="E262" s="490"/>
      <c r="F262" s="490"/>
      <c r="G262" s="182"/>
      <c r="H262" s="421"/>
      <c r="I262" s="182"/>
      <c r="J262" s="583"/>
      <c r="K262" s="179"/>
      <c r="L262" s="179"/>
      <c r="M262" s="179"/>
    </row>
    <row r="263" spans="1:13" ht="106.5" customHeight="1">
      <c r="A263" s="490"/>
      <c r="B263" s="490"/>
      <c r="C263" s="490"/>
      <c r="D263" s="490"/>
      <c r="E263" s="490"/>
      <c r="F263" s="490"/>
      <c r="G263" s="182"/>
      <c r="H263" s="421"/>
      <c r="I263" s="182"/>
      <c r="J263" s="583"/>
      <c r="K263" s="179"/>
      <c r="L263" s="179"/>
      <c r="M263" s="179"/>
    </row>
    <row r="264" spans="1:13" ht="106.5" customHeight="1">
      <c r="A264" s="490"/>
      <c r="B264" s="490"/>
      <c r="C264" s="490"/>
      <c r="D264" s="490"/>
      <c r="E264" s="490"/>
      <c r="F264" s="490"/>
      <c r="G264" s="182"/>
      <c r="H264" s="421"/>
      <c r="I264" s="182"/>
      <c r="J264" s="583"/>
      <c r="K264" s="179"/>
      <c r="L264" s="179"/>
      <c r="M264" s="179"/>
    </row>
    <row r="265" spans="1:13" ht="106.5" customHeight="1">
      <c r="A265" s="490"/>
      <c r="B265" s="490"/>
      <c r="C265" s="490"/>
      <c r="D265" s="490"/>
      <c r="E265" s="490"/>
      <c r="F265" s="490"/>
      <c r="G265" s="182"/>
      <c r="H265" s="421"/>
      <c r="I265" s="182"/>
      <c r="J265" s="583"/>
      <c r="K265" s="179"/>
      <c r="L265" s="179"/>
      <c r="M265" s="179"/>
    </row>
    <row r="266" spans="1:13" ht="106.5" customHeight="1">
      <c r="A266" s="490"/>
      <c r="B266" s="490"/>
      <c r="C266" s="490"/>
      <c r="D266" s="490"/>
      <c r="E266" s="490"/>
      <c r="F266" s="490"/>
      <c r="G266" s="182"/>
      <c r="H266" s="421"/>
      <c r="I266" s="182"/>
      <c r="J266" s="583"/>
      <c r="K266" s="179"/>
      <c r="L266" s="179"/>
      <c r="M266" s="179"/>
    </row>
    <row r="267" spans="1:13" ht="106.5" customHeight="1">
      <c r="A267" s="488"/>
      <c r="B267" s="488"/>
      <c r="C267" s="488"/>
      <c r="D267" s="488"/>
      <c r="E267" s="488"/>
      <c r="F267" s="488"/>
      <c r="G267" s="165"/>
      <c r="H267" s="691"/>
      <c r="I267" s="691"/>
      <c r="J267" s="691"/>
      <c r="K267" s="179"/>
      <c r="L267" s="179"/>
      <c r="M267" s="179"/>
    </row>
    <row r="268" spans="1:13" ht="106.5" customHeight="1">
      <c r="A268" s="490"/>
      <c r="B268" s="490"/>
      <c r="C268" s="490"/>
      <c r="D268" s="490"/>
      <c r="E268" s="490"/>
      <c r="F268" s="490"/>
      <c r="G268" s="182"/>
      <c r="H268" s="688"/>
      <c r="I268" s="688"/>
      <c r="J268" s="688"/>
      <c r="K268" s="179"/>
      <c r="L268" s="179"/>
      <c r="M268" s="179"/>
    </row>
    <row r="269" spans="1:13" ht="106.5" customHeight="1">
      <c r="A269" s="490"/>
      <c r="B269" s="490"/>
      <c r="C269" s="490"/>
      <c r="D269" s="490"/>
      <c r="E269" s="490"/>
      <c r="F269" s="490"/>
      <c r="G269" s="182"/>
      <c r="H269" s="689"/>
      <c r="I269" s="689"/>
      <c r="J269" s="689"/>
      <c r="K269" s="179"/>
      <c r="L269" s="179"/>
      <c r="M269" s="179"/>
    </row>
    <row r="270" spans="1:13" ht="106.5" customHeight="1">
      <c r="A270" s="240"/>
      <c r="B270" s="240"/>
      <c r="C270" s="240"/>
      <c r="D270" s="240"/>
      <c r="E270" s="240"/>
      <c r="F270" s="240"/>
      <c r="G270" s="157"/>
      <c r="H270" s="241"/>
      <c r="I270" s="157"/>
      <c r="J270" s="574"/>
      <c r="K270" s="153"/>
      <c r="L270" s="153"/>
      <c r="M270" s="153"/>
    </row>
    <row r="271" spans="1:13" ht="106.5" customHeight="1">
      <c r="A271" s="240"/>
      <c r="B271" s="240"/>
      <c r="C271" s="240"/>
      <c r="D271" s="240"/>
      <c r="E271" s="240"/>
      <c r="F271" s="240"/>
      <c r="G271" s="157"/>
      <c r="H271" s="241"/>
      <c r="I271" s="157"/>
      <c r="J271" s="574"/>
      <c r="K271" s="153"/>
      <c r="L271" s="153"/>
      <c r="M271" s="153"/>
    </row>
    <row r="272" spans="1:13" ht="106.5" customHeight="1">
      <c r="A272" s="240"/>
      <c r="B272" s="240"/>
      <c r="C272" s="240"/>
      <c r="D272" s="240"/>
      <c r="E272" s="240"/>
      <c r="F272" s="240"/>
      <c r="G272" s="157"/>
      <c r="H272" s="241"/>
      <c r="I272" s="157"/>
      <c r="J272" s="574"/>
      <c r="K272" s="153"/>
      <c r="L272" s="153"/>
      <c r="M272" s="153"/>
    </row>
    <row r="273" spans="1:13" ht="106.5" customHeight="1">
      <c r="A273" s="240"/>
      <c r="B273" s="240"/>
      <c r="C273" s="240"/>
      <c r="D273" s="240"/>
      <c r="E273" s="240"/>
      <c r="F273" s="240"/>
      <c r="G273" s="157"/>
      <c r="H273" s="241"/>
      <c r="I273" s="157"/>
      <c r="J273" s="574"/>
      <c r="K273" s="153"/>
      <c r="L273" s="153"/>
      <c r="M273" s="153"/>
    </row>
    <row r="274" spans="1:13" ht="106.5" customHeight="1">
      <c r="A274" s="240"/>
      <c r="B274" s="240"/>
      <c r="C274" s="240"/>
      <c r="D274" s="240"/>
      <c r="E274" s="240"/>
      <c r="F274" s="240"/>
      <c r="G274" s="157"/>
      <c r="H274" s="241"/>
      <c r="I274" s="157"/>
      <c r="J274" s="574"/>
      <c r="K274" s="153"/>
      <c r="L274" s="153"/>
      <c r="M274" s="153"/>
    </row>
    <row r="275" spans="1:13" ht="106.5" customHeight="1">
      <c r="A275" s="240"/>
      <c r="B275" s="240"/>
      <c r="C275" s="240"/>
      <c r="D275" s="240"/>
      <c r="E275" s="240"/>
      <c r="F275" s="240"/>
      <c r="G275" s="157"/>
      <c r="H275" s="241"/>
      <c r="I275" s="157"/>
      <c r="J275" s="574"/>
      <c r="K275" s="153"/>
      <c r="L275" s="153"/>
      <c r="M275" s="153"/>
    </row>
    <row r="276" spans="1:13" ht="106.5" customHeight="1">
      <c r="A276" s="240"/>
      <c r="B276" s="240"/>
      <c r="C276" s="240"/>
      <c r="D276" s="240"/>
      <c r="E276" s="240"/>
      <c r="F276" s="240"/>
      <c r="G276" s="157"/>
      <c r="H276" s="241"/>
      <c r="I276" s="157"/>
      <c r="J276" s="574"/>
      <c r="K276" s="153"/>
      <c r="L276" s="153"/>
      <c r="M276" s="153"/>
    </row>
    <row r="277" spans="1:13" ht="106.5" customHeight="1">
      <c r="A277" s="240"/>
      <c r="B277" s="240"/>
      <c r="C277" s="240"/>
      <c r="D277" s="240"/>
      <c r="E277" s="240"/>
      <c r="F277" s="240"/>
      <c r="G277" s="157"/>
      <c r="H277" s="241"/>
      <c r="I277" s="157"/>
      <c r="J277" s="574"/>
      <c r="K277" s="153"/>
      <c r="L277" s="153"/>
      <c r="M277" s="153"/>
    </row>
  </sheetData>
  <sheetProtection algorithmName="SHA-512" hashValue="yc5ugaKw9oj+c7x1E3T7N//bEdUHvvfaYwurOiDafMGkXL+4ZYUeiATrYuAX8YyScJTh3y9DbaQmau1PmIt9rQ==" saltValue="OkuVnDN5ly8gRZjHiVaNdg==" spinCount="100000" sheet="1" formatColumns="0" formatRows="0" selectLockedCells="1"/>
  <customSheetViews>
    <customSheetView guid="{FCAAE906-744B-4580-8002-466CC408DAC9}" scale="70" showPageBreaks="1" fitToPage="1" printArea="1" hiddenRows="1" hiddenColumns="1" view="pageBreakPreview">
      <selection activeCell="K25" sqref="K25"/>
      <pageMargins left="0" right="0" top="0" bottom="0" header="0" footer="0"/>
      <printOptions horizontalCentered="1"/>
      <pageSetup paperSize="9" scale="44" fitToHeight="0" orientation="landscape" r:id="rId1"/>
      <headerFooter alignWithMargins="0">
        <oddFooter>&amp;R&amp;"Book Antiqua,Bold"&amp;10Schedule-1/ Page &amp;P of &amp;N</oddFooter>
      </headerFooter>
    </customSheetView>
    <customSheetView guid="{FC366365-2136-48B2-A9F6-DEB708B66B93}" scale="60" showPageBreaks="1" fitToPage="1" printArea="1" hiddenRows="1" hiddenColumns="1" view="pageBreakPreview">
      <selection activeCell="I22" sqref="I22"/>
      <pageMargins left="0" right="0" top="0" bottom="0" header="0" footer="0"/>
      <printOptions horizontalCentered="1"/>
      <pageSetup paperSize="9" scale="50" fitToHeight="0" orientation="landscape" r:id="rId2"/>
      <headerFooter alignWithMargins="0">
        <oddFooter>&amp;R&amp;"Book Antiqua,Bold"&amp;10Schedule-1/ Page &amp;P of &amp;N</oddFooter>
      </headerFooter>
    </customSheetView>
    <customSheetView guid="{25F14B1D-FADD-4C44-AA48-5D402D65337D}" scale="60" showPageBreaks="1" fitToPage="1" printArea="1" hiddenRows="1" hiddenColumns="1" view="pageBreakPreview" topLeftCell="A8">
      <selection activeCell="I23" sqref="I23"/>
      <pageMargins left="0" right="0" top="0" bottom="0" header="0" footer="0"/>
      <printOptions horizontalCentered="1"/>
      <pageSetup paperSize="9" scale="50" fitToHeight="0" orientation="landscape" r:id="rId3"/>
      <headerFooter alignWithMargins="0">
        <oddFooter>&amp;R&amp;"Book Antiqua,Bold"&amp;10Schedule-1/ Page &amp;P of &amp;N</oddFooter>
      </headerFooter>
    </customSheetView>
    <customSheetView guid="{2D068FA3-47E3-4516-81A6-894AA90F7864}" scale="70" showPageBreaks="1" fitToPage="1" printArea="1" hiddenRows="1" hiddenColumns="1" view="pageBreakPreview">
      <selection activeCell="I31" sqref="I21:I31"/>
      <pageMargins left="0" right="0" top="0" bottom="0" header="0" footer="0"/>
      <printOptions horizontalCentered="1"/>
      <pageSetup paperSize="9" scale="50" fitToHeight="0" orientation="landscape" r:id="rId4"/>
      <headerFooter alignWithMargins="0">
        <oddFooter>&amp;R&amp;"Book Antiqua,Bold"&amp;10Schedule-1/ Page &amp;P of &amp;N</oddFooter>
      </headerFooter>
    </customSheetView>
    <customSheetView guid="{97B2ED79-AE3F-4DF3-959D-96AE4A0B76A0}" scale="65" showPageBreaks="1" fitToPage="1" printArea="1" hiddenColumns="1" view="pageBreakPreview" topLeftCell="A55">
      <selection activeCell="O63" sqref="O63"/>
      <pageMargins left="0" right="0" top="0" bottom="0" header="0" footer="0"/>
      <printOptions horizontalCentered="1"/>
      <pageSetup paperSize="9" scale="57" fitToHeight="0" orientation="landscape" r:id="rId5"/>
      <headerFooter alignWithMargins="0">
        <oddFooter>&amp;R&amp;"Book Antiqua,Bold"&amp;10Schedule-1/ Page &amp;P of &amp;N</oddFooter>
      </headerFooter>
    </customSheetView>
    <customSheetView guid="{CB39F8EE-FAD8-4C4E-B5E9-5EC27AC08528}" scale="80" showPageBreaks="1" fitToPage="1" printArea="1" hiddenColumns="1" view="pageBreakPreview">
      <selection activeCell="K23" sqref="K23"/>
      <pageMargins left="0" right="0" top="0" bottom="0" header="0" footer="0"/>
      <printOptions horizontalCentered="1"/>
      <pageSetup paperSize="9" scale="51" fitToHeight="0" orientation="portrait" r:id="rId6"/>
      <headerFooter alignWithMargins="0">
        <oddFooter>&amp;R&amp;"Book Antiqua,Bold"&amp;10Schedule-1/ Page &amp;P of &amp;N</oddFooter>
      </headerFooter>
    </customSheetView>
    <customSheetView guid="{E8B8E0BD-9CB3-4C7D-9BC6-088FDFCB0B45}" showPageBreaks="1" fitToPage="1" printArea="1" hiddenColumns="1" view="pageBreakPreview" topLeftCell="A10">
      <selection activeCell="E21" sqref="E21"/>
      <pageMargins left="0" right="0" top="0" bottom="0" header="0" footer="0"/>
      <printOptions horizontalCentered="1"/>
      <pageSetup paperSize="9" fitToHeight="0" orientation="landscape" r:id="rId7"/>
      <headerFooter alignWithMargins="0">
        <oddFooter>&amp;R&amp;"Book Antiqua,Bold"&amp;10Schedule-1/ Page &amp;P of &amp;N</oddFooter>
      </headerFooter>
    </customSheetView>
    <customSheetView guid="{E2E57CA5-082B-4C11-AB34-2A298199576B}" scale="85" showPageBreaks="1" fitToPage="1" printArea="1" hiddenColumns="1" view="pageBreakPreview" topLeftCell="B41">
      <selection activeCell="E69" sqref="E69"/>
      <colBreaks count="1" manualBreakCount="1">
        <brk id="7" max="1048575" man="1"/>
      </colBreaks>
      <pageMargins left="0" right="0" top="0" bottom="0" header="0" footer="0"/>
      <printOptions horizontalCentered="1"/>
      <pageSetup paperSize="9" fitToHeight="0" orientation="landscape" verticalDpi="300" r:id="rId8"/>
      <headerFooter alignWithMargins="0">
        <oddFooter>&amp;R&amp;"Book Antiqua,Bold"&amp;10Schedule-1/ Page &amp;P of &amp;N</oddFooter>
      </headerFooter>
    </customSheetView>
    <customSheetView guid="{EEE4E2D7-4BFE-4C24-8B93-9FD441A50336}" scale="75" showPageBreaks="1" fitToPage="1" printArea="1" hiddenRows="1" hiddenColumns="1" view="pageBreakPreview" topLeftCell="A230">
      <selection activeCell="E241" sqref="E241:E245"/>
      <colBreaks count="1" manualBreakCount="1">
        <brk id="7" max="1048575" man="1"/>
      </colBreaks>
      <pageMargins left="0" right="0" top="0" bottom="0" header="0" footer="0"/>
      <printOptions horizontalCentered="1"/>
      <pageSetup paperSize="9" scale="98" fitToHeight="0" orientation="landscape" verticalDpi="300" r:id="rId9"/>
      <headerFooter alignWithMargins="0">
        <oddFooter>&amp;R&amp;"Book Antiqua,Bold"&amp;10Schedule-1/ Page &amp;P of &amp;N</oddFooter>
      </headerFooter>
    </customSheetView>
    <customSheetView guid="{091A6405-72DB-46E0-B81A-EC53A5C58396}" showPageBreaks="1" printArea="1" hiddenColumns="1" view="pageBreakPreview" topLeftCell="A92">
      <selection activeCell="E18" sqref="E18"/>
      <colBreaks count="1" manualBreakCount="1">
        <brk id="7" max="1048575" man="1"/>
      </colBreaks>
      <pageMargins left="0" right="0" top="0" bottom="0" header="0" footer="0"/>
      <printOptions horizontalCentered="1"/>
      <pageSetup paperSize="9" orientation="landscape" horizontalDpi="300" verticalDpi="300" r:id="rId10"/>
      <headerFooter alignWithMargins="0">
        <oddFooter>&amp;R&amp;"Book Antiqua,Bold"&amp;10Schedule-1/ Page &amp;P of &amp;N</oddFooter>
      </headerFooter>
    </customSheetView>
    <customSheetView guid="{4F65FF32-EC61-4022-A399-2986D7B6B8B3}" hiddenRows="1" hiddenColumns="1" showRuler="0">
      <selection activeCell="G20" sqref="G20"/>
      <rowBreaks count="1" manualBreakCount="1">
        <brk id="58" max="6" man="1"/>
      </rowBreaks>
      <colBreaks count="1" manualBreakCount="1">
        <brk id="7" max="1048575" man="1"/>
      </colBreaks>
      <pageMargins left="0" right="0" top="0" bottom="0" header="0" footer="0"/>
      <printOptions horizontalCentered="1"/>
      <pageSetup paperSize="9" orientation="portrait" horizontalDpi="300" verticalDpi="300" r:id="rId11"/>
      <headerFooter alignWithMargins="0">
        <oddFooter>&amp;R&amp;"Book Antiqua,Bold"&amp;10Schedule-1/ Page &amp;P of &amp;N</oddFooter>
      </headerFooter>
    </customSheetView>
    <customSheetView guid="{01ACF2E1-8E61-4459-ABC1-B6C183DEED61}" showRuler="0">
      <selection activeCell="E20" sqref="E20"/>
      <rowBreaks count="1" manualBreakCount="1">
        <brk id="58" max="6" man="1"/>
      </rowBreaks>
      <colBreaks count="1" manualBreakCount="1">
        <brk id="7" max="1048575" man="1"/>
      </colBreaks>
      <pageMargins left="0" right="0" top="0" bottom="0" header="0" footer="0"/>
      <printOptions horizontalCentered="1"/>
      <pageSetup paperSize="9" orientation="portrait" horizontalDpi="300" verticalDpi="300" r:id="rId12"/>
      <headerFooter alignWithMargins="0">
        <oddFooter>&amp;R&amp;"Book Antiqua,Bold"&amp;10Schedule-1/ Page &amp;P of &amp;N</oddFooter>
      </headerFooter>
    </customSheetView>
    <customSheetView guid="{14D7F02E-BCCA-4517-ABC7-537FF4AEB67A}" scale="90">
      <selection activeCell="G20" sqref="G20"/>
      <rowBreaks count="2" manualBreakCount="2">
        <brk id="27" max="6" man="1"/>
        <brk id="49" max="6" man="1"/>
      </rowBreaks>
      <colBreaks count="1" manualBreakCount="1">
        <brk id="7" max="1048575" man="1"/>
      </colBreaks>
      <pageMargins left="0" right="0" top="0" bottom="0" header="0" footer="0"/>
      <printOptions horizontalCentered="1"/>
      <pageSetup paperSize="9" orientation="portrait" horizontalDpi="300" verticalDpi="300" r:id="rId13"/>
      <headerFooter alignWithMargins="0">
        <oddFooter>&amp;R&amp;"Book Antiqua,Bold"&amp;10Schedule-1/ Page &amp;P of &amp;N</oddFooter>
      </headerFooter>
    </customSheetView>
    <customSheetView guid="{27A45B7A-04F2-4516-B80B-5ED0825D4ED3}" scale="75" showPageBreaks="1" fitToPage="1" printArea="1" hiddenRows="1" hiddenColumns="1" view="pageBreakPreview" topLeftCell="A22">
      <selection activeCell="E33" sqref="E33"/>
      <colBreaks count="1" manualBreakCount="1">
        <brk id="7" max="1048575" man="1"/>
      </colBreaks>
      <pageMargins left="0" right="0" top="0" bottom="0" header="0" footer="0"/>
      <printOptions horizontalCentered="1"/>
      <pageSetup paperSize="9" scale="98" fitToHeight="0" orientation="landscape" verticalDpi="300" r:id="rId14"/>
      <headerFooter alignWithMargins="0">
        <oddFooter>&amp;R&amp;"Book Antiqua,Bold"&amp;10Schedule-1/ Page &amp;P of &amp;N</oddFooter>
      </headerFooter>
    </customSheetView>
    <customSheetView guid="{1F4837C2-36FF-4422-95DC-EAAD1B4FAC2F}" showPageBreaks="1" fitToPage="1" printArea="1" hiddenColumns="1" view="pageBreakPreview" topLeftCell="A81">
      <selection activeCell="E81" sqref="E81"/>
      <pageMargins left="0" right="0" top="0" bottom="0" header="0" footer="0"/>
      <printOptions horizontalCentered="1"/>
      <pageSetup paperSize="9" fitToHeight="0" orientation="landscape" verticalDpi="300" r:id="rId15"/>
      <headerFooter alignWithMargins="0">
        <oddFooter>&amp;R&amp;"Book Antiqua,Bold"&amp;10Schedule-1/ Page &amp;P of &amp;N</oddFooter>
      </headerFooter>
    </customSheetView>
    <customSheetView guid="{FD7F7BE1-8CB1-460B-98AB-D33E15FD14E6}" showPageBreaks="1" fitToPage="1" printArea="1" hiddenRows="1" hiddenColumns="1" view="pageBreakPreview" topLeftCell="A67">
      <selection activeCell="E23" sqref="E23"/>
      <pageMargins left="0" right="0" top="0" bottom="0" header="0" footer="0"/>
      <printOptions horizontalCentered="1"/>
      <pageSetup paperSize="9" fitToHeight="0" orientation="landscape" verticalDpi="300" r:id="rId16"/>
      <headerFooter alignWithMargins="0">
        <oddFooter>&amp;R&amp;"Book Antiqua,Bold"&amp;10Schedule-1/ Page &amp;P of &amp;N</oddFooter>
      </headerFooter>
    </customSheetView>
    <customSheetView guid="{8C0E2163-61BB-48DF-AFAF-5E75147ED450}" showPageBreaks="1" fitToPage="1" printArea="1" hiddenRows="1" hiddenColumns="1" view="pageBreakPreview" topLeftCell="A11">
      <selection activeCell="E21" sqref="E21"/>
      <pageMargins left="0" right="0" top="0" bottom="0" header="0" footer="0"/>
      <printOptions horizontalCentered="1"/>
      <pageSetup paperSize="9" fitToHeight="0" orientation="landscape" r:id="rId17"/>
      <headerFooter alignWithMargins="0">
        <oddFooter>&amp;R&amp;"Book Antiqua,Bold"&amp;10Schedule-1/ Page &amp;P of &amp;N</oddFooter>
      </headerFooter>
    </customSheetView>
    <customSheetView guid="{3DA0B320-DAF7-4F4A-921A-9FCFD188E8C7}" showPageBreaks="1" fitToPage="1" printArea="1" hiddenRows="1" hiddenColumns="1" view="pageBreakPreview" topLeftCell="A9">
      <selection activeCell="E21" sqref="E21"/>
      <pageMargins left="0" right="0" top="0" bottom="0" header="0" footer="0"/>
      <printOptions horizontalCentered="1"/>
      <pageSetup paperSize="9" fitToHeight="0" orientation="landscape" r:id="rId18"/>
      <headerFooter alignWithMargins="0">
        <oddFooter>&amp;R&amp;"Book Antiqua,Bold"&amp;10Schedule-1/ Page &amp;P of &amp;N</oddFooter>
      </headerFooter>
    </customSheetView>
    <customSheetView guid="{BE0CEA4D-1A4E-4C32-BF92-B8DA3D3423E5}" scale="80" showPageBreaks="1" fitToPage="1" printArea="1" hiddenColumns="1" view="pageBreakPreview" topLeftCell="A13">
      <selection activeCell="E21" sqref="E21"/>
      <pageMargins left="0" right="0" top="0" bottom="0" header="0" footer="0"/>
      <printOptions horizontalCentered="1"/>
      <pageSetup paperSize="9" scale="70" fitToHeight="0" orientation="portrait" r:id="rId19"/>
      <headerFooter alignWithMargins="0">
        <oddFooter>&amp;R&amp;"Book Antiqua,Bold"&amp;10Schedule-1/ Page &amp;P of &amp;N</oddFooter>
      </headerFooter>
    </customSheetView>
    <customSheetView guid="{714760DF-5EB1-4543-9C04-C1A23AAE4384}" scale="80" showPageBreaks="1" fitToPage="1" printArea="1" hiddenColumns="1" view="pageBreakPreview" topLeftCell="A25">
      <selection activeCell="K41" sqref="K41"/>
      <pageMargins left="0" right="0" top="0" bottom="0" header="0" footer="0"/>
      <printOptions horizontalCentered="1"/>
      <pageSetup paperSize="9" scale="51" fitToHeight="0" orientation="portrait" r:id="rId20"/>
      <headerFooter alignWithMargins="0">
        <oddFooter>&amp;R&amp;"Book Antiqua,Bold"&amp;10Schedule-1/ Page &amp;P of &amp;N</oddFooter>
      </headerFooter>
    </customSheetView>
    <customSheetView guid="{D4A148BB-8D25-43B9-8797-A9D3AE767B49}" scale="70" showPageBreaks="1" fitToPage="1" printArea="1" hiddenColumns="1" view="pageBreakPreview" topLeftCell="E8">
      <selection activeCell="K21" sqref="K21"/>
      <pageMargins left="0" right="0" top="0" bottom="0" header="0" footer="0"/>
      <printOptions horizontalCentered="1"/>
      <pageSetup paperSize="9" scale="47" fitToHeight="0" orientation="portrait" r:id="rId21"/>
      <headerFooter alignWithMargins="0">
        <oddFooter>&amp;R&amp;"Book Antiqua,Bold"&amp;10Schedule-1/ Page &amp;P of &amp;N</oddFooter>
      </headerFooter>
    </customSheetView>
    <customSheetView guid="{9658319F-66FC-48F8-AB8A-302F6F77BA10}" scale="65" showPageBreaks="1" fitToPage="1" printArea="1" hiddenColumns="1" view="pageBreakPreview">
      <selection activeCell="O63" sqref="O63"/>
      <pageMargins left="0" right="0" top="0" bottom="0" header="0" footer="0"/>
      <printOptions horizontalCentered="1"/>
      <pageSetup paperSize="9" scale="57" fitToHeight="0" orientation="landscape" r:id="rId22"/>
      <headerFooter alignWithMargins="0">
        <oddFooter>&amp;R&amp;"Book Antiqua,Bold"&amp;10Schedule-1/ Page &amp;P of &amp;N</oddFooter>
      </headerFooter>
    </customSheetView>
    <customSheetView guid="{EF8F60CB-82F3-477F-A7D3-94F4C70843DC}" scale="70" showPageBreaks="1" fitToPage="1" printArea="1" hiddenRows="1" hiddenColumns="1" view="pageBreakPreview">
      <selection activeCell="I31" sqref="I21:I31"/>
      <pageMargins left="0" right="0" top="0" bottom="0" header="0" footer="0"/>
      <printOptions horizontalCentered="1"/>
      <pageSetup paperSize="9" scale="50" fitToHeight="0" orientation="landscape" r:id="rId23"/>
      <headerFooter alignWithMargins="0">
        <oddFooter>&amp;R&amp;"Book Antiqua,Bold"&amp;10Schedule-1/ Page &amp;P of &amp;N</oddFooter>
      </headerFooter>
    </customSheetView>
    <customSheetView guid="{427AF4ED-2BDF-478F-9F0A-595838FA0EC8}" scale="60" showPageBreaks="1" fitToPage="1" printArea="1" hiddenRows="1" hiddenColumns="1" view="pageBreakPreview">
      <selection activeCell="I22" sqref="I22"/>
      <pageMargins left="0" right="0" top="0" bottom="0" header="0" footer="0"/>
      <printOptions horizontalCentered="1"/>
      <pageSetup paperSize="9" scale="50" fitToHeight="0" orientation="landscape" r:id="rId24"/>
      <headerFooter alignWithMargins="0">
        <oddFooter>&amp;R&amp;"Book Antiqua,Bold"&amp;10Schedule-1/ Page &amp;P of &amp;N</oddFooter>
      </headerFooter>
    </customSheetView>
    <customSheetView guid="{D4DE57C7-E521-4428-80BD-545B19793C78}" scale="70" showPageBreaks="1" fitToPage="1" printArea="1" hiddenRows="1" hiddenColumns="1" view="pageBreakPreview">
      <selection activeCell="I20" sqref="I20"/>
      <pageMargins left="0" right="0" top="0" bottom="0" header="0" footer="0"/>
      <printOptions horizontalCentered="1"/>
      <pageSetup paperSize="9" scale="44" fitToHeight="0" orientation="landscape" r:id="rId25"/>
      <headerFooter alignWithMargins="0">
        <oddFooter>&amp;R&amp;"Book Antiqua,Bold"&amp;10Schedule-1/ Page &amp;P of &amp;N</oddFooter>
      </headerFooter>
    </customSheetView>
    <customSheetView guid="{02C2A9AD-9E17-4CEB-86EA-204D1460A62A}" scale="70" showPageBreaks="1" fitToPage="1" printArea="1" hiddenRows="1" hiddenColumns="1" view="pageBreakPreview">
      <selection activeCell="K25" sqref="K25"/>
      <pageMargins left="0" right="0" top="0" bottom="0" header="0" footer="0"/>
      <printOptions horizontalCentered="1"/>
      <pageSetup paperSize="9" scale="44" fitToHeight="0" orientation="landscape" r:id="rId26"/>
      <headerFooter alignWithMargins="0">
        <oddFooter>&amp;R&amp;"Book Antiqua,Bold"&amp;10Schedule-1/ Page &amp;P of &amp;N</oddFooter>
      </headerFooter>
    </customSheetView>
  </customSheetViews>
  <mergeCells count="28">
    <mergeCell ref="H268:J268"/>
    <mergeCell ref="H269:J269"/>
    <mergeCell ref="H210:J210"/>
    <mergeCell ref="H211:J211"/>
    <mergeCell ref="H212:J212"/>
    <mergeCell ref="H213:J213"/>
    <mergeCell ref="H267:J267"/>
    <mergeCell ref="A215:L215"/>
    <mergeCell ref="AB3:AC3"/>
    <mergeCell ref="AB7:AC7"/>
    <mergeCell ref="AB11:AC11"/>
    <mergeCell ref="AB14:AC14"/>
    <mergeCell ref="A205:L205"/>
    <mergeCell ref="A3:L3"/>
    <mergeCell ref="X14:Y14"/>
    <mergeCell ref="J16:L16"/>
    <mergeCell ref="A206:L206"/>
    <mergeCell ref="A209:J209"/>
    <mergeCell ref="U14:V14"/>
    <mergeCell ref="A13:L13"/>
    <mergeCell ref="A1:H1"/>
    <mergeCell ref="A6:H6"/>
    <mergeCell ref="B8:D8"/>
    <mergeCell ref="B10:D10"/>
    <mergeCell ref="B11:D11"/>
    <mergeCell ref="A4:L4"/>
    <mergeCell ref="A7:J7"/>
    <mergeCell ref="B9:D9"/>
  </mergeCells>
  <phoneticPr fontId="3" type="noConversion"/>
  <conditionalFormatting sqref="E19:E62 G19:G62 K19:K116 K118:K174">
    <cfRule type="cellIs" dxfId="18" priority="487" stopIfTrue="1" operator="equal">
      <formula>"a"</formula>
    </cfRule>
  </conditionalFormatting>
  <conditionalFormatting sqref="E19:E174">
    <cfRule type="expression" dxfId="17" priority="485" stopIfTrue="1">
      <formula>D19&gt;0</formula>
    </cfRule>
  </conditionalFormatting>
  <conditionalFormatting sqref="E63:E174 G63:G174">
    <cfRule type="cellIs" dxfId="16" priority="19" stopIfTrue="1" operator="equal">
      <formula>"a"</formula>
    </cfRule>
  </conditionalFormatting>
  <conditionalFormatting sqref="G19:G174">
    <cfRule type="expression" dxfId="15" priority="484" stopIfTrue="1">
      <formula>F19&gt;0</formula>
    </cfRule>
  </conditionalFormatting>
  <conditionalFormatting sqref="K19:K174">
    <cfRule type="expression" dxfId="14" priority="2" stopIfTrue="1">
      <formula>J19&gt;0</formula>
    </cfRule>
  </conditionalFormatting>
  <conditionalFormatting sqref="K117">
    <cfRule type="cellIs" dxfId="13" priority="1" stopIfTrue="1" operator="equal">
      <formula>"a"</formula>
    </cfRule>
  </conditionalFormatting>
  <conditionalFormatting sqref="V19:V39 Y19:Y39 V176:V182 Y176:Y182 V185:V186 Y185:Y186 V189:V195 Y189:Y195 V198 Y198 V200:V210 Y200:Y210 V212:V216 Y212:Y216">
    <cfRule type="cellIs" dxfId="12" priority="713" stopIfTrue="1" operator="equal">
      <formula>#REF!</formula>
    </cfRule>
  </conditionalFormatting>
  <conditionalFormatting sqref="V40:V61 Y40:Y61">
    <cfRule type="cellIs" dxfId="11" priority="488" stopIfTrue="1" operator="equal">
      <formula>#REF!</formula>
    </cfRule>
  </conditionalFormatting>
  <conditionalFormatting sqref="V63:V105 Y63:Y105">
    <cfRule type="cellIs" dxfId="10" priority="429" stopIfTrue="1" operator="equal">
      <formula>#REF!</formula>
    </cfRule>
  </conditionalFormatting>
  <conditionalFormatting sqref="V107:V148 Y107:Y148">
    <cfRule type="cellIs" dxfId="9" priority="20" stopIfTrue="1" operator="equal">
      <formula>#REF!</formula>
    </cfRule>
  </conditionalFormatting>
  <conditionalFormatting sqref="V150:V174 Y150:Y174">
    <cfRule type="cellIs" dxfId="8" priority="334" stopIfTrue="1" operator="equal">
      <formula>#REF!</formula>
    </cfRule>
  </conditionalFormatting>
  <conditionalFormatting sqref="V187:V188 Y187:Y188 V196:V197 Y196:Y197 K229 K236 K238:K245 K247:K248">
    <cfRule type="cellIs" dxfId="7" priority="712" stopIfTrue="1" operator="equal">
      <formula>"a"</formula>
    </cfRule>
  </conditionalFormatting>
  <dataValidations xWindow="1191" yWindow="586" count="4">
    <dataValidation type="decimal" operator="greaterThan" allowBlank="1" showInputMessage="1" showErrorMessage="1" prompt="PLEASE ENTER NONZERO DECIMAL VALUE" sqref="K19:K174" xr:uid="{00000000-0002-0000-0400-000000000000}">
      <formula1>0</formula1>
    </dataValidation>
    <dataValidation operator="greaterThan" allowBlank="1" showInputMessage="1" showErrorMessage="1" error="Enter only Numeric Value greater than zero or leave the cell blank !" sqref="E17:E18 G17:G18" xr:uid="{00000000-0002-0000-0400-000003000000}"/>
    <dataValidation type="whole" operator="greaterThanOrEqual" allowBlank="1" showInputMessage="1" showErrorMessage="1" error="Enter numeric figure without decimal only" sqref="E19:E117" xr:uid="{00000000-0002-0000-0400-000001000000}">
      <formula1>0</formula1>
    </dataValidation>
    <dataValidation type="list" operator="greaterThanOrEqual" allowBlank="1" showInputMessage="1" showErrorMessage="1" error="Enter numeric figure without decimal only" sqref="G19:G61 G63:G117" xr:uid="{00000000-0002-0000-0400-000002000000}">
      <formula1>" 0,5,12,18,28"</formula1>
    </dataValidation>
  </dataValidations>
  <printOptions horizontalCentered="1"/>
  <pageMargins left="0.31496062992126" right="0.31496062992126" top="0.43110236200000002" bottom="0.261811024" header="0.70866141732283505" footer="0.31496062992126"/>
  <pageSetup paperSize="9" scale="48" fitToHeight="0" orientation="landscape" r:id="rId27"/>
  <headerFooter alignWithMargins="0">
    <oddFooter>&amp;R&amp;"Book Antiqua,Bold"&amp;10Schedule-1/ Page &amp;P of &amp;N</oddFooter>
  </headerFooter>
  <drawing r:id="rId2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indexed="12"/>
    <pageSetUpPr fitToPage="1"/>
  </sheetPr>
  <dimension ref="A1:AL198"/>
  <sheetViews>
    <sheetView view="pageBreakPreview" topLeftCell="A16" zoomScale="85" zoomScaleSheetLayoutView="85" workbookViewId="0">
      <selection activeCell="E24" sqref="E24"/>
    </sheetView>
  </sheetViews>
  <sheetFormatPr defaultColWidth="9" defaultRowHeight="16.5"/>
  <cols>
    <col min="1" max="1" width="8.875" style="405" customWidth="1"/>
    <col min="2" max="2" width="74.625" style="385" customWidth="1"/>
    <col min="3" max="3" width="7.625" style="341" customWidth="1"/>
    <col min="4" max="4" width="11.5" style="341" customWidth="1"/>
    <col min="5" max="5" width="17.875" style="342" customWidth="1"/>
    <col min="6" max="6" width="20" style="342" customWidth="1"/>
    <col min="7" max="7" width="19" style="148" customWidth="1"/>
    <col min="8" max="8" width="8.875" style="350" customWidth="1"/>
    <col min="9" max="9" width="13.875" style="151" hidden="1" customWidth="1"/>
    <col min="10" max="10" width="9" style="151" customWidth="1"/>
    <col min="11" max="11" width="14.25" style="208" customWidth="1"/>
    <col min="12" max="12" width="24.125" style="208" customWidth="1"/>
    <col min="13" max="13" width="11.125" style="342" customWidth="1"/>
    <col min="14" max="14" width="12.75" style="342" customWidth="1"/>
    <col min="15" max="15" width="11.375" style="365" customWidth="1"/>
    <col min="16" max="16" width="10.375" style="208" hidden="1" customWidth="1"/>
    <col min="17" max="17" width="17.75" style="208" hidden="1" customWidth="1"/>
    <col min="18" max="18" width="10.5" style="208" hidden="1" customWidth="1"/>
    <col min="19" max="19" width="12.375" style="208" hidden="1" customWidth="1"/>
    <col min="20" max="21" width="0" style="342" hidden="1" customWidth="1"/>
    <col min="22" max="22" width="10.875" style="208" hidden="1" customWidth="1"/>
    <col min="23" max="23" width="18.75" style="208" hidden="1" customWidth="1"/>
    <col min="24" max="24" width="0" style="208" hidden="1" customWidth="1"/>
    <col min="25" max="26" width="0" style="151" hidden="1" customWidth="1"/>
    <col min="27" max="38" width="9" style="151"/>
    <col min="39" max="16384" width="9" style="208"/>
  </cols>
  <sheetData>
    <row r="1" spans="1:24" ht="18" customHeight="1">
      <c r="A1" s="678" t="str">
        <f>Cover!B3</f>
        <v>CC/NT/W-MISC/DOM/A17/23/09668</v>
      </c>
      <c r="B1" s="678"/>
      <c r="C1" s="63"/>
      <c r="D1" s="63"/>
      <c r="E1" s="66"/>
      <c r="F1" s="67" t="s">
        <v>66</v>
      </c>
      <c r="Q1" s="366" t="s">
        <v>67</v>
      </c>
      <c r="R1" s="367" t="e">
        <f>SUMIF(#REF!, "Direct",F20:F91)</f>
        <v>#REF!</v>
      </c>
      <c r="W1" s="367" t="str">
        <f>'Names of Bidder'!D6</f>
        <v>Sole Bidder</v>
      </c>
      <c r="X1" s="208" t="s">
        <v>68</v>
      </c>
    </row>
    <row r="2" spans="1:24" ht="14.1" customHeight="1">
      <c r="A2" s="422"/>
      <c r="C2" s="360"/>
      <c r="D2" s="360"/>
      <c r="N2" s="341"/>
      <c r="Q2" s="366" t="s">
        <v>69</v>
      </c>
      <c r="R2" s="368" t="e">
        <f>#REF!-R1</f>
        <v>#REF!</v>
      </c>
      <c r="S2" s="369"/>
      <c r="W2" s="367">
        <f>'Names of Bidder'!AA6</f>
        <v>0</v>
      </c>
    </row>
    <row r="3" spans="1:24" ht="64.900000000000006" customHeight="1">
      <c r="A3" s="694" t="str">
        <f>Cover!$B$2</f>
        <v>Renovation Works of C, D &amp; E Type towers of POWERGRID Township at Sector 43 Gurgaon</v>
      </c>
      <c r="B3" s="694"/>
      <c r="C3" s="694"/>
      <c r="D3" s="694"/>
      <c r="E3" s="694"/>
      <c r="F3" s="694"/>
      <c r="L3" s="360"/>
      <c r="M3" s="370"/>
      <c r="N3" s="370"/>
      <c r="O3" s="370"/>
      <c r="Q3" s="360"/>
      <c r="R3" s="342"/>
      <c r="T3" s="683"/>
      <c r="U3" s="683"/>
    </row>
    <row r="4" spans="1:24" ht="21.95" customHeight="1">
      <c r="A4" s="681" t="s">
        <v>70</v>
      </c>
      <c r="B4" s="681"/>
      <c r="C4" s="681"/>
      <c r="D4" s="681"/>
      <c r="E4" s="681"/>
      <c r="F4" s="681"/>
      <c r="L4" s="360"/>
      <c r="M4" s="370"/>
      <c r="N4" s="370"/>
      <c r="O4" s="370"/>
      <c r="Q4" s="360"/>
      <c r="R4" s="371"/>
      <c r="S4" s="369"/>
    </row>
    <row r="5" spans="1:24" ht="14.1" customHeight="1">
      <c r="A5" s="404"/>
      <c r="L5" s="360"/>
      <c r="M5" s="370"/>
      <c r="N5" s="370"/>
      <c r="O5" s="370"/>
      <c r="Q5" s="360"/>
    </row>
    <row r="6" spans="1:24" ht="18" customHeight="1">
      <c r="A6" s="679" t="str">
        <f>"Bidder’s Name and Address (" &amp; MID('Names of Bidder'!B9,9, 20) &amp; ") :"</f>
        <v>Bidder’s Name and Address (Sole Bidder) :</v>
      </c>
      <c r="B6" s="679"/>
      <c r="C6" s="23"/>
      <c r="D6" s="23"/>
      <c r="E6" s="372" t="s">
        <v>71</v>
      </c>
      <c r="L6" s="360"/>
      <c r="M6" s="370"/>
      <c r="N6" s="370"/>
      <c r="O6" s="370"/>
      <c r="Q6" s="360"/>
      <c r="R6" s="373"/>
    </row>
    <row r="7" spans="1:24" ht="35.25" customHeight="1">
      <c r="A7" s="677" t="str">
        <f>IF('Names of Bidder'!D9="", "", IF('Names of Bidder'!D6= "JV (Joint Venture)", "JV of " &amp; W8, ""))</f>
        <v/>
      </c>
      <c r="B7" s="677"/>
      <c r="C7" s="677"/>
      <c r="D7" s="677"/>
      <c r="E7" s="374" t="s">
        <v>72</v>
      </c>
      <c r="L7" s="148"/>
      <c r="M7" s="351"/>
      <c r="N7" s="351"/>
      <c r="O7" s="351"/>
      <c r="T7" s="683"/>
      <c r="U7" s="683"/>
    </row>
    <row r="8" spans="1:24" ht="18" customHeight="1">
      <c r="A8" s="423" t="s">
        <v>73</v>
      </c>
      <c r="B8" s="680" t="str">
        <f>IF('Names of Bidder'!D9=0, "", 'Names of Bidder'!D9)</f>
        <v/>
      </c>
      <c r="C8" s="680"/>
      <c r="D8" s="680"/>
      <c r="E8" s="374" t="s">
        <v>74</v>
      </c>
      <c r="L8" s="360"/>
      <c r="M8" s="375"/>
      <c r="N8" s="375"/>
      <c r="O8" s="375"/>
      <c r="W8" s="367" t="str">
        <f>IF('Names of Bidder'!D7=1,'Names of Bidder'!D9&amp;" &amp; "&amp;'Names of Bidder'!D14,IF('Names of Bidder'!D7="2 or More",'Names of Bidder'!D9&amp;" , "&amp;'Names of Bidder'!D14&amp;" &amp; "&amp;'Names of Bidder'!D19,""))</f>
        <v xml:space="preserve"> ,  &amp; </v>
      </c>
    </row>
    <row r="9" spans="1:24" ht="18" customHeight="1">
      <c r="A9" s="423" t="s">
        <v>75</v>
      </c>
      <c r="B9" s="680" t="str">
        <f>IF('Names of Bidder'!D10=0, "", 'Names of Bidder'!D10)</f>
        <v/>
      </c>
      <c r="C9" s="680"/>
      <c r="D9" s="680"/>
      <c r="E9" s="374" t="s">
        <v>76</v>
      </c>
      <c r="L9" s="360"/>
      <c r="M9" s="375"/>
      <c r="N9" s="375"/>
      <c r="O9" s="375"/>
    </row>
    <row r="10" spans="1:24" ht="18" customHeight="1">
      <c r="A10" s="424"/>
      <c r="B10" s="680" t="str">
        <f>IF('Names of Bidder'!D11=0, "", 'Names of Bidder'!D11)</f>
        <v/>
      </c>
      <c r="C10" s="680"/>
      <c r="D10" s="680"/>
      <c r="E10" s="374" t="s">
        <v>77</v>
      </c>
      <c r="L10" s="148"/>
      <c r="M10" s="239"/>
      <c r="N10" s="370"/>
      <c r="O10" s="376"/>
    </row>
    <row r="11" spans="1:24" ht="18" customHeight="1">
      <c r="A11" s="424"/>
      <c r="B11" s="680" t="str">
        <f>IF('Names of Bidder'!D12=0, "", 'Names of Bidder'!D12)</f>
        <v/>
      </c>
      <c r="C11" s="680"/>
      <c r="D11" s="680"/>
      <c r="E11" s="374" t="s">
        <v>78</v>
      </c>
      <c r="T11" s="683"/>
      <c r="U11" s="683"/>
    </row>
    <row r="12" spans="1:24" ht="14.1" customHeight="1">
      <c r="A12" s="424"/>
      <c r="B12" s="401"/>
      <c r="C12" s="361"/>
      <c r="D12" s="361"/>
      <c r="E12" s="23"/>
      <c r="V12" s="377"/>
    </row>
    <row r="13" spans="1:24" ht="40.5" customHeight="1">
      <c r="A13" s="677" t="s">
        <v>319</v>
      </c>
      <c r="B13" s="677"/>
      <c r="C13" s="677"/>
      <c r="D13" s="677"/>
      <c r="E13" s="677"/>
      <c r="F13" s="677"/>
      <c r="G13" s="352"/>
      <c r="H13" s="353"/>
      <c r="I13" s="177"/>
      <c r="J13" s="177"/>
      <c r="N13" s="341"/>
      <c r="R13" s="208" t="s">
        <v>80</v>
      </c>
      <c r="V13" s="377"/>
    </row>
    <row r="14" spans="1:24" ht="21.6" customHeight="1">
      <c r="A14" s="425"/>
      <c r="B14" s="407"/>
      <c r="C14" s="384"/>
      <c r="D14" s="384"/>
      <c r="E14" s="66" t="s">
        <v>82</v>
      </c>
      <c r="F14" s="66"/>
      <c r="M14" s="675"/>
      <c r="N14" s="675"/>
      <c r="P14" s="686"/>
      <c r="Q14" s="686"/>
      <c r="R14" s="208" t="s">
        <v>81</v>
      </c>
      <c r="T14" s="683"/>
      <c r="U14" s="683"/>
    </row>
    <row r="15" spans="1:24" ht="50.45" customHeight="1">
      <c r="A15" s="446" t="s">
        <v>83</v>
      </c>
      <c r="B15" s="453" t="s">
        <v>320</v>
      </c>
      <c r="C15" s="406" t="s">
        <v>91</v>
      </c>
      <c r="D15" s="451" t="s">
        <v>321</v>
      </c>
      <c r="E15" s="446" t="s">
        <v>93</v>
      </c>
      <c r="F15" s="446" t="s">
        <v>94</v>
      </c>
      <c r="I15" s="208">
        <f>Discount!N15</f>
        <v>0</v>
      </c>
      <c r="M15" s="228"/>
      <c r="N15" s="228"/>
      <c r="P15" s="228"/>
      <c r="Q15" s="228"/>
    </row>
    <row r="16" spans="1:24" ht="18" customHeight="1">
      <c r="A16" s="405">
        <v>1</v>
      </c>
      <c r="B16" s="454">
        <v>2</v>
      </c>
      <c r="C16" s="405">
        <v>3</v>
      </c>
      <c r="D16" s="405">
        <v>4</v>
      </c>
      <c r="E16" s="405">
        <v>5</v>
      </c>
      <c r="F16" s="405" t="s">
        <v>322</v>
      </c>
      <c r="I16" s="208"/>
      <c r="M16" s="152"/>
      <c r="N16" s="152"/>
      <c r="P16" s="152"/>
      <c r="Q16" s="152"/>
    </row>
    <row r="17" spans="1:17" ht="19.149999999999999" customHeight="1">
      <c r="A17" s="406"/>
      <c r="B17" s="402"/>
      <c r="C17" s="333"/>
      <c r="D17" s="333"/>
      <c r="E17" s="333"/>
      <c r="F17" s="333"/>
      <c r="I17" s="208"/>
      <c r="M17" s="152"/>
      <c r="N17" s="152"/>
      <c r="P17" s="152"/>
      <c r="Q17" s="152"/>
    </row>
    <row r="18" spans="1:17" ht="28.15" customHeight="1">
      <c r="A18" s="479"/>
      <c r="B18" s="480"/>
      <c r="C18" s="481"/>
      <c r="D18" s="481"/>
      <c r="E18" s="481"/>
      <c r="F18" s="481"/>
      <c r="I18" s="208"/>
      <c r="M18" s="152"/>
      <c r="N18" s="152"/>
      <c r="P18" s="152"/>
      <c r="Q18" s="152"/>
    </row>
    <row r="19" spans="1:17" ht="49.15" customHeight="1">
      <c r="A19" s="363">
        <v>1</v>
      </c>
      <c r="B19" s="447" t="e">
        <f>'Sch-1'!#REF!</f>
        <v>#REF!</v>
      </c>
      <c r="C19" s="333" t="s">
        <v>323</v>
      </c>
      <c r="D19" s="444" t="e">
        <f>'Sch-1'!#REF!</f>
        <v>#REF!</v>
      </c>
      <c r="E19" s="333"/>
      <c r="F19" s="333"/>
      <c r="I19" s="208"/>
      <c r="M19" s="152"/>
      <c r="N19" s="152"/>
      <c r="P19" s="152"/>
      <c r="Q19" s="152"/>
    </row>
    <row r="20" spans="1:17" s="209" customFormat="1" ht="122.45" customHeight="1">
      <c r="A20" s="349">
        <v>1.1000000000000001</v>
      </c>
      <c r="B20" s="378" t="e">
        <f>'Sch-1'!#REF!</f>
        <v>#REF!</v>
      </c>
      <c r="C20" s="364"/>
      <c r="D20" s="379"/>
      <c r="E20" s="355"/>
      <c r="F20" s="356"/>
    </row>
    <row r="21" spans="1:17" s="209" customFormat="1" ht="23.45" customHeight="1">
      <c r="A21" s="349" t="s">
        <v>324</v>
      </c>
      <c r="B21" s="409" t="str">
        <f>'Sch-1'!H19</f>
        <v>Providing wall mounted decorative chimney of size 595 x 495 x 400 mm with maximun suction of 1100 cu.mtr per hour , SS Baffle filter , mettalic blower push buttons and energy efficient led lamps  all necessary fittings etc complete all as per instrcution of Engineer-in-Charge.
(Basic rate of wall mounted decorative chimney excl. 18% GST is Rs. 15168.64)</v>
      </c>
      <c r="C21" s="438" t="s">
        <v>297</v>
      </c>
      <c r="D21" s="444">
        <f>'Sch-1'!J19</f>
        <v>112</v>
      </c>
      <c r="E21" s="359">
        <f>'Sch-1'!P19</f>
        <v>0</v>
      </c>
      <c r="F21" s="356" t="str">
        <f>IF(E21=0, "Included",IF(ISERROR(D21*E21), E21, D21*E21))</f>
        <v>Included</v>
      </c>
      <c r="I21" s="342">
        <f>E21*(1-$N$15)</f>
        <v>0</v>
      </c>
    </row>
    <row r="22" spans="1:17" s="209" customFormat="1" ht="22.15" customHeight="1">
      <c r="A22" s="349"/>
      <c r="B22" s="409"/>
      <c r="C22" s="443"/>
      <c r="D22" s="445"/>
      <c r="E22" s="476"/>
      <c r="F22" s="455"/>
      <c r="I22" s="342">
        <f t="shared" ref="I22:I85" si="0">E22*(1-$N$15)</f>
        <v>0</v>
      </c>
    </row>
    <row r="23" spans="1:17" s="209" customFormat="1" ht="52.9" customHeight="1">
      <c r="A23" s="349">
        <v>1.2</v>
      </c>
      <c r="B23" s="378" t="str">
        <f>'Sch-1'!H20</f>
        <v>Labour for  Installation of Wall mounted Decorative Chimney all complete as per direction of Engineer-in-charge.</v>
      </c>
      <c r="C23" s="440" t="s">
        <v>297</v>
      </c>
      <c r="D23" s="444">
        <f>'Sch-1'!J20</f>
        <v>112</v>
      </c>
      <c r="E23" s="359">
        <f>'Sch-1'!P20</f>
        <v>0</v>
      </c>
      <c r="F23" s="356" t="str">
        <f>IF(E23=0, "Included",IF(ISERROR(D23*E23), E23, D23*E23))</f>
        <v>Included</v>
      </c>
      <c r="I23" s="342">
        <f t="shared" si="0"/>
        <v>0</v>
      </c>
    </row>
    <row r="24" spans="1:17" s="209" customFormat="1" ht="22.9" customHeight="1">
      <c r="A24" s="349"/>
      <c r="B24" s="409"/>
      <c r="C24" s="438"/>
      <c r="D24" s="444"/>
      <c r="E24" s="359"/>
      <c r="F24" s="356"/>
      <c r="I24" s="342">
        <f t="shared" si="0"/>
        <v>0</v>
      </c>
    </row>
    <row r="25" spans="1:17" s="209" customFormat="1" ht="68.45" customHeight="1">
      <c r="A25" s="349">
        <v>1.3</v>
      </c>
      <c r="B25" s="409" t="str">
        <f>'Sch-1'!H31</f>
        <v>Providing white vitreous china pedestal type water closet size 67 x 35 x 75 cm (S-22) (European type W.C. pan) with seat and lid, 4 litre low level white P.V.C. flushing cistern, including flush pipe, with manually controlled device (handle lever), with all fittings and  fixtures complete, including cutting and making good the walls ,floors &amp; including stacking of old EWC  within 500 metres lead  all as per instrcution of Engineer-in-Charge.:  W.C. pan with ISI marked white solid plastic seat and lid (Basic Price Rs. 11694.92 excl. 18% GST)</v>
      </c>
      <c r="C25" s="443" t="s">
        <v>325</v>
      </c>
      <c r="D25" s="444">
        <f>'Sch-1'!J31</f>
        <v>96</v>
      </c>
      <c r="E25" s="359">
        <f>'Sch-1'!P31</f>
        <v>0</v>
      </c>
      <c r="F25" s="356" t="str">
        <f>IF(E25=0, "Included",IF(ISERROR(D25*E25), E25, D25*E25))</f>
        <v>Included</v>
      </c>
      <c r="I25" s="342">
        <f t="shared" si="0"/>
        <v>0</v>
      </c>
    </row>
    <row r="26" spans="1:17" s="209" customFormat="1" ht="22.9" customHeight="1">
      <c r="A26" s="349"/>
      <c r="B26" s="378"/>
      <c r="C26" s="441"/>
      <c r="D26" s="441"/>
      <c r="E26" s="359"/>
      <c r="F26" s="356"/>
      <c r="I26" s="342">
        <f t="shared" si="0"/>
        <v>0</v>
      </c>
    </row>
    <row r="27" spans="1:17" s="209" customFormat="1" ht="52.15" customHeight="1">
      <c r="A27" s="349">
        <v>1.4</v>
      </c>
      <c r="B27" s="378" t="str">
        <f>'Sch-1'!H32</f>
        <v>Labour for Removing &amp; fixing white vitreous china pedestal type (European type W.C. pan) water closet all complete as per direction of Engineer-in-charge.</v>
      </c>
      <c r="C27" s="443" t="s">
        <v>325</v>
      </c>
      <c r="D27" s="444">
        <f>'Sch-1'!J32</f>
        <v>96</v>
      </c>
      <c r="E27" s="359">
        <f>'Sch-1'!P32</f>
        <v>0</v>
      </c>
      <c r="F27" s="356" t="str">
        <f>IF(E27=0, "Included",IF(ISERROR(D27*E27), E27, D27*E27))</f>
        <v>Included</v>
      </c>
      <c r="I27" s="342">
        <f t="shared" si="0"/>
        <v>0</v>
      </c>
    </row>
    <row r="28" spans="1:17" s="209" customFormat="1" ht="21.6" customHeight="1">
      <c r="A28" s="349"/>
      <c r="B28" s="409"/>
      <c r="C28" s="443"/>
      <c r="D28" s="445"/>
      <c r="E28" s="359"/>
      <c r="F28" s="356"/>
      <c r="I28" s="342">
        <f t="shared" si="0"/>
        <v>0</v>
      </c>
    </row>
    <row r="29" spans="1:17" s="209" customFormat="1" ht="64.900000000000006" customHeight="1">
      <c r="A29" s="349">
        <v>1.5</v>
      </c>
      <c r="B29" s="409" t="str">
        <f>'Sch-1'!H33</f>
        <v>Providing white vitreous china pedestal type water closet size 67 x 35 x 75 cm (S-22) (European type W.C. pan) with seat and lid, 6 litre low level white P.V.C. flushing cistern, including flush pipe, with manually controlled device (handle lever), with all fittings and  fixtures complete, including cutting and making good the walls ,floors &amp; including stacking of old EWC  within 500 metres lead  all as per instrcution of Engineer-in-Charge.:  W.C. pan with ISI marked white solid plastic seat and lid (Basic Price Rs. 12228.81  excl. 18% GST)</v>
      </c>
      <c r="C29" s="438" t="s">
        <v>326</v>
      </c>
      <c r="D29" s="444">
        <f>'Sch-1'!J33</f>
        <v>224</v>
      </c>
      <c r="E29" s="359">
        <f>'Sch-1'!P33</f>
        <v>0</v>
      </c>
      <c r="F29" s="356" t="str">
        <f>IF(E29=0, "Included",IF(ISERROR(D29*E29), E29, D29*E29))</f>
        <v>Included</v>
      </c>
      <c r="I29" s="342">
        <f t="shared" si="0"/>
        <v>0</v>
      </c>
    </row>
    <row r="30" spans="1:17" s="209" customFormat="1" ht="19.899999999999999" customHeight="1">
      <c r="A30" s="349"/>
      <c r="B30" s="409"/>
      <c r="C30" s="440"/>
      <c r="D30" s="441"/>
      <c r="E30" s="359"/>
      <c r="F30" s="356"/>
      <c r="I30" s="342">
        <f t="shared" si="0"/>
        <v>0</v>
      </c>
    </row>
    <row r="31" spans="1:17" s="209" customFormat="1" ht="54" customHeight="1">
      <c r="A31" s="349">
        <v>1.6</v>
      </c>
      <c r="B31" s="378" t="str">
        <f>'Sch-1'!H34</f>
        <v>Labour for Removing &amp; fixing white vitreous china pedestal type water close all complete as per direction of Engineer-in-charge.</v>
      </c>
      <c r="C31" s="438" t="s">
        <v>327</v>
      </c>
      <c r="D31" s="444">
        <f>'Sch-1'!J34</f>
        <v>224</v>
      </c>
      <c r="E31" s="359">
        <f>'Sch-1'!P34</f>
        <v>0</v>
      </c>
      <c r="F31" s="356" t="str">
        <f>IF(E31=0, "Included",IF(ISERROR(D31*E31), E31, D31*E31))</f>
        <v>Included</v>
      </c>
      <c r="I31" s="342">
        <f t="shared" si="0"/>
        <v>0</v>
      </c>
    </row>
    <row r="32" spans="1:17" s="209" customFormat="1" ht="22.15" customHeight="1">
      <c r="A32" s="349"/>
      <c r="B32" s="378"/>
      <c r="C32" s="383"/>
      <c r="D32" s="379"/>
      <c r="E32" s="359"/>
      <c r="F32" s="356"/>
      <c r="I32" s="342">
        <f t="shared" si="0"/>
        <v>0</v>
      </c>
    </row>
    <row r="33" spans="1:17" s="209" customFormat="1" ht="93" customHeight="1">
      <c r="A33" s="349">
        <v>1.7</v>
      </c>
      <c r="B33" s="409" t="str">
        <f>'Sch-1'!H35</f>
        <v>Providing premium Nylon Thread Braided PVC Pipe mm Connection Pipe With Nut suitable for hot and cold mixers for basin, gysers, flush tank etc.  18 inches long all including stacking of old connection pipe  within 500 metres lead as per instrcution of Engineer-in-Charge. (Basic price of PVC connection pipe Rs. 63.56   excl. 18% GST)</v>
      </c>
      <c r="C33" s="438" t="s">
        <v>328</v>
      </c>
      <c r="D33" s="444">
        <f>'Sch-1'!J35</f>
        <v>1664</v>
      </c>
      <c r="E33" s="359">
        <f>'Sch-1'!P35</f>
        <v>0</v>
      </c>
      <c r="F33" s="356" t="str">
        <f>IF(E33=0, "Included",IF(ISERROR(D33*E33), E33, D33*E33))</f>
        <v>Included</v>
      </c>
      <c r="I33" s="342">
        <f t="shared" si="0"/>
        <v>0</v>
      </c>
    </row>
    <row r="34" spans="1:17" s="209" customFormat="1" ht="22.15" customHeight="1">
      <c r="A34" s="349"/>
      <c r="B34" s="409"/>
      <c r="C34" s="443"/>
      <c r="D34" s="445"/>
      <c r="E34" s="449"/>
      <c r="F34" s="455"/>
      <c r="I34" s="342">
        <f t="shared" si="0"/>
        <v>0</v>
      </c>
    </row>
    <row r="35" spans="1:17" s="209" customFormat="1" ht="69" customHeight="1">
      <c r="A35" s="349">
        <v>1.8</v>
      </c>
      <c r="B35" s="378" t="str">
        <f>'Sch-1'!H36</f>
        <v>Labour for fixing PVC Pipe Connection Pipe all complete as per direction of Engineer-in-charge.</v>
      </c>
      <c r="C35" s="440" t="s">
        <v>328</v>
      </c>
      <c r="D35" s="444">
        <f>'Sch-1'!J36</f>
        <v>1664</v>
      </c>
      <c r="E35" s="359">
        <f>'Sch-1'!P36</f>
        <v>0</v>
      </c>
      <c r="F35" s="356" t="str">
        <f>IF(E35=0, "Included",IF(ISERROR(D35*E35), E35, D35*E35))</f>
        <v>Included</v>
      </c>
      <c r="I35" s="342">
        <f t="shared" si="0"/>
        <v>0</v>
      </c>
    </row>
    <row r="36" spans="1:17" s="209" customFormat="1" ht="22.9" customHeight="1">
      <c r="A36" s="349"/>
      <c r="B36" s="409"/>
      <c r="C36" s="438"/>
      <c r="D36" s="444"/>
      <c r="E36" s="359"/>
      <c r="F36" s="356"/>
      <c r="I36" s="342">
        <f t="shared" si="0"/>
        <v>0</v>
      </c>
    </row>
    <row r="37" spans="1:17" s="209" customFormat="1" ht="51" customHeight="1">
      <c r="A37" s="349">
        <v>1.9</v>
      </c>
      <c r="B37" s="409" t="str">
        <f>'Sch-1'!H37</f>
        <v>Providing  C.P.brass shower 15mm including  connecting rod , plate all necessary fittings etc &amp; stacking of old shower  within 500 metres lead.complete  all as per instrcution of Engineer-in-Charge.
(Basic price of C.P.brass shower Rs. 550.85  excl. 18% GST)</v>
      </c>
      <c r="C37" s="443" t="s">
        <v>323</v>
      </c>
      <c r="D37" s="444">
        <f>'Sch-1'!J37</f>
        <v>256</v>
      </c>
      <c r="E37" s="359">
        <f>'Sch-1'!P37</f>
        <v>0</v>
      </c>
      <c r="F37" s="356" t="str">
        <f>IF(E37=0, "Included",IF(ISERROR(D37*E37), E37, D37*E37))</f>
        <v>Included</v>
      </c>
      <c r="I37" s="342">
        <f t="shared" si="0"/>
        <v>0</v>
      </c>
    </row>
    <row r="38" spans="1:17" s="209" customFormat="1" ht="22.15" customHeight="1">
      <c r="A38" s="349"/>
      <c r="B38" s="378"/>
      <c r="C38" s="441"/>
      <c r="D38" s="441"/>
      <c r="E38" s="359"/>
      <c r="F38" s="356"/>
      <c r="I38" s="342">
        <f t="shared" si="0"/>
        <v>0</v>
      </c>
    </row>
    <row r="39" spans="1:17" s="209" customFormat="1" ht="79.150000000000006" customHeight="1">
      <c r="A39" s="448">
        <v>1.1000000000000001</v>
      </c>
      <c r="B39" s="378" t="str">
        <f>'Sch-1'!H38</f>
        <v>Labour for Removing &amp; fixing C.P.brass shower all complete as per direction of Engineer-in-charge.</v>
      </c>
      <c r="C39" s="443" t="s">
        <v>327</v>
      </c>
      <c r="D39" s="444">
        <f>'Sch-1'!J38</f>
        <v>256</v>
      </c>
      <c r="E39" s="359">
        <f>'Sch-1'!P38</f>
        <v>0</v>
      </c>
      <c r="F39" s="356" t="str">
        <f>IF(E39=0, "Included",IF(ISERROR(D39*E39), E39, D39*E39))</f>
        <v>Included</v>
      </c>
      <c r="I39" s="342">
        <f t="shared" si="0"/>
        <v>0</v>
      </c>
    </row>
    <row r="40" spans="1:17" s="209" customFormat="1" ht="21.6" customHeight="1">
      <c r="A40" s="349"/>
      <c r="B40" s="409"/>
      <c r="C40" s="443"/>
      <c r="D40" s="445"/>
      <c r="E40" s="359"/>
      <c r="F40" s="356"/>
      <c r="I40" s="342">
        <f t="shared" si="0"/>
        <v>0</v>
      </c>
    </row>
    <row r="41" spans="1:17" s="209" customFormat="1" ht="62.45" customHeight="1">
      <c r="A41" s="448">
        <v>1.1100000000000001</v>
      </c>
      <c r="B41" s="409" t="e">
        <f>'Sch-1'!#REF!</f>
        <v>#REF!</v>
      </c>
      <c r="C41" s="440" t="s">
        <v>329</v>
      </c>
      <c r="D41" s="444" t="e">
        <f>'Sch-1'!#REF!</f>
        <v>#REF!</v>
      </c>
      <c r="E41" s="359" t="e">
        <f>'Sch-1'!#REF!</f>
        <v>#REF!</v>
      </c>
      <c r="F41" s="356" t="e">
        <f>IF(E41=0, "Included",IF(ISERROR(D41*E41), E41, D41*E41))</f>
        <v>#REF!</v>
      </c>
      <c r="I41" s="342" t="e">
        <f t="shared" si="0"/>
        <v>#REF!</v>
      </c>
    </row>
    <row r="42" spans="1:17" s="209" customFormat="1" ht="23.45" customHeight="1">
      <c r="A42" s="349"/>
      <c r="B42" s="362"/>
      <c r="C42" s="440"/>
      <c r="D42" s="441"/>
      <c r="E42" s="359"/>
      <c r="F42" s="356"/>
      <c r="I42" s="342">
        <f t="shared" si="0"/>
        <v>0</v>
      </c>
    </row>
    <row r="43" spans="1:17" ht="40.15" customHeight="1">
      <c r="A43" s="479"/>
      <c r="B43" s="480"/>
      <c r="C43" s="481"/>
      <c r="D43" s="481"/>
      <c r="E43" s="481"/>
      <c r="F43" s="481"/>
      <c r="I43" s="342">
        <f t="shared" si="0"/>
        <v>0</v>
      </c>
      <c r="M43" s="152"/>
      <c r="N43" s="152"/>
      <c r="P43" s="152"/>
      <c r="Q43" s="152"/>
    </row>
    <row r="44" spans="1:17" ht="48.6" customHeight="1">
      <c r="A44" s="363">
        <v>2</v>
      </c>
      <c r="B44" s="447" t="e">
        <f>'Sch-1'!#REF!</f>
        <v>#REF!</v>
      </c>
      <c r="C44" s="333" t="s">
        <v>323</v>
      </c>
      <c r="D44" s="444" t="e">
        <f>'Sch-1'!#REF!</f>
        <v>#REF!</v>
      </c>
      <c r="E44" s="359" t="e">
        <f>'Sch-1'!#REF!</f>
        <v>#REF!</v>
      </c>
      <c r="F44" s="333"/>
      <c r="I44" s="342" t="e">
        <f t="shared" si="0"/>
        <v>#REF!</v>
      </c>
      <c r="M44" s="152"/>
      <c r="N44" s="152"/>
      <c r="P44" s="152"/>
      <c r="Q44" s="152"/>
    </row>
    <row r="45" spans="1:17" s="209" customFormat="1" ht="124.15" customHeight="1">
      <c r="A45" s="349">
        <v>2.1</v>
      </c>
      <c r="B45" s="457" t="e">
        <f>'Sch-1'!#REF!</f>
        <v>#REF!</v>
      </c>
      <c r="C45" s="364"/>
      <c r="D45" s="379"/>
      <c r="E45" s="333"/>
      <c r="F45" s="356"/>
      <c r="I45" s="342">
        <f t="shared" si="0"/>
        <v>0</v>
      </c>
    </row>
    <row r="46" spans="1:17" s="209" customFormat="1" ht="23.45" customHeight="1">
      <c r="A46" s="349" t="s">
        <v>324</v>
      </c>
      <c r="B46" s="362" t="e">
        <f>'Sch-1'!#REF!</f>
        <v>#REF!</v>
      </c>
      <c r="C46" s="438" t="s">
        <v>297</v>
      </c>
      <c r="D46" s="444" t="e">
        <f>'Sch-1'!#REF!</f>
        <v>#REF!</v>
      </c>
      <c r="E46" s="359" t="e">
        <f>'Sch-1'!#REF!</f>
        <v>#REF!</v>
      </c>
      <c r="F46" s="356" t="e">
        <f>IF(E46=0, "Included",IF(ISERROR(D46*E46), E46, D46*E46))</f>
        <v>#REF!</v>
      </c>
      <c r="I46" s="342" t="e">
        <f t="shared" si="0"/>
        <v>#REF!</v>
      </c>
    </row>
    <row r="47" spans="1:17" s="209" customFormat="1" ht="22.15" customHeight="1">
      <c r="A47" s="349"/>
      <c r="B47" s="409"/>
      <c r="C47" s="443"/>
      <c r="D47" s="445"/>
      <c r="E47" s="333"/>
      <c r="F47" s="356"/>
      <c r="I47" s="342">
        <f t="shared" si="0"/>
        <v>0</v>
      </c>
    </row>
    <row r="48" spans="1:17" s="209" customFormat="1" ht="53.45" customHeight="1">
      <c r="A48" s="349">
        <v>2.2000000000000002</v>
      </c>
      <c r="B48" s="378" t="e">
        <f>'Sch-1'!#REF!</f>
        <v>#REF!</v>
      </c>
      <c r="C48" s="440" t="s">
        <v>297</v>
      </c>
      <c r="D48" s="444" t="e">
        <f>'Sch-1'!#REF!</f>
        <v>#REF!</v>
      </c>
      <c r="E48" s="359" t="e">
        <f>'Sch-1'!#REF!</f>
        <v>#REF!</v>
      </c>
      <c r="F48" s="356" t="e">
        <f>IF(E48=0, "Included",IF(ISERROR(D48*E48), E48, D48*E48))</f>
        <v>#REF!</v>
      </c>
      <c r="I48" s="342" t="e">
        <f t="shared" si="0"/>
        <v>#REF!</v>
      </c>
    </row>
    <row r="49" spans="1:17" s="209" customFormat="1" ht="22.9" customHeight="1">
      <c r="A49" s="349"/>
      <c r="B49" s="409"/>
      <c r="C49" s="438"/>
      <c r="D49" s="444"/>
      <c r="E49" s="333"/>
      <c r="F49" s="356"/>
      <c r="I49" s="342">
        <f t="shared" si="0"/>
        <v>0</v>
      </c>
    </row>
    <row r="50" spans="1:17" s="209" customFormat="1" ht="70.150000000000006" customHeight="1">
      <c r="A50" s="349">
        <v>2.2999999999999998</v>
      </c>
      <c r="B50" s="409" t="e">
        <f>'Sch-1'!#REF!</f>
        <v>#REF!</v>
      </c>
      <c r="C50" s="443" t="s">
        <v>325</v>
      </c>
      <c r="D50" s="444" t="e">
        <f>'Sch-1'!#REF!</f>
        <v>#REF!</v>
      </c>
      <c r="E50" s="359" t="e">
        <f>'Sch-1'!#REF!</f>
        <v>#REF!</v>
      </c>
      <c r="F50" s="356" t="e">
        <f>IF(E50=0, "Included",IF(ISERROR(D50*E50), E50, D50*E50))</f>
        <v>#REF!</v>
      </c>
      <c r="I50" s="342" t="e">
        <f t="shared" si="0"/>
        <v>#REF!</v>
      </c>
    </row>
    <row r="51" spans="1:17" s="209" customFormat="1" ht="24" customHeight="1">
      <c r="A51" s="349"/>
      <c r="B51" s="378"/>
      <c r="C51" s="441"/>
      <c r="D51" s="441"/>
      <c r="E51" s="333"/>
      <c r="F51" s="356"/>
      <c r="I51" s="342">
        <f t="shared" si="0"/>
        <v>0</v>
      </c>
    </row>
    <row r="52" spans="1:17" s="209" customFormat="1" ht="53.45" customHeight="1">
      <c r="A52" s="349">
        <v>2.4</v>
      </c>
      <c r="B52" s="378" t="e">
        <f>'Sch-1'!#REF!</f>
        <v>#REF!</v>
      </c>
      <c r="C52" s="443" t="s">
        <v>325</v>
      </c>
      <c r="D52" s="444" t="e">
        <f>'Sch-1'!#REF!</f>
        <v>#REF!</v>
      </c>
      <c r="E52" s="359" t="e">
        <f>'Sch-1'!#REF!</f>
        <v>#REF!</v>
      </c>
      <c r="F52" s="356" t="e">
        <f>IF(E52=0, "Included",IF(ISERROR(D52*E52), E52, D52*E52))</f>
        <v>#REF!</v>
      </c>
      <c r="I52" s="342" t="e">
        <f t="shared" si="0"/>
        <v>#REF!</v>
      </c>
    </row>
    <row r="53" spans="1:17" s="209" customFormat="1" ht="21.6" customHeight="1">
      <c r="A53" s="349"/>
      <c r="B53" s="409"/>
      <c r="C53" s="443"/>
      <c r="D53" s="445"/>
      <c r="E53" s="333"/>
      <c r="F53" s="356"/>
      <c r="I53" s="342">
        <f t="shared" si="0"/>
        <v>0</v>
      </c>
    </row>
    <row r="54" spans="1:17" s="209" customFormat="1" ht="68.45" customHeight="1">
      <c r="A54" s="349">
        <v>2.5</v>
      </c>
      <c r="B54" s="409" t="e">
        <f>'Sch-1'!#REF!</f>
        <v>#REF!</v>
      </c>
      <c r="C54" s="440" t="s">
        <v>326</v>
      </c>
      <c r="D54" s="444" t="e">
        <f>'Sch-1'!#REF!</f>
        <v>#REF!</v>
      </c>
      <c r="E54" s="359" t="e">
        <f>'Sch-1'!#REF!</f>
        <v>#REF!</v>
      </c>
      <c r="F54" s="356" t="e">
        <f>IF(E54=0, "Included",IF(ISERROR(D54*E54), E54, D54*E54))</f>
        <v>#REF!</v>
      </c>
      <c r="I54" s="342" t="e">
        <f t="shared" si="0"/>
        <v>#REF!</v>
      </c>
    </row>
    <row r="55" spans="1:17" ht="22.9" customHeight="1">
      <c r="A55" s="363"/>
      <c r="B55" s="447"/>
      <c r="C55" s="333"/>
      <c r="D55" s="333"/>
      <c r="E55" s="333"/>
      <c r="F55" s="333"/>
      <c r="I55" s="342">
        <f t="shared" si="0"/>
        <v>0</v>
      </c>
      <c r="M55" s="152"/>
      <c r="N55" s="152"/>
      <c r="P55" s="152"/>
      <c r="Q55" s="152"/>
    </row>
    <row r="56" spans="1:17" s="209" customFormat="1" ht="51.6" customHeight="1">
      <c r="A56" s="349">
        <v>2.6</v>
      </c>
      <c r="B56" s="378" t="e">
        <f>'Sch-1'!#REF!</f>
        <v>#REF!</v>
      </c>
      <c r="C56" s="438" t="s">
        <v>327</v>
      </c>
      <c r="D56" s="444" t="e">
        <f>'Sch-1'!#REF!</f>
        <v>#REF!</v>
      </c>
      <c r="E56" s="359" t="e">
        <f>'Sch-1'!#REF!</f>
        <v>#REF!</v>
      </c>
      <c r="F56" s="356" t="e">
        <f>IF(E56=0, "Included",IF(ISERROR(D56*E56), E56, D56*E56))</f>
        <v>#REF!</v>
      </c>
      <c r="I56" s="342" t="e">
        <f t="shared" si="0"/>
        <v>#REF!</v>
      </c>
    </row>
    <row r="57" spans="1:17" s="209" customFormat="1" ht="22.15" customHeight="1">
      <c r="A57" s="349"/>
      <c r="B57" s="378"/>
      <c r="C57" s="383"/>
      <c r="D57" s="379"/>
      <c r="E57" s="333"/>
      <c r="F57" s="356"/>
      <c r="I57" s="342">
        <f t="shared" si="0"/>
        <v>0</v>
      </c>
    </row>
    <row r="58" spans="1:17" s="209" customFormat="1" ht="96" customHeight="1">
      <c r="A58" s="349">
        <v>2.7</v>
      </c>
      <c r="B58" s="409" t="e">
        <f>'Sch-1'!#REF!</f>
        <v>#REF!</v>
      </c>
      <c r="C58" s="438" t="s">
        <v>328</v>
      </c>
      <c r="D58" s="444" t="e">
        <f>'Sch-1'!#REF!</f>
        <v>#REF!</v>
      </c>
      <c r="E58" s="359" t="e">
        <f>'Sch-1'!#REF!</f>
        <v>#REF!</v>
      </c>
      <c r="F58" s="356" t="e">
        <f>IF(E58=0, "Included",IF(ISERROR(D58*E58), E58, D58*E58))</f>
        <v>#REF!</v>
      </c>
      <c r="I58" s="342" t="e">
        <f t="shared" si="0"/>
        <v>#REF!</v>
      </c>
    </row>
    <row r="59" spans="1:17" s="209" customFormat="1" ht="22.15" customHeight="1">
      <c r="A59" s="349"/>
      <c r="B59" s="409"/>
      <c r="C59" s="443"/>
      <c r="D59" s="445"/>
      <c r="E59" s="333"/>
      <c r="F59" s="356"/>
      <c r="I59" s="342">
        <f t="shared" si="0"/>
        <v>0</v>
      </c>
    </row>
    <row r="60" spans="1:17" s="209" customFormat="1" ht="69" customHeight="1">
      <c r="A60" s="349">
        <v>2.8</v>
      </c>
      <c r="B60" s="378" t="e">
        <f>'Sch-1'!#REF!</f>
        <v>#REF!</v>
      </c>
      <c r="C60" s="440" t="s">
        <v>328</v>
      </c>
      <c r="D60" s="444" t="e">
        <f>'Sch-1'!#REF!</f>
        <v>#REF!</v>
      </c>
      <c r="E60" s="359" t="e">
        <f>'Sch-1'!#REF!</f>
        <v>#REF!</v>
      </c>
      <c r="F60" s="356" t="e">
        <f>IF(E60=0, "Included",IF(ISERROR(D60*E60), E60, D60*E60))</f>
        <v>#REF!</v>
      </c>
      <c r="I60" s="342" t="e">
        <f t="shared" si="0"/>
        <v>#REF!</v>
      </c>
    </row>
    <row r="61" spans="1:17" s="209" customFormat="1" ht="22.9" customHeight="1">
      <c r="A61" s="349"/>
      <c r="B61" s="409"/>
      <c r="C61" s="438"/>
      <c r="D61" s="444"/>
      <c r="E61" s="333"/>
      <c r="F61" s="356"/>
      <c r="I61" s="342">
        <f t="shared" si="0"/>
        <v>0</v>
      </c>
    </row>
    <row r="62" spans="1:17" s="209" customFormat="1" ht="53.45" customHeight="1">
      <c r="A62" s="349">
        <v>2.9</v>
      </c>
      <c r="B62" s="409" t="e">
        <f>'Sch-1'!#REF!</f>
        <v>#REF!</v>
      </c>
      <c r="C62" s="443" t="s">
        <v>323</v>
      </c>
      <c r="D62" s="444" t="e">
        <f>'Sch-1'!#REF!</f>
        <v>#REF!</v>
      </c>
      <c r="E62" s="359" t="e">
        <f>'Sch-1'!#REF!</f>
        <v>#REF!</v>
      </c>
      <c r="F62" s="356" t="e">
        <f>IF(E62=0, "Included",IF(ISERROR(D62*E62), E62, D62*E62))</f>
        <v>#REF!</v>
      </c>
      <c r="I62" s="342" t="e">
        <f t="shared" si="0"/>
        <v>#REF!</v>
      </c>
    </row>
    <row r="63" spans="1:17" s="209" customFormat="1" ht="27" customHeight="1">
      <c r="A63" s="349"/>
      <c r="B63" s="378"/>
      <c r="C63" s="441"/>
      <c r="D63" s="441"/>
      <c r="E63" s="333"/>
      <c r="F63" s="356"/>
      <c r="I63" s="342">
        <f t="shared" si="0"/>
        <v>0</v>
      </c>
    </row>
    <row r="64" spans="1:17" s="209" customFormat="1" ht="78" customHeight="1">
      <c r="A64" s="448">
        <v>2.1</v>
      </c>
      <c r="B64" s="378" t="e">
        <f>'Sch-1'!#REF!</f>
        <v>#REF!</v>
      </c>
      <c r="C64" s="443" t="s">
        <v>327</v>
      </c>
      <c r="D64" s="444" t="e">
        <f>'Sch-1'!#REF!</f>
        <v>#REF!</v>
      </c>
      <c r="E64" s="359" t="e">
        <f>'Sch-1'!#REF!</f>
        <v>#REF!</v>
      </c>
      <c r="F64" s="356" t="e">
        <f>IF(E64=0, "Included",IF(ISERROR(D64*E64), E64, D64*E64))</f>
        <v>#REF!</v>
      </c>
      <c r="I64" s="342" t="e">
        <f t="shared" si="0"/>
        <v>#REF!</v>
      </c>
    </row>
    <row r="65" spans="1:17" s="209" customFormat="1" ht="21.6" customHeight="1">
      <c r="A65" s="349"/>
      <c r="B65" s="409"/>
      <c r="C65" s="443"/>
      <c r="D65" s="445"/>
      <c r="E65" s="333"/>
      <c r="F65" s="356"/>
      <c r="I65" s="342">
        <f t="shared" si="0"/>
        <v>0</v>
      </c>
    </row>
    <row r="66" spans="1:17" s="209" customFormat="1" ht="64.900000000000006" customHeight="1">
      <c r="A66" s="448">
        <v>2.11</v>
      </c>
      <c r="B66" s="409" t="e">
        <f>'Sch-1'!#REF!</f>
        <v>#REF!</v>
      </c>
      <c r="C66" s="440" t="s">
        <v>329</v>
      </c>
      <c r="D66" s="444" t="e">
        <f>'Sch-1'!#REF!</f>
        <v>#REF!</v>
      </c>
      <c r="E66" s="359" t="e">
        <f>'Sch-1'!#REF!</f>
        <v>#REF!</v>
      </c>
      <c r="F66" s="356" t="e">
        <f>IF(E66=0, "Included",IF(ISERROR(D66*E66), E66, D66*E66))</f>
        <v>#REF!</v>
      </c>
      <c r="I66" s="342" t="e">
        <f t="shared" si="0"/>
        <v>#REF!</v>
      </c>
    </row>
    <row r="67" spans="1:17" s="209" customFormat="1" ht="19.899999999999999" customHeight="1">
      <c r="A67" s="349"/>
      <c r="B67" s="403"/>
      <c r="C67" s="442"/>
      <c r="D67" s="441"/>
      <c r="E67" s="359"/>
      <c r="F67" s="356"/>
      <c r="I67" s="342">
        <f t="shared" si="0"/>
        <v>0</v>
      </c>
    </row>
    <row r="68" spans="1:17" ht="35.450000000000003" hidden="1" customHeight="1">
      <c r="A68" s="458"/>
      <c r="B68" s="459"/>
      <c r="C68" s="460"/>
      <c r="D68" s="460"/>
      <c r="E68" s="460"/>
      <c r="F68" s="460"/>
      <c r="I68" s="342">
        <f t="shared" si="0"/>
        <v>0</v>
      </c>
      <c r="M68" s="152"/>
      <c r="N68" s="152"/>
      <c r="P68" s="152"/>
      <c r="Q68" s="152"/>
    </row>
    <row r="69" spans="1:17" ht="52.9" hidden="1" customHeight="1">
      <c r="A69" s="363"/>
      <c r="B69" s="447"/>
      <c r="C69" s="333"/>
      <c r="D69" s="333"/>
      <c r="E69" s="359"/>
      <c r="F69" s="333"/>
      <c r="I69" s="342">
        <f t="shared" si="0"/>
        <v>0</v>
      </c>
      <c r="M69" s="152"/>
      <c r="N69" s="152"/>
      <c r="P69" s="152"/>
      <c r="Q69" s="152"/>
    </row>
    <row r="70" spans="1:17" s="209" customFormat="1" ht="128.44999999999999" hidden="1" customHeight="1">
      <c r="A70" s="349"/>
      <c r="B70" s="457"/>
      <c r="C70" s="364"/>
      <c r="D70" s="379"/>
      <c r="E70" s="333"/>
      <c r="F70" s="356"/>
      <c r="I70" s="342">
        <f t="shared" si="0"/>
        <v>0</v>
      </c>
    </row>
    <row r="71" spans="1:17" s="209" customFormat="1" ht="28.15" hidden="1" customHeight="1">
      <c r="A71" s="349"/>
      <c r="B71" s="362"/>
      <c r="C71" s="438"/>
      <c r="D71" s="444"/>
      <c r="E71" s="359"/>
      <c r="F71" s="356"/>
      <c r="I71" s="342">
        <f t="shared" si="0"/>
        <v>0</v>
      </c>
    </row>
    <row r="72" spans="1:17" s="209" customFormat="1" ht="22.15" hidden="1" customHeight="1">
      <c r="A72" s="349"/>
      <c r="B72" s="409"/>
      <c r="C72" s="443"/>
      <c r="D72" s="445"/>
      <c r="E72" s="333"/>
      <c r="F72" s="356"/>
      <c r="I72" s="342">
        <f t="shared" si="0"/>
        <v>0</v>
      </c>
    </row>
    <row r="73" spans="1:17" s="209" customFormat="1" ht="55.15" hidden="1" customHeight="1">
      <c r="A73" s="349"/>
      <c r="B73" s="378"/>
      <c r="C73" s="440"/>
      <c r="D73" s="456"/>
      <c r="E73" s="359"/>
      <c r="F73" s="356"/>
      <c r="I73" s="342">
        <f t="shared" si="0"/>
        <v>0</v>
      </c>
    </row>
    <row r="74" spans="1:17" s="209" customFormat="1" ht="22.9" hidden="1" customHeight="1">
      <c r="A74" s="349"/>
      <c r="B74" s="409"/>
      <c r="C74" s="438"/>
      <c r="D74" s="444"/>
      <c r="E74" s="333"/>
      <c r="F74" s="356"/>
      <c r="I74" s="342">
        <f t="shared" si="0"/>
        <v>0</v>
      </c>
    </row>
    <row r="75" spans="1:17" s="209" customFormat="1" ht="69" hidden="1" customHeight="1">
      <c r="A75" s="349"/>
      <c r="B75" s="409"/>
      <c r="C75" s="443"/>
      <c r="D75" s="445"/>
      <c r="E75" s="359"/>
      <c r="F75" s="356"/>
      <c r="I75" s="342">
        <f t="shared" si="0"/>
        <v>0</v>
      </c>
    </row>
    <row r="76" spans="1:17" s="209" customFormat="1" ht="22.15" hidden="1" customHeight="1">
      <c r="A76" s="349"/>
      <c r="B76" s="378"/>
      <c r="C76" s="441"/>
      <c r="D76" s="441"/>
      <c r="E76" s="333"/>
      <c r="F76" s="356"/>
      <c r="I76" s="342">
        <f t="shared" si="0"/>
        <v>0</v>
      </c>
    </row>
    <row r="77" spans="1:17" s="209" customFormat="1" ht="55.15" hidden="1" customHeight="1">
      <c r="A77" s="349"/>
      <c r="B77" s="378"/>
      <c r="C77" s="443"/>
      <c r="D77" s="445"/>
      <c r="E77" s="359"/>
      <c r="F77" s="356"/>
      <c r="I77" s="342">
        <f t="shared" si="0"/>
        <v>0</v>
      </c>
    </row>
    <row r="78" spans="1:17" s="209" customFormat="1" ht="21.6" hidden="1" customHeight="1">
      <c r="A78" s="349"/>
      <c r="B78" s="409"/>
      <c r="C78" s="443"/>
      <c r="D78" s="445"/>
      <c r="E78" s="333"/>
      <c r="F78" s="356"/>
      <c r="I78" s="342">
        <f t="shared" si="0"/>
        <v>0</v>
      </c>
    </row>
    <row r="79" spans="1:17" s="209" customFormat="1" ht="69" hidden="1" customHeight="1">
      <c r="A79" s="349"/>
      <c r="B79" s="409"/>
      <c r="C79" s="440"/>
      <c r="D79" s="441"/>
      <c r="E79" s="359"/>
      <c r="F79" s="356"/>
      <c r="I79" s="342">
        <f t="shared" si="0"/>
        <v>0</v>
      </c>
    </row>
    <row r="80" spans="1:17" s="209" customFormat="1" ht="19.899999999999999" hidden="1" customHeight="1">
      <c r="A80" s="349"/>
      <c r="B80" s="409"/>
      <c r="C80" s="440"/>
      <c r="D80" s="441"/>
      <c r="E80" s="333"/>
      <c r="F80" s="356"/>
      <c r="I80" s="342">
        <f t="shared" si="0"/>
        <v>0</v>
      </c>
    </row>
    <row r="81" spans="1:38" s="209" customFormat="1" ht="51" hidden="1" customHeight="1">
      <c r="A81" s="349"/>
      <c r="B81" s="378"/>
      <c r="C81" s="438"/>
      <c r="D81" s="439"/>
      <c r="E81" s="359"/>
      <c r="F81" s="356"/>
      <c r="I81" s="342">
        <f t="shared" si="0"/>
        <v>0</v>
      </c>
    </row>
    <row r="82" spans="1:38" s="209" customFormat="1" ht="22.15" hidden="1" customHeight="1">
      <c r="A82" s="349"/>
      <c r="B82" s="378"/>
      <c r="C82" s="383"/>
      <c r="D82" s="379"/>
      <c r="E82" s="333"/>
      <c r="F82" s="356"/>
      <c r="I82" s="342">
        <f t="shared" si="0"/>
        <v>0</v>
      </c>
    </row>
    <row r="83" spans="1:38" s="209" customFormat="1" ht="91.9" hidden="1" customHeight="1">
      <c r="A83" s="349"/>
      <c r="B83" s="409"/>
      <c r="C83" s="438"/>
      <c r="D83" s="444"/>
      <c r="E83" s="359"/>
      <c r="F83" s="356"/>
      <c r="I83" s="342">
        <f t="shared" si="0"/>
        <v>0</v>
      </c>
    </row>
    <row r="84" spans="1:38" s="209" customFormat="1" ht="22.15" hidden="1" customHeight="1">
      <c r="A84" s="349"/>
      <c r="B84" s="409"/>
      <c r="C84" s="443"/>
      <c r="D84" s="445"/>
      <c r="E84" s="333"/>
      <c r="F84" s="356"/>
      <c r="I84" s="342">
        <f t="shared" si="0"/>
        <v>0</v>
      </c>
    </row>
    <row r="85" spans="1:38" s="209" customFormat="1" ht="69" hidden="1" customHeight="1">
      <c r="A85" s="349"/>
      <c r="B85" s="378"/>
      <c r="C85" s="440"/>
      <c r="D85" s="456"/>
      <c r="E85" s="359"/>
      <c r="F85" s="356"/>
      <c r="I85" s="342">
        <f t="shared" si="0"/>
        <v>0</v>
      </c>
    </row>
    <row r="86" spans="1:38" s="209" customFormat="1" ht="22.9" hidden="1" customHeight="1">
      <c r="A86" s="349"/>
      <c r="B86" s="409"/>
      <c r="C86" s="438"/>
      <c r="D86" s="444"/>
      <c r="E86" s="333"/>
      <c r="F86" s="356"/>
      <c r="I86" s="342">
        <f t="shared" ref="I86:I91" si="1">E86*(1-$N$15)</f>
        <v>0</v>
      </c>
    </row>
    <row r="87" spans="1:38" s="209" customFormat="1" ht="55.15" hidden="1" customHeight="1">
      <c r="A87" s="349"/>
      <c r="B87" s="409"/>
      <c r="C87" s="443"/>
      <c r="D87" s="445"/>
      <c r="E87" s="359"/>
      <c r="F87" s="356"/>
      <c r="I87" s="342">
        <f t="shared" si="1"/>
        <v>0</v>
      </c>
    </row>
    <row r="88" spans="1:38" s="209" customFormat="1" ht="22.9" hidden="1" customHeight="1">
      <c r="A88" s="349"/>
      <c r="B88" s="378"/>
      <c r="C88" s="441"/>
      <c r="D88" s="441"/>
      <c r="E88" s="333"/>
      <c r="F88" s="356"/>
      <c r="I88" s="342">
        <f t="shared" si="1"/>
        <v>0</v>
      </c>
    </row>
    <row r="89" spans="1:38" s="209" customFormat="1" ht="79.150000000000006" hidden="1" customHeight="1">
      <c r="A89" s="448"/>
      <c r="B89" s="378"/>
      <c r="C89" s="443"/>
      <c r="D89" s="445"/>
      <c r="E89" s="359"/>
      <c r="F89" s="356"/>
      <c r="I89" s="342">
        <f t="shared" si="1"/>
        <v>0</v>
      </c>
    </row>
    <row r="90" spans="1:38" s="209" customFormat="1" ht="21.6" hidden="1" customHeight="1">
      <c r="A90" s="349"/>
      <c r="B90" s="409"/>
      <c r="C90" s="443"/>
      <c r="D90" s="445"/>
      <c r="E90" s="333"/>
      <c r="F90" s="356"/>
      <c r="I90" s="342">
        <f t="shared" si="1"/>
        <v>0</v>
      </c>
    </row>
    <row r="91" spans="1:38" s="209" customFormat="1" ht="69" hidden="1" customHeight="1">
      <c r="A91" s="448"/>
      <c r="B91" s="409"/>
      <c r="C91" s="440"/>
      <c r="D91" s="441"/>
      <c r="E91" s="359"/>
      <c r="F91" s="356"/>
      <c r="I91" s="342">
        <f t="shared" si="1"/>
        <v>0</v>
      </c>
    </row>
    <row r="92" spans="1:38" ht="18" customHeight="1">
      <c r="A92" s="354"/>
      <c r="B92" s="408"/>
      <c r="C92" s="383"/>
      <c r="D92" s="379"/>
      <c r="E92" s="359"/>
      <c r="F92" s="356"/>
      <c r="I92" s="342"/>
      <c r="T92" s="683"/>
      <c r="U92" s="683"/>
    </row>
    <row r="93" spans="1:38" s="466" customFormat="1" ht="18" customHeight="1">
      <c r="A93" s="461"/>
      <c r="B93" s="469" t="s">
        <v>314</v>
      </c>
      <c r="C93" s="470"/>
      <c r="D93" s="471"/>
      <c r="E93" s="472"/>
      <c r="F93" s="473" t="e">
        <f>SUM(F19:F67)</f>
        <v>#REF!</v>
      </c>
      <c r="G93" s="462"/>
      <c r="H93" s="463"/>
      <c r="I93" s="464"/>
      <c r="J93" s="465"/>
      <c r="M93" s="464"/>
      <c r="N93" s="464"/>
      <c r="O93" s="467"/>
      <c r="T93" s="464"/>
      <c r="U93" s="464"/>
      <c r="V93" s="468"/>
      <c r="Y93" s="465"/>
      <c r="Z93" s="465"/>
      <c r="AA93" s="465"/>
      <c r="AB93" s="465"/>
      <c r="AC93" s="465"/>
      <c r="AD93" s="465"/>
      <c r="AE93" s="465"/>
      <c r="AF93" s="465"/>
      <c r="AG93" s="465"/>
      <c r="AH93" s="465"/>
      <c r="AI93" s="465"/>
      <c r="AJ93" s="465"/>
      <c r="AK93" s="465"/>
      <c r="AL93" s="465"/>
    </row>
    <row r="94" spans="1:38" s="342" customFormat="1" ht="18" customHeight="1">
      <c r="A94" s="693"/>
      <c r="B94" s="693"/>
      <c r="C94" s="693"/>
      <c r="D94" s="693"/>
      <c r="E94" s="693"/>
      <c r="F94" s="693"/>
      <c r="G94" s="148"/>
      <c r="H94" s="157"/>
      <c r="I94" s="153"/>
      <c r="J94" s="153"/>
      <c r="M94" s="152"/>
      <c r="N94" s="239"/>
      <c r="O94" s="341"/>
      <c r="P94" s="152"/>
      <c r="Q94" s="239"/>
      <c r="Y94" s="153"/>
      <c r="Z94" s="153"/>
      <c r="AA94" s="153"/>
      <c r="AB94" s="153"/>
      <c r="AC94" s="153"/>
      <c r="AD94" s="153"/>
      <c r="AE94" s="153"/>
      <c r="AF94" s="153"/>
      <c r="AG94" s="153"/>
      <c r="AH94" s="153"/>
      <c r="AI94" s="153"/>
      <c r="AJ94" s="153"/>
      <c r="AK94" s="153"/>
      <c r="AL94" s="153"/>
    </row>
    <row r="95" spans="1:38">
      <c r="A95" s="404"/>
      <c r="B95" s="450"/>
      <c r="C95" s="452"/>
      <c r="D95" s="452"/>
      <c r="E95" s="452"/>
      <c r="F95" s="452"/>
      <c r="M95" s="380"/>
      <c r="N95" s="380"/>
      <c r="P95" s="380"/>
      <c r="Q95" s="380"/>
      <c r="S95" s="365"/>
      <c r="T95" s="683"/>
      <c r="U95" s="683"/>
    </row>
    <row r="96" spans="1:38" ht="21.95" customHeight="1">
      <c r="A96" s="404" t="s">
        <v>315</v>
      </c>
      <c r="B96" s="386" t="e">
        <f>'Names of Bidder'!#REF!&amp;"-"&amp; 'Names of Bidder'!E27&amp;"-" &amp;'Names of Bidder'!D27</f>
        <v>#REF!</v>
      </c>
      <c r="C96" s="358"/>
      <c r="D96" s="381"/>
      <c r="M96" s="380"/>
      <c r="N96" s="380"/>
      <c r="P96" s="380"/>
      <c r="Q96" s="380"/>
      <c r="S96" s="365"/>
    </row>
    <row r="97" spans="1:19" ht="21.95" customHeight="1">
      <c r="A97" s="404" t="s">
        <v>316</v>
      </c>
      <c r="B97" s="386" t="str">
        <f>IF('Names of Bidder'!D28=0, "", 'Names of Bidder'!D28)</f>
        <v/>
      </c>
      <c r="C97" s="342"/>
      <c r="D97" s="381" t="s">
        <v>317</v>
      </c>
      <c r="E97" s="342" t="str">
        <f>IF('Names of Bidder'!D24=0, "", 'Names of Bidder'!D24)</f>
        <v/>
      </c>
      <c r="M97" s="380"/>
      <c r="N97" s="380"/>
      <c r="P97" s="380"/>
      <c r="Q97" s="380"/>
      <c r="S97" s="365"/>
    </row>
    <row r="98" spans="1:19" ht="21.95" customHeight="1">
      <c r="A98" s="240"/>
      <c r="B98" s="241"/>
      <c r="C98" s="153"/>
      <c r="D98" s="381" t="s">
        <v>318</v>
      </c>
      <c r="E98" s="342" t="str">
        <f>IF('Names of Bidder'!D25=0, "", 'Names of Bidder'!D25)</f>
        <v/>
      </c>
      <c r="F98" s="153"/>
      <c r="M98" s="380"/>
      <c r="N98" s="380"/>
      <c r="P98" s="380"/>
      <c r="Q98" s="380"/>
      <c r="S98" s="365"/>
    </row>
    <row r="99" spans="1:19">
      <c r="A99" s="240"/>
      <c r="B99" s="241"/>
      <c r="C99" s="153"/>
      <c r="D99" s="381"/>
      <c r="E99" s="199"/>
      <c r="F99" s="153"/>
      <c r="M99" s="380"/>
      <c r="N99" s="380"/>
      <c r="P99" s="380"/>
      <c r="Q99" s="380"/>
      <c r="S99" s="365"/>
    </row>
    <row r="100" spans="1:19" ht="21.95" customHeight="1">
      <c r="A100" s="240"/>
      <c r="B100" s="241"/>
      <c r="C100" s="157"/>
      <c r="D100" s="157"/>
      <c r="E100" s="153"/>
      <c r="F100" s="153"/>
      <c r="M100" s="380"/>
      <c r="N100" s="380"/>
      <c r="P100" s="380"/>
      <c r="Q100" s="380"/>
      <c r="S100" s="365"/>
    </row>
    <row r="101" spans="1:19" ht="35.1" customHeight="1">
      <c r="A101" s="240"/>
      <c r="B101" s="241"/>
      <c r="C101" s="157"/>
      <c r="D101" s="157"/>
      <c r="E101" s="153"/>
      <c r="F101" s="153"/>
      <c r="K101" s="360"/>
      <c r="M101" s="380"/>
      <c r="N101" s="380"/>
      <c r="P101" s="380"/>
      <c r="Q101" s="380"/>
      <c r="S101" s="365"/>
    </row>
    <row r="102" spans="1:19" ht="21.95" customHeight="1">
      <c r="A102" s="240"/>
      <c r="B102" s="241"/>
      <c r="C102" s="157"/>
      <c r="D102" s="157"/>
      <c r="E102" s="153"/>
      <c r="F102" s="153"/>
      <c r="K102" s="360"/>
      <c r="M102" s="380"/>
      <c r="N102" s="380"/>
      <c r="P102" s="380"/>
      <c r="Q102" s="380"/>
      <c r="S102" s="365"/>
    </row>
    <row r="103" spans="1:19" ht="21.95" customHeight="1">
      <c r="A103" s="240"/>
      <c r="B103" s="241"/>
      <c r="C103" s="157"/>
      <c r="D103" s="157"/>
      <c r="E103" s="153"/>
      <c r="F103" s="153"/>
      <c r="K103" s="360"/>
      <c r="M103" s="380"/>
      <c r="N103" s="380"/>
      <c r="P103" s="380"/>
      <c r="Q103" s="380"/>
      <c r="S103" s="365"/>
    </row>
    <row r="104" spans="1:19" ht="24" customHeight="1">
      <c r="A104" s="240"/>
      <c r="B104" s="241"/>
      <c r="C104" s="157"/>
      <c r="D104" s="157"/>
      <c r="E104" s="153"/>
      <c r="F104" s="153"/>
      <c r="I104" s="153"/>
      <c r="J104" s="153"/>
      <c r="K104" s="342"/>
      <c r="L104" s="342"/>
      <c r="M104" s="380"/>
      <c r="N104" s="380"/>
      <c r="O104" s="341"/>
      <c r="P104" s="380"/>
      <c r="Q104" s="380"/>
      <c r="R104" s="342"/>
      <c r="S104" s="341"/>
    </row>
    <row r="105" spans="1:19" ht="24" customHeight="1">
      <c r="A105" s="240"/>
      <c r="B105" s="241"/>
      <c r="C105" s="157"/>
      <c r="D105" s="157"/>
      <c r="E105" s="153"/>
      <c r="F105" s="153"/>
      <c r="M105" s="380"/>
      <c r="N105" s="380"/>
      <c r="P105" s="380"/>
      <c r="Q105" s="380"/>
      <c r="S105" s="365"/>
    </row>
    <row r="106" spans="1:19" ht="24" customHeight="1">
      <c r="A106" s="240"/>
      <c r="B106" s="241"/>
      <c r="C106" s="157"/>
      <c r="D106" s="157"/>
      <c r="E106" s="153"/>
      <c r="F106" s="153"/>
      <c r="M106" s="380"/>
      <c r="N106" s="380"/>
      <c r="P106" s="380"/>
      <c r="Q106" s="380"/>
      <c r="S106" s="365"/>
    </row>
    <row r="107" spans="1:19" ht="24" customHeight="1">
      <c r="A107" s="240"/>
      <c r="B107" s="241"/>
      <c r="C107" s="157"/>
      <c r="D107" s="157"/>
      <c r="E107" s="153"/>
      <c r="F107" s="153"/>
      <c r="M107" s="380"/>
      <c r="N107" s="380"/>
      <c r="P107" s="380"/>
      <c r="Q107" s="380"/>
      <c r="S107" s="365"/>
    </row>
    <row r="108" spans="1:19" ht="24" customHeight="1">
      <c r="A108" s="240"/>
      <c r="B108" s="241"/>
      <c r="C108" s="157"/>
      <c r="D108" s="157"/>
      <c r="E108" s="153"/>
      <c r="F108" s="153"/>
      <c r="I108" s="153"/>
      <c r="J108" s="153"/>
      <c r="K108" s="342"/>
      <c r="L108" s="342"/>
      <c r="M108" s="380"/>
      <c r="N108" s="382"/>
      <c r="O108" s="341"/>
      <c r="P108" s="380"/>
      <c r="Q108" s="382"/>
      <c r="R108" s="342"/>
      <c r="S108" s="341"/>
    </row>
    <row r="109" spans="1:19" ht="35.1" customHeight="1">
      <c r="A109" s="240"/>
      <c r="B109" s="241"/>
      <c r="C109" s="157"/>
      <c r="D109" s="157"/>
      <c r="E109" s="153"/>
      <c r="F109" s="153"/>
      <c r="M109" s="380"/>
      <c r="N109" s="382"/>
      <c r="P109" s="380"/>
      <c r="Q109" s="382"/>
      <c r="S109" s="365"/>
    </row>
    <row r="110" spans="1:19" ht="24" customHeight="1">
      <c r="A110" s="240"/>
      <c r="B110" s="241"/>
      <c r="C110" s="157"/>
      <c r="D110" s="157"/>
      <c r="E110" s="153"/>
      <c r="F110" s="153"/>
      <c r="M110" s="380"/>
      <c r="N110" s="380"/>
      <c r="P110" s="380"/>
      <c r="Q110" s="380"/>
      <c r="S110" s="365"/>
    </row>
    <row r="111" spans="1:19" ht="24" customHeight="1">
      <c r="A111" s="240"/>
      <c r="B111" s="241"/>
      <c r="C111" s="157"/>
      <c r="D111" s="157"/>
      <c r="E111" s="153"/>
      <c r="F111" s="153"/>
      <c r="M111" s="380"/>
      <c r="N111" s="380"/>
      <c r="P111" s="380"/>
      <c r="Q111" s="380"/>
      <c r="S111" s="365"/>
    </row>
    <row r="112" spans="1:19" ht="24" customHeight="1">
      <c r="A112" s="240"/>
      <c r="B112" s="241"/>
      <c r="C112" s="157"/>
      <c r="D112" s="157"/>
      <c r="E112" s="153"/>
      <c r="F112" s="153"/>
      <c r="M112" s="380"/>
      <c r="N112" s="380"/>
      <c r="P112" s="380"/>
      <c r="Q112" s="380"/>
      <c r="S112" s="365"/>
    </row>
    <row r="113" spans="1:19" ht="24" customHeight="1">
      <c r="A113" s="240"/>
      <c r="B113" s="241"/>
      <c r="C113" s="157"/>
      <c r="D113" s="157"/>
      <c r="E113" s="153"/>
      <c r="F113" s="153"/>
      <c r="M113" s="380"/>
      <c r="N113" s="380"/>
      <c r="P113" s="380"/>
      <c r="Q113" s="380"/>
      <c r="S113" s="365"/>
    </row>
    <row r="114" spans="1:19" ht="24" customHeight="1">
      <c r="A114" s="240"/>
      <c r="B114" s="241"/>
      <c r="C114" s="157"/>
      <c r="D114" s="157"/>
      <c r="E114" s="153"/>
      <c r="F114" s="153"/>
      <c r="M114" s="380"/>
      <c r="N114" s="380"/>
      <c r="P114" s="380"/>
      <c r="Q114" s="380"/>
      <c r="S114" s="365"/>
    </row>
    <row r="115" spans="1:19" ht="24" customHeight="1">
      <c r="A115" s="240"/>
      <c r="B115" s="241"/>
      <c r="C115" s="157"/>
      <c r="D115" s="157"/>
      <c r="E115" s="153"/>
      <c r="F115" s="153"/>
      <c r="M115" s="380"/>
      <c r="N115" s="380"/>
      <c r="P115" s="380"/>
      <c r="Q115" s="380"/>
      <c r="S115" s="365"/>
    </row>
    <row r="116" spans="1:19" ht="24" customHeight="1">
      <c r="A116" s="240"/>
      <c r="B116" s="241"/>
      <c r="C116" s="157"/>
      <c r="D116" s="157"/>
      <c r="E116" s="153"/>
      <c r="F116" s="153"/>
      <c r="M116" s="380"/>
      <c r="N116" s="380"/>
      <c r="P116" s="380"/>
      <c r="Q116" s="380"/>
      <c r="S116" s="365"/>
    </row>
    <row r="117" spans="1:19" ht="35.1" customHeight="1">
      <c r="A117" s="240"/>
      <c r="B117" s="241"/>
      <c r="C117" s="157"/>
      <c r="D117" s="157"/>
      <c r="E117" s="153"/>
      <c r="F117" s="153"/>
      <c r="M117" s="380"/>
      <c r="N117" s="382"/>
      <c r="P117" s="380"/>
      <c r="Q117" s="382"/>
      <c r="S117" s="365"/>
    </row>
    <row r="118" spans="1:19" ht="24" customHeight="1">
      <c r="A118" s="240"/>
      <c r="B118" s="241"/>
      <c r="C118" s="157"/>
      <c r="D118" s="157"/>
      <c r="E118" s="153"/>
      <c r="F118" s="153"/>
      <c r="M118" s="380"/>
      <c r="N118" s="382"/>
      <c r="P118" s="380"/>
      <c r="Q118" s="382"/>
      <c r="S118" s="365"/>
    </row>
    <row r="119" spans="1:19" ht="24" customHeight="1">
      <c r="A119" s="240"/>
      <c r="B119" s="241"/>
      <c r="C119" s="157"/>
      <c r="D119" s="157"/>
      <c r="E119" s="153"/>
      <c r="F119" s="153"/>
      <c r="M119" s="380"/>
      <c r="N119" s="380"/>
      <c r="P119" s="380"/>
      <c r="Q119" s="380"/>
      <c r="S119" s="365"/>
    </row>
    <row r="120" spans="1:19" ht="35.1" customHeight="1">
      <c r="A120" s="240"/>
      <c r="B120" s="241"/>
      <c r="C120" s="157"/>
      <c r="D120" s="157"/>
      <c r="E120" s="153"/>
      <c r="F120" s="153"/>
      <c r="M120" s="380"/>
      <c r="N120" s="380"/>
      <c r="P120" s="380"/>
      <c r="Q120" s="380"/>
      <c r="S120" s="365"/>
    </row>
    <row r="121" spans="1:19" ht="24" customHeight="1">
      <c r="A121" s="240"/>
      <c r="B121" s="241"/>
      <c r="C121" s="157"/>
      <c r="D121" s="157"/>
      <c r="E121" s="153"/>
      <c r="F121" s="153"/>
      <c r="M121" s="380"/>
      <c r="N121" s="380"/>
      <c r="P121" s="380"/>
      <c r="Q121" s="380"/>
      <c r="S121" s="365"/>
    </row>
    <row r="122" spans="1:19" ht="24" customHeight="1">
      <c r="A122" s="240"/>
      <c r="B122" s="241"/>
      <c r="C122" s="157"/>
      <c r="D122" s="157"/>
      <c r="E122" s="153"/>
      <c r="F122" s="153"/>
      <c r="M122" s="380"/>
      <c r="N122" s="380"/>
      <c r="P122" s="380"/>
      <c r="Q122" s="380"/>
      <c r="S122" s="365"/>
    </row>
    <row r="123" spans="1:19" ht="24" customHeight="1">
      <c r="A123" s="240"/>
      <c r="B123" s="241"/>
      <c r="C123" s="157"/>
      <c r="D123" s="157"/>
      <c r="E123" s="153"/>
      <c r="F123" s="153"/>
      <c r="M123" s="380"/>
      <c r="N123" s="380"/>
      <c r="P123" s="380"/>
      <c r="Q123" s="380"/>
      <c r="S123" s="365"/>
    </row>
    <row r="124" spans="1:19" ht="24" customHeight="1">
      <c r="A124" s="426"/>
      <c r="B124" s="241"/>
      <c r="C124" s="161"/>
      <c r="D124" s="161"/>
      <c r="E124" s="162"/>
      <c r="F124" s="162"/>
      <c r="M124" s="380"/>
      <c r="N124" s="380"/>
      <c r="P124" s="380"/>
      <c r="Q124" s="380"/>
      <c r="S124" s="365"/>
    </row>
    <row r="125" spans="1:19" ht="35.1" customHeight="1">
      <c r="A125" s="240"/>
      <c r="B125" s="241"/>
      <c r="C125" s="155"/>
      <c r="D125" s="155"/>
      <c r="E125" s="153"/>
      <c r="F125" s="153"/>
      <c r="M125" s="380"/>
      <c r="N125" s="380"/>
      <c r="P125" s="380"/>
      <c r="Q125" s="380"/>
      <c r="S125" s="365"/>
    </row>
    <row r="126" spans="1:19" ht="30" customHeight="1">
      <c r="A126" s="684"/>
      <c r="B126" s="684"/>
      <c r="C126" s="684"/>
      <c r="D126" s="684"/>
      <c r="E126" s="684"/>
      <c r="F126" s="684"/>
      <c r="M126" s="380"/>
      <c r="N126" s="380"/>
      <c r="P126" s="380"/>
      <c r="Q126" s="380"/>
      <c r="S126" s="365"/>
    </row>
    <row r="127" spans="1:19" ht="26.1" customHeight="1">
      <c r="A127" s="675"/>
      <c r="B127" s="675"/>
      <c r="C127" s="675"/>
      <c r="D127" s="675"/>
      <c r="E127" s="675"/>
      <c r="F127" s="675"/>
      <c r="I127" s="153"/>
      <c r="J127" s="153"/>
      <c r="K127" s="342"/>
      <c r="L127" s="342"/>
      <c r="M127" s="380"/>
      <c r="N127" s="380"/>
      <c r="O127" s="341"/>
      <c r="P127" s="380"/>
      <c r="Q127" s="380"/>
      <c r="R127" s="342"/>
      <c r="S127" s="341"/>
    </row>
    <row r="128" spans="1:19" ht="30" customHeight="1">
      <c r="A128" s="240"/>
      <c r="B128" s="241"/>
      <c r="C128" s="157"/>
      <c r="D128" s="157"/>
      <c r="E128" s="153"/>
      <c r="F128" s="153"/>
      <c r="M128" s="380"/>
      <c r="N128" s="380"/>
      <c r="P128" s="380"/>
      <c r="Q128" s="380"/>
      <c r="S128" s="365"/>
    </row>
    <row r="129" spans="1:19" ht="30" customHeight="1">
      <c r="A129" s="427"/>
      <c r="B129" s="410"/>
      <c r="C129" s="160"/>
      <c r="D129" s="160"/>
      <c r="E129" s="158"/>
      <c r="F129" s="153"/>
      <c r="M129" s="380"/>
      <c r="N129" s="380"/>
      <c r="P129" s="380"/>
      <c r="Q129" s="380"/>
      <c r="S129" s="365"/>
    </row>
    <row r="130" spans="1:19" ht="30" customHeight="1">
      <c r="A130" s="676"/>
      <c r="B130" s="676"/>
      <c r="C130" s="676"/>
      <c r="D130" s="676"/>
      <c r="E130" s="159"/>
      <c r="F130" s="153"/>
      <c r="M130" s="380"/>
      <c r="N130" s="380"/>
      <c r="P130" s="380"/>
      <c r="Q130" s="380"/>
      <c r="S130" s="365"/>
    </row>
    <row r="131" spans="1:19" ht="30" customHeight="1">
      <c r="A131" s="427"/>
      <c r="B131" s="690"/>
      <c r="C131" s="690"/>
      <c r="D131" s="690"/>
      <c r="E131" s="159"/>
      <c r="F131" s="153"/>
      <c r="M131" s="380"/>
      <c r="N131" s="380"/>
      <c r="P131" s="380"/>
      <c r="Q131" s="380"/>
      <c r="S131" s="365"/>
    </row>
    <row r="132" spans="1:19" ht="33" customHeight="1">
      <c r="A132" s="428"/>
      <c r="B132" s="690"/>
      <c r="C132" s="690"/>
      <c r="D132" s="690"/>
      <c r="E132" s="159"/>
      <c r="F132" s="153"/>
      <c r="M132" s="380"/>
      <c r="N132" s="380"/>
      <c r="P132" s="380"/>
      <c r="Q132" s="380"/>
      <c r="S132" s="365"/>
    </row>
    <row r="133" spans="1:19" ht="24" customHeight="1">
      <c r="A133" s="429"/>
      <c r="B133" s="690"/>
      <c r="C133" s="690"/>
      <c r="D133" s="690"/>
      <c r="E133" s="159"/>
      <c r="F133" s="153"/>
      <c r="M133" s="380"/>
      <c r="N133" s="380"/>
      <c r="P133" s="380"/>
      <c r="Q133" s="380"/>
      <c r="S133" s="365"/>
    </row>
    <row r="134" spans="1:19" ht="24" customHeight="1">
      <c r="A134" s="429"/>
      <c r="B134" s="690"/>
      <c r="C134" s="690"/>
      <c r="D134" s="690"/>
      <c r="E134" s="159"/>
      <c r="F134" s="153"/>
      <c r="M134" s="380"/>
      <c r="N134" s="380"/>
      <c r="P134" s="380"/>
      <c r="Q134" s="380"/>
      <c r="S134" s="365"/>
    </row>
    <row r="135" spans="1:19" ht="24" customHeight="1">
      <c r="A135" s="429"/>
      <c r="B135" s="410"/>
      <c r="C135" s="163"/>
      <c r="D135" s="163"/>
      <c r="E135" s="160"/>
      <c r="F135" s="153"/>
      <c r="M135" s="380"/>
      <c r="N135" s="380"/>
      <c r="P135" s="380"/>
      <c r="Q135" s="380"/>
      <c r="S135" s="365"/>
    </row>
    <row r="136" spans="1:19" ht="24" customHeight="1">
      <c r="A136" s="692"/>
      <c r="B136" s="692"/>
      <c r="C136" s="692"/>
      <c r="D136" s="692"/>
      <c r="E136" s="692"/>
      <c r="F136" s="692"/>
      <c r="M136" s="380"/>
      <c r="N136" s="380"/>
      <c r="P136" s="380"/>
      <c r="Q136" s="380"/>
      <c r="S136" s="365"/>
    </row>
    <row r="137" spans="1:19" ht="24" customHeight="1">
      <c r="A137" s="430"/>
      <c r="B137" s="241"/>
      <c r="C137" s="157"/>
      <c r="D137" s="157"/>
      <c r="E137" s="162"/>
      <c r="F137" s="162"/>
      <c r="M137" s="380"/>
      <c r="N137" s="380"/>
      <c r="P137" s="380"/>
      <c r="Q137" s="380"/>
      <c r="S137" s="365"/>
    </row>
    <row r="138" spans="1:19" ht="26.1" customHeight="1">
      <c r="A138" s="431"/>
      <c r="B138" s="411"/>
      <c r="C138" s="154"/>
      <c r="D138" s="154"/>
      <c r="E138" s="167"/>
      <c r="F138" s="167"/>
      <c r="H138" s="157"/>
      <c r="I138" s="153"/>
      <c r="J138" s="153"/>
      <c r="K138" s="342"/>
      <c r="L138" s="342"/>
      <c r="M138" s="341"/>
      <c r="N138" s="380"/>
      <c r="O138" s="341"/>
      <c r="P138" s="341"/>
      <c r="Q138" s="380"/>
      <c r="R138" s="342"/>
      <c r="S138" s="341"/>
    </row>
    <row r="139" spans="1:19" ht="26.1" customHeight="1">
      <c r="A139" s="432"/>
      <c r="B139" s="412"/>
      <c r="C139" s="154"/>
      <c r="D139" s="154"/>
      <c r="E139" s="154"/>
      <c r="F139" s="154"/>
      <c r="H139" s="157"/>
      <c r="I139" s="153"/>
      <c r="J139" s="153"/>
      <c r="K139" s="342"/>
      <c r="L139" s="342"/>
      <c r="M139" s="341"/>
      <c r="N139" s="380"/>
      <c r="O139" s="341"/>
      <c r="P139" s="341"/>
      <c r="Q139" s="380"/>
      <c r="R139" s="342"/>
      <c r="S139" s="342"/>
    </row>
    <row r="140" spans="1:19" ht="26.1" customHeight="1">
      <c r="A140" s="433"/>
      <c r="B140" s="413"/>
      <c r="C140" s="164"/>
      <c r="D140" s="172"/>
      <c r="E140" s="173"/>
      <c r="F140" s="174"/>
      <c r="H140" s="157"/>
      <c r="I140" s="153"/>
      <c r="J140" s="153"/>
      <c r="K140" s="342"/>
      <c r="L140" s="342"/>
      <c r="M140" s="341"/>
      <c r="N140" s="380"/>
      <c r="O140" s="341"/>
      <c r="P140" s="341"/>
      <c r="Q140" s="380"/>
      <c r="R140" s="342"/>
      <c r="S140" s="381"/>
    </row>
    <row r="141" spans="1:19">
      <c r="A141" s="434"/>
      <c r="B141" s="414"/>
      <c r="C141" s="164"/>
      <c r="D141" s="164"/>
      <c r="E141" s="175"/>
      <c r="F141" s="176"/>
    </row>
    <row r="142" spans="1:19">
      <c r="A142" s="434"/>
      <c r="B142" s="415"/>
      <c r="C142" s="164"/>
      <c r="D142" s="164"/>
      <c r="E142" s="178"/>
      <c r="F142" s="179"/>
    </row>
    <row r="143" spans="1:19">
      <c r="A143" s="435"/>
      <c r="B143" s="414"/>
      <c r="C143" s="164"/>
      <c r="D143" s="172"/>
      <c r="E143" s="173"/>
      <c r="F143" s="174"/>
    </row>
    <row r="144" spans="1:19">
      <c r="A144" s="435"/>
      <c r="B144" s="414"/>
      <c r="C144" s="164"/>
      <c r="D144" s="172"/>
      <c r="E144" s="173"/>
      <c r="F144" s="174"/>
    </row>
    <row r="145" spans="1:6">
      <c r="A145" s="434"/>
      <c r="B145" s="414"/>
      <c r="C145" s="164"/>
      <c r="D145" s="172"/>
      <c r="E145" s="173"/>
      <c r="F145" s="174"/>
    </row>
    <row r="146" spans="1:6">
      <c r="A146" s="434"/>
      <c r="B146" s="415"/>
      <c r="C146" s="164"/>
      <c r="D146" s="172"/>
      <c r="E146" s="173"/>
      <c r="F146" s="174"/>
    </row>
    <row r="147" spans="1:6">
      <c r="A147" s="434"/>
      <c r="B147" s="414"/>
      <c r="C147" s="164"/>
      <c r="D147" s="172"/>
      <c r="E147" s="173"/>
      <c r="F147" s="174"/>
    </row>
    <row r="148" spans="1:6">
      <c r="A148" s="434"/>
      <c r="B148" s="414"/>
      <c r="C148" s="164"/>
      <c r="D148" s="172"/>
      <c r="E148" s="173"/>
      <c r="F148" s="174"/>
    </row>
    <row r="149" spans="1:6">
      <c r="A149" s="434"/>
      <c r="B149" s="414"/>
      <c r="C149" s="164"/>
      <c r="D149" s="164"/>
      <c r="E149" s="173"/>
      <c r="F149" s="174"/>
    </row>
    <row r="150" spans="1:6">
      <c r="A150" s="434"/>
      <c r="B150" s="415"/>
      <c r="C150" s="164"/>
      <c r="D150" s="164"/>
      <c r="E150" s="180"/>
      <c r="F150" s="174"/>
    </row>
    <row r="151" spans="1:6">
      <c r="A151" s="435"/>
      <c r="B151" s="416"/>
      <c r="C151" s="164"/>
      <c r="D151" s="172"/>
      <c r="E151" s="173"/>
      <c r="F151" s="174"/>
    </row>
    <row r="152" spans="1:6">
      <c r="A152" s="435"/>
      <c r="B152" s="417"/>
      <c r="C152" s="164"/>
      <c r="D152" s="172"/>
      <c r="E152" s="180"/>
      <c r="F152" s="174"/>
    </row>
    <row r="153" spans="1:6">
      <c r="A153" s="435"/>
      <c r="B153" s="417"/>
      <c r="C153" s="164"/>
      <c r="D153" s="172"/>
      <c r="E153" s="180"/>
      <c r="F153" s="174"/>
    </row>
    <row r="154" spans="1:6">
      <c r="A154" s="433"/>
      <c r="B154" s="418"/>
      <c r="C154" s="164"/>
      <c r="D154" s="172"/>
      <c r="E154" s="173"/>
      <c r="F154" s="174"/>
    </row>
    <row r="155" spans="1:6">
      <c r="A155" s="435"/>
      <c r="B155" s="419"/>
      <c r="C155" s="164"/>
      <c r="D155" s="172"/>
      <c r="E155" s="173"/>
      <c r="F155" s="174"/>
    </row>
    <row r="156" spans="1:6">
      <c r="A156" s="434"/>
      <c r="B156" s="414"/>
      <c r="C156" s="164"/>
      <c r="D156" s="172"/>
      <c r="E156" s="173"/>
      <c r="F156" s="174"/>
    </row>
    <row r="157" spans="1:6">
      <c r="A157" s="435"/>
      <c r="B157" s="417"/>
      <c r="C157" s="164"/>
      <c r="D157" s="172"/>
      <c r="E157" s="180"/>
      <c r="F157" s="174"/>
    </row>
    <row r="158" spans="1:6">
      <c r="A158" s="433"/>
      <c r="B158" s="413"/>
      <c r="C158" s="164"/>
      <c r="D158" s="172"/>
      <c r="E158" s="173"/>
      <c r="F158" s="174"/>
    </row>
    <row r="159" spans="1:6">
      <c r="A159" s="434"/>
      <c r="B159" s="414"/>
      <c r="C159" s="164"/>
      <c r="D159" s="164"/>
      <c r="E159" s="180"/>
      <c r="F159" s="174"/>
    </row>
    <row r="160" spans="1:6">
      <c r="A160" s="434"/>
      <c r="B160" s="414"/>
      <c r="C160" s="165"/>
      <c r="D160" s="172"/>
      <c r="E160" s="180"/>
      <c r="F160" s="174"/>
    </row>
    <row r="161" spans="1:6">
      <c r="A161" s="435"/>
      <c r="B161" s="414"/>
      <c r="C161" s="165"/>
      <c r="D161" s="172"/>
      <c r="E161" s="180"/>
      <c r="F161" s="174"/>
    </row>
    <row r="162" spans="1:6">
      <c r="A162" s="435"/>
      <c r="B162" s="414"/>
      <c r="C162" s="165"/>
      <c r="D162" s="172"/>
      <c r="E162" s="180"/>
      <c r="F162" s="174"/>
    </row>
    <row r="163" spans="1:6">
      <c r="A163" s="435"/>
      <c r="B163" s="414"/>
      <c r="C163" s="165"/>
      <c r="D163" s="172"/>
      <c r="E163" s="180"/>
      <c r="F163" s="174"/>
    </row>
    <row r="164" spans="1:6">
      <c r="A164" s="435"/>
      <c r="B164" s="414"/>
      <c r="C164" s="165"/>
      <c r="D164" s="172"/>
      <c r="E164" s="180"/>
      <c r="F164" s="174"/>
    </row>
    <row r="165" spans="1:6">
      <c r="A165" s="435"/>
      <c r="B165" s="414"/>
      <c r="C165" s="165"/>
      <c r="D165" s="172"/>
      <c r="E165" s="180"/>
      <c r="F165" s="174"/>
    </row>
    <row r="166" spans="1:6">
      <c r="A166" s="435"/>
      <c r="B166" s="414"/>
      <c r="C166" s="165"/>
      <c r="D166" s="172"/>
      <c r="E166" s="180"/>
      <c r="F166" s="174"/>
    </row>
    <row r="167" spans="1:6">
      <c r="A167" s="433"/>
      <c r="B167" s="413"/>
      <c r="C167" s="164"/>
      <c r="D167" s="172"/>
      <c r="E167" s="173"/>
      <c r="F167" s="174"/>
    </row>
    <row r="168" spans="1:6">
      <c r="A168" s="434"/>
      <c r="B168" s="420"/>
      <c r="C168" s="164"/>
      <c r="D168" s="172"/>
      <c r="E168" s="180"/>
      <c r="F168" s="174"/>
    </row>
    <row r="169" spans="1:6">
      <c r="A169" s="434"/>
      <c r="B169" s="414"/>
      <c r="C169" s="165"/>
      <c r="D169" s="166"/>
      <c r="E169" s="180"/>
      <c r="F169" s="174"/>
    </row>
    <row r="170" spans="1:6">
      <c r="A170" s="434"/>
      <c r="B170" s="413"/>
      <c r="C170" s="164"/>
      <c r="D170" s="172"/>
      <c r="E170" s="173"/>
      <c r="F170" s="174"/>
    </row>
    <row r="171" spans="1:6">
      <c r="A171" s="433"/>
      <c r="B171" s="421"/>
      <c r="C171" s="165"/>
      <c r="D171" s="172"/>
      <c r="E171" s="174"/>
      <c r="F171" s="174"/>
    </row>
    <row r="172" spans="1:6">
      <c r="A172" s="433"/>
      <c r="B172" s="421"/>
      <c r="C172" s="165"/>
      <c r="D172" s="172"/>
      <c r="E172" s="173"/>
      <c r="F172" s="174"/>
    </row>
    <row r="173" spans="1:6">
      <c r="A173" s="433"/>
      <c r="B173" s="421"/>
      <c r="C173" s="165"/>
      <c r="D173" s="172"/>
      <c r="E173" s="174"/>
      <c r="F173" s="174"/>
    </row>
    <row r="174" spans="1:6">
      <c r="A174" s="433"/>
      <c r="B174" s="421"/>
      <c r="C174" s="165"/>
      <c r="D174" s="172"/>
      <c r="E174" s="174"/>
      <c r="F174" s="174"/>
    </row>
    <row r="175" spans="1:6">
      <c r="A175" s="433"/>
      <c r="B175" s="414"/>
      <c r="C175" s="165"/>
      <c r="D175" s="172"/>
      <c r="E175" s="174"/>
      <c r="F175" s="174"/>
    </row>
    <row r="176" spans="1:6">
      <c r="A176" s="433"/>
      <c r="B176" s="414"/>
      <c r="C176" s="165"/>
      <c r="D176" s="172"/>
      <c r="E176" s="174"/>
      <c r="F176" s="174"/>
    </row>
    <row r="177" spans="1:6">
      <c r="A177" s="433"/>
      <c r="B177" s="413"/>
      <c r="C177" s="164"/>
      <c r="D177" s="172"/>
      <c r="E177" s="173"/>
      <c r="F177" s="174"/>
    </row>
    <row r="178" spans="1:6">
      <c r="A178" s="434"/>
      <c r="B178" s="421"/>
      <c r="C178" s="165"/>
      <c r="D178" s="181"/>
      <c r="E178" s="174"/>
      <c r="F178" s="174"/>
    </row>
    <row r="179" spans="1:6">
      <c r="A179" s="434"/>
      <c r="B179" s="421"/>
      <c r="C179" s="165"/>
      <c r="D179" s="181"/>
      <c r="E179" s="174"/>
      <c r="F179" s="174"/>
    </row>
    <row r="180" spans="1:6">
      <c r="A180" s="434"/>
      <c r="B180" s="421"/>
      <c r="C180" s="165"/>
      <c r="D180" s="181"/>
      <c r="E180" s="174"/>
      <c r="F180" s="174"/>
    </row>
    <row r="181" spans="1:6">
      <c r="A181" s="434"/>
      <c r="B181" s="421"/>
      <c r="C181" s="165"/>
      <c r="D181" s="181"/>
      <c r="E181" s="174"/>
      <c r="F181" s="174"/>
    </row>
    <row r="182" spans="1:6">
      <c r="A182" s="436"/>
      <c r="B182" s="413"/>
      <c r="C182" s="164"/>
      <c r="D182" s="172"/>
      <c r="E182" s="173"/>
      <c r="F182" s="174"/>
    </row>
    <row r="183" spans="1:6">
      <c r="A183" s="437"/>
      <c r="B183" s="421"/>
      <c r="C183" s="182"/>
      <c r="D183" s="183"/>
      <c r="E183" s="174"/>
      <c r="F183" s="174"/>
    </row>
    <row r="184" spans="1:6">
      <c r="A184" s="437"/>
      <c r="B184" s="421"/>
      <c r="C184" s="182"/>
      <c r="D184" s="183"/>
      <c r="E184" s="174"/>
      <c r="F184" s="174"/>
    </row>
    <row r="185" spans="1:6">
      <c r="A185" s="437"/>
      <c r="B185" s="421"/>
      <c r="C185" s="182"/>
      <c r="D185" s="183"/>
      <c r="E185" s="174"/>
      <c r="F185" s="174"/>
    </row>
    <row r="186" spans="1:6">
      <c r="A186" s="437"/>
      <c r="B186" s="421"/>
      <c r="C186" s="182"/>
      <c r="D186" s="183"/>
      <c r="E186" s="174"/>
      <c r="F186" s="174"/>
    </row>
    <row r="187" spans="1:6">
      <c r="A187" s="437"/>
      <c r="B187" s="421"/>
      <c r="C187" s="182"/>
      <c r="D187" s="183"/>
      <c r="E187" s="174"/>
      <c r="F187" s="174"/>
    </row>
    <row r="188" spans="1:6">
      <c r="A188" s="435"/>
      <c r="B188" s="691"/>
      <c r="C188" s="691"/>
      <c r="D188" s="691"/>
      <c r="E188" s="174"/>
      <c r="F188" s="174"/>
    </row>
    <row r="189" spans="1:6">
      <c r="A189" s="437"/>
      <c r="B189" s="688"/>
      <c r="C189" s="688"/>
      <c r="D189" s="688"/>
      <c r="E189" s="174"/>
      <c r="F189" s="174"/>
    </row>
    <row r="190" spans="1:6">
      <c r="A190" s="437"/>
      <c r="B190" s="689"/>
      <c r="C190" s="689"/>
      <c r="D190" s="689"/>
      <c r="E190" s="174"/>
      <c r="F190" s="174"/>
    </row>
    <row r="191" spans="1:6">
      <c r="A191" s="430"/>
      <c r="B191" s="241"/>
      <c r="C191" s="157"/>
      <c r="D191" s="157"/>
      <c r="E191" s="153"/>
      <c r="F191" s="153"/>
    </row>
    <row r="192" spans="1:6">
      <c r="A192" s="430"/>
      <c r="B192" s="241"/>
      <c r="C192" s="157"/>
      <c r="D192" s="157"/>
      <c r="E192" s="153"/>
      <c r="F192" s="153"/>
    </row>
    <row r="193" spans="1:6">
      <c r="A193" s="430"/>
      <c r="B193" s="241"/>
      <c r="C193" s="157"/>
      <c r="D193" s="157"/>
      <c r="E193" s="153"/>
      <c r="F193" s="153"/>
    </row>
    <row r="194" spans="1:6">
      <c r="A194" s="430"/>
      <c r="B194" s="241"/>
      <c r="C194" s="157"/>
      <c r="D194" s="157"/>
      <c r="E194" s="153"/>
      <c r="F194" s="153"/>
    </row>
    <row r="195" spans="1:6">
      <c r="A195" s="430"/>
      <c r="B195" s="241"/>
      <c r="C195" s="157"/>
      <c r="D195" s="157"/>
      <c r="E195" s="153"/>
      <c r="F195" s="153"/>
    </row>
    <row r="196" spans="1:6">
      <c r="A196" s="430"/>
      <c r="B196" s="241"/>
      <c r="C196" s="157"/>
      <c r="D196" s="157"/>
      <c r="E196" s="153"/>
      <c r="F196" s="153"/>
    </row>
    <row r="197" spans="1:6">
      <c r="A197" s="430"/>
      <c r="B197" s="241"/>
      <c r="C197" s="157"/>
      <c r="D197" s="157"/>
      <c r="E197" s="153"/>
      <c r="F197" s="153"/>
    </row>
    <row r="198" spans="1:6">
      <c r="A198" s="430"/>
      <c r="B198" s="241"/>
      <c r="C198" s="157"/>
      <c r="D198" s="157"/>
      <c r="E198" s="153"/>
      <c r="F198" s="153"/>
    </row>
  </sheetData>
  <sheetProtection sheet="1" formatColumns="0" formatRows="0" selectLockedCells="1"/>
  <customSheetViews>
    <customSheetView guid="{FCAAE906-744B-4580-8002-466CC408DAC9}"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 right="0" top="0" bottom="0" header="0" footer="0"/>
      <printOptions horizontalCentered="1"/>
      <pageSetup paperSize="9" fitToHeight="0" orientation="landscape" verticalDpi="300" r:id="rId1"/>
      <headerFooter alignWithMargins="0">
        <oddFooter>&amp;R&amp;"Book Antiqua,Bold"&amp;10Schedule-1/ Page &amp;P of &amp;N</oddFooter>
      </headerFooter>
    </customSheetView>
    <customSheetView guid="{FC366365-2136-48B2-A9F6-DEB708B66B93}"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 right="0" top="0" bottom="0" header="0" footer="0"/>
      <printOptions horizontalCentered="1"/>
      <pageSetup paperSize="9" fitToHeight="0" orientation="landscape" verticalDpi="300" r:id="rId2"/>
      <headerFooter alignWithMargins="0">
        <oddFooter>&amp;R&amp;"Book Antiqua,Bold"&amp;10Schedule-1/ Page &amp;P of &amp;N</oddFooter>
      </headerFooter>
    </customSheetView>
    <customSheetView guid="{25F14B1D-FADD-4C44-AA48-5D402D65337D}"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 right="0" top="0" bottom="0" header="0" footer="0"/>
      <printOptions horizontalCentered="1"/>
      <pageSetup paperSize="9" fitToHeight="0" orientation="landscape" verticalDpi="300" r:id="rId3"/>
      <headerFooter alignWithMargins="0">
        <oddFooter>&amp;R&amp;"Book Antiqua,Bold"&amp;10Schedule-1/ Page &amp;P of &amp;N</oddFooter>
      </headerFooter>
    </customSheetView>
    <customSheetView guid="{2D068FA3-47E3-4516-81A6-894AA90F7864}"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 right="0" top="0" bottom="0" header="0" footer="0"/>
      <printOptions horizontalCentered="1"/>
      <pageSetup paperSize="9" fitToHeight="0" orientation="landscape" verticalDpi="300" r:id="rId4"/>
      <headerFooter alignWithMargins="0">
        <oddFooter>&amp;R&amp;"Book Antiqua,Bold"&amp;10Schedule-1/ Page &amp;P of &amp;N</oddFooter>
      </headerFooter>
    </customSheetView>
    <customSheetView guid="{97B2ED79-AE3F-4DF3-959D-96AE4A0B76A0}"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 right="0" top="0" bottom="0" header="0" footer="0"/>
      <printOptions horizontalCentered="1"/>
      <pageSetup paperSize="9" fitToHeight="0" orientation="landscape" verticalDpi="300" r:id="rId5"/>
      <headerFooter alignWithMargins="0">
        <oddFooter>&amp;R&amp;"Book Antiqua,Bold"&amp;10Schedule-1/ Page &amp;P of &amp;N</oddFooter>
      </headerFooter>
    </customSheetView>
    <customSheetView guid="{CB39F8EE-FAD8-4C4E-B5E9-5EC27AC08528}"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 right="0" top="0" bottom="0" header="0" footer="0"/>
      <printOptions horizontalCentered="1"/>
      <pageSetup paperSize="9" fitToHeight="0" orientation="landscape" verticalDpi="300" r:id="rId6"/>
      <headerFooter alignWithMargins="0">
        <oddFooter>&amp;R&amp;"Book Antiqua,Bold"&amp;10Schedule-1/ Page &amp;P of &amp;N</oddFooter>
      </headerFooter>
    </customSheetView>
    <customSheetView guid="{E8B8E0BD-9CB3-4C7D-9BC6-088FDFCB0B45}"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 right="0" top="0" bottom="0" header="0" footer="0"/>
      <printOptions horizontalCentered="1"/>
      <pageSetup paperSize="9" fitToHeight="0" orientation="landscape" verticalDpi="300" r:id="rId7"/>
      <headerFooter alignWithMargins="0">
        <oddFooter>&amp;R&amp;"Book Antiqua,Bold"&amp;10Schedule-1/ Page &amp;P of &amp;N</oddFooter>
      </headerFooter>
    </customSheetView>
    <customSheetView guid="{1F4837C2-36FF-4422-95DC-EAAD1B4FAC2F}" scale="85" showPageBreaks="1" fitToPage="1" printArea="1" hiddenColumns="1" view="pageBreakPreview" topLeftCell="C21">
      <selection activeCell="E21" sqref="E21"/>
      <rowBreaks count="12" manualBreakCount="12">
        <brk id="18" max="5" man="1"/>
        <brk id="25" max="5" man="1"/>
        <brk id="28" max="6" man="1"/>
        <brk id="36" max="5" man="1"/>
        <brk id="37" max="6" man="1"/>
        <brk id="44" max="5" man="1"/>
        <brk id="51" max="5" man="1"/>
        <brk id="59" max="5" man="1"/>
        <brk id="67" max="5" man="1"/>
        <brk id="74" max="5" man="1"/>
        <brk id="82" max="5" man="1"/>
        <brk id="89" max="5" man="1"/>
      </rowBreaks>
      <colBreaks count="1" manualBreakCount="1">
        <brk id="6" max="1048575" man="1"/>
      </colBreaks>
      <pageMargins left="0" right="0" top="0" bottom="0" header="0" footer="0"/>
      <printOptions horizontalCentered="1"/>
      <pageSetup paperSize="9" fitToHeight="0" orientation="landscape" verticalDpi="300" r:id="rId8"/>
      <headerFooter alignWithMargins="0">
        <oddFooter>&amp;R&amp;"Book Antiqua,Bold"&amp;10Schedule-1/ Page &amp;P of &amp;N</oddFooter>
      </headerFooter>
    </customSheetView>
    <customSheetView guid="{FD7F7BE1-8CB1-460B-98AB-D33E15FD14E6}" scale="85" showPageBreaks="1" fitToPage="1" printArea="1" hiddenRows="1" hiddenColumns="1" state="hidden" view="pageBreakPreview" topLeftCell="A67">
      <selection activeCell="E21" sqref="E21"/>
      <rowBreaks count="9" manualBreakCount="9">
        <brk id="18" max="5" man="1"/>
        <brk id="25" max="5" man="1"/>
        <brk id="28" max="6" man="1"/>
        <brk id="36" max="5" man="1"/>
        <brk id="37" max="6" man="1"/>
        <brk id="44" max="5" man="1"/>
        <brk id="51" max="5" man="1"/>
        <brk id="59" max="5" man="1"/>
        <brk id="92" max="5" man="1"/>
      </rowBreaks>
      <colBreaks count="1" manualBreakCount="1">
        <brk id="6" max="1048575" man="1"/>
      </colBreaks>
      <pageMargins left="0" right="0" top="0" bottom="0" header="0" footer="0"/>
      <printOptions horizontalCentered="1"/>
      <pageSetup paperSize="9" fitToHeight="0" orientation="landscape" verticalDpi="300" r:id="rId9"/>
      <headerFooter alignWithMargins="0">
        <oddFooter>&amp;R&amp;"Book Antiqua,Bold"&amp;10Schedule-1/ Page &amp;P of &amp;N</oddFooter>
      </headerFooter>
    </customSheetView>
    <customSheetView guid="{8C0E2163-61BB-48DF-AFAF-5E75147ED450}" scale="85" showPageBreaks="1" fitToPage="1" printArea="1" hiddenRows="1" hiddenColumns="1" state="hidden" view="pageBreakPreview" topLeftCell="A16">
      <selection activeCell="E24" sqref="E24"/>
      <rowBreaks count="6" manualBreakCount="6">
        <brk id="19" max="5" man="1"/>
        <brk id="28" max="6" man="1"/>
        <brk id="37" max="6" man="1"/>
        <brk id="46" max="5" man="1"/>
        <brk id="57" max="5" man="1"/>
        <brk id="65" max="5" man="1"/>
      </rowBreaks>
      <colBreaks count="1" manualBreakCount="1">
        <brk id="6" max="1048575" man="1"/>
      </colBreaks>
      <pageMargins left="0" right="0" top="0" bottom="0" header="0" footer="0"/>
      <printOptions horizontalCentered="1"/>
      <pageSetup paperSize="9" fitToHeight="0" orientation="landscape" verticalDpi="300" r:id="rId10"/>
      <headerFooter alignWithMargins="0">
        <oddFooter>&amp;R&amp;"Book Antiqua,Bold"&amp;10Schedule-1/ Page &amp;P of &amp;N</oddFooter>
      </headerFooter>
    </customSheetView>
    <customSheetView guid="{3DA0B320-DAF7-4F4A-921A-9FCFD188E8C7}" scale="85" showPageBreaks="1" fitToPage="1" printArea="1" hiddenRows="1" hiddenColumns="1" state="hidden" view="pageBreakPreview" topLeftCell="A16">
      <selection activeCell="E24" sqref="E24"/>
      <rowBreaks count="6" manualBreakCount="6">
        <brk id="19" max="5" man="1"/>
        <brk id="28" max="6" man="1"/>
        <brk id="37" max="6" man="1"/>
        <brk id="46" max="5" man="1"/>
        <brk id="57" max="5" man="1"/>
        <brk id="65" max="5" man="1"/>
      </rowBreaks>
      <colBreaks count="1" manualBreakCount="1">
        <brk id="6" max="1048575" man="1"/>
      </colBreaks>
      <pageMargins left="0" right="0" top="0" bottom="0" header="0" footer="0"/>
      <printOptions horizontalCentered="1"/>
      <pageSetup paperSize="9" fitToHeight="0" orientation="landscape" verticalDpi="300" r:id="rId11"/>
      <headerFooter alignWithMargins="0">
        <oddFooter>&amp;R&amp;"Book Antiqua,Bold"&amp;10Schedule-1/ Page &amp;P of &amp;N</oddFooter>
      </headerFooter>
    </customSheetView>
    <customSheetView guid="{BE0CEA4D-1A4E-4C32-BF92-B8DA3D3423E5}"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 right="0" top="0" bottom="0" header="0" footer="0"/>
      <printOptions horizontalCentered="1"/>
      <pageSetup paperSize="9" fitToHeight="0" orientation="landscape" verticalDpi="300" r:id="rId12"/>
      <headerFooter alignWithMargins="0">
        <oddFooter>&amp;R&amp;"Book Antiqua,Bold"&amp;10Schedule-1/ Page &amp;P of &amp;N</oddFooter>
      </headerFooter>
    </customSheetView>
    <customSheetView guid="{714760DF-5EB1-4543-9C04-C1A23AAE4384}"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 right="0" top="0" bottom="0" header="0" footer="0"/>
      <printOptions horizontalCentered="1"/>
      <pageSetup paperSize="9" fitToHeight="0" orientation="landscape" verticalDpi="300" r:id="rId13"/>
      <headerFooter alignWithMargins="0">
        <oddFooter>&amp;R&amp;"Book Antiqua,Bold"&amp;10Schedule-1/ Page &amp;P of &amp;N</oddFooter>
      </headerFooter>
    </customSheetView>
    <customSheetView guid="{D4A148BB-8D25-43B9-8797-A9D3AE767B49}"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 right="0" top="0" bottom="0" header="0" footer="0"/>
      <printOptions horizontalCentered="1"/>
      <pageSetup paperSize="9" fitToHeight="0" orientation="landscape" verticalDpi="300" r:id="rId14"/>
      <headerFooter alignWithMargins="0">
        <oddFooter>&amp;R&amp;"Book Antiqua,Bold"&amp;10Schedule-1/ Page &amp;P of &amp;N</oddFooter>
      </headerFooter>
    </customSheetView>
    <customSheetView guid="{9658319F-66FC-48F8-AB8A-302F6F77BA10}"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 right="0" top="0" bottom="0" header="0" footer="0"/>
      <printOptions horizontalCentered="1"/>
      <pageSetup paperSize="9" fitToHeight="0" orientation="landscape" verticalDpi="300" r:id="rId15"/>
      <headerFooter alignWithMargins="0">
        <oddFooter>&amp;R&amp;"Book Antiqua,Bold"&amp;10Schedule-1/ Page &amp;P of &amp;N</oddFooter>
      </headerFooter>
    </customSheetView>
    <customSheetView guid="{EF8F60CB-82F3-477F-A7D3-94F4C70843DC}"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 right="0" top="0" bottom="0" header="0" footer="0"/>
      <printOptions horizontalCentered="1"/>
      <pageSetup paperSize="9" fitToHeight="0" orientation="landscape" verticalDpi="300" r:id="rId16"/>
      <headerFooter alignWithMargins="0">
        <oddFooter>&amp;R&amp;"Book Antiqua,Bold"&amp;10Schedule-1/ Page &amp;P of &amp;N</oddFooter>
      </headerFooter>
    </customSheetView>
    <customSheetView guid="{427AF4ED-2BDF-478F-9F0A-595838FA0EC8}"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 right="0" top="0" bottom="0" header="0" footer="0"/>
      <printOptions horizontalCentered="1"/>
      <pageSetup paperSize="9" fitToHeight="0" orientation="landscape" verticalDpi="300" r:id="rId17"/>
      <headerFooter alignWithMargins="0">
        <oddFooter>&amp;R&amp;"Book Antiqua,Bold"&amp;10Schedule-1/ Page &amp;P of &amp;N</oddFooter>
      </headerFooter>
    </customSheetView>
    <customSheetView guid="{D4DE57C7-E521-4428-80BD-545B19793C78}"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 right="0" top="0" bottom="0" header="0" footer="0"/>
      <printOptions horizontalCentered="1"/>
      <pageSetup paperSize="9" fitToHeight="0" orientation="landscape" verticalDpi="300" r:id="rId18"/>
      <headerFooter alignWithMargins="0">
        <oddFooter>&amp;R&amp;"Book Antiqua,Bold"&amp;10Schedule-1/ Page &amp;P of &amp;N</oddFooter>
      </headerFooter>
    </customSheetView>
    <customSheetView guid="{02C2A9AD-9E17-4CEB-86EA-204D1460A62A}" scale="85" showPageBreaks="1" fitToPage="1" printArea="1" hiddenRows="1" hiddenColumns="1" state="hidden" view="pageBreakPreview" topLeftCell="A16">
      <selection activeCell="E24" sqref="E24"/>
      <rowBreaks count="2" manualBreakCount="2">
        <brk id="28" max="6" man="1"/>
        <brk id="37" max="6" man="1"/>
      </rowBreaks>
      <colBreaks count="1" manualBreakCount="1">
        <brk id="6" max="1048575" man="1"/>
      </colBreaks>
      <pageMargins left="0" right="0" top="0" bottom="0" header="0" footer="0"/>
      <printOptions horizontalCentered="1"/>
      <pageSetup paperSize="9" fitToHeight="0" orientation="landscape" verticalDpi="300" r:id="rId19"/>
      <headerFooter alignWithMargins="0">
        <oddFooter>&amp;R&amp;"Book Antiqua,Bold"&amp;10Schedule-1/ Page &amp;P of &amp;N</oddFooter>
      </headerFooter>
    </customSheetView>
  </customSheetViews>
  <mergeCells count="30">
    <mergeCell ref="A13:F13"/>
    <mergeCell ref="A1:B1"/>
    <mergeCell ref="A3:F3"/>
    <mergeCell ref="T3:U3"/>
    <mergeCell ref="A4:F4"/>
    <mergeCell ref="A6:B6"/>
    <mergeCell ref="A7:D7"/>
    <mergeCell ref="T7:U7"/>
    <mergeCell ref="B8:D8"/>
    <mergeCell ref="B9:D9"/>
    <mergeCell ref="B10:D10"/>
    <mergeCell ref="B11:D11"/>
    <mergeCell ref="T11:U11"/>
    <mergeCell ref="B133:D133"/>
    <mergeCell ref="M14:N14"/>
    <mergeCell ref="P14:Q14"/>
    <mergeCell ref="T14:U14"/>
    <mergeCell ref="T92:U92"/>
    <mergeCell ref="A94:F94"/>
    <mergeCell ref="T95:U95"/>
    <mergeCell ref="A126:F126"/>
    <mergeCell ref="A127:F127"/>
    <mergeCell ref="A130:D130"/>
    <mergeCell ref="B131:D131"/>
    <mergeCell ref="B132:D132"/>
    <mergeCell ref="B134:D134"/>
    <mergeCell ref="A136:F136"/>
    <mergeCell ref="B188:D188"/>
    <mergeCell ref="B189:D189"/>
    <mergeCell ref="B190:D190"/>
  </mergeCells>
  <conditionalFormatting sqref="E21:E44 E46 E48 E50 E52 E54 E56 E58 E60 E62 E64 E66:E69 E71 E73 E75 E77 E79 E81 E83 E85 E87 E89 E91:E93">
    <cfRule type="expression" dxfId="6" priority="1" stopIfTrue="1">
      <formula>D21&gt;0</formula>
    </cfRule>
    <cfRule type="cellIs" dxfId="5" priority="2" stopIfTrue="1" operator="equal">
      <formula>"a"</formula>
    </cfRule>
  </conditionalFormatting>
  <conditionalFormatting sqref="N20:N91 Q20:Q91 N95:N103 Q95:Q103 N106:N107 Q106:Q107 N110:N116 Q110:Q116 N119 Q119 N121:N131 Q121:Q131 N133:N137 Q133:Q137">
    <cfRule type="cellIs" dxfId="4" priority="3" stopIfTrue="1" operator="equal">
      <formula>#REF!</formula>
    </cfRule>
  </conditionalFormatting>
  <conditionalFormatting sqref="N108:N109 Q108:Q109 N117:N118 Q117:Q118 E150 E157 E159:E166 E168:E169">
    <cfRule type="cellIs" dxfId="3" priority="4" stopIfTrue="1" operator="equal">
      <formula>"a"</formula>
    </cfRule>
  </conditionalFormatting>
  <dataValidations count="2">
    <dataValidation type="decimal" operator="greaterThan" allowBlank="1" showInputMessage="1" showErrorMessage="1" prompt="PLEASE ENTER NONZERO DECIMAL VALUE" sqref="E67 E42 E28 E24 E22 E30 E34 E36 E40" xr:uid="{00000000-0002-0000-0500-000000000000}">
      <formula1>0</formula1>
    </dataValidation>
    <dataValidation operator="greaterThan" allowBlank="1" showInputMessage="1" showErrorMessage="1" prompt="PLEASE ENTER NONZERO DECIMAL VALUE" sqref="E91 E23 E25 E27 E29 E31 E33 E35 E37 E39 E41 E44 E66 E46 E48 E50 E52 E54 E56 E58 E60 E62 E64 E69 E71 E73 E75 E77 E79 E81 E83 E85 E87 E89 E21" xr:uid="{00000000-0002-0000-0500-000001000000}"/>
  </dataValidations>
  <printOptions horizontalCentered="1"/>
  <pageMargins left="0.3" right="0.3" top="1.2" bottom="0.5" header="0.7" footer="0.3"/>
  <pageSetup paperSize="9" fitToHeight="0" orientation="landscape" verticalDpi="300" r:id="rId20"/>
  <headerFooter alignWithMargins="0">
    <oddFooter>&amp;R&amp;"Book Antiqua,Bold"&amp;10Schedule-1/ Page &amp;P of &amp;N</oddFooter>
  </headerFooter>
  <rowBreaks count="2" manualBreakCount="2">
    <brk id="28" max="6" man="1"/>
    <brk id="37" max="6" man="1"/>
  </rowBreaks>
  <colBreaks count="1" manualBreakCount="1">
    <brk id="6" max="1048575" man="1"/>
  </colBreaks>
  <drawing r:id="rId2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33"/>
    <pageSetUpPr fitToPage="1"/>
  </sheetPr>
  <dimension ref="A1:X68"/>
  <sheetViews>
    <sheetView view="pageBreakPreview" topLeftCell="A7" zoomScale="115" zoomScaleNormal="90" zoomScaleSheetLayoutView="115" workbookViewId="0">
      <selection activeCell="D15" sqref="D15:E15"/>
    </sheetView>
  </sheetViews>
  <sheetFormatPr defaultColWidth="10" defaultRowHeight="16.5"/>
  <cols>
    <col min="1" max="1" width="10.375" style="29" customWidth="1"/>
    <col min="2" max="2" width="40.875" style="29" customWidth="1"/>
    <col min="3" max="3" width="17.5" style="29" customWidth="1"/>
    <col min="4" max="4" width="20.5" style="29" customWidth="1"/>
    <col min="5" max="5" width="20" style="29" customWidth="1"/>
    <col min="6" max="8" width="10" style="121" customWidth="1"/>
    <col min="9" max="9" width="12.25" style="121" hidden="1" customWidth="1"/>
    <col min="10" max="10" width="12.625" style="121" hidden="1" customWidth="1"/>
    <col min="11" max="11" width="15" style="121" hidden="1" customWidth="1"/>
    <col min="12" max="13" width="10" style="121" hidden="1" customWidth="1"/>
    <col min="14" max="14" width="18.625" style="121" hidden="1" customWidth="1"/>
    <col min="15" max="15" width="16" style="121" hidden="1" customWidth="1"/>
    <col min="16" max="16" width="10" style="121" hidden="1" customWidth="1"/>
    <col min="17" max="17" width="10" style="121" customWidth="1"/>
    <col min="18" max="18" width="10" style="26" customWidth="1"/>
    <col min="19" max="24" width="10" style="121" customWidth="1"/>
    <col min="25" max="16384" width="10" style="26"/>
  </cols>
  <sheetData>
    <row r="1" spans="1:15" ht="18" customHeight="1">
      <c r="A1" s="48" t="str">
        <f>Cover!B3</f>
        <v>CC/NT/W-MISC/DOM/A17/23/09668</v>
      </c>
      <c r="B1" s="49"/>
      <c r="C1" s="50"/>
      <c r="D1" s="50"/>
      <c r="E1" s="4" t="s">
        <v>330</v>
      </c>
    </row>
    <row r="2" spans="1:15" ht="8.1" customHeight="1">
      <c r="A2" s="2"/>
      <c r="B2" s="5"/>
      <c r="C2" s="3"/>
      <c r="D2" s="3"/>
      <c r="E2" s="1"/>
      <c r="F2" s="153"/>
    </row>
    <row r="3" spans="1:15" ht="87" customHeight="1">
      <c r="A3" s="705" t="str">
        <f>Cover!$B$2</f>
        <v>Renovation Works of C, D &amp; E Type towers of POWERGRID Township at Sector 43 Gurgaon</v>
      </c>
      <c r="B3" s="705"/>
      <c r="C3" s="705"/>
      <c r="D3" s="705"/>
      <c r="E3" s="705"/>
    </row>
    <row r="4" spans="1:15" ht="21.95" customHeight="1">
      <c r="A4" s="708" t="s">
        <v>331</v>
      </c>
      <c r="B4" s="708"/>
      <c r="C4" s="708"/>
      <c r="D4" s="708"/>
      <c r="E4" s="708"/>
    </row>
    <row r="5" spans="1:15" ht="12" customHeight="1">
      <c r="A5" s="32"/>
      <c r="B5" s="27"/>
      <c r="C5" s="27"/>
      <c r="D5" s="27"/>
      <c r="E5" s="27"/>
    </row>
    <row r="6" spans="1:15" ht="18" customHeight="1">
      <c r="A6" s="23" t="str">
        <f>'Sch-1'!A6</f>
        <v>Bidder’s Name and Address (Sole Bidder) :</v>
      </c>
      <c r="D6" s="53" t="s">
        <v>71</v>
      </c>
    </row>
    <row r="7" spans="1:15" ht="18" customHeight="1">
      <c r="A7" s="145" t="str">
        <f>'Sch-1'!A7</f>
        <v/>
      </c>
      <c r="D7" s="54" t="str">
        <f>'Sch-1'!K7</f>
        <v>MM dept</v>
      </c>
    </row>
    <row r="8" spans="1:15" ht="18" customHeight="1">
      <c r="A8" s="30" t="s">
        <v>332</v>
      </c>
      <c r="B8" s="707" t="str">
        <f>IF('Sch-1'!B8=0, "", 'Sch-1'!B8)</f>
        <v/>
      </c>
      <c r="C8" s="707"/>
      <c r="D8" s="54" t="str">
        <f>'Sch-1'!K8</f>
        <v>Power Grid Corporation of India Ltd.,</v>
      </c>
    </row>
    <row r="9" spans="1:15" ht="18" customHeight="1">
      <c r="A9" s="30" t="s">
        <v>75</v>
      </c>
      <c r="B9" s="707" t="str">
        <f>IF('Sch-1'!B9=0, "", 'Sch-1'!B9)</f>
        <v/>
      </c>
      <c r="C9" s="707"/>
      <c r="D9" s="54" t="str">
        <f>'Sch-1'!K9</f>
        <v>"Saudamini", Plot No.-2</v>
      </c>
    </row>
    <row r="10" spans="1:15" ht="18" customHeight="1">
      <c r="A10" s="31"/>
      <c r="B10" s="707" t="str">
        <f>IF('Sch-1'!B10=0, "", 'Sch-1'!B10)</f>
        <v/>
      </c>
      <c r="C10" s="707"/>
      <c r="D10" s="54" t="str">
        <f>'Sch-1'!K10</f>
        <v xml:space="preserve">Sector-29, </v>
      </c>
    </row>
    <row r="11" spans="1:15" ht="18" customHeight="1">
      <c r="A11" s="31"/>
      <c r="B11" s="707" t="str">
        <f>IF('Sch-1'!B11=0, "", 'Sch-1'!B11)</f>
        <v/>
      </c>
      <c r="C11" s="707"/>
      <c r="D11" s="54" t="str">
        <f>'Sch-1'!K11</f>
        <v>Gurgaon (Haryana) - 122001</v>
      </c>
    </row>
    <row r="12" spans="1:15" ht="8.1" customHeight="1"/>
    <row r="13" spans="1:15" ht="21.95" customHeight="1">
      <c r="A13" s="59" t="s">
        <v>333</v>
      </c>
      <c r="B13" s="709" t="s">
        <v>334</v>
      </c>
      <c r="C13" s="710"/>
      <c r="D13" s="706" t="s">
        <v>335</v>
      </c>
      <c r="E13" s="697"/>
      <c r="I13" s="704" t="s">
        <v>336</v>
      </c>
      <c r="J13" s="704"/>
      <c r="K13" s="704"/>
      <c r="M13" s="704" t="s">
        <v>337</v>
      </c>
      <c r="N13" s="704"/>
      <c r="O13" s="704"/>
    </row>
    <row r="14" spans="1:15" ht="18" customHeight="1">
      <c r="A14" s="474" t="s">
        <v>338</v>
      </c>
      <c r="B14" s="701" t="s">
        <v>339</v>
      </c>
      <c r="C14" s="702"/>
      <c r="D14" s="698"/>
      <c r="E14" s="699"/>
      <c r="I14" s="194" t="s">
        <v>340</v>
      </c>
      <c r="K14" s="194" t="e">
        <f>ROUND('Sch-1'!Z3*#REF!,0)</f>
        <v>#REF!</v>
      </c>
      <c r="M14" s="194" t="s">
        <v>340</v>
      </c>
      <c r="O14" s="194" t="e">
        <f>ROUND('Sch-1'!Z5*#REF!,0)</f>
        <v>#REF!</v>
      </c>
    </row>
    <row r="15" spans="1:15" ht="75.75" customHeight="1">
      <c r="A15" s="500"/>
      <c r="B15" s="700" t="s">
        <v>341</v>
      </c>
      <c r="C15" s="700"/>
      <c r="D15" s="703">
        <f>'Sch-1'!N175</f>
        <v>0</v>
      </c>
      <c r="E15" s="703"/>
    </row>
    <row r="16" spans="1:15" ht="18" customHeight="1">
      <c r="A16" s="521"/>
      <c r="B16" s="695" t="s">
        <v>342</v>
      </c>
      <c r="C16" s="695"/>
      <c r="D16" s="696">
        <f>D15</f>
        <v>0</v>
      </c>
      <c r="E16" s="697"/>
    </row>
    <row r="17" spans="1:6" ht="30" customHeight="1">
      <c r="A17" s="39"/>
      <c r="B17" s="39"/>
      <c r="C17" s="25"/>
      <c r="D17" s="39"/>
      <c r="E17" s="39"/>
    </row>
    <row r="18" spans="1:6" ht="30" customHeight="1">
      <c r="A18" s="24"/>
      <c r="B18" s="77"/>
      <c r="C18" s="25" t="s">
        <v>317</v>
      </c>
      <c r="D18" s="75" t="str">
        <f>IF('Sch-1'!K176=0,"",'Sch-1'!K176)</f>
        <v/>
      </c>
      <c r="F18" s="199"/>
    </row>
    <row r="19" spans="1:6" ht="30" customHeight="1">
      <c r="A19" s="24"/>
      <c r="B19" s="74"/>
      <c r="C19" s="25" t="s">
        <v>318</v>
      </c>
      <c r="D19" s="75" t="str">
        <f>IF('Sch-1'!K177=0,"",'Sch-1'!K177)</f>
        <v/>
      </c>
      <c r="F19" s="199"/>
    </row>
    <row r="20" spans="1:6" ht="30" customHeight="1">
      <c r="A20" s="157"/>
      <c r="B20" s="156"/>
      <c r="C20" s="25"/>
      <c r="D20" s="121"/>
      <c r="E20" s="121"/>
      <c r="F20" s="199"/>
    </row>
    <row r="21" spans="1:6" ht="33" customHeight="1">
      <c r="A21" s="157"/>
      <c r="B21" s="156"/>
      <c r="C21" s="153"/>
      <c r="D21" s="171"/>
      <c r="E21" s="168"/>
      <c r="F21" s="199"/>
    </row>
    <row r="22" spans="1:6" ht="21.95" customHeight="1">
      <c r="A22" s="169"/>
      <c r="B22" s="169"/>
      <c r="C22" s="169"/>
      <c r="D22" s="169"/>
      <c r="E22" s="170"/>
    </row>
    <row r="23" spans="1:6" ht="21.95" customHeight="1">
      <c r="A23" s="169"/>
      <c r="B23" s="169"/>
      <c r="C23" s="169"/>
      <c r="D23" s="169"/>
      <c r="E23" s="170"/>
    </row>
    <row r="24" spans="1:6" ht="21.95" customHeight="1">
      <c r="A24" s="169"/>
      <c r="B24" s="169"/>
      <c r="C24" s="169"/>
      <c r="D24" s="169"/>
      <c r="E24" s="170"/>
    </row>
    <row r="25" spans="1:6" ht="21.95" customHeight="1">
      <c r="A25" s="169"/>
      <c r="B25" s="169"/>
      <c r="C25" s="169"/>
      <c r="D25" s="169"/>
      <c r="E25" s="170"/>
    </row>
    <row r="26" spans="1:6" ht="21.95" customHeight="1">
      <c r="A26" s="169"/>
      <c r="B26" s="169"/>
      <c r="C26" s="169"/>
      <c r="D26" s="169"/>
      <c r="E26" s="170"/>
    </row>
    <row r="27" spans="1:6" ht="21.95" customHeight="1">
      <c r="A27" s="169"/>
      <c r="B27" s="169"/>
      <c r="C27" s="169"/>
      <c r="D27" s="169"/>
      <c r="E27" s="170"/>
    </row>
    <row r="28" spans="1:6" ht="24.95" customHeight="1">
      <c r="A28" s="168"/>
      <c r="B28" s="168"/>
      <c r="C28" s="168"/>
      <c r="D28" s="168"/>
      <c r="E28" s="168"/>
    </row>
    <row r="29" spans="1:6" ht="24.95" customHeight="1">
      <c r="A29" s="168"/>
      <c r="B29" s="168"/>
      <c r="C29" s="168"/>
      <c r="D29" s="168"/>
      <c r="E29" s="168"/>
    </row>
    <row r="30" spans="1:6" ht="24.95" customHeight="1">
      <c r="A30" s="168"/>
      <c r="B30" s="168"/>
      <c r="C30" s="168"/>
      <c r="D30" s="168"/>
      <c r="E30" s="168"/>
    </row>
    <row r="31" spans="1:6" ht="24.95" customHeight="1">
      <c r="A31" s="168"/>
      <c r="B31" s="168"/>
      <c r="C31" s="168"/>
      <c r="D31" s="168"/>
      <c r="E31" s="168"/>
    </row>
    <row r="32" spans="1:6" ht="24.95" customHeight="1">
      <c r="A32" s="168"/>
      <c r="B32" s="168"/>
      <c r="C32" s="168"/>
      <c r="D32" s="168"/>
      <c r="E32" s="168"/>
    </row>
    <row r="33" spans="1:5" ht="24.95" customHeight="1">
      <c r="A33" s="168"/>
      <c r="B33" s="168"/>
      <c r="C33" s="168"/>
      <c r="D33" s="168"/>
      <c r="E33" s="168"/>
    </row>
    <row r="34" spans="1:5" ht="24.95" customHeight="1">
      <c r="A34" s="168"/>
      <c r="B34" s="168"/>
      <c r="C34" s="168"/>
      <c r="D34" s="168"/>
      <c r="E34" s="168"/>
    </row>
    <row r="35" spans="1:5" ht="24.95" customHeight="1">
      <c r="A35" s="168"/>
      <c r="B35" s="168"/>
      <c r="C35" s="168"/>
      <c r="D35" s="168"/>
      <c r="E35" s="168"/>
    </row>
    <row r="36" spans="1:5" ht="24.95" customHeight="1">
      <c r="A36" s="168"/>
      <c r="B36" s="168"/>
      <c r="C36" s="168"/>
      <c r="D36" s="168"/>
      <c r="E36" s="168"/>
    </row>
    <row r="37" spans="1:5" ht="24.95" customHeight="1">
      <c r="A37" s="168"/>
      <c r="B37" s="168"/>
      <c r="C37" s="168"/>
      <c r="D37" s="168"/>
      <c r="E37" s="168"/>
    </row>
    <row r="38" spans="1:5" ht="24.95" customHeight="1">
      <c r="A38" s="168"/>
      <c r="B38" s="168"/>
      <c r="C38" s="168"/>
      <c r="D38" s="168"/>
      <c r="E38" s="168"/>
    </row>
    <row r="39" spans="1:5" ht="24.95" customHeight="1">
      <c r="A39" s="168"/>
      <c r="B39" s="168"/>
      <c r="C39" s="168"/>
      <c r="D39" s="168"/>
      <c r="E39" s="168"/>
    </row>
    <row r="40" spans="1:5" ht="24.95" customHeight="1">
      <c r="A40" s="168"/>
      <c r="B40" s="168"/>
      <c r="C40" s="168"/>
      <c r="D40" s="168"/>
      <c r="E40" s="168"/>
    </row>
    <row r="41" spans="1:5" ht="24.95" customHeight="1">
      <c r="A41" s="168"/>
      <c r="B41" s="168"/>
      <c r="C41" s="168"/>
      <c r="D41" s="168"/>
      <c r="E41" s="168"/>
    </row>
    <row r="42" spans="1:5" ht="24.95" customHeight="1">
      <c r="A42" s="168"/>
      <c r="B42" s="168"/>
      <c r="C42" s="168"/>
      <c r="D42" s="168"/>
      <c r="E42" s="168"/>
    </row>
    <row r="43" spans="1:5" ht="24.95" customHeight="1">
      <c r="A43" s="168"/>
      <c r="B43" s="168"/>
      <c r="C43" s="168"/>
      <c r="D43" s="168"/>
      <c r="E43" s="168"/>
    </row>
    <row r="44" spans="1:5" ht="24.95" customHeight="1">
      <c r="A44" s="168"/>
      <c r="B44" s="168"/>
      <c r="C44" s="168"/>
      <c r="D44" s="168"/>
      <c r="E44" s="168"/>
    </row>
    <row r="45" spans="1:5" ht="24.95" customHeight="1">
      <c r="A45" s="168"/>
      <c r="B45" s="168"/>
      <c r="C45" s="168"/>
      <c r="D45" s="168"/>
      <c r="E45" s="168"/>
    </row>
    <row r="46" spans="1:5" ht="24.95" customHeight="1">
      <c r="A46" s="168"/>
      <c r="B46" s="168"/>
      <c r="C46" s="168"/>
      <c r="D46" s="168"/>
      <c r="E46" s="168"/>
    </row>
    <row r="47" spans="1:5" ht="24.95" customHeight="1">
      <c r="A47" s="168"/>
      <c r="B47" s="168"/>
      <c r="C47" s="168"/>
      <c r="D47" s="168"/>
      <c r="E47" s="168"/>
    </row>
    <row r="48" spans="1:5" ht="24.95" customHeight="1">
      <c r="A48" s="168"/>
      <c r="B48" s="168"/>
      <c r="C48" s="168"/>
      <c r="D48" s="168"/>
      <c r="E48" s="168"/>
    </row>
    <row r="49" spans="1:5" ht="24.95" customHeight="1">
      <c r="A49" s="168"/>
      <c r="B49" s="168"/>
      <c r="C49" s="168"/>
      <c r="D49" s="168"/>
      <c r="E49" s="168"/>
    </row>
    <row r="50" spans="1:5" ht="24.95" customHeight="1">
      <c r="A50" s="168"/>
      <c r="B50" s="168"/>
      <c r="C50" s="168"/>
      <c r="D50" s="168"/>
      <c r="E50" s="168"/>
    </row>
    <row r="51" spans="1:5">
      <c r="A51" s="168"/>
      <c r="B51" s="168"/>
      <c r="C51" s="168"/>
      <c r="D51" s="168"/>
      <c r="E51" s="168"/>
    </row>
    <row r="52" spans="1:5">
      <c r="A52" s="168"/>
      <c r="B52" s="168"/>
      <c r="C52" s="168"/>
      <c r="D52" s="168"/>
      <c r="E52" s="168"/>
    </row>
    <row r="53" spans="1:5">
      <c r="A53" s="168"/>
      <c r="B53" s="168"/>
      <c r="C53" s="168"/>
      <c r="D53" s="168"/>
      <c r="E53" s="168"/>
    </row>
    <row r="54" spans="1:5">
      <c r="A54" s="168"/>
      <c r="B54" s="168"/>
      <c r="C54" s="168"/>
      <c r="D54" s="168"/>
      <c r="E54" s="168"/>
    </row>
    <row r="55" spans="1:5">
      <c r="A55" s="168"/>
      <c r="B55" s="168"/>
      <c r="C55" s="168"/>
      <c r="D55" s="168"/>
      <c r="E55" s="168"/>
    </row>
    <row r="56" spans="1:5">
      <c r="A56" s="168"/>
      <c r="B56" s="168"/>
      <c r="C56" s="168"/>
      <c r="D56" s="168"/>
      <c r="E56" s="168"/>
    </row>
    <row r="57" spans="1:5">
      <c r="A57" s="168"/>
      <c r="B57" s="168"/>
      <c r="C57" s="168"/>
      <c r="D57" s="168"/>
      <c r="E57" s="168"/>
    </row>
    <row r="58" spans="1:5">
      <c r="A58" s="168"/>
      <c r="B58" s="168"/>
      <c r="C58" s="168"/>
      <c r="D58" s="168"/>
      <c r="E58" s="168"/>
    </row>
    <row r="59" spans="1:5">
      <c r="A59" s="168"/>
      <c r="B59" s="168"/>
      <c r="C59" s="168"/>
      <c r="D59" s="168"/>
      <c r="E59" s="168"/>
    </row>
    <row r="60" spans="1:5">
      <c r="A60" s="168"/>
      <c r="B60" s="168"/>
      <c r="C60" s="168"/>
      <c r="D60" s="168"/>
      <c r="E60" s="168"/>
    </row>
    <row r="61" spans="1:5">
      <c r="A61" s="168"/>
      <c r="B61" s="168"/>
      <c r="C61" s="168"/>
      <c r="D61" s="168"/>
      <c r="E61" s="168"/>
    </row>
    <row r="62" spans="1:5">
      <c r="A62" s="168"/>
      <c r="B62" s="168"/>
      <c r="C62" s="168"/>
      <c r="D62" s="168"/>
      <c r="E62" s="168"/>
    </row>
    <row r="63" spans="1:5">
      <c r="A63" s="168"/>
      <c r="B63" s="168"/>
      <c r="C63" s="168"/>
      <c r="D63" s="168"/>
      <c r="E63" s="168"/>
    </row>
    <row r="64" spans="1:5">
      <c r="A64" s="168"/>
      <c r="B64" s="168"/>
      <c r="C64" s="168"/>
      <c r="D64" s="168"/>
      <c r="E64" s="168"/>
    </row>
    <row r="65" spans="1:5">
      <c r="A65" s="168"/>
      <c r="B65" s="168"/>
      <c r="C65" s="168"/>
      <c r="D65" s="168"/>
      <c r="E65" s="168"/>
    </row>
    <row r="66" spans="1:5">
      <c r="A66" s="168"/>
      <c r="B66" s="168"/>
      <c r="C66" s="168"/>
      <c r="D66" s="168"/>
      <c r="E66" s="168"/>
    </row>
    <row r="67" spans="1:5">
      <c r="A67" s="168"/>
      <c r="B67" s="168"/>
      <c r="C67" s="168"/>
      <c r="D67" s="168"/>
      <c r="E67" s="168"/>
    </row>
    <row r="68" spans="1:5">
      <c r="A68" s="168"/>
      <c r="B68" s="168"/>
      <c r="C68" s="168"/>
      <c r="D68" s="168"/>
      <c r="E68" s="168"/>
    </row>
  </sheetData>
  <sheetProtection algorithmName="SHA-512" hashValue="maVoFUqr3Lr+/gFLVCQg9vEnjtuSlwfP6xh0pqvE5luhsT88PlX9cqRZMjmHEKNdYQcL+yeFKXwDdqFEWn7K5Q==" saltValue="GRiU95uaAXhrmA1VJkqm7g==" spinCount="100000" sheet="1" formatColumns="0" formatRows="0" selectLockedCells="1"/>
  <dataConsolidate/>
  <customSheetViews>
    <customSheetView guid="{FCAAE906-744B-4580-8002-466CC408DAC9}" scale="115" showPageBreaks="1" fitToPage="1" printArea="1" hiddenColumns="1" view="pageBreakPreview">
      <selection activeCell="D15" sqref="D15:E15"/>
      <pageMargins left="0" right="0" top="0" bottom="0" header="0" footer="0"/>
      <printOptions horizontalCentered="1"/>
      <pageSetup paperSize="9" scale="91" fitToHeight="0" orientation="portrait" r:id="rId1"/>
      <headerFooter alignWithMargins="0">
        <oddFooter>&amp;R&amp;"Book Antiqua,Bold"&amp;10Schedule-5/ Page &amp;P of &amp;N</oddFooter>
      </headerFooter>
    </customSheetView>
    <customSheetView guid="{FC366365-2136-48B2-A9F6-DEB708B66B93}" showPageBreaks="1" fitToPage="1" printArea="1" hiddenColumns="1" view="pageBreakPreview">
      <selection activeCell="D15" sqref="D15:E15"/>
      <pageMargins left="0" right="0" top="0" bottom="0" header="0" footer="0"/>
      <printOptions horizontalCentered="1"/>
      <pageSetup paperSize="9" scale="91" fitToHeight="0" orientation="portrait" r:id="rId2"/>
      <headerFooter alignWithMargins="0">
        <oddFooter>&amp;R&amp;"Book Antiqua,Bold"&amp;10Schedule-5/ Page &amp;P of &amp;N</oddFooter>
      </headerFooter>
    </customSheetView>
    <customSheetView guid="{25F14B1D-FADD-4C44-AA48-5D402D65337D}" showPageBreaks="1" fitToPage="1" printArea="1" hiddenColumns="1" view="pageBreakPreview" topLeftCell="A4">
      <selection activeCell="D15" sqref="D15:E15"/>
      <pageMargins left="0" right="0" top="0" bottom="0" header="0" footer="0"/>
      <printOptions horizontalCentered="1"/>
      <pageSetup paperSize="9" scale="91" fitToHeight="0" orientation="portrait" r:id="rId3"/>
      <headerFooter alignWithMargins="0">
        <oddFooter>&amp;R&amp;"Book Antiqua,Bold"&amp;10Schedule-5/ Page &amp;P of &amp;N</oddFooter>
      </headerFooter>
    </customSheetView>
    <customSheetView guid="{2D068FA3-47E3-4516-81A6-894AA90F7864}" showPageBreaks="1" fitToPage="1" printArea="1" hiddenColumns="1" view="pageBreakPreview" topLeftCell="A4">
      <selection activeCell="D15" sqref="D15:E15"/>
      <pageMargins left="0" right="0" top="0" bottom="0" header="0" footer="0"/>
      <printOptions horizontalCentered="1"/>
      <pageSetup paperSize="9" scale="91" fitToHeight="0" orientation="portrait" r:id="rId4"/>
      <headerFooter alignWithMargins="0">
        <oddFooter>&amp;R&amp;"Book Antiqua,Bold"&amp;10Schedule-5/ Page &amp;P of &amp;N</oddFooter>
      </headerFooter>
    </customSheetView>
    <customSheetView guid="{97B2ED79-AE3F-4DF3-959D-96AE4A0B76A0}" showPageBreaks="1" fitToPage="1" printArea="1" hiddenColumns="1" view="pageBreakPreview" topLeftCell="A4">
      <selection activeCell="D15" sqref="D15:E15"/>
      <pageMargins left="0" right="0" top="0" bottom="0" header="0" footer="0"/>
      <printOptions horizontalCentered="1"/>
      <pageSetup paperSize="9" scale="91" fitToHeight="0" orientation="portrait" r:id="rId5"/>
      <headerFooter alignWithMargins="0">
        <oddFooter>&amp;R&amp;"Book Antiqua,Bold"&amp;10Schedule-5/ Page &amp;P of &amp;N</oddFooter>
      </headerFooter>
    </customSheetView>
    <customSheetView guid="{CB39F8EE-FAD8-4C4E-B5E9-5EC27AC08528}" showPageBreaks="1" fitToPage="1" printArea="1" hiddenColumns="1" state="hidden" view="pageBreakPreview" topLeftCell="A7">
      <selection activeCell="D23" sqref="D23:E26"/>
      <pageMargins left="0" right="0" top="0" bottom="0" header="0" footer="0"/>
      <printOptions horizontalCentered="1"/>
      <pageSetup paperSize="9" scale="91" fitToHeight="0" orientation="portrait" r:id="rId6"/>
      <headerFooter alignWithMargins="0">
        <oddFooter>&amp;R&amp;"Book Antiqua,Bold"&amp;10Schedule-5/ Page &amp;P of &amp;N</oddFooter>
      </headerFooter>
    </customSheetView>
    <customSheetView guid="{E8B8E0BD-9CB3-4C7D-9BC6-088FDFCB0B45}" showPageBreaks="1" fitToPage="1" printArea="1" hiddenColumns="1" state="hidden" view="pageBreakPreview" topLeftCell="A7">
      <selection activeCell="D23" sqref="D23:E26"/>
      <pageMargins left="0" right="0" top="0" bottom="0" header="0" footer="0"/>
      <printOptions horizontalCentered="1"/>
      <pageSetup paperSize="9" scale="91" fitToHeight="0" orientation="portrait" r:id="rId7"/>
      <headerFooter alignWithMargins="0">
        <oddFooter>&amp;R&amp;"Book Antiqua,Bold"&amp;10Schedule-5/ Page &amp;P of &amp;N</oddFooter>
      </headerFooter>
    </customSheetView>
    <customSheetView guid="{E2E57CA5-082B-4C11-AB34-2A298199576B}" showPageBreaks="1" fitToPage="1" printArea="1" hiddenColumns="1" view="pageBreakPreview" topLeftCell="A31">
      <selection activeCell="C21" sqref="C21"/>
      <pageMargins left="0" right="0" top="0" bottom="0" header="0" footer="0"/>
      <printOptions horizontalCentered="1"/>
      <pageSetup paperSize="9" scale="92" fitToHeight="0" orientation="portrait" r:id="rId8"/>
      <headerFooter alignWithMargins="0">
        <oddFooter>&amp;R&amp;"Book Antiqua,Bold"&amp;10Schedule-5/ Page &amp;P of &amp;N</oddFooter>
      </headerFooter>
    </customSheetView>
    <customSheetView guid="{EEE4E2D7-4BFE-4C24-8B93-9FD441A50336}" scale="90" fitToPage="1" hiddenColumns="1" topLeftCell="A34">
      <selection activeCell="C26" sqref="C26"/>
      <pageMargins left="0" right="0" top="0" bottom="0" header="0" footer="0"/>
      <printOptions horizontalCentered="1"/>
      <pageSetup paperSize="9" scale="91" fitToHeight="0" orientation="portrait" r:id="rId9"/>
      <headerFooter alignWithMargins="0">
        <oddFooter>&amp;R&amp;"Book Antiqua,Bold"&amp;10Schedule-5/ Page &amp;P of &amp;N</oddFooter>
      </headerFooter>
    </customSheetView>
    <customSheetView guid="{091A6405-72DB-46E0-B81A-EC53A5C58396}" scale="90" hiddenColumns="1">
      <selection activeCell="D15" sqref="D15:E16"/>
      <pageMargins left="0" right="0" top="0" bottom="0" header="0" footer="0"/>
      <printOptions horizontalCentered="1"/>
      <pageSetup paperSize="9" scale="90" fitToHeight="0" orientation="portrait" r:id="rId10"/>
      <headerFooter alignWithMargins="0">
        <oddFooter>&amp;R&amp;"Book Antiqua,Bold"&amp;10Schedule-5/ Page &amp;P of &amp;N</oddFooter>
      </headerFooter>
    </customSheetView>
    <customSheetView guid="{4F65FF32-EC61-4022-A399-2986D7B6B8B3}" scale="90" hiddenColumns="1" showRuler="0">
      <selection activeCell="D15" sqref="D15:E16"/>
      <pageMargins left="0" right="0" top="0" bottom="0" header="0" footer="0"/>
      <printOptions horizontalCentered="1"/>
      <pageSetup paperSize="9" scale="77" fitToHeight="0" orientation="portrait" r:id="rId11"/>
      <headerFooter alignWithMargins="0">
        <oddFooter>&amp;R&amp;"Book Antiqua,Bold"&amp;10Schedule-5/ Page &amp;P of &amp;N</oddFooter>
      </headerFooter>
    </customSheetView>
    <customSheetView guid="{01ACF2E1-8E61-4459-ABC1-B6C183DEED61}" scale="90" showRuler="0">
      <selection activeCell="D34" sqref="D34:E34"/>
      <pageMargins left="0" right="0" top="0" bottom="0" header="0" footer="0"/>
      <printOptions horizontalCentered="1"/>
      <pageSetup paperSize="9" scale="77" fitToHeight="0" orientation="portrait" r:id="rId12"/>
      <headerFooter alignWithMargins="0">
        <oddFooter>&amp;R&amp;"Book Antiqua,Bold"&amp;10Schedule-5/ Page &amp;P of &amp;N</oddFooter>
      </headerFooter>
    </customSheetView>
    <customSheetView guid="{14D7F02E-BCCA-4517-ABC7-537FF4AEB67A}" scale="90" hiddenColumns="1">
      <selection activeCell="D36" sqref="D36:E38"/>
      <pageMargins left="0" right="0" top="0" bottom="0" header="0" footer="0"/>
      <printOptions horizontalCentered="1"/>
      <pageSetup paperSize="9" scale="90" fitToHeight="0" orientation="portrait" r:id="rId13"/>
      <headerFooter alignWithMargins="0">
        <oddFooter>&amp;R&amp;"Book Antiqua,Bold"&amp;10Schedule-5/ Page &amp;P of &amp;N</oddFooter>
      </headerFooter>
    </customSheetView>
    <customSheetView guid="{27A45B7A-04F2-4516-B80B-5ED0825D4ED3}" scale="90" fitToPage="1" hiddenColumns="1" topLeftCell="A25">
      <selection activeCell="C29" sqref="C29"/>
      <pageMargins left="0" right="0" top="0" bottom="0" header="0" footer="0"/>
      <printOptions horizontalCentered="1"/>
      <pageSetup paperSize="9" scale="91" fitToHeight="0" orientation="portrait" r:id="rId14"/>
      <headerFooter alignWithMargins="0">
        <oddFooter>&amp;R&amp;"Book Antiqua,Bold"&amp;10Schedule-5/ Page &amp;P of &amp;N</oddFooter>
      </headerFooter>
    </customSheetView>
    <customSheetView guid="{1F4837C2-36FF-4422-95DC-EAAD1B4FAC2F}" showPageBreaks="1" fitToPage="1" printArea="1" hiddenColumns="1" state="hidden" view="pageBreakPreview" topLeftCell="A7">
      <selection activeCell="D23" sqref="D23:E26"/>
      <pageMargins left="0" right="0" top="0" bottom="0" header="0" footer="0"/>
      <printOptions horizontalCentered="1"/>
      <pageSetup paperSize="9" scale="91" fitToHeight="0" orientation="portrait" r:id="rId15"/>
      <headerFooter alignWithMargins="0">
        <oddFooter>&amp;R&amp;"Book Antiqua,Bold"&amp;10Schedule-5/ Page &amp;P of &amp;N</oddFooter>
      </headerFooter>
    </customSheetView>
    <customSheetView guid="{FD7F7BE1-8CB1-460B-98AB-D33E15FD14E6}" showPageBreaks="1" fitToPage="1" printArea="1" hiddenColumns="1" state="hidden" view="pageBreakPreview" topLeftCell="A7">
      <selection activeCell="D23" sqref="D23:E26"/>
      <pageMargins left="0" right="0" top="0" bottom="0" header="0" footer="0"/>
      <printOptions horizontalCentered="1"/>
      <pageSetup paperSize="9" scale="92" fitToHeight="0" orientation="portrait" r:id="rId16"/>
      <headerFooter alignWithMargins="0">
        <oddFooter>&amp;R&amp;"Book Antiqua,Bold"&amp;10Schedule-5/ Page &amp;P of &amp;N</oddFooter>
      </headerFooter>
    </customSheetView>
    <customSheetView guid="{8C0E2163-61BB-48DF-AFAF-5E75147ED450}" showPageBreaks="1" fitToPage="1" printArea="1" hiddenColumns="1" state="hidden" view="pageBreakPreview" topLeftCell="A7">
      <selection activeCell="D23" sqref="D23:E26"/>
      <pageMargins left="0" right="0" top="0" bottom="0" header="0" footer="0"/>
      <printOptions horizontalCentered="1"/>
      <pageSetup paperSize="9" scale="91" fitToHeight="0" orientation="portrait" r:id="rId17"/>
      <headerFooter alignWithMargins="0">
        <oddFooter>&amp;R&amp;"Book Antiqua,Bold"&amp;10Schedule-5/ Page &amp;P of &amp;N</oddFooter>
      </headerFooter>
    </customSheetView>
    <customSheetView guid="{3DA0B320-DAF7-4F4A-921A-9FCFD188E8C7}" showPageBreaks="1" fitToPage="1" printArea="1" hiddenColumns="1" state="hidden" view="pageBreakPreview" topLeftCell="A7">
      <selection activeCell="D23" sqref="D23:E26"/>
      <pageMargins left="0" right="0" top="0" bottom="0" header="0" footer="0"/>
      <printOptions horizontalCentered="1"/>
      <pageSetup paperSize="9" scale="91" fitToHeight="0" orientation="portrait" r:id="rId18"/>
      <headerFooter alignWithMargins="0">
        <oddFooter>&amp;R&amp;"Book Antiqua,Bold"&amp;10Schedule-5/ Page &amp;P of &amp;N</oddFooter>
      </headerFooter>
    </customSheetView>
    <customSheetView guid="{BE0CEA4D-1A4E-4C32-BF92-B8DA3D3423E5}" showPageBreaks="1" fitToPage="1" printArea="1" hiddenColumns="1" state="hidden" view="pageBreakPreview" topLeftCell="A7">
      <selection activeCell="D23" sqref="D23:E26"/>
      <pageMargins left="0" right="0" top="0" bottom="0" header="0" footer="0"/>
      <printOptions horizontalCentered="1"/>
      <pageSetup paperSize="9" scale="91" fitToHeight="0" orientation="portrait" r:id="rId19"/>
      <headerFooter alignWithMargins="0">
        <oddFooter>&amp;R&amp;"Book Antiqua,Bold"&amp;10Schedule-5/ Page &amp;P of &amp;N</oddFooter>
      </headerFooter>
    </customSheetView>
    <customSheetView guid="{714760DF-5EB1-4543-9C04-C1A23AAE4384}" showPageBreaks="1" fitToPage="1" printArea="1" hiddenColumns="1" state="hidden" view="pageBreakPreview" topLeftCell="A7">
      <selection activeCell="D23" sqref="D23:E26"/>
      <pageMargins left="0" right="0" top="0" bottom="0" header="0" footer="0"/>
      <printOptions horizontalCentered="1"/>
      <pageSetup paperSize="9" scale="91" fitToHeight="0" orientation="portrait" r:id="rId20"/>
      <headerFooter alignWithMargins="0">
        <oddFooter>&amp;R&amp;"Book Antiqua,Bold"&amp;10Schedule-5/ Page &amp;P of &amp;N</oddFooter>
      </headerFooter>
    </customSheetView>
    <customSheetView guid="{D4A148BB-8D25-43B9-8797-A9D3AE767B49}" showPageBreaks="1" fitToPage="1" printArea="1" hiddenColumns="1" state="hidden" view="pageBreakPreview" topLeftCell="A7">
      <selection activeCell="D23" sqref="D23:E26"/>
      <pageMargins left="0" right="0" top="0" bottom="0" header="0" footer="0"/>
      <printOptions horizontalCentered="1"/>
      <pageSetup paperSize="9" scale="91" fitToHeight="0" orientation="portrait" r:id="rId21"/>
      <headerFooter alignWithMargins="0">
        <oddFooter>&amp;R&amp;"Book Antiqua,Bold"&amp;10Schedule-5/ Page &amp;P of &amp;N</oddFooter>
      </headerFooter>
    </customSheetView>
    <customSheetView guid="{9658319F-66FC-48F8-AB8A-302F6F77BA10}" showPageBreaks="1" fitToPage="1" printArea="1" hiddenColumns="1" view="pageBreakPreview">
      <selection activeCell="D15" sqref="D15:E15"/>
      <pageMargins left="0" right="0" top="0" bottom="0" header="0" footer="0"/>
      <printOptions horizontalCentered="1"/>
      <pageSetup paperSize="9" scale="91" fitToHeight="0" orientation="portrait" r:id="rId22"/>
      <headerFooter alignWithMargins="0">
        <oddFooter>&amp;R&amp;"Book Antiqua,Bold"&amp;10Schedule-5/ Page &amp;P of &amp;N</oddFooter>
      </headerFooter>
    </customSheetView>
    <customSheetView guid="{EF8F60CB-82F3-477F-A7D3-94F4C70843DC}" showPageBreaks="1" fitToPage="1" printArea="1" hiddenColumns="1" view="pageBreakPreview" topLeftCell="A4">
      <selection activeCell="D15" sqref="D15:E15"/>
      <pageMargins left="0" right="0" top="0" bottom="0" header="0" footer="0"/>
      <printOptions horizontalCentered="1"/>
      <pageSetup paperSize="9" scale="91" fitToHeight="0" orientation="portrait" r:id="rId23"/>
      <headerFooter alignWithMargins="0">
        <oddFooter>&amp;R&amp;"Book Antiqua,Bold"&amp;10Schedule-5/ Page &amp;P of &amp;N</oddFooter>
      </headerFooter>
    </customSheetView>
    <customSheetView guid="{427AF4ED-2BDF-478F-9F0A-595838FA0EC8}" showPageBreaks="1" fitToPage="1" printArea="1" hiddenColumns="1" view="pageBreakPreview">
      <selection activeCell="D15" sqref="D15:E15"/>
      <pageMargins left="0" right="0" top="0" bottom="0" header="0" footer="0"/>
      <printOptions horizontalCentered="1"/>
      <pageSetup paperSize="9" scale="92" fitToHeight="0" orientation="portrait" r:id="rId24"/>
      <headerFooter alignWithMargins="0">
        <oddFooter>&amp;R&amp;"Book Antiqua,Bold"&amp;10Schedule-5/ Page &amp;P of &amp;N</oddFooter>
      </headerFooter>
    </customSheetView>
    <customSheetView guid="{D4DE57C7-E521-4428-80BD-545B19793C78}" scale="115" showPageBreaks="1" fitToPage="1" printArea="1" hiddenColumns="1" view="pageBreakPreview">
      <selection activeCell="D15" sqref="D15:E15"/>
      <pageMargins left="0" right="0" top="0" bottom="0" header="0" footer="0"/>
      <printOptions horizontalCentered="1"/>
      <pageSetup paperSize="9" scale="91" fitToHeight="0" orientation="portrait" r:id="rId25"/>
      <headerFooter alignWithMargins="0">
        <oddFooter>&amp;R&amp;"Book Antiqua,Bold"&amp;10Schedule-5/ Page &amp;P of &amp;N</oddFooter>
      </headerFooter>
    </customSheetView>
    <customSheetView guid="{02C2A9AD-9E17-4CEB-86EA-204D1460A62A}" scale="115" showPageBreaks="1" fitToPage="1" printArea="1" hiddenColumns="1" view="pageBreakPreview">
      <selection activeCell="D15" sqref="D15:E15"/>
      <pageMargins left="0" right="0" top="0" bottom="0" header="0" footer="0"/>
      <printOptions horizontalCentered="1"/>
      <pageSetup paperSize="9" scale="91" fitToHeight="0" orientation="portrait" r:id="rId26"/>
      <headerFooter alignWithMargins="0">
        <oddFooter>&amp;R&amp;"Book Antiqua,Bold"&amp;10Schedule-5/ Page &amp;P of &amp;N</oddFooter>
      </headerFooter>
    </customSheetView>
  </customSheetViews>
  <mergeCells count="16">
    <mergeCell ref="M13:O13"/>
    <mergeCell ref="A3:E3"/>
    <mergeCell ref="D13:E13"/>
    <mergeCell ref="B8:C8"/>
    <mergeCell ref="B10:C10"/>
    <mergeCell ref="A4:E4"/>
    <mergeCell ref="B11:C11"/>
    <mergeCell ref="B9:C9"/>
    <mergeCell ref="B13:C13"/>
    <mergeCell ref="I13:K13"/>
    <mergeCell ref="B16:C16"/>
    <mergeCell ref="D16:E16"/>
    <mergeCell ref="D14:E14"/>
    <mergeCell ref="B15:C15"/>
    <mergeCell ref="B14:C14"/>
    <mergeCell ref="D15:E15"/>
  </mergeCells>
  <phoneticPr fontId="1" type="noConversion"/>
  <dataValidations xWindow="903" yWindow="564" count="1">
    <dataValidation allowBlank="1" showErrorMessage="1" prompt="You may write remarks regarding Excise Duty here." sqref="D15:E15" xr:uid="{00000000-0002-0000-0600-000000000000}"/>
  </dataValidations>
  <printOptions horizontalCentered="1"/>
  <pageMargins left="0.31" right="0.25" top="0.52" bottom="0.67" header="0.23" footer="0.24"/>
  <pageSetup paperSize="9" scale="91" fitToHeight="0" orientation="portrait" r:id="rId27"/>
  <headerFooter alignWithMargins="0">
    <oddFooter>&amp;R&amp;"Book Antiqua,Bold"&amp;10Schedule-5/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tabColor indexed="33"/>
  </sheetPr>
  <dimension ref="A1:X92"/>
  <sheetViews>
    <sheetView topLeftCell="A34" zoomScale="90" zoomScaleNormal="90" zoomScaleSheetLayoutView="100" workbookViewId="0">
      <selection activeCell="H8" sqref="H8"/>
    </sheetView>
  </sheetViews>
  <sheetFormatPr defaultColWidth="10" defaultRowHeight="16.5"/>
  <cols>
    <col min="1" max="1" width="10.375" style="29" customWidth="1"/>
    <col min="2" max="2" width="40.875" style="29" customWidth="1"/>
    <col min="3" max="3" width="17.5" style="29" customWidth="1"/>
    <col min="4" max="4" width="20.5" style="29" customWidth="1"/>
    <col min="5" max="5" width="20" style="29" customWidth="1"/>
    <col min="6" max="8" width="10" style="121" customWidth="1"/>
    <col min="9" max="9" width="12.25" style="121" hidden="1" customWidth="1"/>
    <col min="10" max="10" width="12.625" style="121" hidden="1" customWidth="1"/>
    <col min="11" max="11" width="15" style="121" hidden="1" customWidth="1"/>
    <col min="12" max="13" width="10" style="121" hidden="1" customWidth="1"/>
    <col min="14" max="14" width="18.625" style="121" hidden="1" customWidth="1"/>
    <col min="15" max="15" width="16" style="121" hidden="1" customWidth="1"/>
    <col min="16" max="16" width="10" style="121" hidden="1" customWidth="1"/>
    <col min="17" max="17" width="10" style="121" customWidth="1"/>
    <col min="18" max="18" width="10" style="26" customWidth="1"/>
    <col min="19" max="24" width="10" style="121" customWidth="1"/>
    <col min="25" max="16384" width="10" style="26"/>
  </cols>
  <sheetData>
    <row r="1" spans="1:15" ht="18" customHeight="1">
      <c r="A1" s="48" t="str">
        <f>Cover!B3</f>
        <v>CC/NT/W-MISC/DOM/A17/23/09668</v>
      </c>
      <c r="B1" s="49"/>
      <c r="C1" s="50"/>
      <c r="D1" s="50"/>
      <c r="E1" s="4" t="s">
        <v>345</v>
      </c>
    </row>
    <row r="2" spans="1:15" ht="8.1" customHeight="1">
      <c r="A2" s="2"/>
      <c r="B2" s="5"/>
      <c r="C2" s="3"/>
      <c r="D2" s="3"/>
      <c r="E2" s="1"/>
      <c r="F2" s="153"/>
    </row>
    <row r="3" spans="1:15" ht="39.950000000000003" customHeight="1">
      <c r="A3" s="705" t="str">
        <f>Cover!$B$2</f>
        <v>Renovation Works of C, D &amp; E Type towers of POWERGRID Township at Sector 43 Gurgaon</v>
      </c>
      <c r="B3" s="705"/>
      <c r="C3" s="705"/>
      <c r="D3" s="705"/>
      <c r="E3" s="705"/>
    </row>
    <row r="4" spans="1:15" ht="21.95" customHeight="1">
      <c r="A4" s="708" t="s">
        <v>346</v>
      </c>
      <c r="B4" s="708"/>
      <c r="C4" s="708"/>
      <c r="D4" s="708"/>
      <c r="E4" s="708"/>
    </row>
    <row r="5" spans="1:15" ht="12" customHeight="1">
      <c r="A5" s="32"/>
      <c r="B5" s="27"/>
      <c r="C5" s="27"/>
      <c r="D5" s="27"/>
      <c r="E5" s="27"/>
    </row>
    <row r="6" spans="1:15" ht="18" customHeight="1">
      <c r="A6" s="23" t="str">
        <f>'Sch-1'!A6</f>
        <v>Bidder’s Name and Address (Sole Bidder) :</v>
      </c>
      <c r="D6" s="53" t="s">
        <v>71</v>
      </c>
    </row>
    <row r="7" spans="1:15" ht="18" customHeight="1">
      <c r="A7" s="145" t="str">
        <f>'Sch-1'!A7</f>
        <v/>
      </c>
      <c r="D7" s="54" t="str">
        <f>'Sch-1'!K7</f>
        <v>MM dept</v>
      </c>
    </row>
    <row r="8" spans="1:15" ht="18" customHeight="1">
      <c r="A8" s="30" t="s">
        <v>332</v>
      </c>
      <c r="B8" s="707" t="str">
        <f>IF('Sch-1'!B8=0, "", 'Sch-1'!B8)</f>
        <v/>
      </c>
      <c r="C8" s="707"/>
      <c r="D8" s="54" t="str">
        <f>'Sch-1'!K8</f>
        <v>Power Grid Corporation of India Ltd.,</v>
      </c>
    </row>
    <row r="9" spans="1:15" ht="18" customHeight="1">
      <c r="A9" s="30" t="s">
        <v>75</v>
      </c>
      <c r="B9" s="707" t="str">
        <f>IF('Sch-1'!B9=0, "", 'Sch-1'!B9)</f>
        <v/>
      </c>
      <c r="C9" s="707"/>
      <c r="D9" s="54" t="str">
        <f>'Sch-1'!K9</f>
        <v>"Saudamini", Plot No.-2</v>
      </c>
    </row>
    <row r="10" spans="1:15" ht="18" customHeight="1">
      <c r="A10" s="31"/>
      <c r="B10" s="707" t="str">
        <f>IF('Sch-1'!B10=0, "", 'Sch-1'!B10)</f>
        <v/>
      </c>
      <c r="C10" s="707"/>
      <c r="D10" s="54" t="str">
        <f>'Sch-1'!K10</f>
        <v xml:space="preserve">Sector-29, </v>
      </c>
    </row>
    <row r="11" spans="1:15" ht="18" customHeight="1">
      <c r="A11" s="31"/>
      <c r="B11" s="707" t="str">
        <f>IF('Sch-1'!B11=0, "", 'Sch-1'!B11)</f>
        <v/>
      </c>
      <c r="C11" s="707"/>
      <c r="D11" s="54" t="str">
        <f>'Sch-1'!K11</f>
        <v>Gurgaon (Haryana) - 122001</v>
      </c>
    </row>
    <row r="12" spans="1:15" ht="8.1" customHeight="1"/>
    <row r="13" spans="1:15" ht="21.95" customHeight="1">
      <c r="A13" s="59" t="s">
        <v>333</v>
      </c>
      <c r="B13" s="709" t="s">
        <v>334</v>
      </c>
      <c r="C13" s="710"/>
      <c r="D13" s="706" t="s">
        <v>335</v>
      </c>
      <c r="E13" s="697"/>
      <c r="I13" s="704" t="s">
        <v>336</v>
      </c>
      <c r="J13" s="704"/>
      <c r="K13" s="704"/>
      <c r="M13" s="704" t="s">
        <v>337</v>
      </c>
      <c r="N13" s="704"/>
      <c r="O13" s="704"/>
    </row>
    <row r="14" spans="1:15" ht="18" customHeight="1">
      <c r="A14" s="33" t="s">
        <v>338</v>
      </c>
      <c r="B14" s="701" t="s">
        <v>347</v>
      </c>
      <c r="C14" s="702"/>
      <c r="D14" s="698" t="e">
        <f>#REF!*C16</f>
        <v>#REF!</v>
      </c>
      <c r="E14" s="699"/>
      <c r="I14" s="194" t="s">
        <v>340</v>
      </c>
      <c r="K14" s="194" t="e">
        <f>ROUND('Sch-1'!Z3*C16,0)</f>
        <v>#REF!</v>
      </c>
      <c r="M14" s="194" t="s">
        <v>340</v>
      </c>
      <c r="O14" s="194" t="e">
        <f>ROUND('Sch-1'!Z5*C16,0)</f>
        <v>#REF!</v>
      </c>
    </row>
    <row r="15" spans="1:15" ht="75.75" customHeight="1">
      <c r="A15" s="34"/>
      <c r="B15" s="700" t="s">
        <v>348</v>
      </c>
      <c r="C15" s="700"/>
      <c r="D15" s="731"/>
      <c r="E15" s="731"/>
    </row>
    <row r="16" spans="1:15" ht="36" customHeight="1">
      <c r="A16" s="34"/>
      <c r="B16" s="35" t="s">
        <v>349</v>
      </c>
      <c r="C16" s="346" t="e">
        <f>'Sch-2'!#REF!</f>
        <v>#REF!</v>
      </c>
      <c r="D16" s="731"/>
      <c r="E16" s="731"/>
    </row>
    <row r="17" spans="1:15" ht="18" customHeight="1">
      <c r="A17" s="33" t="s">
        <v>350</v>
      </c>
      <c r="B17" s="701" t="s">
        <v>351</v>
      </c>
      <c r="C17" s="712"/>
      <c r="D17" s="732" t="e">
        <f>ROUND((C19+C20)*C21,0)</f>
        <v>#REF!</v>
      </c>
      <c r="E17" s="732"/>
      <c r="I17" s="194" t="s">
        <v>352</v>
      </c>
      <c r="K17" s="195">
        <f>IF(ISERROR(ROUND((J19+J20)*C21,0)),0, ROUND((J19+J20)*C21,0))</f>
        <v>0</v>
      </c>
      <c r="M17" s="194" t="s">
        <v>352</v>
      </c>
      <c r="O17" s="195">
        <f>IF(ISERROR(ROUND((N19+N20)*C21,0)),0, ROUND((N19+N20)*C21,0))</f>
        <v>0</v>
      </c>
    </row>
    <row r="18" spans="1:15" ht="72.75" customHeight="1">
      <c r="A18" s="34"/>
      <c r="B18" s="700" t="s">
        <v>353</v>
      </c>
      <c r="C18" s="700"/>
      <c r="D18" s="725"/>
      <c r="E18" s="726"/>
      <c r="I18" s="196" t="e">
        <f>C19/'Sch-1'!Z1</f>
        <v>#REF!</v>
      </c>
      <c r="K18" s="121">
        <f>'Sch-1'!Z3</f>
        <v>0</v>
      </c>
      <c r="M18" s="196" t="e">
        <f>I18</f>
        <v>#REF!</v>
      </c>
      <c r="O18" s="121">
        <f>'Sch-1'!Z5</f>
        <v>0</v>
      </c>
    </row>
    <row r="19" spans="1:15" ht="35.25" customHeight="1">
      <c r="A19" s="34"/>
      <c r="B19" s="35" t="s">
        <v>354</v>
      </c>
      <c r="C19" s="347" t="e">
        <f>'Sch-2'!#REF!*(1-'Sch-1'!P15)</f>
        <v>#REF!</v>
      </c>
      <c r="D19" s="727"/>
      <c r="E19" s="728"/>
      <c r="I19" s="197" t="s">
        <v>355</v>
      </c>
      <c r="J19" s="121" t="e">
        <f>I18*K18</f>
        <v>#REF!</v>
      </c>
      <c r="M19" s="197" t="s">
        <v>355</v>
      </c>
      <c r="N19" s="121" t="e">
        <f>M18*O18</f>
        <v>#REF!</v>
      </c>
    </row>
    <row r="20" spans="1:15" ht="20.25" customHeight="1">
      <c r="A20" s="34"/>
      <c r="B20" s="35" t="e">
        <f>"Excise duty on this amount @ " &amp; C16*100 &amp; "%"</f>
        <v>#REF!</v>
      </c>
      <c r="C20" s="149" t="e">
        <f>C16*C19</f>
        <v>#REF!</v>
      </c>
      <c r="D20" s="727"/>
      <c r="E20" s="728"/>
      <c r="I20" s="197" t="s">
        <v>356</v>
      </c>
      <c r="J20" s="121" t="e">
        <f>J19*C16</f>
        <v>#REF!</v>
      </c>
      <c r="M20" s="197" t="s">
        <v>356</v>
      </c>
      <c r="N20" s="121" t="e">
        <f>N19*C16</f>
        <v>#REF!</v>
      </c>
    </row>
    <row r="21" spans="1:15" ht="18" customHeight="1">
      <c r="A21" s="34"/>
      <c r="B21" s="35" t="s">
        <v>357</v>
      </c>
      <c r="C21" s="346" t="e">
        <f>'Sch-2'!#REF!</f>
        <v>#REF!</v>
      </c>
      <c r="D21" s="729"/>
      <c r="E21" s="730"/>
      <c r="I21" s="197"/>
      <c r="M21" s="197"/>
    </row>
    <row r="22" spans="1:15" ht="18" customHeight="1">
      <c r="A22" s="33" t="s">
        <v>358</v>
      </c>
      <c r="B22" s="701" t="s">
        <v>359</v>
      </c>
      <c r="C22" s="712"/>
      <c r="D22" s="698" t="e">
        <f>ROUND((C24+C25)*C26,0)</f>
        <v>#REF!</v>
      </c>
      <c r="E22" s="699"/>
      <c r="I22" s="194" t="s">
        <v>360</v>
      </c>
      <c r="K22" s="194">
        <f>IF(ISERROR(ROUND((J24+J25)*C26,0)),0, ROUND((J24+J25)*C26,0))</f>
        <v>0</v>
      </c>
      <c r="M22" s="194" t="s">
        <v>360</v>
      </c>
      <c r="O22" s="194">
        <f>IF(ISERROR(ROUND((N24+N25)*C26,0)),0, ROUND((N24+N25)*C26,0))</f>
        <v>0</v>
      </c>
    </row>
    <row r="23" spans="1:15" ht="69" customHeight="1">
      <c r="A23" s="34"/>
      <c r="B23" s="700" t="s">
        <v>361</v>
      </c>
      <c r="C23" s="700"/>
      <c r="D23" s="725"/>
      <c r="E23" s="726"/>
      <c r="I23" s="196" t="e">
        <f>C24/'Sch-1'!Z1</f>
        <v>#REF!</v>
      </c>
      <c r="K23" s="121">
        <f>K18</f>
        <v>0</v>
      </c>
      <c r="M23" s="196" t="e">
        <f>I23</f>
        <v>#REF!</v>
      </c>
      <c r="O23" s="121">
        <f>O18</f>
        <v>0</v>
      </c>
    </row>
    <row r="24" spans="1:15" ht="34.5" customHeight="1">
      <c r="A24" s="34"/>
      <c r="B24" s="35" t="s">
        <v>362</v>
      </c>
      <c r="C24" s="269" t="e">
        <f>#REF!-C19</f>
        <v>#REF!</v>
      </c>
      <c r="D24" s="727"/>
      <c r="E24" s="728"/>
      <c r="I24" s="197" t="s">
        <v>355</v>
      </c>
      <c r="J24" s="121" t="e">
        <f>I23*K23</f>
        <v>#REF!</v>
      </c>
      <c r="M24" s="197" t="s">
        <v>355</v>
      </c>
      <c r="N24" s="121" t="e">
        <f>M23*O23</f>
        <v>#REF!</v>
      </c>
    </row>
    <row r="25" spans="1:15" ht="23.25" customHeight="1">
      <c r="A25" s="34"/>
      <c r="B25" s="35" t="e">
        <f>"Excise duty on this amount @ " &amp; C16*100 &amp; "%"</f>
        <v>#REF!</v>
      </c>
      <c r="C25" s="226" t="e">
        <f>C24*C16</f>
        <v>#REF!</v>
      </c>
      <c r="D25" s="727"/>
      <c r="E25" s="728"/>
      <c r="I25" s="197" t="s">
        <v>356</v>
      </c>
      <c r="J25" s="121" t="e">
        <f>J24*C16</f>
        <v>#REF!</v>
      </c>
      <c r="M25" s="197" t="s">
        <v>356</v>
      </c>
      <c r="N25" s="121" t="e">
        <f>N24*C16</f>
        <v>#REF!</v>
      </c>
    </row>
    <row r="26" spans="1:15" ht="22.5" customHeight="1">
      <c r="A26" s="34"/>
      <c r="B26" s="35" t="s">
        <v>363</v>
      </c>
      <c r="C26" s="242" t="e">
        <f>'Sch-2'!#REF!</f>
        <v>#REF!</v>
      </c>
      <c r="D26" s="729"/>
      <c r="E26" s="730"/>
    </row>
    <row r="27" spans="1:15" ht="18" customHeight="1">
      <c r="A27" s="33" t="s">
        <v>364</v>
      </c>
      <c r="B27" s="701" t="s">
        <v>365</v>
      </c>
      <c r="C27" s="712"/>
      <c r="D27" s="698" t="e">
        <f>'Sch-2'!#REF!</f>
        <v>#REF!</v>
      </c>
      <c r="E27" s="699"/>
    </row>
    <row r="28" spans="1:15" ht="50.1" customHeight="1">
      <c r="A28" s="34"/>
      <c r="B28" s="724" t="s">
        <v>366</v>
      </c>
      <c r="C28" s="700"/>
      <c r="D28" s="715"/>
      <c r="E28" s="715"/>
    </row>
    <row r="29" spans="1:15" ht="26.25" customHeight="1">
      <c r="A29" s="34"/>
      <c r="B29" s="227" t="s">
        <v>367</v>
      </c>
      <c r="C29" s="344" t="s">
        <v>368</v>
      </c>
      <c r="D29" s="715"/>
      <c r="E29" s="715"/>
    </row>
    <row r="30" spans="1:15" ht="18" customHeight="1">
      <c r="A30" s="33" t="s">
        <v>369</v>
      </c>
      <c r="B30" s="701" t="s">
        <v>370</v>
      </c>
      <c r="C30" s="712"/>
      <c r="D30" s="698" t="e">
        <f>'Sch-2'!#REF!</f>
        <v>#REF!</v>
      </c>
      <c r="E30" s="699"/>
    </row>
    <row r="31" spans="1:15" ht="50.1" customHeight="1">
      <c r="A31" s="34"/>
      <c r="B31" s="724" t="s">
        <v>371</v>
      </c>
      <c r="C31" s="700"/>
      <c r="D31" s="715"/>
      <c r="E31" s="715"/>
    </row>
    <row r="32" spans="1:15" ht="26.25" customHeight="1">
      <c r="A32" s="34"/>
      <c r="B32" s="227" t="s">
        <v>372</v>
      </c>
      <c r="C32" s="344" t="s">
        <v>373</v>
      </c>
      <c r="D32" s="715"/>
      <c r="E32" s="715"/>
    </row>
    <row r="33" spans="1:15" ht="18" customHeight="1">
      <c r="A33" s="33" t="s">
        <v>374</v>
      </c>
      <c r="B33" s="701" t="s">
        <v>375</v>
      </c>
      <c r="C33" s="712"/>
      <c r="D33" s="698" t="e">
        <f>'Sch-2'!#REF!</f>
        <v>#REF!</v>
      </c>
      <c r="E33" s="699"/>
    </row>
    <row r="34" spans="1:15" ht="60" customHeight="1">
      <c r="A34" s="34"/>
      <c r="B34" s="713" t="s">
        <v>376</v>
      </c>
      <c r="C34" s="714"/>
      <c r="D34" s="715"/>
      <c r="E34" s="715"/>
    </row>
    <row r="35" spans="1:15" ht="36" customHeight="1">
      <c r="A35" s="34"/>
      <c r="B35" s="227" t="s">
        <v>377</v>
      </c>
      <c r="C35" s="344" t="s">
        <v>378</v>
      </c>
      <c r="D35" s="715"/>
      <c r="E35" s="715"/>
    </row>
    <row r="36" spans="1:15" ht="18" customHeight="1">
      <c r="A36" s="716"/>
      <c r="B36" s="717" t="s">
        <v>379</v>
      </c>
      <c r="C36" s="718"/>
      <c r="D36" s="719" t="e">
        <f>SUM(D14,D17,D22)</f>
        <v>#REF!</v>
      </c>
      <c r="E36" s="719"/>
      <c r="I36" s="121" t="s">
        <v>380</v>
      </c>
      <c r="K36" s="198" t="e">
        <f>K14+K17+K22</f>
        <v>#REF!</v>
      </c>
      <c r="M36" s="121" t="s">
        <v>381</v>
      </c>
      <c r="O36" s="198" t="e">
        <f>O14+O17+O22</f>
        <v>#REF!</v>
      </c>
    </row>
    <row r="37" spans="1:15" ht="50.1" customHeight="1">
      <c r="A37" s="716"/>
      <c r="B37" s="720" t="s">
        <v>382</v>
      </c>
      <c r="C37" s="721"/>
      <c r="D37" s="722" t="s">
        <v>383</v>
      </c>
      <c r="E37" s="723"/>
    </row>
    <row r="38" spans="1:15" ht="18" customHeight="1">
      <c r="B38" s="37"/>
      <c r="C38" s="37"/>
      <c r="D38" s="38"/>
      <c r="E38" s="38"/>
    </row>
    <row r="39" spans="1:15" ht="99" customHeight="1">
      <c r="A39" s="58" t="s">
        <v>384</v>
      </c>
      <c r="B39" s="711" t="s">
        <v>385</v>
      </c>
      <c r="C39" s="711"/>
      <c r="D39" s="711"/>
      <c r="E39" s="711"/>
    </row>
    <row r="40" spans="1:15" ht="18" customHeight="1">
      <c r="A40" s="39"/>
      <c r="B40" s="39"/>
      <c r="C40" s="39"/>
      <c r="D40" s="39"/>
      <c r="E40" s="39"/>
    </row>
    <row r="41" spans="1:15" ht="30" customHeight="1">
      <c r="A41" s="39"/>
      <c r="B41" s="39"/>
      <c r="C41" s="25"/>
      <c r="D41" s="39"/>
      <c r="E41" s="39"/>
    </row>
    <row r="42" spans="1:15" ht="30" customHeight="1">
      <c r="A42" s="24" t="s">
        <v>343</v>
      </c>
      <c r="B42" s="77" t="e">
        <f>IF('Sch-1'!#REF!=0,"", 'Sch-1'!#REF!)</f>
        <v>#REF!</v>
      </c>
      <c r="C42" s="25" t="s">
        <v>317</v>
      </c>
      <c r="D42" s="75" t="str">
        <f>IF('Sch-1'!K176=0,"",'Sch-1'!K176)</f>
        <v/>
      </c>
      <c r="F42" s="199"/>
    </row>
    <row r="43" spans="1:15" ht="30" customHeight="1">
      <c r="A43" s="24" t="s">
        <v>344</v>
      </c>
      <c r="B43" s="74" t="e">
        <f>IF('Sch-1'!#REF!=0,"", 'Sch-1'!#REF!)</f>
        <v>#REF!</v>
      </c>
      <c r="C43" s="25" t="s">
        <v>318</v>
      </c>
      <c r="D43" s="75" t="str">
        <f>IF('Sch-1'!K177=0,"",'Sch-1'!K177)</f>
        <v/>
      </c>
      <c r="F43" s="199"/>
    </row>
    <row r="44" spans="1:15" ht="30" customHeight="1">
      <c r="A44" s="157"/>
      <c r="B44" s="156"/>
      <c r="C44" s="25"/>
      <c r="D44" s="121"/>
      <c r="E44" s="121"/>
      <c r="F44" s="199"/>
    </row>
    <row r="45" spans="1:15" ht="33" customHeight="1">
      <c r="A45" s="157"/>
      <c r="B45" s="156"/>
      <c r="C45" s="153"/>
      <c r="D45" s="171"/>
      <c r="E45" s="168"/>
      <c r="F45" s="199"/>
    </row>
    <row r="46" spans="1:15" ht="21.95" customHeight="1">
      <c r="A46" s="169"/>
      <c r="B46" s="169"/>
      <c r="C46" s="169"/>
      <c r="D46" s="169"/>
      <c r="E46" s="170"/>
    </row>
    <row r="47" spans="1:15" ht="21.95" customHeight="1">
      <c r="A47" s="169"/>
      <c r="B47" s="169"/>
      <c r="C47" s="169"/>
      <c r="D47" s="169"/>
      <c r="E47" s="170"/>
    </row>
    <row r="48" spans="1:15" ht="21.95" customHeight="1">
      <c r="A48" s="169"/>
      <c r="B48" s="169"/>
      <c r="C48" s="169"/>
      <c r="D48" s="169"/>
      <c r="E48" s="170"/>
    </row>
    <row r="49" spans="1:5" ht="21.95" customHeight="1">
      <c r="A49" s="169"/>
      <c r="B49" s="169"/>
      <c r="C49" s="169"/>
      <c r="D49" s="169"/>
      <c r="E49" s="170"/>
    </row>
    <row r="50" spans="1:5" ht="21.95" customHeight="1">
      <c r="A50" s="169"/>
      <c r="B50" s="169"/>
      <c r="C50" s="169"/>
      <c r="D50" s="169"/>
      <c r="E50" s="170"/>
    </row>
    <row r="51" spans="1:5" ht="21.95" customHeight="1">
      <c r="A51" s="169"/>
      <c r="B51" s="169"/>
      <c r="C51" s="169"/>
      <c r="D51" s="169"/>
      <c r="E51" s="170"/>
    </row>
    <row r="52" spans="1:5" ht="24.95" customHeight="1">
      <c r="A52" s="168"/>
      <c r="B52" s="168"/>
      <c r="C52" s="168"/>
      <c r="D52" s="168"/>
      <c r="E52" s="168"/>
    </row>
    <row r="53" spans="1:5" ht="24.95" customHeight="1">
      <c r="A53" s="168"/>
      <c r="B53" s="168"/>
      <c r="C53" s="168"/>
      <c r="D53" s="168"/>
      <c r="E53" s="168"/>
    </row>
    <row r="54" spans="1:5" ht="24.95" customHeight="1">
      <c r="A54" s="168"/>
      <c r="B54" s="168"/>
      <c r="C54" s="168"/>
      <c r="D54" s="168"/>
      <c r="E54" s="168"/>
    </row>
    <row r="55" spans="1:5" ht="24.95" customHeight="1">
      <c r="A55" s="168"/>
      <c r="B55" s="168"/>
      <c r="C55" s="168"/>
      <c r="D55" s="168"/>
      <c r="E55" s="168"/>
    </row>
    <row r="56" spans="1:5" ht="24.95" customHeight="1">
      <c r="A56" s="168"/>
      <c r="B56" s="168"/>
      <c r="C56" s="168"/>
      <c r="D56" s="168"/>
      <c r="E56" s="168"/>
    </row>
    <row r="57" spans="1:5" ht="24.95" customHeight="1">
      <c r="A57" s="168"/>
      <c r="B57" s="168"/>
      <c r="C57" s="168"/>
      <c r="D57" s="168"/>
      <c r="E57" s="168"/>
    </row>
    <row r="58" spans="1:5" ht="24.95" customHeight="1">
      <c r="A58" s="168"/>
      <c r="B58" s="168"/>
      <c r="C58" s="168"/>
      <c r="D58" s="168"/>
      <c r="E58" s="168"/>
    </row>
    <row r="59" spans="1:5" ht="24.95" customHeight="1">
      <c r="A59" s="168"/>
      <c r="B59" s="168"/>
      <c r="C59" s="168"/>
      <c r="D59" s="168"/>
      <c r="E59" s="168"/>
    </row>
    <row r="60" spans="1:5" ht="24.95" customHeight="1">
      <c r="A60" s="168"/>
      <c r="B60" s="168"/>
      <c r="C60" s="168"/>
      <c r="D60" s="168"/>
      <c r="E60" s="168"/>
    </row>
    <row r="61" spans="1:5" ht="24.95" customHeight="1">
      <c r="A61" s="168"/>
      <c r="B61" s="168"/>
      <c r="C61" s="168"/>
      <c r="D61" s="168"/>
      <c r="E61" s="168"/>
    </row>
    <row r="62" spans="1:5" ht="24.95" customHeight="1">
      <c r="A62" s="168"/>
      <c r="B62" s="168"/>
      <c r="C62" s="168"/>
      <c r="D62" s="168"/>
      <c r="E62" s="168"/>
    </row>
    <row r="63" spans="1:5" ht="24.95" customHeight="1">
      <c r="A63" s="168"/>
      <c r="B63" s="168"/>
      <c r="C63" s="168"/>
      <c r="D63" s="168"/>
      <c r="E63" s="168"/>
    </row>
    <row r="64" spans="1:5" ht="24.95" customHeight="1">
      <c r="A64" s="168"/>
      <c r="B64" s="168"/>
      <c r="C64" s="168"/>
      <c r="D64" s="168"/>
      <c r="E64" s="168"/>
    </row>
    <row r="65" spans="1:5" ht="24.95" customHeight="1">
      <c r="A65" s="168"/>
      <c r="B65" s="168"/>
      <c r="C65" s="168"/>
      <c r="D65" s="168"/>
      <c r="E65" s="168"/>
    </row>
    <row r="66" spans="1:5" ht="24.95" customHeight="1">
      <c r="A66" s="168"/>
      <c r="B66" s="168"/>
      <c r="C66" s="168"/>
      <c r="D66" s="168"/>
      <c r="E66" s="168"/>
    </row>
    <row r="67" spans="1:5" ht="24.95" customHeight="1">
      <c r="A67" s="168"/>
      <c r="B67" s="168"/>
      <c r="C67" s="168"/>
      <c r="D67" s="168"/>
      <c r="E67" s="168"/>
    </row>
    <row r="68" spans="1:5" ht="24.95" customHeight="1">
      <c r="A68" s="168"/>
      <c r="B68" s="168"/>
      <c r="C68" s="168"/>
      <c r="D68" s="168"/>
      <c r="E68" s="168"/>
    </row>
    <row r="69" spans="1:5" ht="24.95" customHeight="1">
      <c r="A69" s="168"/>
      <c r="B69" s="168"/>
      <c r="C69" s="168"/>
      <c r="D69" s="168"/>
      <c r="E69" s="168"/>
    </row>
    <row r="70" spans="1:5" ht="24.95" customHeight="1">
      <c r="A70" s="168"/>
      <c r="B70" s="168"/>
      <c r="C70" s="168"/>
      <c r="D70" s="168"/>
      <c r="E70" s="168"/>
    </row>
    <row r="71" spans="1:5" ht="24.95" customHeight="1">
      <c r="A71" s="168"/>
      <c r="B71" s="168"/>
      <c r="C71" s="168"/>
      <c r="D71" s="168"/>
      <c r="E71" s="168"/>
    </row>
    <row r="72" spans="1:5" ht="24.95" customHeight="1">
      <c r="A72" s="168"/>
      <c r="B72" s="168"/>
      <c r="C72" s="168"/>
      <c r="D72" s="168"/>
      <c r="E72" s="168"/>
    </row>
    <row r="73" spans="1:5" ht="24.95" customHeight="1">
      <c r="A73" s="168"/>
      <c r="B73" s="168"/>
      <c r="C73" s="168"/>
      <c r="D73" s="168"/>
      <c r="E73" s="168"/>
    </row>
    <row r="74" spans="1:5" ht="24.95" customHeight="1">
      <c r="A74" s="168"/>
      <c r="B74" s="168"/>
      <c r="C74" s="168"/>
      <c r="D74" s="168"/>
      <c r="E74" s="168"/>
    </row>
    <row r="75" spans="1:5">
      <c r="A75" s="168"/>
      <c r="B75" s="168"/>
      <c r="C75" s="168"/>
      <c r="D75" s="168"/>
      <c r="E75" s="168"/>
    </row>
    <row r="76" spans="1:5">
      <c r="A76" s="168"/>
      <c r="B76" s="168"/>
      <c r="C76" s="168"/>
      <c r="D76" s="168"/>
      <c r="E76" s="168"/>
    </row>
    <row r="77" spans="1:5">
      <c r="A77" s="168"/>
      <c r="B77" s="168"/>
      <c r="C77" s="168"/>
      <c r="D77" s="168"/>
      <c r="E77" s="168"/>
    </row>
    <row r="78" spans="1:5">
      <c r="A78" s="168"/>
      <c r="B78" s="168"/>
      <c r="C78" s="168"/>
      <c r="D78" s="168"/>
      <c r="E78" s="168"/>
    </row>
    <row r="79" spans="1:5">
      <c r="A79" s="168"/>
      <c r="B79" s="168"/>
      <c r="C79" s="168"/>
      <c r="D79" s="168"/>
      <c r="E79" s="168"/>
    </row>
    <row r="80" spans="1:5">
      <c r="A80" s="168"/>
      <c r="B80" s="168"/>
      <c r="C80" s="168"/>
      <c r="D80" s="168"/>
      <c r="E80" s="168"/>
    </row>
    <row r="81" spans="1:5">
      <c r="A81" s="168"/>
      <c r="B81" s="168"/>
      <c r="C81" s="168"/>
      <c r="D81" s="168"/>
      <c r="E81" s="168"/>
    </row>
    <row r="82" spans="1:5">
      <c r="A82" s="168"/>
      <c r="B82" s="168"/>
      <c r="C82" s="168"/>
      <c r="D82" s="168"/>
      <c r="E82" s="168"/>
    </row>
    <row r="83" spans="1:5">
      <c r="A83" s="168"/>
      <c r="B83" s="168"/>
      <c r="C83" s="168"/>
      <c r="D83" s="168"/>
      <c r="E83" s="168"/>
    </row>
    <row r="84" spans="1:5">
      <c r="A84" s="168"/>
      <c r="B84" s="168"/>
      <c r="C84" s="168"/>
      <c r="D84" s="168"/>
      <c r="E84" s="168"/>
    </row>
    <row r="85" spans="1:5">
      <c r="A85" s="168"/>
      <c r="B85" s="168"/>
      <c r="C85" s="168"/>
      <c r="D85" s="168"/>
      <c r="E85" s="168"/>
    </row>
    <row r="86" spans="1:5">
      <c r="A86" s="168"/>
      <c r="B86" s="168"/>
      <c r="C86" s="168"/>
      <c r="D86" s="168"/>
      <c r="E86" s="168"/>
    </row>
    <row r="87" spans="1:5">
      <c r="A87" s="168"/>
      <c r="B87" s="168"/>
      <c r="C87" s="168"/>
      <c r="D87" s="168"/>
      <c r="E87" s="168"/>
    </row>
    <row r="88" spans="1:5">
      <c r="A88" s="168"/>
      <c r="B88" s="168"/>
      <c r="C88" s="168"/>
      <c r="D88" s="168"/>
      <c r="E88" s="168"/>
    </row>
    <row r="89" spans="1:5">
      <c r="A89" s="168"/>
      <c r="B89" s="168"/>
      <c r="C89" s="168"/>
      <c r="D89" s="168"/>
      <c r="E89" s="168"/>
    </row>
    <row r="90" spans="1:5">
      <c r="A90" s="168"/>
      <c r="B90" s="168"/>
      <c r="C90" s="168"/>
      <c r="D90" s="168"/>
      <c r="E90" s="168"/>
    </row>
    <row r="91" spans="1:5">
      <c r="A91" s="168"/>
      <c r="B91" s="168"/>
      <c r="C91" s="168"/>
      <c r="D91" s="168"/>
      <c r="E91" s="168"/>
    </row>
    <row r="92" spans="1:5">
      <c r="A92" s="168"/>
      <c r="B92" s="168"/>
      <c r="C92" s="168"/>
      <c r="D92" s="168"/>
      <c r="E92" s="168"/>
    </row>
  </sheetData>
  <sheetProtection selectLockedCells="1"/>
  <dataConsolidate/>
  <customSheetViews>
    <customSheetView guid="{FCAAE906-744B-4580-8002-466CC408DAC9}" scale="90" hiddenColumns="1" state="hidden" topLeftCell="A34">
      <selection activeCell="H8" sqref="H8"/>
      <pageMargins left="0" right="0" top="0" bottom="0" header="0" footer="0"/>
      <printOptions horizontalCentered="1"/>
      <pageSetup paperSize="9" scale="90" fitToHeight="0" orientation="portrait" r:id="rId1"/>
      <headerFooter alignWithMargins="0">
        <oddFooter>&amp;R&amp;"Book Antiqua,Bold"&amp;10Schedule-5/ Page &amp;P of &amp;N</oddFooter>
      </headerFooter>
    </customSheetView>
    <customSheetView guid="{FC366365-2136-48B2-A9F6-DEB708B66B93}" scale="90" hiddenColumns="1" state="hidden" topLeftCell="A34">
      <selection activeCell="H8" sqref="H8"/>
      <pageMargins left="0" right="0" top="0" bottom="0" header="0" footer="0"/>
      <printOptions horizontalCentered="1"/>
      <pageSetup paperSize="9" scale="90" fitToHeight="0" orientation="portrait" r:id="rId2"/>
      <headerFooter alignWithMargins="0">
        <oddFooter>&amp;R&amp;"Book Antiqua,Bold"&amp;10Schedule-5/ Page &amp;P of &amp;N</oddFooter>
      </headerFooter>
    </customSheetView>
    <customSheetView guid="{25F14B1D-FADD-4C44-AA48-5D402D65337D}" scale="90" hiddenColumns="1" state="hidden" topLeftCell="A34">
      <selection activeCell="H8" sqref="H8"/>
      <pageMargins left="0" right="0" top="0" bottom="0" header="0" footer="0"/>
      <printOptions horizontalCentered="1"/>
      <pageSetup paperSize="9" scale="90" fitToHeight="0" orientation="portrait" r:id="rId3"/>
      <headerFooter alignWithMargins="0">
        <oddFooter>&amp;R&amp;"Book Antiqua,Bold"&amp;10Schedule-5/ Page &amp;P of &amp;N</oddFooter>
      </headerFooter>
    </customSheetView>
    <customSheetView guid="{2D068FA3-47E3-4516-81A6-894AA90F7864}" scale="90" hiddenColumns="1" state="hidden" topLeftCell="A34">
      <selection activeCell="H8" sqref="H8"/>
      <pageMargins left="0" right="0" top="0" bottom="0" header="0" footer="0"/>
      <printOptions horizontalCentered="1"/>
      <pageSetup paperSize="9" scale="90" fitToHeight="0" orientation="portrait" r:id="rId4"/>
      <headerFooter alignWithMargins="0">
        <oddFooter>&amp;R&amp;"Book Antiqua,Bold"&amp;10Schedule-5/ Page &amp;P of &amp;N</oddFooter>
      </headerFooter>
    </customSheetView>
    <customSheetView guid="{97B2ED79-AE3F-4DF3-959D-96AE4A0B76A0}" scale="90" hiddenColumns="1" state="hidden" topLeftCell="A34">
      <selection activeCell="H8" sqref="H8"/>
      <pageMargins left="0" right="0" top="0" bottom="0" header="0" footer="0"/>
      <printOptions horizontalCentered="1"/>
      <pageSetup paperSize="9" scale="90" fitToHeight="0" orientation="portrait" r:id="rId5"/>
      <headerFooter alignWithMargins="0">
        <oddFooter>&amp;R&amp;"Book Antiqua,Bold"&amp;10Schedule-5/ Page &amp;P of &amp;N</oddFooter>
      </headerFooter>
    </customSheetView>
    <customSheetView guid="{CB39F8EE-FAD8-4C4E-B5E9-5EC27AC08528}" scale="90" hiddenColumns="1" state="hidden" topLeftCell="A34">
      <selection activeCell="H8" sqref="H8"/>
      <pageMargins left="0" right="0" top="0" bottom="0" header="0" footer="0"/>
      <printOptions horizontalCentered="1"/>
      <pageSetup paperSize="9" scale="90" fitToHeight="0" orientation="portrait" r:id="rId6"/>
      <headerFooter alignWithMargins="0">
        <oddFooter>&amp;R&amp;"Book Antiqua,Bold"&amp;10Schedule-5/ Page &amp;P of &amp;N</oddFooter>
      </headerFooter>
    </customSheetView>
    <customSheetView guid="{E8B8E0BD-9CB3-4C7D-9BC6-088FDFCB0B45}" scale="90" hiddenColumns="1" state="hidden" topLeftCell="A34">
      <selection activeCell="H8" sqref="H8"/>
      <pageMargins left="0" right="0" top="0" bottom="0" header="0" footer="0"/>
      <printOptions horizontalCentered="1"/>
      <pageSetup paperSize="9" scale="90" fitToHeight="0" orientation="portrait" r:id="rId7"/>
      <headerFooter alignWithMargins="0">
        <oddFooter>&amp;R&amp;"Book Antiqua,Bold"&amp;10Schedule-5/ Page &amp;P of &amp;N</oddFooter>
      </headerFooter>
    </customSheetView>
    <customSheetView guid="{E2E57CA5-082B-4C11-AB34-2A298199576B}" scale="90" hiddenColumns="1" state="hidden" topLeftCell="A12">
      <selection activeCell="D18" sqref="D18:E21"/>
      <pageMargins left="0" right="0" top="0" bottom="0" header="0" footer="0"/>
      <printOptions horizontalCentered="1"/>
      <pageSetup paperSize="9" scale="90" fitToHeight="0" orientation="portrait" r:id="rId8"/>
      <headerFooter alignWithMargins="0">
        <oddFooter>&amp;R&amp;"Book Antiqua,Bold"&amp;10Schedule-5/ Page &amp;P of &amp;N</oddFooter>
      </headerFooter>
    </customSheetView>
    <customSheetView guid="{EEE4E2D7-4BFE-4C24-8B93-9FD441A50336}" scale="90" hiddenColumns="1" state="hidden" topLeftCell="A30">
      <selection activeCell="D23" sqref="D23:E26"/>
      <pageMargins left="0" right="0" top="0" bottom="0" header="0" footer="0"/>
      <printOptions horizontalCentered="1"/>
      <pageSetup paperSize="9" scale="90" fitToHeight="0" orientation="portrait" r:id="rId9"/>
      <headerFooter alignWithMargins="0">
        <oddFooter>&amp;R&amp;"Book Antiqua,Bold"&amp;10Schedule-5/ Page &amp;P of &amp;N</oddFooter>
      </headerFooter>
    </customSheetView>
    <customSheetView guid="{091A6405-72DB-46E0-B81A-EC53A5C58396}" scale="90" hiddenColumns="1" state="hidden" topLeftCell="A12">
      <selection activeCell="D18" sqref="D18:E21"/>
      <pageMargins left="0" right="0" top="0" bottom="0" header="0" footer="0"/>
      <printOptions horizontalCentered="1"/>
      <pageSetup paperSize="9" scale="90" fitToHeight="0" orientation="portrait" r:id="rId10"/>
      <headerFooter alignWithMargins="0">
        <oddFooter>&amp;R&amp;"Book Antiqua,Bold"&amp;10Schedule-5/ Page &amp;P of &amp;N</oddFooter>
      </headerFooter>
    </customSheetView>
    <customSheetView guid="{27A45B7A-04F2-4516-B80B-5ED0825D4ED3}" scale="90" hiddenColumns="1" state="hidden" topLeftCell="A30">
      <selection activeCell="D23" sqref="D23:E26"/>
      <pageMargins left="0" right="0" top="0" bottom="0" header="0" footer="0"/>
      <printOptions horizontalCentered="1"/>
      <pageSetup paperSize="9" scale="90" fitToHeight="0" orientation="portrait" r:id="rId11"/>
      <headerFooter alignWithMargins="0">
        <oddFooter>&amp;R&amp;"Book Antiqua,Bold"&amp;10Schedule-5/ Page &amp;P of &amp;N</oddFooter>
      </headerFooter>
    </customSheetView>
    <customSheetView guid="{1F4837C2-36FF-4422-95DC-EAAD1B4FAC2F}" scale="90" hiddenColumns="1" state="hidden" topLeftCell="A34">
      <selection activeCell="H8" sqref="H8"/>
      <pageMargins left="0" right="0" top="0" bottom="0" header="0" footer="0"/>
      <printOptions horizontalCentered="1"/>
      <pageSetup paperSize="9" scale="90" fitToHeight="0" orientation="portrait" r:id="rId12"/>
      <headerFooter alignWithMargins="0">
        <oddFooter>&amp;R&amp;"Book Antiqua,Bold"&amp;10Schedule-5/ Page &amp;P of &amp;N</oddFooter>
      </headerFooter>
    </customSheetView>
    <customSheetView guid="{FD7F7BE1-8CB1-460B-98AB-D33E15FD14E6}" scale="90" hiddenColumns="1" state="hidden" topLeftCell="A34">
      <selection activeCell="H8" sqref="H8"/>
      <pageMargins left="0" right="0" top="0" bottom="0" header="0" footer="0"/>
      <printOptions horizontalCentered="1"/>
      <pageSetup paperSize="9" scale="90" fitToHeight="0" orientation="portrait" r:id="rId13"/>
      <headerFooter alignWithMargins="0">
        <oddFooter>&amp;R&amp;"Book Antiqua,Bold"&amp;10Schedule-5/ Page &amp;P of &amp;N</oddFooter>
      </headerFooter>
    </customSheetView>
    <customSheetView guid="{8C0E2163-61BB-48DF-AFAF-5E75147ED450}" scale="90" hiddenColumns="1" state="hidden" topLeftCell="A34">
      <selection activeCell="H8" sqref="H8"/>
      <pageMargins left="0" right="0" top="0" bottom="0" header="0" footer="0"/>
      <printOptions horizontalCentered="1"/>
      <pageSetup paperSize="9" scale="90" fitToHeight="0" orientation="portrait" r:id="rId14"/>
      <headerFooter alignWithMargins="0">
        <oddFooter>&amp;R&amp;"Book Antiqua,Bold"&amp;10Schedule-5/ Page &amp;P of &amp;N</oddFooter>
      </headerFooter>
    </customSheetView>
    <customSheetView guid="{3DA0B320-DAF7-4F4A-921A-9FCFD188E8C7}" scale="90" hiddenColumns="1" state="hidden" topLeftCell="A34">
      <selection activeCell="H8" sqref="H8"/>
      <pageMargins left="0" right="0" top="0" bottom="0" header="0" footer="0"/>
      <printOptions horizontalCentered="1"/>
      <pageSetup paperSize="9" scale="90" fitToHeight="0" orientation="portrait" r:id="rId15"/>
      <headerFooter alignWithMargins="0">
        <oddFooter>&amp;R&amp;"Book Antiqua,Bold"&amp;10Schedule-5/ Page &amp;P of &amp;N</oddFooter>
      </headerFooter>
    </customSheetView>
    <customSheetView guid="{BE0CEA4D-1A4E-4C32-BF92-B8DA3D3423E5}" scale="90" hiddenColumns="1" state="hidden" topLeftCell="A34">
      <selection activeCell="H8" sqref="H8"/>
      <pageMargins left="0" right="0" top="0" bottom="0" header="0" footer="0"/>
      <printOptions horizontalCentered="1"/>
      <pageSetup paperSize="9" scale="90" fitToHeight="0" orientation="portrait" r:id="rId16"/>
      <headerFooter alignWithMargins="0">
        <oddFooter>&amp;R&amp;"Book Antiqua,Bold"&amp;10Schedule-5/ Page &amp;P of &amp;N</oddFooter>
      </headerFooter>
    </customSheetView>
    <customSheetView guid="{714760DF-5EB1-4543-9C04-C1A23AAE4384}" scale="90" hiddenColumns="1" state="hidden" topLeftCell="A34">
      <selection activeCell="H8" sqref="H8"/>
      <pageMargins left="0" right="0" top="0" bottom="0" header="0" footer="0"/>
      <printOptions horizontalCentered="1"/>
      <pageSetup paperSize="9" scale="90" fitToHeight="0" orientation="portrait" r:id="rId17"/>
      <headerFooter alignWithMargins="0">
        <oddFooter>&amp;R&amp;"Book Antiqua,Bold"&amp;10Schedule-5/ Page &amp;P of &amp;N</oddFooter>
      </headerFooter>
    </customSheetView>
    <customSheetView guid="{D4A148BB-8D25-43B9-8797-A9D3AE767B49}" scale="90" hiddenColumns="1" state="hidden" topLeftCell="A34">
      <selection activeCell="H8" sqref="H8"/>
      <pageMargins left="0" right="0" top="0" bottom="0" header="0" footer="0"/>
      <printOptions horizontalCentered="1"/>
      <pageSetup paperSize="9" scale="90" fitToHeight="0" orientation="portrait" r:id="rId18"/>
      <headerFooter alignWithMargins="0">
        <oddFooter>&amp;R&amp;"Book Antiqua,Bold"&amp;10Schedule-5/ Page &amp;P of &amp;N</oddFooter>
      </headerFooter>
    </customSheetView>
    <customSheetView guid="{9658319F-66FC-48F8-AB8A-302F6F77BA10}" scale="90" hiddenColumns="1" state="hidden" topLeftCell="A34">
      <selection activeCell="H8" sqref="H8"/>
      <pageMargins left="0" right="0" top="0" bottom="0" header="0" footer="0"/>
      <printOptions horizontalCentered="1"/>
      <pageSetup paperSize="9" scale="90" fitToHeight="0" orientation="portrait" r:id="rId19"/>
      <headerFooter alignWithMargins="0">
        <oddFooter>&amp;R&amp;"Book Antiqua,Bold"&amp;10Schedule-5/ Page &amp;P of &amp;N</oddFooter>
      </headerFooter>
    </customSheetView>
    <customSheetView guid="{EF8F60CB-82F3-477F-A7D3-94F4C70843DC}" scale="90" hiddenColumns="1" state="hidden" topLeftCell="A34">
      <selection activeCell="H8" sqref="H8"/>
      <pageMargins left="0" right="0" top="0" bottom="0" header="0" footer="0"/>
      <printOptions horizontalCentered="1"/>
      <pageSetup paperSize="9" scale="90" fitToHeight="0" orientation="portrait" r:id="rId20"/>
      <headerFooter alignWithMargins="0">
        <oddFooter>&amp;R&amp;"Book Antiqua,Bold"&amp;10Schedule-5/ Page &amp;P of &amp;N</oddFooter>
      </headerFooter>
    </customSheetView>
    <customSheetView guid="{427AF4ED-2BDF-478F-9F0A-595838FA0EC8}" scale="90" hiddenColumns="1" state="hidden" topLeftCell="A34">
      <selection activeCell="H8" sqref="H8"/>
      <pageMargins left="0" right="0" top="0" bottom="0" header="0" footer="0"/>
      <printOptions horizontalCentered="1"/>
      <pageSetup paperSize="9" scale="90" fitToHeight="0" orientation="portrait" r:id="rId21"/>
      <headerFooter alignWithMargins="0">
        <oddFooter>&amp;R&amp;"Book Antiqua,Bold"&amp;10Schedule-5/ Page &amp;P of &amp;N</oddFooter>
      </headerFooter>
    </customSheetView>
    <customSheetView guid="{D4DE57C7-E521-4428-80BD-545B19793C78}" scale="90" hiddenColumns="1" state="hidden" topLeftCell="A34">
      <selection activeCell="H8" sqref="H8"/>
      <pageMargins left="0" right="0" top="0" bottom="0" header="0" footer="0"/>
      <printOptions horizontalCentered="1"/>
      <pageSetup paperSize="9" scale="90" fitToHeight="0" orientation="portrait" r:id="rId22"/>
      <headerFooter alignWithMargins="0">
        <oddFooter>&amp;R&amp;"Book Antiqua,Bold"&amp;10Schedule-5/ Page &amp;P of &amp;N</oddFooter>
      </headerFooter>
    </customSheetView>
    <customSheetView guid="{02C2A9AD-9E17-4CEB-86EA-204D1460A62A}" scale="90" hiddenColumns="1" state="hidden" topLeftCell="A34">
      <selection activeCell="H8" sqref="H8"/>
      <pageMargins left="0" right="0" top="0" bottom="0" header="0" footer="0"/>
      <printOptions horizontalCentered="1"/>
      <pageSetup paperSize="9" scale="90" fitToHeight="0" orientation="portrait" r:id="rId23"/>
      <headerFooter alignWithMargins="0">
        <oddFooter>&amp;R&amp;"Book Antiqua,Bold"&amp;10Schedule-5/ Page &amp;P of &amp;N</oddFooter>
      </headerFooter>
    </customSheetView>
  </customSheetViews>
  <mergeCells count="40">
    <mergeCell ref="B10:C10"/>
    <mergeCell ref="B11:C11"/>
    <mergeCell ref="A3:E3"/>
    <mergeCell ref="A4:E4"/>
    <mergeCell ref="B8:C8"/>
    <mergeCell ref="B9:C9"/>
    <mergeCell ref="I13:K13"/>
    <mergeCell ref="M13:O13"/>
    <mergeCell ref="B14:C14"/>
    <mergeCell ref="D14:E14"/>
    <mergeCell ref="B18:C18"/>
    <mergeCell ref="D18:E21"/>
    <mergeCell ref="B13:C13"/>
    <mergeCell ref="D13:E13"/>
    <mergeCell ref="B15:C15"/>
    <mergeCell ref="D15:E16"/>
    <mergeCell ref="B17:C17"/>
    <mergeCell ref="D17:E17"/>
    <mergeCell ref="B31:C31"/>
    <mergeCell ref="D31:E32"/>
    <mergeCell ref="B22:C22"/>
    <mergeCell ref="D22:E22"/>
    <mergeCell ref="B23:C23"/>
    <mergeCell ref="D23:E26"/>
    <mergeCell ref="B27:C27"/>
    <mergeCell ref="D27:E27"/>
    <mergeCell ref="B28:C28"/>
    <mergeCell ref="D28:E29"/>
    <mergeCell ref="B30:C30"/>
    <mergeCell ref="D30:E30"/>
    <mergeCell ref="A36:A37"/>
    <mergeCell ref="B36:C36"/>
    <mergeCell ref="D36:E36"/>
    <mergeCell ref="B37:C37"/>
    <mergeCell ref="D37:E37"/>
    <mergeCell ref="B39:E39"/>
    <mergeCell ref="B33:C33"/>
    <mergeCell ref="D33:E33"/>
    <mergeCell ref="B34:C34"/>
    <mergeCell ref="D34:E35"/>
  </mergeCells>
  <phoneticPr fontId="27" type="noConversion"/>
  <dataValidations xWindow="1016" yWindow="398" count="10">
    <dataValidation type="decimal" operator="greaterThanOrEqual" allowBlank="1" showInputMessage="1" showErrorMessage="1" error="Enter Numeric figure in Percent only." prompt="Enter Rate of Sales Tax for Direct supply items indicated in Sch-1. " sqref="C21" xr:uid="{00000000-0002-0000-0700-000000000000}">
      <formula1>0</formula1>
    </dataValidation>
    <dataValidation allowBlank="1" showInputMessage="1" showErrorMessage="1" prompt="You may write remarks regarding Octroi here." sqref="D28:E29" xr:uid="{00000000-0002-0000-0700-000001000000}"/>
    <dataValidation allowBlank="1" showInputMessage="1" showErrorMessage="1" prompt="You may write remarks regarding VAT here." sqref="D23:E26" xr:uid="{00000000-0002-0000-0700-000002000000}"/>
    <dataValidation allowBlank="1" showInputMessage="1" showErrorMessage="1" prompt="You may write remarks regarding Sales Tax here." sqref="D18:E21" xr:uid="{00000000-0002-0000-0700-000003000000}"/>
    <dataValidation allowBlank="1" showInputMessage="1" showErrorMessage="1" prompt="You may write remarks regarding Excise Duty here." sqref="D15:E16" xr:uid="{00000000-0002-0000-0700-000004000000}"/>
    <dataValidation type="decimal" operator="greaterThanOrEqual" allowBlank="1" showInputMessage="1" showErrorMessage="1" error="Enter Numeric figure in Percent only." prompt="Enter rate of Excise Duty for Direct supply items indicated in Sch-1. Amount related to this items will be displayed in the respective cell against TOTAL EXCISE DUTY." sqref="C16" xr:uid="{00000000-0002-0000-0700-000005000000}">
      <formula1>0</formula1>
    </dataValidation>
    <dataValidation type="whole" operator="greaterThanOrEqual" allowBlank="1" showInputMessage="1" showErrorMessage="1" error="Enter Numeric Figure only." prompt="Enter the amount on which Sales tax is payable. Amount of Sales Tax related to this at the rate indicated in the column below will be displayed in the cell against TOTAL SALES TAX." sqref="C19:C20" xr:uid="{00000000-0002-0000-0700-000006000000}">
      <formula1>0</formula1>
    </dataValidation>
    <dataValidation type="decimal" operator="greaterThanOrEqual" allowBlank="1" showInputMessage="1" showErrorMessage="1" error="Enter Numeric figure in Percent only." prompt="Enter rate of VAT for Direct supply items indicated in Sch-1. Amount of VAT shall be displayed in the cell against TOTAL VAT." sqref="C26" xr:uid="{00000000-0002-0000-0700-000007000000}">
      <formula1>0</formula1>
    </dataValidation>
    <dataValidation allowBlank="1" showInputMessage="1" showErrorMessage="1" prompt="You may write remarks regarding Entry Tax here." sqref="D31:E32" xr:uid="{00000000-0002-0000-0700-000008000000}"/>
    <dataValidation allowBlank="1" showInputMessage="1" showErrorMessage="1" prompt="You may write remarks regarding Other Taxes &amp; Duties here." sqref="D34:E35" xr:uid="{00000000-0002-0000-0700-000009000000}"/>
  </dataValidations>
  <hyperlinks>
    <hyperlink ref="C29" location="Octroi!Print_Area" tooltip="Click here for Details of Octroi" display="Click here for details of Octroi" xr:uid="{00000000-0004-0000-0700-000000000000}"/>
    <hyperlink ref="C32" location="'Entry Tax'!Print_Area" tooltip="Click here for details of Entry Taxes" display="Click here for details of Entry Taxes" xr:uid="{00000000-0004-0000-0700-000001000000}"/>
    <hyperlink ref="C35" location="'Other Taxes &amp; Duties'!A1" tooltip="Click here for details of Other taxes &amp; Duties" display="Click here for details of Other Taxes &amp; Duties" xr:uid="{00000000-0004-0000-0700-000002000000}"/>
  </hyperlinks>
  <printOptions horizontalCentered="1"/>
  <pageMargins left="0.31" right="0.25" top="0.52" bottom="0.67" header="0.23" footer="0.24"/>
  <pageSetup paperSize="9" scale="90" fitToHeight="0" orientation="portrait" r:id="rId24"/>
  <headerFooter alignWithMargins="0">
    <oddFooter>&amp;R&amp;"Book Antiqua,Bold"&amp;10Schedule-5/ Page &amp;P of &amp;N</oddFooter>
  </headerFooter>
  <drawing r:id="rId2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13"/>
    <pageSetUpPr fitToPage="1"/>
  </sheetPr>
  <dimension ref="A1:G35"/>
  <sheetViews>
    <sheetView tabSelected="1" view="pageBreakPreview" topLeftCell="A3" zoomScale="113" zoomScaleSheetLayoutView="115" workbookViewId="0">
      <selection activeCell="D10" sqref="D10"/>
    </sheetView>
  </sheetViews>
  <sheetFormatPr defaultColWidth="10" defaultRowHeight="16.5"/>
  <cols>
    <col min="1" max="1" width="10.625" style="345" customWidth="1"/>
    <col min="2" max="2" width="27.5" style="345" customWidth="1"/>
    <col min="3" max="3" width="21" style="345" customWidth="1"/>
    <col min="4" max="4" width="34.375" style="345" customWidth="1"/>
    <col min="5" max="6" width="10" style="389"/>
    <col min="7" max="7" width="11.375" style="389" bestFit="1" customWidth="1"/>
    <col min="8" max="16384" width="10" style="389"/>
  </cols>
  <sheetData>
    <row r="1" spans="1:6" ht="18" customHeight="1">
      <c r="A1" s="63" t="str">
        <f>Cover!B3</f>
        <v>CC/NT/W-MISC/DOM/A17/23/09668</v>
      </c>
      <c r="B1" s="64"/>
      <c r="C1" s="66"/>
      <c r="D1" s="67" t="s">
        <v>386</v>
      </c>
    </row>
    <row r="2" spans="1:6" ht="18" customHeight="1">
      <c r="A2" s="360"/>
      <c r="B2" s="357"/>
      <c r="C2" s="342"/>
      <c r="D2" s="342"/>
    </row>
    <row r="3" spans="1:6" ht="76.150000000000006" customHeight="1">
      <c r="A3" s="705" t="str">
        <f>Cover!$B$2</f>
        <v>Renovation Works of C, D &amp; E Type towers of POWERGRID Township at Sector 43 Gurgaon</v>
      </c>
      <c r="B3" s="705"/>
      <c r="C3" s="705"/>
      <c r="D3" s="705"/>
      <c r="E3" s="397"/>
      <c r="F3" s="397"/>
    </row>
    <row r="4" spans="1:6" ht="21.95" customHeight="1">
      <c r="A4" s="708" t="s">
        <v>387</v>
      </c>
      <c r="B4" s="708"/>
      <c r="C4" s="708"/>
      <c r="D4" s="708"/>
    </row>
    <row r="5" spans="1:6" ht="10.9" customHeight="1">
      <c r="A5" s="28"/>
    </row>
    <row r="6" spans="1:6" ht="18" customHeight="1">
      <c r="A6" s="23" t="str">
        <f>'Sch-1'!A6</f>
        <v>Bidder’s Name and Address (Sole Bidder) :</v>
      </c>
      <c r="D6" s="387" t="s">
        <v>71</v>
      </c>
    </row>
    <row r="7" spans="1:6" ht="36" customHeight="1">
      <c r="A7" s="741" t="str">
        <f>'Sch-1'!A7</f>
        <v/>
      </c>
      <c r="B7" s="741"/>
      <c r="C7" s="741"/>
      <c r="D7" s="388" t="str">
        <f>'Sch-1'!K7</f>
        <v>MM dept</v>
      </c>
    </row>
    <row r="8" spans="1:6" ht="18" customHeight="1">
      <c r="A8" s="30" t="s">
        <v>332</v>
      </c>
      <c r="B8" s="737" t="str">
        <f>IF('Sch-1'!B8=0, "", 'Sch-1'!B8)</f>
        <v/>
      </c>
      <c r="C8" s="737"/>
      <c r="D8" s="388" t="str">
        <f>'Sch-1'!K8</f>
        <v>Power Grid Corporation of India Ltd.,</v>
      </c>
    </row>
    <row r="9" spans="1:6" ht="18" customHeight="1">
      <c r="A9" s="30" t="s">
        <v>75</v>
      </c>
      <c r="B9" s="737" t="str">
        <f>IF('Sch-1'!B9=0, "", 'Sch-1'!B9)</f>
        <v/>
      </c>
      <c r="C9" s="737"/>
      <c r="D9" s="388" t="str">
        <f>'Sch-1'!K9</f>
        <v>"Saudamini", Plot No.-2</v>
      </c>
    </row>
    <row r="10" spans="1:6" ht="18" customHeight="1">
      <c r="A10" s="389"/>
      <c r="B10" s="737" t="str">
        <f>IF('Sch-1'!B10=0, "", 'Sch-1'!B10)</f>
        <v/>
      </c>
      <c r="C10" s="737"/>
      <c r="D10" s="388" t="str">
        <f>'Sch-1'!K10</f>
        <v xml:space="preserve">Sector-29, </v>
      </c>
    </row>
    <row r="11" spans="1:6" ht="18" customHeight="1">
      <c r="A11" s="389"/>
      <c r="B11" s="737" t="str">
        <f>IF('Sch-1'!B11=0, "", 'Sch-1'!B11)</f>
        <v/>
      </c>
      <c r="C11" s="737"/>
      <c r="D11" s="388" t="str">
        <f>'Sch-1'!K11</f>
        <v>Gurgaon (Haryana) - 122001</v>
      </c>
    </row>
    <row r="12" spans="1:6" ht="14.45" customHeight="1">
      <c r="A12" s="42"/>
      <c r="B12" s="42"/>
      <c r="C12" s="42"/>
      <c r="D12" s="387"/>
    </row>
    <row r="13" spans="1:6" ht="21.95" customHeight="1">
      <c r="A13" s="43" t="s">
        <v>333</v>
      </c>
      <c r="B13" s="706" t="s">
        <v>388</v>
      </c>
      <c r="C13" s="697"/>
      <c r="D13" s="44" t="s">
        <v>335</v>
      </c>
    </row>
    <row r="14" spans="1:6" ht="21.95" customHeight="1">
      <c r="A14" s="33" t="s">
        <v>338</v>
      </c>
      <c r="B14" s="738" t="s">
        <v>389</v>
      </c>
      <c r="C14" s="738"/>
      <c r="D14" s="56">
        <f>'Sch-1'!L175</f>
        <v>0</v>
      </c>
    </row>
    <row r="15" spans="1:6" ht="21.95" customHeight="1">
      <c r="A15" s="474" t="s">
        <v>350</v>
      </c>
      <c r="B15" s="701" t="s">
        <v>390</v>
      </c>
      <c r="C15" s="712"/>
      <c r="D15" s="523">
        <f>'Sch-1'!N175</f>
        <v>0</v>
      </c>
    </row>
    <row r="16" spans="1:6" ht="35.1" customHeight="1">
      <c r="A16" s="390"/>
      <c r="B16" s="739" t="s">
        <v>391</v>
      </c>
      <c r="C16" s="740"/>
      <c r="D16" s="519">
        <f>D14+D15</f>
        <v>0</v>
      </c>
    </row>
    <row r="17" spans="1:7" ht="21.95" hidden="1" customHeight="1">
      <c r="A17" s="33" t="s">
        <v>350</v>
      </c>
      <c r="B17" s="736" t="s">
        <v>392</v>
      </c>
      <c r="C17" s="736"/>
      <c r="D17" s="56" t="e">
        <f>#REF!</f>
        <v>#REF!</v>
      </c>
    </row>
    <row r="18" spans="1:7" ht="35.1" hidden="1" customHeight="1">
      <c r="A18" s="390"/>
      <c r="B18" s="734" t="s">
        <v>393</v>
      </c>
      <c r="C18" s="735"/>
      <c r="D18" s="391"/>
    </row>
    <row r="19" spans="1:7" ht="21.95" hidden="1" customHeight="1">
      <c r="A19" s="33" t="s">
        <v>358</v>
      </c>
      <c r="B19" s="736" t="s">
        <v>394</v>
      </c>
      <c r="C19" s="736"/>
      <c r="D19" s="56" t="e">
        <f>#REF!</f>
        <v>#REF!</v>
      </c>
    </row>
    <row r="20" spans="1:7" ht="24.6" hidden="1" customHeight="1">
      <c r="A20" s="390"/>
      <c r="B20" s="734" t="s">
        <v>395</v>
      </c>
      <c r="C20" s="735"/>
      <c r="D20" s="391"/>
    </row>
    <row r="21" spans="1:7" ht="21.95" hidden="1" customHeight="1">
      <c r="A21" s="33" t="s">
        <v>364</v>
      </c>
      <c r="B21" s="736" t="s">
        <v>396</v>
      </c>
      <c r="C21" s="736"/>
      <c r="D21" s="185" t="s">
        <v>397</v>
      </c>
    </row>
    <row r="22" spans="1:7" ht="21.6" hidden="1" customHeight="1">
      <c r="A22" s="390"/>
      <c r="B22" s="734" t="s">
        <v>398</v>
      </c>
      <c r="C22" s="735"/>
      <c r="D22" s="391"/>
    </row>
    <row r="23" spans="1:7" ht="30" hidden="1" customHeight="1">
      <c r="A23" s="33">
        <v>5</v>
      </c>
      <c r="B23" s="736" t="s">
        <v>399</v>
      </c>
      <c r="C23" s="736"/>
      <c r="D23" s="56" t="e">
        <f>'Sch-2'!#REF!</f>
        <v>#REF!</v>
      </c>
    </row>
    <row r="24" spans="1:7" ht="51" hidden="1" customHeight="1">
      <c r="A24" s="390"/>
      <c r="B24" s="734" t="s">
        <v>400</v>
      </c>
      <c r="C24" s="735"/>
      <c r="D24" s="392" t="s">
        <v>401</v>
      </c>
    </row>
    <row r="25" spans="1:7" ht="21.95" hidden="1" customHeight="1">
      <c r="A25" s="33" t="s">
        <v>374</v>
      </c>
      <c r="B25" s="736" t="s">
        <v>402</v>
      </c>
      <c r="C25" s="736"/>
      <c r="D25" s="185" t="e">
        <f>#REF!</f>
        <v>#REF!</v>
      </c>
    </row>
    <row r="26" spans="1:7" ht="35.1" hidden="1" customHeight="1">
      <c r="A26" s="390"/>
      <c r="B26" s="734" t="s">
        <v>403</v>
      </c>
      <c r="C26" s="735"/>
      <c r="D26" s="391"/>
    </row>
    <row r="27" spans="1:7" hidden="1">
      <c r="A27" s="733"/>
      <c r="B27" s="695" t="s">
        <v>404</v>
      </c>
      <c r="C27" s="695"/>
      <c r="D27" s="57">
        <f>D14</f>
        <v>0</v>
      </c>
    </row>
    <row r="28" spans="1:7" ht="44.25" hidden="1" customHeight="1">
      <c r="A28" s="733"/>
      <c r="B28" s="695"/>
      <c r="C28" s="695"/>
      <c r="D28" s="398" t="str">
        <f>D24</f>
        <v>Plus Octroi, Entry Tax , Other Taxes &amp; Duties quoted by bidder at Sl. No. 4,5 &amp; 6 of Sch-5</v>
      </c>
    </row>
    <row r="29" spans="1:7" ht="8.25" customHeight="1">
      <c r="A29" s="393"/>
      <c r="B29" s="61"/>
      <c r="C29" s="61"/>
      <c r="D29" s="62"/>
    </row>
    <row r="30" spans="1:7" ht="9.75" customHeight="1">
      <c r="A30" s="393"/>
      <c r="B30" s="61"/>
      <c r="C30" s="72"/>
      <c r="D30" s="62"/>
      <c r="G30" s="399"/>
    </row>
    <row r="31" spans="1:7">
      <c r="A31" s="71"/>
      <c r="B31" s="78"/>
      <c r="C31" s="72" t="s">
        <v>317</v>
      </c>
      <c r="D31" s="76" t="str">
        <f>IF('Sch-1'!K176=0,"",'Sch-1'!K176)</f>
        <v/>
      </c>
      <c r="F31" s="381"/>
    </row>
    <row r="32" spans="1:7">
      <c r="A32" s="71"/>
      <c r="B32" s="78"/>
      <c r="C32" s="72" t="s">
        <v>318</v>
      </c>
      <c r="D32" s="76" t="str">
        <f>IF('Sch-1'!K177=0,"",'Sch-1'!K177)</f>
        <v/>
      </c>
      <c r="F32" s="360"/>
    </row>
    <row r="33" spans="1:6">
      <c r="A33" s="341"/>
      <c r="B33" s="357"/>
      <c r="C33" s="72"/>
      <c r="D33" s="394"/>
      <c r="F33" s="360"/>
    </row>
    <row r="34" spans="1:6" ht="30" customHeight="1">
      <c r="A34" s="341"/>
      <c r="B34" s="357"/>
      <c r="C34" s="72"/>
      <c r="D34" s="341"/>
      <c r="F34" s="381"/>
    </row>
    <row r="35" spans="1:6" ht="30" customHeight="1">
      <c r="A35" s="395"/>
      <c r="B35" s="395"/>
      <c r="C35" s="396"/>
      <c r="E35" s="400"/>
    </row>
  </sheetData>
  <sheetProtection algorithmName="SHA-512" hashValue="RcO6s/fo62tT/IczpcPG/P49oJt1KkhdssawpBRGyqrEv2aHncAqkpToVuRuKa7pNXtzF154jQEXP2CnG0418Q==" saltValue="simP1IoxVRD9zEqtPPkYGw==" spinCount="100000" sheet="1" formatColumns="0" formatRows="0" selectLockedCells="1"/>
  <customSheetViews>
    <customSheetView guid="{FCAAE906-744B-4580-8002-466CC408DAC9}" scale="115" showPageBreaks="1" fitToPage="1" printArea="1" hiddenRows="1" view="pageBreakPreview">
      <selection activeCell="G32" sqref="G32"/>
      <pageMargins left="0" right="0" top="0" bottom="0" header="0" footer="0"/>
      <printOptions horizontalCentered="1"/>
      <pageSetup paperSize="9" fitToHeight="0" orientation="portrait" r:id="rId1"/>
      <headerFooter alignWithMargins="0">
        <oddFooter>&amp;R&amp;"Book Antiqua,Bold"&amp;10Schedule-6/ Page &amp;P of &amp;N</oddFooter>
      </headerFooter>
    </customSheetView>
    <customSheetView guid="{FC366365-2136-48B2-A9F6-DEB708B66B93}" showPageBreaks="1" fitToPage="1" printArea="1" hiddenRows="1" view="pageBreakPreview">
      <selection activeCell="G32" sqref="G32"/>
      <pageMargins left="0" right="0" top="0" bottom="0" header="0" footer="0"/>
      <printOptions horizontalCentered="1"/>
      <pageSetup paperSize="9" fitToHeight="0" orientation="portrait" r:id="rId2"/>
      <headerFooter alignWithMargins="0">
        <oddFooter>&amp;R&amp;"Book Antiqua,Bold"&amp;10Schedule-6/ Page &amp;P of &amp;N</oddFooter>
      </headerFooter>
    </customSheetView>
    <customSheetView guid="{25F14B1D-FADD-4C44-AA48-5D402D65337D}" showPageBreaks="1" fitToPage="1" printArea="1" hiddenRows="1" view="pageBreakPreview">
      <selection activeCell="G32" sqref="G32"/>
      <pageMargins left="0" right="0" top="0" bottom="0" header="0" footer="0"/>
      <printOptions horizontalCentered="1"/>
      <pageSetup paperSize="9" fitToHeight="0" orientation="portrait" r:id="rId3"/>
      <headerFooter alignWithMargins="0">
        <oddFooter>&amp;R&amp;"Book Antiqua,Bold"&amp;10Schedule-6/ Page &amp;P of &amp;N</oddFooter>
      </headerFooter>
    </customSheetView>
    <customSheetView guid="{2D068FA3-47E3-4516-81A6-894AA90F7864}" showPageBreaks="1" fitToPage="1" printArea="1" hiddenRows="1" view="pageBreakPreview" topLeftCell="A4">
      <selection activeCell="G32" sqref="G32"/>
      <pageMargins left="0" right="0" top="0" bottom="0" header="0" footer="0"/>
      <printOptions horizontalCentered="1"/>
      <pageSetup paperSize="9" fitToHeight="0" orientation="portrait" r:id="rId4"/>
      <headerFooter alignWithMargins="0">
        <oddFooter>&amp;R&amp;"Book Antiqua,Bold"&amp;10Schedule-6/ Page &amp;P of &amp;N</oddFooter>
      </headerFooter>
    </customSheetView>
    <customSheetView guid="{97B2ED79-AE3F-4DF3-959D-96AE4A0B76A0}" showPageBreaks="1" fitToPage="1" printArea="1" hiddenRows="1" view="pageBreakPreview">
      <selection activeCell="B31" sqref="B31"/>
      <pageMargins left="0" right="0" top="0" bottom="0" header="0" footer="0"/>
      <printOptions horizontalCentered="1"/>
      <pageSetup paperSize="9" fitToHeight="0" orientation="portrait" r:id="rId5"/>
      <headerFooter alignWithMargins="0">
        <oddFooter>&amp;R&amp;"Book Antiqua,Bold"&amp;10Schedule-6/ Page &amp;P of &amp;N</oddFooter>
      </headerFooter>
    </customSheetView>
    <customSheetView guid="{CB39F8EE-FAD8-4C4E-B5E9-5EC27AC08528}" showPageBreaks="1" fitToPage="1" printArea="1" hiddenRows="1" view="pageBreakPreview">
      <selection activeCell="D34" sqref="D34"/>
      <pageMargins left="0" right="0" top="0" bottom="0" header="0" footer="0"/>
      <printOptions horizontalCentered="1"/>
      <pageSetup paperSize="9" fitToHeight="0" orientation="portrait" r:id="rId6"/>
      <headerFooter alignWithMargins="0">
        <oddFooter>&amp;R&amp;"Book Antiqua,Bold"&amp;10Schedule-6/ Page &amp;P of &amp;N</oddFooter>
      </headerFooter>
    </customSheetView>
    <customSheetView guid="{E8B8E0BD-9CB3-4C7D-9BC6-088FDFCB0B45}" showPageBreaks="1" fitToPage="1" printArea="1" hiddenRows="1" view="pageBreakPreview">
      <selection activeCell="D34" sqref="D34"/>
      <pageMargins left="0" right="0" top="0" bottom="0" header="0" footer="0"/>
      <printOptions horizontalCentered="1"/>
      <pageSetup paperSize="9" fitToHeight="0" orientation="portrait" r:id="rId7"/>
      <headerFooter alignWithMargins="0">
        <oddFooter>&amp;R&amp;"Book Antiqua,Bold"&amp;10Schedule-6/ Page &amp;P of &amp;N</oddFooter>
      </headerFooter>
    </customSheetView>
    <customSheetView guid="{E2E57CA5-082B-4C11-AB34-2A298199576B}" showPageBreaks="1" fitToPage="1" printArea="1" view="pageBreakPreview" topLeftCell="A13">
      <selection activeCell="F19" sqref="F19"/>
      <pageMargins left="0" right="0" top="0" bottom="0" header="0" footer="0"/>
      <printOptions horizontalCentered="1"/>
      <pageSetup paperSize="9" fitToHeight="0" orientation="portrait" r:id="rId8"/>
      <headerFooter alignWithMargins="0">
        <oddFooter>&amp;R&amp;"Book Antiqua,Bold"&amp;10Schedule-6/ Page &amp;P of &amp;N</oddFooter>
      </headerFooter>
    </customSheetView>
    <customSheetView guid="{EEE4E2D7-4BFE-4C24-8B93-9FD441A50336}" fitToPage="1">
      <selection activeCell="D27" sqref="D27"/>
      <pageMargins left="0" right="0" top="0" bottom="0" header="0" footer="0"/>
      <printOptions horizontalCentered="1"/>
      <pageSetup paperSize="9" fitToHeight="0" orientation="portrait" r:id="rId9"/>
      <headerFooter alignWithMargins="0">
        <oddFooter>&amp;R&amp;"Book Antiqua,Bold"&amp;10Schedule-6/ Page &amp;P of &amp;N</oddFooter>
      </headerFooter>
    </customSheetView>
    <customSheetView guid="{091A6405-72DB-46E0-B81A-EC53A5C58396}">
      <pageMargins left="0" right="0" top="0" bottom="0" header="0" footer="0"/>
      <printOptions horizontalCentered="1"/>
      <pageSetup paperSize="9" fitToHeight="0" orientation="portrait" r:id="rId10"/>
      <headerFooter alignWithMargins="0">
        <oddFooter>&amp;R&amp;"Book Antiqua,Bold"&amp;10Schedule-6/ Page &amp;P of &amp;N</oddFooter>
      </headerFooter>
    </customSheetView>
    <customSheetView guid="{4F65FF32-EC61-4022-A399-2986D7B6B8B3}" showRuler="0">
      <pageMargins left="0" right="0" top="0" bottom="0" header="0" footer="0"/>
      <printOptions horizontalCentered="1"/>
      <pageSetup paperSize="9" fitToHeight="0" orientation="portrait" r:id="rId11"/>
      <headerFooter alignWithMargins="0">
        <oddFooter>&amp;R&amp;"Book Antiqua,Bold"&amp;10Schedule-6/ Page &amp;P of &amp;N</oddFooter>
      </headerFooter>
    </customSheetView>
    <customSheetView guid="{01ACF2E1-8E61-4459-ABC1-B6C183DEED61}" showRuler="0">
      <pageMargins left="0" right="0" top="0" bottom="0" header="0" footer="0"/>
      <printOptions horizontalCentered="1"/>
      <pageSetup paperSize="9" fitToHeight="0" orientation="portrait" r:id="rId12"/>
      <headerFooter alignWithMargins="0">
        <oddFooter>&amp;R&amp;"Book Antiqua,Bold"&amp;10Schedule-6/ Page &amp;P of &amp;N</oddFooter>
      </headerFooter>
    </customSheetView>
    <customSheetView guid="{14D7F02E-BCCA-4517-ABC7-537FF4AEB67A}">
      <selection activeCell="A4" sqref="A4:D4"/>
      <pageMargins left="0" right="0" top="0" bottom="0" header="0" footer="0"/>
      <printOptions horizontalCentered="1"/>
      <pageSetup paperSize="9" fitToHeight="0" orientation="portrait" r:id="rId13"/>
      <headerFooter alignWithMargins="0">
        <oddFooter>&amp;R&amp;"Book Antiqua,Bold"&amp;10Schedule-6/ Page &amp;P of &amp;N</oddFooter>
      </headerFooter>
    </customSheetView>
    <customSheetView guid="{27A45B7A-04F2-4516-B80B-5ED0825D4ED3}" fitToPage="1">
      <selection activeCell="D27" sqref="D27"/>
      <pageMargins left="0" right="0" top="0" bottom="0" header="0" footer="0"/>
      <printOptions horizontalCentered="1"/>
      <pageSetup paperSize="9" fitToHeight="0" orientation="portrait" r:id="rId14"/>
      <headerFooter alignWithMargins="0">
        <oddFooter>&amp;R&amp;"Book Antiqua,Bold"&amp;10Schedule-6/ Page &amp;P of &amp;N</oddFooter>
      </headerFooter>
    </customSheetView>
    <customSheetView guid="{1F4837C2-36FF-4422-95DC-EAAD1B4FAC2F}" showPageBreaks="1" fitToPage="1" printArea="1" hiddenRows="1" view="pageBreakPreview" topLeftCell="A4">
      <selection activeCell="G13" sqref="G13"/>
      <pageMargins left="0" right="0" top="0" bottom="0" header="0" footer="0"/>
      <printOptions horizontalCentered="1"/>
      <pageSetup paperSize="9" fitToHeight="0" orientation="portrait" r:id="rId15"/>
      <headerFooter alignWithMargins="0">
        <oddFooter>&amp;R&amp;"Book Antiqua,Bold"&amp;10Schedule-6/ Page &amp;P of &amp;N</oddFooter>
      </headerFooter>
    </customSheetView>
    <customSheetView guid="{FD7F7BE1-8CB1-460B-98AB-D33E15FD14E6}" showPageBreaks="1" fitToPage="1" printArea="1" hiddenRows="1" view="pageBreakPreview" topLeftCell="A7">
      <selection activeCell="D14" sqref="D14"/>
      <pageMargins left="0" right="0" top="0" bottom="0" header="0" footer="0"/>
      <printOptions horizontalCentered="1"/>
      <pageSetup paperSize="9" fitToHeight="0" orientation="portrait" r:id="rId16"/>
      <headerFooter alignWithMargins="0">
        <oddFooter>&amp;R&amp;"Book Antiqua,Bold"&amp;10Schedule-6/ Page &amp;P of &amp;N</oddFooter>
      </headerFooter>
    </customSheetView>
    <customSheetView guid="{8C0E2163-61BB-48DF-AFAF-5E75147ED450}" showPageBreaks="1" fitToPage="1" printArea="1" hiddenRows="1" view="pageBreakPreview" topLeftCell="A7">
      <selection activeCell="D34" sqref="D34"/>
      <pageMargins left="0" right="0" top="0" bottom="0" header="0" footer="0"/>
      <printOptions horizontalCentered="1"/>
      <pageSetup paperSize="9" fitToHeight="0" orientation="portrait" r:id="rId17"/>
      <headerFooter alignWithMargins="0">
        <oddFooter>&amp;R&amp;"Book Antiqua,Bold"&amp;10Schedule-6/ Page &amp;P of &amp;N</oddFooter>
      </headerFooter>
    </customSheetView>
    <customSheetView guid="{3DA0B320-DAF7-4F4A-921A-9FCFD188E8C7}" showPageBreaks="1" fitToPage="1" printArea="1" hiddenRows="1" view="pageBreakPreview" topLeftCell="A7">
      <selection activeCell="D34" sqref="D34"/>
      <pageMargins left="0" right="0" top="0" bottom="0" header="0" footer="0"/>
      <printOptions horizontalCentered="1"/>
      <pageSetup paperSize="9" fitToHeight="0" orientation="portrait" r:id="rId18"/>
      <headerFooter alignWithMargins="0">
        <oddFooter>&amp;R&amp;"Book Antiqua,Bold"&amp;10Schedule-6/ Page &amp;P of &amp;N</oddFooter>
      </headerFooter>
    </customSheetView>
    <customSheetView guid="{BE0CEA4D-1A4E-4C32-BF92-B8DA3D3423E5}" showPageBreaks="1" fitToPage="1" printArea="1" hiddenRows="1" view="pageBreakPreview">
      <selection activeCell="D34" sqref="D34"/>
      <pageMargins left="0" right="0" top="0" bottom="0" header="0" footer="0"/>
      <printOptions horizontalCentered="1"/>
      <pageSetup paperSize="9" fitToHeight="0" orientation="portrait" r:id="rId19"/>
      <headerFooter alignWithMargins="0">
        <oddFooter>&amp;R&amp;"Book Antiqua,Bold"&amp;10Schedule-6/ Page &amp;P of &amp;N</oddFooter>
      </headerFooter>
    </customSheetView>
    <customSheetView guid="{714760DF-5EB1-4543-9C04-C1A23AAE4384}" showPageBreaks="1" fitToPage="1" printArea="1" hiddenRows="1" view="pageBreakPreview" topLeftCell="A7">
      <selection activeCell="D34" sqref="D34"/>
      <pageMargins left="0" right="0" top="0" bottom="0" header="0" footer="0"/>
      <printOptions horizontalCentered="1"/>
      <pageSetup paperSize="9" fitToHeight="0" orientation="portrait" r:id="rId20"/>
      <headerFooter alignWithMargins="0">
        <oddFooter>&amp;R&amp;"Book Antiqua,Bold"&amp;10Schedule-6/ Page &amp;P of &amp;N</oddFooter>
      </headerFooter>
    </customSheetView>
    <customSheetView guid="{D4A148BB-8D25-43B9-8797-A9D3AE767B49}" showPageBreaks="1" fitToPage="1" printArea="1" hiddenRows="1" view="pageBreakPreview">
      <selection activeCell="D34" sqref="D34"/>
      <pageMargins left="0" right="0" top="0" bottom="0" header="0" footer="0"/>
      <printOptions horizontalCentered="1"/>
      <pageSetup paperSize="9" fitToHeight="0" orientation="portrait" r:id="rId21"/>
      <headerFooter alignWithMargins="0">
        <oddFooter>&amp;R&amp;"Book Antiqua,Bold"&amp;10Schedule-6/ Page &amp;P of &amp;N</oddFooter>
      </headerFooter>
    </customSheetView>
    <customSheetView guid="{9658319F-66FC-48F8-AB8A-302F6F77BA10}" showPageBreaks="1" fitToPage="1" printArea="1" hiddenRows="1" view="pageBreakPreview" topLeftCell="A7">
      <selection activeCell="B31" sqref="B31"/>
      <pageMargins left="0" right="0" top="0" bottom="0" header="0" footer="0"/>
      <printOptions horizontalCentered="1"/>
      <pageSetup paperSize="9" fitToHeight="0" orientation="portrait" r:id="rId22"/>
      <headerFooter alignWithMargins="0">
        <oddFooter>&amp;R&amp;"Book Antiqua,Bold"&amp;10Schedule-6/ Page &amp;P of &amp;N</oddFooter>
      </headerFooter>
    </customSheetView>
    <customSheetView guid="{EF8F60CB-82F3-477F-A7D3-94F4C70843DC}" showPageBreaks="1" fitToPage="1" printArea="1" hiddenRows="1" view="pageBreakPreview" topLeftCell="A4">
      <selection activeCell="G32" sqref="G32"/>
      <pageMargins left="0" right="0" top="0" bottom="0" header="0" footer="0"/>
      <printOptions horizontalCentered="1"/>
      <pageSetup paperSize="9" fitToHeight="0" orientation="portrait" r:id="rId23"/>
      <headerFooter alignWithMargins="0">
        <oddFooter>&amp;R&amp;"Book Antiqua,Bold"&amp;10Schedule-6/ Page &amp;P of &amp;N</oddFooter>
      </headerFooter>
    </customSheetView>
    <customSheetView guid="{427AF4ED-2BDF-478F-9F0A-595838FA0EC8}" showPageBreaks="1" fitToPage="1" printArea="1" hiddenRows="1" view="pageBreakPreview">
      <selection activeCell="G32" sqref="G32"/>
      <pageMargins left="0" right="0" top="0" bottom="0" header="0" footer="0"/>
      <printOptions horizontalCentered="1"/>
      <pageSetup paperSize="9" fitToHeight="0" orientation="portrait" r:id="rId24"/>
      <headerFooter alignWithMargins="0">
        <oddFooter>&amp;R&amp;"Book Antiqua,Bold"&amp;10Schedule-6/ Page &amp;P of &amp;N</oddFooter>
      </headerFooter>
    </customSheetView>
    <customSheetView guid="{D4DE57C7-E521-4428-80BD-545B19793C78}" scale="115" showPageBreaks="1" fitToPage="1" printArea="1" hiddenRows="1" view="pageBreakPreview">
      <selection activeCell="G32" sqref="G32"/>
      <pageMargins left="0" right="0" top="0" bottom="0" header="0" footer="0"/>
      <printOptions horizontalCentered="1"/>
      <pageSetup paperSize="9" fitToHeight="0" orientation="portrait" r:id="rId25"/>
      <headerFooter alignWithMargins="0">
        <oddFooter>&amp;R&amp;"Book Antiqua,Bold"&amp;10Schedule-6/ Page &amp;P of &amp;N</oddFooter>
      </headerFooter>
    </customSheetView>
    <customSheetView guid="{02C2A9AD-9E17-4CEB-86EA-204D1460A62A}" scale="115" showPageBreaks="1" fitToPage="1" printArea="1" hiddenRows="1" view="pageBreakPreview">
      <selection activeCell="G32" sqref="G32"/>
      <pageMargins left="0" right="0" top="0" bottom="0" header="0" footer="0"/>
      <printOptions horizontalCentered="1"/>
      <pageSetup paperSize="9" fitToHeight="0" orientation="portrait" r:id="rId26"/>
      <headerFooter alignWithMargins="0">
        <oddFooter>&amp;R&amp;"Book Antiqua,Bold"&amp;10Schedule-6/ Page &amp;P of &amp;N</oddFooter>
      </headerFooter>
    </customSheetView>
  </customSheetViews>
  <mergeCells count="23">
    <mergeCell ref="A3:D3"/>
    <mergeCell ref="A4:D4"/>
    <mergeCell ref="B13:C13"/>
    <mergeCell ref="B8:C8"/>
    <mergeCell ref="B17:C17"/>
    <mergeCell ref="B9:C9"/>
    <mergeCell ref="B10:C10"/>
    <mergeCell ref="A7:C7"/>
    <mergeCell ref="B15:C15"/>
    <mergeCell ref="B19:C19"/>
    <mergeCell ref="B11:C11"/>
    <mergeCell ref="B18:C18"/>
    <mergeCell ref="B14:C14"/>
    <mergeCell ref="B16:C16"/>
    <mergeCell ref="A27:A28"/>
    <mergeCell ref="B20:C20"/>
    <mergeCell ref="B26:C26"/>
    <mergeCell ref="B27:C28"/>
    <mergeCell ref="B24:C24"/>
    <mergeCell ref="B21:C21"/>
    <mergeCell ref="B25:C25"/>
    <mergeCell ref="B22:C22"/>
    <mergeCell ref="B23:C23"/>
  </mergeCells>
  <phoneticPr fontId="1" type="noConversion"/>
  <printOptions horizontalCentered="1"/>
  <pageMargins left="0.5" right="0.38" top="0.56999999999999995" bottom="0.48" header="0.38" footer="0.24"/>
  <pageSetup paperSize="9" fitToHeight="0" orientation="portrait" r:id="rId27"/>
  <headerFooter alignWithMargins="0">
    <oddFooter>&amp;R&amp;"Book Antiqua,Bold"&amp;10Schedule-6/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20</vt:i4>
      </vt:variant>
    </vt:vector>
  </HeadingPairs>
  <TitlesOfParts>
    <vt:vector size="39" baseType="lpstr">
      <vt:lpstr>Basic</vt:lpstr>
      <vt:lpstr>Cover</vt:lpstr>
      <vt:lpstr>Instructions</vt:lpstr>
      <vt:lpstr>Names of Bidder</vt:lpstr>
      <vt:lpstr>Sch-1</vt:lpstr>
      <vt:lpstr>Sch-1(Disc)</vt:lpstr>
      <vt:lpstr>Sch-2</vt:lpstr>
      <vt:lpstr>Sch-5 Dis</vt:lpstr>
      <vt:lpstr>Sch-3</vt:lpstr>
      <vt:lpstr>Sch-3 After Discount</vt:lpstr>
      <vt:lpstr>Discount</vt:lpstr>
      <vt:lpstr>Octroi</vt:lpstr>
      <vt:lpstr>Entry Tax</vt:lpstr>
      <vt:lpstr>Other Taxes &amp; Duties</vt:lpstr>
      <vt:lpstr>Bid Form 2nd Envelope</vt:lpstr>
      <vt:lpstr>Q &amp; C</vt:lpstr>
      <vt:lpstr>N to W</vt:lpstr>
      <vt:lpstr>Sheet1</vt:lpstr>
      <vt:lpstr>Sheet2</vt:lpstr>
      <vt:lpstr>'Bid Form 2nd Envelope'!Print_Area</vt:lpstr>
      <vt:lpstr>Discount!Print_Area</vt:lpstr>
      <vt:lpstr>'Entry Tax'!Print_Area</vt:lpstr>
      <vt:lpstr>Instructions!Print_Area</vt:lpstr>
      <vt:lpstr>'Names of Bidder'!Print_Area</vt:lpstr>
      <vt:lpstr>Octroi!Print_Area</vt:lpstr>
      <vt:lpstr>'Other Taxes &amp; Duties'!Print_Area</vt:lpstr>
      <vt:lpstr>'Q &amp; C'!Print_Area</vt:lpstr>
      <vt:lpstr>'Sch-1'!Print_Area</vt:lpstr>
      <vt:lpstr>'Sch-1(Disc)'!Print_Area</vt:lpstr>
      <vt:lpstr>'Sch-2'!Print_Area</vt:lpstr>
      <vt:lpstr>'Sch-3'!Print_Area</vt:lpstr>
      <vt:lpstr>'Sch-3 After Discount'!Print_Area</vt:lpstr>
      <vt:lpstr>'Sch-5 Dis'!Print_Area</vt:lpstr>
      <vt:lpstr>'Sch-1'!Print_Titles</vt:lpstr>
      <vt:lpstr>'Sch-1(Disc)'!Print_Titles</vt:lpstr>
      <vt:lpstr>'Sch-2'!Print_Titles</vt:lpstr>
      <vt:lpstr>'Sch-3'!Print_Titles</vt:lpstr>
      <vt:lpstr>'Sch-3 After Discount'!Print_Titles</vt:lpstr>
      <vt:lpstr>'Sch-5 Dis'!Print_Titles</vt:lpstr>
    </vt:vector>
  </TitlesOfParts>
  <Manager/>
  <Company>POWERGRID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PGCIL</dc:creator>
  <cp:keywords/>
  <dc:description/>
  <cp:lastModifiedBy>Rohit Kumar Varshney {रोहित कुमार वार्ष्णेय}</cp:lastModifiedBy>
  <cp:revision/>
  <dcterms:created xsi:type="dcterms:W3CDTF">2001-07-26T10:23:15Z</dcterms:created>
  <dcterms:modified xsi:type="dcterms:W3CDTF">2023-12-18T12:44:35Z</dcterms:modified>
  <cp:category/>
  <cp:contentStatus/>
</cp:coreProperties>
</file>