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24226"/>
  <xr:revisionPtr revIDLastSave="344" documentId="13_ncr:1_{DDEAA8BD-2FF1-4A53-A1D7-BD6A40EE8846}" xr6:coauthVersionLast="47" xr6:coauthVersionMax="47" xr10:uidLastSave="{6BFE1BEE-567C-4B2F-BD9E-70D0A0239720}"/>
  <workbookProtection workbookAlgorithmName="SHA-512" workbookHashValue="XnShvuDN7IjjlcOBh8BjzUiZTGhJUjWJUgYDnsmkPqAqggJggSDUQPybLFgn+3lnrrltaULe7plcyJGn8GBFnQ==" workbookSaltValue="eyC/6/ec0E8wZSe/74Q/+g==" workbookSpinCount="100000" lockStructure="1"/>
  <bookViews>
    <workbookView xWindow="-120" yWindow="-120" windowWidth="29040" windowHeight="15720" firstSheet="1" activeTab="3" xr2:uid="{00000000-000D-0000-FFFF-FFFF00000000}"/>
  </bookViews>
  <sheets>
    <sheet name="Sheet1" sheetId="1" state="hidden" r:id="rId1"/>
    <sheet name="Basic" sheetId="2" r:id="rId2"/>
    <sheet name="Details" sheetId="3" r:id="rId3"/>
    <sheet name="Schedule-I" sheetId="8" r:id="rId4"/>
    <sheet name="Summary" sheetId="5" r:id="rId5"/>
    <sheet name="Bid form 2nd envelope" sheetId="6" r:id="rId6"/>
  </sheets>
  <externalReferences>
    <externalReference r:id="rId7"/>
  </externalReferences>
  <definedNames>
    <definedName name="_xlnm.Print_Area" localSheetId="3">'Schedule-I'!$A$8:$H$203</definedName>
    <definedName name="_xlnm.Print_Titles" localSheetId="3">'Schedule-I'!$10:$12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9" i="8" l="1"/>
  <c r="H24" i="8"/>
  <c r="H25" i="8"/>
  <c r="H26" i="8"/>
  <c r="H28" i="8"/>
  <c r="H45" i="8"/>
  <c r="H55" i="8"/>
  <c r="H57" i="8"/>
  <c r="H58" i="8"/>
  <c r="H59" i="8"/>
  <c r="H67" i="8"/>
  <c r="H68" i="8"/>
  <c r="H71" i="8"/>
  <c r="H73" i="8"/>
  <c r="H78" i="8"/>
  <c r="H81" i="8"/>
  <c r="H82" i="8"/>
  <c r="H75" i="8"/>
  <c r="H72" i="8"/>
  <c r="H62" i="8"/>
  <c r="H51" i="8"/>
  <c r="H50" i="8"/>
  <c r="H32" i="8"/>
  <c r="H31" i="8"/>
  <c r="H30" i="8"/>
  <c r="H15" i="8"/>
  <c r="H94" i="8"/>
  <c r="H97" i="8"/>
  <c r="H99" i="8"/>
  <c r="H113" i="8"/>
  <c r="H114" i="8"/>
  <c r="H121" i="8"/>
  <c r="H124" i="8"/>
  <c r="H126" i="8"/>
  <c r="H128" i="8"/>
  <c r="H135" i="8"/>
  <c r="H132" i="8"/>
  <c r="H130" i="8"/>
  <c r="H119" i="8"/>
  <c r="H118" i="8"/>
  <c r="H102" i="8"/>
  <c r="H101" i="8"/>
  <c r="H92" i="8"/>
  <c r="H90" i="8"/>
  <c r="E197" i="8"/>
  <c r="F197" i="8" s="1"/>
  <c r="H197" i="8" s="1"/>
  <c r="E196" i="8"/>
  <c r="F196" i="8" s="1"/>
  <c r="H196" i="8" s="1"/>
  <c r="E195" i="8"/>
  <c r="F195" i="8" s="1"/>
  <c r="H195" i="8" s="1"/>
  <c r="E194" i="8"/>
  <c r="F194" i="8" s="1"/>
  <c r="H194" i="8" s="1"/>
  <c r="E192" i="8"/>
  <c r="F192" i="8" s="1"/>
  <c r="H192" i="8" s="1"/>
  <c r="F190" i="8"/>
  <c r="H190" i="8" s="1"/>
  <c r="F189" i="8"/>
  <c r="H189" i="8" s="1"/>
  <c r="E188" i="8"/>
  <c r="F188" i="8" s="1"/>
  <c r="H188" i="8" s="1"/>
  <c r="E187" i="8"/>
  <c r="F187" i="8" s="1"/>
  <c r="H187" i="8" s="1"/>
  <c r="F186" i="8"/>
  <c r="H186" i="8" s="1"/>
  <c r="F185" i="8"/>
  <c r="H185" i="8" s="1"/>
  <c r="F183" i="8"/>
  <c r="H183" i="8" s="1"/>
  <c r="F181" i="8"/>
  <c r="H181" i="8" s="1"/>
  <c r="F180" i="8"/>
  <c r="H180" i="8" s="1"/>
  <c r="F178" i="8"/>
  <c r="H178" i="8" s="1"/>
  <c r="E177" i="8"/>
  <c r="F177" i="8" s="1"/>
  <c r="H177" i="8" s="1"/>
  <c r="F176" i="8"/>
  <c r="H176" i="8" s="1"/>
  <c r="E176" i="8"/>
  <c r="E175" i="8"/>
  <c r="F175" i="8" s="1"/>
  <c r="H175" i="8" s="1"/>
  <c r="E173" i="8"/>
  <c r="F173" i="8" s="1"/>
  <c r="H173" i="8" s="1"/>
  <c r="F171" i="8"/>
  <c r="H171" i="8" s="1"/>
  <c r="F170" i="8"/>
  <c r="H170" i="8" s="1"/>
  <c r="H169" i="8"/>
  <c r="F169" i="8"/>
  <c r="F168" i="8"/>
  <c r="H168" i="8" s="1"/>
  <c r="F167" i="8"/>
  <c r="H167" i="8" s="1"/>
  <c r="F166" i="8"/>
  <c r="H166" i="8" s="1"/>
  <c r="F165" i="8"/>
  <c r="H165" i="8" s="1"/>
  <c r="F164" i="8"/>
  <c r="H164" i="8" s="1"/>
  <c r="F163" i="8"/>
  <c r="H163" i="8" s="1"/>
  <c r="F162" i="8"/>
  <c r="H162" i="8" s="1"/>
  <c r="F161" i="8"/>
  <c r="H161" i="8" s="1"/>
  <c r="F160" i="8"/>
  <c r="H160" i="8" s="1"/>
  <c r="F158" i="8"/>
  <c r="H158" i="8" s="1"/>
  <c r="F157" i="8"/>
  <c r="H157" i="8" s="1"/>
  <c r="F156" i="8"/>
  <c r="H156" i="8" s="1"/>
  <c r="F155" i="8"/>
  <c r="H155" i="8" s="1"/>
  <c r="F154" i="8"/>
  <c r="H154" i="8" s="1"/>
  <c r="F153" i="8"/>
  <c r="H153" i="8" s="1"/>
  <c r="F152" i="8"/>
  <c r="H152" i="8" s="1"/>
  <c r="F151" i="8"/>
  <c r="H151" i="8" s="1"/>
  <c r="F150" i="8"/>
  <c r="H150" i="8" s="1"/>
  <c r="F147" i="8"/>
  <c r="H147" i="8" s="1"/>
  <c r="F146" i="8"/>
  <c r="H146" i="8" s="1"/>
  <c r="F145" i="8"/>
  <c r="H145" i="8" s="1"/>
  <c r="F143" i="8"/>
  <c r="H143" i="8" s="1"/>
  <c r="F142" i="8"/>
  <c r="H142" i="8" s="1"/>
  <c r="F141" i="8"/>
  <c r="H141" i="8" s="1"/>
  <c r="H137" i="8"/>
  <c r="F137" i="8"/>
  <c r="E136" i="8"/>
  <c r="F136" i="8" s="1"/>
  <c r="F135" i="8"/>
  <c r="E134" i="8"/>
  <c r="F134" i="8" s="1"/>
  <c r="E133" i="8"/>
  <c r="F133" i="8" s="1"/>
  <c r="F132" i="8"/>
  <c r="H131" i="8"/>
  <c r="F131" i="8"/>
  <c r="F130" i="8"/>
  <c r="H129" i="8"/>
  <c r="F129" i="8"/>
  <c r="F128" i="8"/>
  <c r="F126" i="8"/>
  <c r="F125" i="8"/>
  <c r="F124" i="8"/>
  <c r="F123" i="8"/>
  <c r="F122" i="8"/>
  <c r="F121" i="8"/>
  <c r="F120" i="8"/>
  <c r="F119" i="8"/>
  <c r="F118" i="8"/>
  <c r="F117" i="8"/>
  <c r="H116" i="8"/>
  <c r="F116" i="8"/>
  <c r="F114" i="8"/>
  <c r="F113" i="8"/>
  <c r="F112" i="8"/>
  <c r="F110" i="8"/>
  <c r="F109" i="8"/>
  <c r="H108" i="8"/>
  <c r="F108" i="8"/>
  <c r="F106" i="8"/>
  <c r="H105" i="8"/>
  <c r="F105" i="8"/>
  <c r="H103" i="8"/>
  <c r="F103" i="8"/>
  <c r="F102" i="8"/>
  <c r="F101" i="8"/>
  <c r="H100" i="8"/>
  <c r="F100" i="8"/>
  <c r="F99" i="8"/>
  <c r="F97" i="8"/>
  <c r="F96" i="8"/>
  <c r="H95" i="8"/>
  <c r="F95" i="8"/>
  <c r="F94" i="8"/>
  <c r="F93" i="8"/>
  <c r="F92" i="8"/>
  <c r="F91" i="8"/>
  <c r="F90" i="8"/>
  <c r="F89" i="8"/>
  <c r="H89" i="8" s="1"/>
  <c r="F88" i="8"/>
  <c r="H87" i="8"/>
  <c r="F87" i="8"/>
  <c r="F84" i="8"/>
  <c r="H84" i="8" s="1"/>
  <c r="F83" i="8"/>
  <c r="H83" i="8" s="1"/>
  <c r="E83" i="8"/>
  <c r="F82" i="8"/>
  <c r="F81" i="8"/>
  <c r="H80" i="8"/>
  <c r="F80" i="8"/>
  <c r="H79" i="8"/>
  <c r="F79" i="8"/>
  <c r="F78" i="8"/>
  <c r="F77" i="8"/>
  <c r="F76" i="8"/>
  <c r="F75" i="8"/>
  <c r="F74" i="8"/>
  <c r="F73" i="8"/>
  <c r="F72" i="8"/>
  <c r="F71" i="8"/>
  <c r="H70" i="8"/>
  <c r="F70" i="8"/>
  <c r="F69" i="8"/>
  <c r="F68" i="8"/>
  <c r="F67" i="8"/>
  <c r="F66" i="8"/>
  <c r="H65" i="8"/>
  <c r="F65" i="8"/>
  <c r="H64" i="8"/>
  <c r="F64" i="8"/>
  <c r="H63" i="8"/>
  <c r="F63" i="8"/>
  <c r="F62" i="8"/>
  <c r="E60" i="8"/>
  <c r="F60" i="8" s="1"/>
  <c r="H60" i="8" s="1"/>
  <c r="F59" i="8"/>
  <c r="F58" i="8"/>
  <c r="F57" i="8"/>
  <c r="F56" i="8"/>
  <c r="F55" i="8"/>
  <c r="F54" i="8"/>
  <c r="H54" i="8" s="1"/>
  <c r="F53" i="8"/>
  <c r="F51" i="8"/>
  <c r="F50" i="8"/>
  <c r="H49" i="8"/>
  <c r="F49" i="8"/>
  <c r="F47" i="8"/>
  <c r="F46" i="8"/>
  <c r="F45" i="8"/>
  <c r="F44" i="8"/>
  <c r="F43" i="8"/>
  <c r="F41" i="8"/>
  <c r="H41" i="8" s="1"/>
  <c r="F38" i="8"/>
  <c r="H37" i="8"/>
  <c r="F37" i="8"/>
  <c r="H36" i="8"/>
  <c r="F36" i="8"/>
  <c r="H35" i="8"/>
  <c r="F35" i="8"/>
  <c r="F34" i="8"/>
  <c r="H33" i="8"/>
  <c r="F33" i="8"/>
  <c r="F32" i="8"/>
  <c r="F31" i="8"/>
  <c r="F30" i="8"/>
  <c r="F29" i="8"/>
  <c r="F28" i="8"/>
  <c r="F27" i="8"/>
  <c r="F26" i="8"/>
  <c r="F25" i="8"/>
  <c r="F24" i="8"/>
  <c r="F22" i="8"/>
  <c r="F21" i="8"/>
  <c r="F20" i="8"/>
  <c r="H19" i="8"/>
  <c r="F19" i="8"/>
  <c r="H18" i="8"/>
  <c r="F18" i="8"/>
  <c r="F17" i="8"/>
  <c r="F15" i="8"/>
  <c r="H44" i="8" l="1"/>
  <c r="H76" i="8"/>
  <c r="H123" i="8"/>
  <c r="H109" i="8"/>
  <c r="H122" i="8"/>
  <c r="H93" i="8"/>
  <c r="H46" i="8"/>
  <c r="H96" i="8"/>
  <c r="H120" i="8"/>
  <c r="H21" i="8"/>
  <c r="H47" i="8"/>
  <c r="H38" i="8"/>
  <c r="H91" i="8"/>
  <c r="H17" i="8"/>
  <c r="H34" i="8"/>
  <c r="H66" i="8"/>
  <c r="H88" i="8"/>
  <c r="H110" i="8"/>
  <c r="H117" i="8"/>
  <c r="H53" i="8"/>
  <c r="H69" i="8"/>
  <c r="H29" i="8"/>
  <c r="H133" i="8"/>
  <c r="H112" i="8"/>
  <c r="H20" i="8"/>
  <c r="H22" i="8"/>
  <c r="H56" i="8"/>
  <c r="H134" i="8"/>
  <c r="H125" i="8"/>
  <c r="H77" i="8"/>
  <c r="H106" i="8"/>
  <c r="H27" i="8"/>
  <c r="H74" i="8"/>
  <c r="H43" i="8"/>
  <c r="H136" i="8"/>
  <c r="H198" i="8"/>
  <c r="H85" i="8" l="1"/>
  <c r="H138" i="8"/>
  <c r="H210" i="8" l="1"/>
  <c r="B210" i="8"/>
  <c r="H208" i="8"/>
  <c r="B208" i="8"/>
  <c r="C7" i="8" l="1"/>
  <c r="C6" i="8"/>
  <c r="C5" i="8"/>
  <c r="C4" i="8"/>
  <c r="A2" i="8"/>
  <c r="A1" i="8"/>
  <c r="C7" i="5" l="1"/>
  <c r="C6" i="5"/>
  <c r="C5" i="5"/>
  <c r="C4" i="5"/>
  <c r="C15" i="6"/>
  <c r="F43" i="6"/>
  <c r="F42" i="6"/>
  <c r="B43" i="6"/>
  <c r="B42" i="6"/>
  <c r="H201" i="8" l="1"/>
  <c r="H14" i="5" s="1"/>
  <c r="A1" i="6"/>
  <c r="F40" i="6"/>
  <c r="B17" i="6"/>
  <c r="A13" i="6"/>
  <c r="A12" i="6"/>
  <c r="A11" i="6"/>
  <c r="A10" i="6"/>
  <c r="A9" i="6"/>
  <c r="A8" i="6"/>
  <c r="G20" i="5"/>
  <c r="G19" i="5"/>
  <c r="B20" i="5"/>
  <c r="B19" i="5"/>
  <c r="H202" i="8" l="1"/>
  <c r="H15" i="5" s="1"/>
  <c r="H16" i="5" s="1"/>
  <c r="A2" i="5"/>
  <c r="A1" i="5"/>
  <c r="A2" i="3"/>
  <c r="A1" i="3"/>
  <c r="A2" i="2"/>
  <c r="A1" i="2"/>
  <c r="H203" i="8" l="1"/>
</calcChain>
</file>

<file path=xl/sharedStrings.xml><?xml version="1.0" encoding="utf-8"?>
<sst xmlns="http://schemas.openxmlformats.org/spreadsheetml/2006/main" count="678" uniqueCount="481">
  <si>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</si>
  <si>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</si>
  <si>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</si>
  <si>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</si>
  <si>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</si>
  <si>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</si>
  <si>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</si>
  <si>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</si>
  <si>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</si>
  <si>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</si>
  <si>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</si>
  <si>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</si>
  <si>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</si>
  <si>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</si>
  <si>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</si>
  <si>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</si>
  <si>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</si>
  <si>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</si>
  <si>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</si>
  <si>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</si>
  <si>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</si>
  <si>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</si>
  <si>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</si>
  <si>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</si>
  <si>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</si>
  <si>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</si>
  <si>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</si>
  <si>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</si>
  <si>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</si>
  <si>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</si>
  <si>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</si>
  <si>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Bid Form 2nd Envelope</t>
  </si>
  <si>
    <t>BID FORM (Second Envelope)</t>
  </si>
  <si>
    <t>Bid Proposal Ref. No.</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</si>
  <si>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</si>
  <si>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</si>
  <si>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</si>
  <si>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</si>
  <si>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</si>
  <si>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</si>
  <si>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</si>
  <si>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</si>
  <si>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</si>
  <si>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</si>
  <si>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</si>
  <si>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</si>
  <si>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Printed Name :</t>
  </si>
  <si>
    <t>Place :</t>
  </si>
  <si>
    <t>Designation :</t>
  </si>
  <si>
    <t>Please provide additional information of the Bidder</t>
  </si>
  <si>
    <t>Business Address                       :</t>
  </si>
  <si>
    <t>Country of Incorporation         :</t>
  </si>
  <si>
    <t>State/Province to be indicated :</t>
  </si>
  <si>
    <t>Name of Principal Officer         :</t>
  </si>
  <si>
    <t>Address of  Principal Officer    :</t>
  </si>
  <si>
    <t>Schedule-I</t>
  </si>
  <si>
    <t>Service/Installation charges</t>
  </si>
  <si>
    <t>We are aware that the Price Schedules do not generally give a full description of the Work to be performed under each item and we shall be deemed to have read the Technical Specifications and other sections of the Bidding Documents  to ascertain the full scope of Work included in each item while filling-in the rates and prices. We agree that the entered rates and prices shall be deemed to include for the full scope as aforesaid, including overheads and profit.</t>
  </si>
  <si>
    <t>We confirm that we shall also get registered with the concerned Goods and Service  Tax Authorities, in all the states where the project is located.</t>
  </si>
  <si>
    <t>Schedule-I of Price Bid</t>
  </si>
  <si>
    <t>4.1.8</t>
  </si>
  <si>
    <t>5.22.6</t>
  </si>
  <si>
    <t>Kg</t>
  </si>
  <si>
    <t>Above and below (in %): To be quoted by bidder</t>
  </si>
  <si>
    <t>Quoted Price</t>
  </si>
  <si>
    <t>GST (in percentage )@</t>
  </si>
  <si>
    <t>Printed name</t>
  </si>
  <si>
    <t>on Quoted Price</t>
  </si>
  <si>
    <t>Total for Installation/Services as per Schedule-I</t>
  </si>
  <si>
    <t>Note: If any part of price which required to be filled by bidder kept blank, the bid price shall be considered as inclusive and evaluation shall be done accordingly</t>
  </si>
  <si>
    <t>4.1.3</t>
  </si>
  <si>
    <t>10.25.2</t>
  </si>
  <si>
    <t>Each</t>
  </si>
  <si>
    <t>Unit</t>
  </si>
  <si>
    <t>A</t>
  </si>
  <si>
    <t>metre</t>
  </si>
  <si>
    <t>B</t>
  </si>
  <si>
    <t>Sl No</t>
  </si>
  <si>
    <t>REF. DSR-2023</t>
  </si>
  <si>
    <t>Item Description</t>
  </si>
  <si>
    <t>Rate      incl GST</t>
  </si>
  <si>
    <t>Rate Excl GST</t>
  </si>
  <si>
    <t>Qty.</t>
  </si>
  <si>
    <t>Amount</t>
  </si>
  <si>
    <t>Part-A: Civil &amp; PHE Work</t>
  </si>
  <si>
    <t>SECTION I (CIVIL WORK)</t>
  </si>
  <si>
    <t>2.8.1</t>
  </si>
  <si>
    <t>Earth work in excavation by Mechanical Means (Hydralic Excavator) /Manual Means in foundation trenches or drains (not exceeding 1.5m in width or 10 Sq.m. on plan) including dressing of sides and ramming of bottoms, lift upto 1.5m, including getting out the excavated soil and disposal of surplus excavated soil as directed, within a lead of 50 m. All kinds of soil.</t>
  </si>
  <si>
    <t>Cum</t>
  </si>
  <si>
    <t>4.1</t>
  </si>
  <si>
    <t>Providing and laying in position cement concrete of specified grade excluding the cost of centring and shuttering :</t>
  </si>
  <si>
    <t>i</t>
  </si>
  <si>
    <t>1:4:8 (1 cement : 4 coarse sand : 8 graded stone aggregate 40mm nominal size)</t>
  </si>
  <si>
    <t>1:2:4 ( 1 Cement: 2 coarse sand : 4 graded stone aggregate 20mm nominal size)</t>
  </si>
  <si>
    <t>4.12</t>
  </si>
  <si>
    <t>Extra for providing and mixing water-proofing material in cement concrete work @ 1 Kg per 50 Kgs of cement.</t>
  </si>
  <si>
    <t>Per 50 Kgs of cement</t>
  </si>
  <si>
    <t>4.2.3</t>
  </si>
  <si>
    <t>Providing and laying cement concrete in retaining walls, return walls, walls (any thickness) including attached pilasters, columns, piers, abutments, pillars, posts, struts, buttresses, string or lacing courses, parapets, coping, bed blocks, anchor blocks, plain window sills, fillets, sunken floor,etc., up to floor five level, excluding the cost of centering, shuttering and finishing: 1:2:4 (1 Cement : 2 coarse sand : 4 graded stone aggregate 20</t>
  </si>
  <si>
    <t>Cu.m.</t>
  </si>
  <si>
    <t>5.2.2</t>
  </si>
  <si>
    <t>Reinforced cement concrete work in walls ( any thickness), including attached pilasters, buttresses, plinth and string courses, fillets, columns, pillars, piers, abutments, posts and struts, etc. upto floor five level excluding the cost of centring, shuttering, finishing and reinforcement. 1:1.5:3 (1 Cement: 1.5 Coarse sand: 3 Graded stone aggregate 20 mm nominal size)</t>
  </si>
  <si>
    <t>5.3</t>
  </si>
  <si>
    <t>Reinforced Cement concrete in beams, suspended floors, roofs having slope upto 15 degree, landings, balconies, shelves, chajjas, lintels, bands, plain window sills, staircases and spiral staircases upto floor five level excluding the cost of centring, shuttering, finishing and reinforcement with 1:1.5:3 (1 cement : 1.5 coarse sand : 3 graded stone aggr. 20 mm nominal size).</t>
  </si>
  <si>
    <t>5.9</t>
  </si>
  <si>
    <t>Centring and shuttering including strutting, propping etc. and removal of form for:</t>
  </si>
  <si>
    <t>5.9.2</t>
  </si>
  <si>
    <t>Walls (any thickness) - Pardie Walls including attached pilasters, buttresses, plinth &amp; string courses etc.</t>
  </si>
  <si>
    <t>Sq.m.</t>
  </si>
  <si>
    <t>5.9.3</t>
  </si>
  <si>
    <t>Suspended floors &amp; Slabs, roofs, landings, balconies and access platform</t>
  </si>
  <si>
    <t>IV</t>
  </si>
  <si>
    <t>5.9.5</t>
  </si>
  <si>
    <t>Lintels, beams, plinth beams, girders, bressumers &amp; cantilevers</t>
  </si>
  <si>
    <t>V</t>
  </si>
  <si>
    <t>5.9.6</t>
  </si>
  <si>
    <t>Columns, pillars, piers abutments posts &amp; struts</t>
  </si>
  <si>
    <t>VI</t>
  </si>
  <si>
    <t>5.9.7</t>
  </si>
  <si>
    <t>Stairs (excluding landings) except spiral staircases.</t>
  </si>
  <si>
    <t>IX</t>
  </si>
  <si>
    <t>5.9.15</t>
  </si>
  <si>
    <t>Small lintels not exceeding 1.5m clear span, moulding as in cornices, window sills, string courses, bands, copings, bed plates, anchor blocks and the like</t>
  </si>
  <si>
    <t>X</t>
  </si>
  <si>
    <t>5.9.19</t>
  </si>
  <si>
    <t>Weather shade, chajjas, corbels etc. including edges.</t>
  </si>
  <si>
    <t>Reinforcement for R.C.C. work including straightening, cutting, bending, binding and placing in position complete. Thermo-Mechanically Treated bars. (Lapping, chairs etc as per POWERGRID TS shall not be paid additionally)</t>
  </si>
  <si>
    <t>Kg.</t>
  </si>
  <si>
    <t>6.4.2</t>
  </si>
  <si>
    <t>Brick work with F.P.S bricks of class designation 75 in superstructure above plinth level up to floor v level in all shapes and sizes in cement mortar 1:6 (1 cement : 6 coarse sand).</t>
  </si>
  <si>
    <t>6.13.2</t>
  </si>
  <si>
    <t>Half brick masonary with FPS bricks of class designation 75 in superstructure above plinth level up to floor v level.Cement mortar 1:4(1cement:4 coarse sand).</t>
  </si>
  <si>
    <t>6.15</t>
  </si>
  <si>
    <t>Extra for providing and placing in position 2 Nos., 6mm dia M.S. bars at every third course of half brick masonry grouting it with 1:2:4 concrete min 50 mm thickness (with F.P.S. bricks).</t>
  </si>
  <si>
    <t>12</t>
  </si>
  <si>
    <t>9.129</t>
  </si>
  <si>
    <t>Providing &amp; fixing cup board of shutters 25mm thick, with pre-laminated flat pressed three layer particle board or graded wood particle board IS: 12823 marked, exterior grade (Grade I Type II), having one side decorative lamination and other side balancing lamination, including IInd class teak wood lipping of 25mm wide x 12 mm thick with necessary screws and bright finished stainless steel piano hinges, complete as per direction of Engineer-in-Charge.</t>
  </si>
  <si>
    <t xml:space="preserve">Sq.m. </t>
  </si>
  <si>
    <t>9.132</t>
  </si>
  <si>
    <t>Providing and fixing aluminium, U beading of required size to pre-laminated / flush door shutter including fixing etc. complete as per direction of Engineer - in - charge.</t>
  </si>
  <si>
    <t>13</t>
  </si>
  <si>
    <t>9.27.2.1.1</t>
  </si>
  <si>
    <t>Providing and fixing wire gauge shutters using galvanized M.S. wire gauge of average width of aperture 1.4 mm in both directions with wire of dia
0.63 mm, for doors, windows and clerestory windows with hinges and necessary screws :30 mm thick shutterswith ISI marked M.S. pressed butt hinges bright finished of required size :  Second class teak wood .</t>
  </si>
  <si>
    <t>Sqm</t>
  </si>
  <si>
    <t>9.95.4</t>
  </si>
  <si>
    <t>Providing Anodised Aluminium butt hinges 100x63x4 mm</t>
  </si>
  <si>
    <t>Nos.</t>
  </si>
  <si>
    <t>15</t>
  </si>
  <si>
    <t>21.1</t>
  </si>
  <si>
    <t>Providing and fixing aluminium work for doors, windows, ventilators, and partitions with extruded built up standard tubular sections / appropriate Z sections and other sections of approved make conforming to IS: 733 and IS: 1285, fixed with rawl plugs and screws or with fixing clips, or with expansion hold fasteners including necessary filling up of gaps at junctions, at top, bottom and sides with required PVC / neoprene felt etc. Aluminium sections shall be smooth, rust fee, straight, mitred and jointed mechanically wherever required including cleat angle, Aluminium snap beading for glazing, panelling, C.P. brass / stainless steel screws, all complete as per architectural drawings and the directions of Engineer-in-charge. (Glazing and panelling to be paid for separately) :</t>
  </si>
  <si>
    <t>For shutters of doors, windows &amp; ventilators including</t>
  </si>
  <si>
    <t xml:space="preserve"> 21.1.2.2</t>
  </si>
  <si>
    <t>Powder coated aluminium (minimum thickness of powder coating 50 micron)</t>
  </si>
  <si>
    <t>16</t>
  </si>
  <si>
    <t>10.29.1</t>
  </si>
  <si>
    <t>Providing and fixing fly proof wire gaauge to Aluminium frame window, celestory wndows &amp; doors with MS flat 15x3mm and nuts &amp; bolts etc complete fittings: Galvanised MS wire gauge with 0.63 mm  dia wire and 1.4 mm aperature on both sides.</t>
  </si>
  <si>
    <t>17</t>
  </si>
  <si>
    <t>9.43</t>
  </si>
  <si>
    <t>Providing and fixing 18 mm thick, 150 mm wide pelmet of coir veneer board ISI marked IS : 14842, including top cover of 6 mm coir veneer board, nickle plated M.S. Pipe 20 mm dia. (heavy type) curtain rod with nickel plated brackets, including fixing with 25x3 mm M.S. Flat 10 cm long fixed to pelmet with hollock wood cleats of size 100 mm x 40 mm x 40 mm on both inner side of pelmet and rawl plugs 75 mm long etc. all complete.</t>
  </si>
  <si>
    <t>18</t>
  </si>
  <si>
    <t>9.79.2</t>
  </si>
  <si>
    <t>Providing and fixing special quality bright finished brass cupboard or ward robe locks with four levers including necessary screws etc. complete (best make of approved quality): 50 mm</t>
  </si>
  <si>
    <t>19</t>
  </si>
  <si>
    <t>9.80</t>
  </si>
  <si>
    <t>Providing and fixing  50 mm bright finished brass cupboard or wardrobe knob of approved quality with necessary screws.</t>
  </si>
  <si>
    <t>20</t>
  </si>
  <si>
    <t>9.96.1</t>
  </si>
  <si>
    <t>Providing and fixing aluminium sliding door bolts, ISI marked anodised (anodic coating not less than grade AC 10 as per IS:1868) transparent or dyed to required colour or shade with nuts and screws etc. complete. 300 x 16 mm</t>
  </si>
  <si>
    <t>21</t>
  </si>
  <si>
    <t>9.97</t>
  </si>
  <si>
    <t>Providing and fixing aluminium tower bolts ISI marked anodised (anodic coating not less than grade AC 10 as per IS:1868) transparent or dyed to required colour or shade with necessary screws etc. complete</t>
  </si>
  <si>
    <t>9.97.2</t>
  </si>
  <si>
    <t>250 X 10 mm</t>
  </si>
  <si>
    <t>ii</t>
  </si>
  <si>
    <t>9.97.4</t>
  </si>
  <si>
    <t>150 X 10 mm</t>
  </si>
  <si>
    <t>iii</t>
  </si>
  <si>
    <t>9.97.5</t>
  </si>
  <si>
    <t>100x10 mm</t>
  </si>
  <si>
    <t>22</t>
  </si>
  <si>
    <t>9.100</t>
  </si>
  <si>
    <t>Providing and fixing aluminium handles ISI marked anodised anodic coating not less than grade AC 10 as per IS:1868) transparent or dyed to required colour or shade with necessary screws etc. complete.</t>
  </si>
  <si>
    <t>9.100.1</t>
  </si>
  <si>
    <t xml:space="preserve">125 mm </t>
  </si>
  <si>
    <t>9.100.3</t>
  </si>
  <si>
    <t xml:space="preserve">75 mm </t>
  </si>
  <si>
    <t>23</t>
  </si>
  <si>
    <t>9.101.2</t>
  </si>
  <si>
    <t>Providing and fixing aluminium hanging floor door stopper ISI marked anodised (anodic coating not less than grade AC 10 as per IS:1868) transparent or dyed to required colour &amp; shade with necessary screws etc. complete : Twin rubber stopper</t>
  </si>
  <si>
    <t>24</t>
  </si>
  <si>
    <t>9.103</t>
  </si>
  <si>
    <t>Providing and fixing bright finished brass 100 mm mortice latch and lock, ISI Marked, with six levers and a pair of Anodised [Anodic coating not less than Grade AC 10 as per IS:1868 ] Aluminium lever handles with necessary screws etc. complete (Best make of approved quality)</t>
  </si>
  <si>
    <t>25</t>
  </si>
  <si>
    <t>10.18</t>
  </si>
  <si>
    <t xml:space="preserve">Providing and fixing circular/hexagonal cast iron or  MS sheet box for ceiling fan  clamp of internal dia 140 mm, 73 mm height , top lid of 1.5mm thick M.S sheet with its top surface hacked for proper bonding, top lid shall be screwed into the cast iron / M.S . sheet box by means of 3.3mm dia round headed screws,one lock at the corners. Clamp shall be made of 12mm dia M.S. bar bent to shape as per standard drawing. </t>
  </si>
  <si>
    <t>26</t>
  </si>
  <si>
    <t>9.48.2</t>
  </si>
  <si>
    <t>Providing and fixing M.S. grills of required pattern in frames of windows etc. with M.S. flats, square or round bars etc. including priming coat with
approved steel primer all complete. Fixed to openings /wooden frames with rawl plugs screws etc.</t>
  </si>
  <si>
    <t>Kgs.</t>
  </si>
  <si>
    <t>27</t>
  </si>
  <si>
    <t>Steel work welded in built up sections / framed work including cutting, hoisting, fixing in position and applying a priming coat of approved steel primer using structural steel etc as required. In gratings, frames, guard bars, ladders, railings, brackets, gates, grills and similar works.</t>
  </si>
  <si>
    <t>29</t>
  </si>
  <si>
    <t>8.2</t>
  </si>
  <si>
    <t>Providing and fixing 18 mm thickgang saw cut mirror polished [premoulded and prepolished] machine cut for kitchen platforms, vanity counters, window sils, facias and similar locations of required size of approved shade, colour and texture laid over 20 mm thick base cement mortar 1:4 (1 cement : 4 coarse sand) with joints treated with white cement, mixed with matching pigment, epoxy touch ups, including rubbing curing, moulding and polishing to edge to give high gloss finish etc. complete at all levels.</t>
  </si>
  <si>
    <t>8.2.2.2</t>
  </si>
  <si>
    <t>Granite of any colour and shade: Area of slab over 0.50 sq.m.</t>
  </si>
  <si>
    <t>8.2.1.1</t>
  </si>
  <si>
    <t>Rajnagar plain White marble/udaipur green marble/zebra black marble:Area of slab up to 0.50 sq.m.</t>
  </si>
  <si>
    <t>30</t>
  </si>
  <si>
    <t xml:space="preserve"> 8.3.2</t>
  </si>
  <si>
    <t>Extra for providing edge moulding to 18mm thick marble stone counters, vanities etc. including machine polishing to edge to give high gloss finish etc. complete as per design approved by Engineer - in - Charge. Marble / Granite work</t>
  </si>
  <si>
    <t>RMT</t>
  </si>
  <si>
    <t>31</t>
  </si>
  <si>
    <t>11.37A</t>
  </si>
  <si>
    <t>Providing and Fixing 1st quality ceramic glazed wall tiles conforming to IS 15622 (Thickness to be specified by the Manufacturer ) of Approved Make  in all colours, shades except begundy, bottle-green, black of any size as approved by the Engineer-in-charge in skirting, risers of steps and dados over 12 mm thick bed of Cement mortar 1:3  (1 Cement:3 Coarse Sand) and jointing with grey cement slurry @ 3.3 kg per sq m including pointing in white cement mixed with pigment of matching shade complete.</t>
  </si>
  <si>
    <t>32</t>
  </si>
  <si>
    <t>11.37</t>
  </si>
  <si>
    <t>Providing and Laying ceramic glazed floor tiles 300 mm X 300 mm (thickness to be specified by the manufacturer) of 1st quality conforming to IS 15622  of Approved make in all colours such as White, Ivory, grey, Fume, Red Brown, laid on 20 mm thick bed of Cement mortar 1:4  (1 Cement:4 Coarse Sand) including pointing the joints with white cement  and matching pigments etc complete.</t>
  </si>
  <si>
    <t>33</t>
  </si>
  <si>
    <t>11.41.2</t>
  </si>
  <si>
    <t>Providing and laying polished vitrified floor tiles in different sizes (thickness to be specified by the manufacturer) with water absorption's less than 0.08% and conforming to IS: 15622 of approved make in all colours and shades, laid on 20 mm thick cement mortar 1:4 (1 cement : 4 coarse sand) including grouting the joints with white cement and matching pigments etc. complete. Size of Tile 600 x 600 mm.</t>
  </si>
  <si>
    <t>Sqm.</t>
  </si>
  <si>
    <t>34</t>
  </si>
  <si>
    <t>11.46.2</t>
  </si>
  <si>
    <t>Providing and laying Vitrified tiles in different sizes (thichness to be specified by manufacturer), with waterabsorption less than 0.08% and conforming to I.S. 15622 of approved make, in all colours &amp; shade, in skirting, riser of steps, over 12mm thick bed of cement mortar 1:3(1 cement : 3 coarse sand), including grouting the joint with white cement &amp; matching pigments etc. complete. Size of Tile 600 x 600 mm.</t>
  </si>
  <si>
    <t>35</t>
  </si>
  <si>
    <t>12.21.1</t>
  </si>
  <si>
    <t>Providing gola 75 X 75 mm in cement concrete 1 : 2 : 4 (1 Cement : 2 coarse sand : 4 graded stone aggregate 10 mm and down gauge) including finishing with cement mortar 1 : 3 (1 cement : 3 fine sand) as per standard design: In 75 X 75 mm deep chase</t>
  </si>
  <si>
    <t>metre.</t>
  </si>
  <si>
    <t>36</t>
  </si>
  <si>
    <t>12.22</t>
  </si>
  <si>
    <t>Making khurras 45 x 45 cm with average minimum thickness of 5cm cement concrete 1:2:4 (1 cement : 2 coarse sand: 4 graded stone aggregate of 20 mm nominal size) over PVC sheet 1mx1mx400 micron, finished with 12 mm cement plaster 1:3 (1 cement : 3 coarse sand) and a coat of neat cement rounding the edges and making and finishing the outlet complete.</t>
  </si>
  <si>
    <t>37</t>
  </si>
  <si>
    <t>13.1.1</t>
  </si>
  <si>
    <t>12mm cement plaster of mix 1:4( 1 cement :4 fine sand)</t>
  </si>
  <si>
    <t>38</t>
  </si>
  <si>
    <t>13.2.2</t>
  </si>
  <si>
    <t xml:space="preserve">15 mm cement plaster on the rough side of single or half brick  wall of mix 1:6 (1 Cement : 6 Fine sand) </t>
  </si>
  <si>
    <t>39</t>
  </si>
  <si>
    <t>13.16.1</t>
  </si>
  <si>
    <t>6 mm cement plaster  of mix 1 : 3 (1 Cement : 3 Fine sand)</t>
  </si>
  <si>
    <t>40</t>
  </si>
  <si>
    <t>13.11</t>
  </si>
  <si>
    <t>18 mm cement plaster in two coats under layer 12 mm thick cement plaster 1:5 (1 Cement : 5 Coarse sand)  finished with top layer 6 mm thick cement plaster 1:6 (1 Cement : 6 Fine sand)</t>
  </si>
  <si>
    <t>41</t>
  </si>
  <si>
    <t>13.21</t>
  </si>
  <si>
    <t>Extra for providing and mixing water proofing material in cement plaster work in proportion recommended by the manufacturers:</t>
  </si>
  <si>
    <t>per bag of 50 kg cement used in the mix</t>
  </si>
  <si>
    <t>42</t>
  </si>
  <si>
    <t>13.24.2</t>
  </si>
  <si>
    <t>Extra for plastering done on moulding cornices or architraves including neat finish to line and level: In two coats.</t>
  </si>
  <si>
    <t>43</t>
  </si>
  <si>
    <t>13.80</t>
  </si>
  <si>
    <t>Providing and applying white cement based putty of average thickness 1 mm, of approved brand and manufacturer, over the plastered wall surface
to prepare the surface even and smooth complete.</t>
  </si>
  <si>
    <t>44</t>
  </si>
  <si>
    <t>13.41.1</t>
  </si>
  <si>
    <t>Distempering with oil bound washable distemper of approved brand &amp; manufacture to give an even shade. New work (two or more coats) over &amp; including priming coat with cement primer.</t>
  </si>
  <si>
    <t>45</t>
  </si>
  <si>
    <t>13.47.1</t>
  </si>
  <si>
    <t>Finishing walls with Premium Acrylic Smooth exterior paint with Silicone additives of required shade : New work (Two or more coats applied @ 1.43 ltr/ 10 sqm over and including priming coat of exterior primer applied @ 2.20 kg/ 10 sqm)</t>
  </si>
  <si>
    <t>Sq.m</t>
  </si>
  <si>
    <t>46</t>
  </si>
  <si>
    <t>13.62.1</t>
  </si>
  <si>
    <t>Painting with synthetic enamel paint of approved brand and manufacture of required colour to give an even shade: Two or more coats on new work over an under coat of suitable shade with ordinary paint of approved brand and manufacturer.</t>
  </si>
  <si>
    <t>47</t>
  </si>
  <si>
    <t>22.3</t>
  </si>
  <si>
    <t>Providing and laying water proofing treatment to vertical and horizontal surfaces of depressed portions of W.C, kitchen and the like coonsisting of : (i) 1st course of applying cement slurry @4.4 kg/sqm mixed with water proofing compound conforming to IS 2645 in recommended proportions including rounding off junction of vertical and horizontal surface. (ii) IInd course of 20 mm cement plaster1:3 (1cement: 3 course sand)mixed with water proofing compound in recommended  proportion including rounding off junction of vertical and horizontal surface. (iii) IIIrd course of applying blown or residual bitumen applied hot at 1.7 kg.per sqm of area. (iv) IVth course of 400 micron thick PVC sheet.( Overlaps at joints of PVC sheet should be 100 mm wide and pasted to each other with bitumin @1.7 kg/sq.m.</t>
  </si>
  <si>
    <t>48</t>
  </si>
  <si>
    <t>22.7.1</t>
  </si>
  <si>
    <t>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IS:2645 and approved by Engineer-in-charge over the RCC slab including adjoining walls upto 300mm height including cleaning the surface before treatment. b) Laying brick bats with mortar using broken brick /brick bats 25 mm to 115 mm size with 50% of cement mortar 1:5 (1 Cement : 5 Coarse sand) admixed with  water proofing compound conforming to IS : 2645 and approved by Engineer-in-charge over 20 mm thick layer of cement mortar of mix 1:5 (1 Cement : 5 Coarse sand) admixed with water proofing compound conforming to IS : 2645 and approved by Engineer-in-charge to required slope and treating similarly the adjoining walls upto 300 mm height including rounding of the junctions of walls and slabs. c) After two days of proper curing applying a second coat of cement slurry using 2.75kg/sq.m of cement admixed with  water proofing compound conforming to IS :2645 and approved by Enngineer-in-charge. d) Finishing the top surface with 20 mm thick jointless cement mortar of mix 1:4 (1 cement : 4 coarse sand) admixed with  water proofing compound conforming to IS:2645 and approved by Engineer-in-charge including laying glass fibre cloth of approved quality in top layer of plaster and  finally finishing the surface with trowel with neat cement slurry and making pattern of 300x300mm square 3 mm deep. e) The whole terrace so finished shall be flooded with water for a minimum period of two weeks for curing and for final test. All above operations to be done in order &amp; as directed and specified by the Engineer-in-Charge. With average thickness of 120 mm and minimum thickness at Khurra as 65mm</t>
  </si>
  <si>
    <t>50</t>
  </si>
  <si>
    <t>9.20.1</t>
  </si>
  <si>
    <t>Providing and fixing ISI marked flush door shutters conforming to IS : 2202 (Part I) decorative type, core of block board construction with frame of 1st class hard wood and well matched teak 3 ply veneering with vertical grains or cross bands and face veneers on both faces of shutters                                                                                35 mm thick including ISI marked Stainless Steel butt hinges
with necessary screws .(Item include decorative veneering on both faces as per design approve by EIC)</t>
  </si>
  <si>
    <t>Section - II (PHE works)</t>
  </si>
  <si>
    <t>17.1.1</t>
  </si>
  <si>
    <t>Providing and fixing water closet squatting pan (Indian type W.C pan) with 125 x 110 dia uPVC, 10 litre low level white P.V.C flushing cistern with manually controlled device (handle lever) conforming to IS:7231, with all fittings and fixtures complete including cutting and making good the walls and floors wherever required. White Vitreous china Orissa patterns W.C pan of size 580x 440 mm with integral type foot rest</t>
  </si>
  <si>
    <t>17.3.1</t>
  </si>
  <si>
    <t>Providing and fixing white vitreous china pedestal type water closet (European type W.C pan) with seat and lid, 10 litre low level P.V.C flushing cistern with manually controlled device (handle lever) conforming to IS:7231, with all fittings and fixtures complete including cutting and making good the walls and floors wherever required. W.C. pan with ISI marked white solid plastic seat and lid</t>
  </si>
  <si>
    <t>17.7.3</t>
  </si>
  <si>
    <t>Providing and fixing wash basin with CI / MS brackets , 15 mm CP brass pillar taps, Kingston/Gem/Techno/Parko, 32 mm CP brass waste of standard pattern including painting of fittings and brackets cutting and making good the walls wherever required. Wash basin size 550 x 400 mm with a pair of 15 mm CP brass pillar tap.</t>
  </si>
  <si>
    <t>17.10.1.4</t>
  </si>
  <si>
    <t>Providing and fixing stainless steel A ISI 304(18/8) kitchen sink as per IS:13983 with CI brackets and stainless steel plug 40 mm, including painting of fittings &amp; brackets cutting and making good the walls wherever required. Kitchen sink with drain board Size 460 x 915 bowl depth 178 mm</t>
  </si>
  <si>
    <t>Providing and fixing G.I inlet connection for flush pipe connecting with W.C pan</t>
  </si>
  <si>
    <t>17.28.2.1</t>
  </si>
  <si>
    <t>Providing and fixing PVC waste pipe for sink or wash basin including PVC waste fittings complete. Flexible pipe 32 mm dia</t>
  </si>
  <si>
    <t>Providing and fixing 600 x 450 mm bevelled edge mirror of superior glass (of approved quality) complete with 6 mm thick hard board ground fixed to wooden cleats with CP brass screws and washers complete.</t>
  </si>
  <si>
    <t>8</t>
  </si>
  <si>
    <t>17.33</t>
  </si>
  <si>
    <t>Providing &amp; fixing 600 x 120 x 5 mm glass shelf with edges round off supported on anodised aluminium angle frame with C.P. brass brackets and guard rail complete fixed with 40 mm long screws rawl plugs etc. complete</t>
  </si>
  <si>
    <t>Providing and fixing PTMT towel ring trapezoidal shape 215 mm long, 200 mm wide with a minimum distances of 37 mm from wall face with concealed fittings arrangement of approved quality, colour and make weighing not less than 88 gms (Prayag or equivalent)</t>
  </si>
  <si>
    <t>10</t>
  </si>
  <si>
    <t>17.73.2</t>
  </si>
  <si>
    <t>Providing and fixing PTMT towel rail complete with brackets fixed to wooden cleats with CP brass screws with concealed fitting arrangement of approved quality colour and make (Prayag or equivalent). 600mm long towel rail with total length of 645mm, width 78mm wide and effective height of 88mm, weighing not less than 190gms.</t>
  </si>
  <si>
    <t>11</t>
  </si>
  <si>
    <t>17.70.1</t>
  </si>
  <si>
    <t>Providing and fixing PTMT Bottle trap for wash basin and sink (Prayag or equivalent): Bottle trap 31 mm single piece moulded with height of 270 mm, effective length of tail pipe 260 mm from the centre of the waste coupling 77 mm breadth with 25 mm minimum water seal, weighinh not less than 260 gms.</t>
  </si>
  <si>
    <t>18.10</t>
  </si>
  <si>
    <t>Providing and fixing  GI pipes complete with GI fitting and clamps, including cutting and making good the walls etc. : Internal work -Exposed on wall</t>
  </si>
  <si>
    <t>18.10.1</t>
  </si>
  <si>
    <t>15 mm nominal bore</t>
  </si>
  <si>
    <t>Meter</t>
  </si>
  <si>
    <t>18.10.2</t>
  </si>
  <si>
    <t>20 mm nominal bore</t>
  </si>
  <si>
    <t>18.10.4</t>
  </si>
  <si>
    <t>32 mm dia nominal bore</t>
  </si>
  <si>
    <t>Mtrs.</t>
  </si>
  <si>
    <t>iv</t>
  </si>
  <si>
    <t>18.10.5</t>
  </si>
  <si>
    <t>40 mm dia nominal bore</t>
  </si>
  <si>
    <t>v</t>
  </si>
  <si>
    <t>18.10.6</t>
  </si>
  <si>
    <t>50 mm dia nominal bore</t>
  </si>
  <si>
    <t>18.11</t>
  </si>
  <si>
    <t>Concealed pipe including painting with anti-corrosive bitumastic paint, cutting chases and making good the wall</t>
  </si>
  <si>
    <t>18.11.1</t>
  </si>
  <si>
    <t>18.11.2</t>
  </si>
  <si>
    <t>14</t>
  </si>
  <si>
    <t>18.13</t>
  </si>
  <si>
    <t>Making connection of G.I distribution branch with G.I main of following sizes by providing and fixing tee, including cutting and threading the pipe etc complete</t>
  </si>
  <si>
    <t>18.13.1</t>
  </si>
  <si>
    <t>25 to 40 mm nominal bore</t>
  </si>
  <si>
    <t>Each.</t>
  </si>
  <si>
    <t>18.13.2</t>
  </si>
  <si>
    <t>50 to 80 mm nominal bore</t>
  </si>
  <si>
    <t>18.17.3</t>
  </si>
  <si>
    <t>Providing and fixing gun metal gate valve with CI wheel of approved quality (screwed end): 40 mm nominal bore</t>
  </si>
  <si>
    <t>18.19</t>
  </si>
  <si>
    <t>Providing and fixing gun metal non-return valve of approved quality (screwed end)</t>
  </si>
  <si>
    <t>18.19.3.1</t>
  </si>
  <si>
    <t>Horizontal 40 mm nominal bore</t>
  </si>
  <si>
    <t>18.19.4.1</t>
  </si>
  <si>
    <t>Horizontal 50 mm nominal bore</t>
  </si>
  <si>
    <t>18.22.2</t>
  </si>
  <si>
    <t>Providing and fixing CP brass shower rose with 15 or 20 mm inlet. 150 mm diameter</t>
  </si>
  <si>
    <t>18.38</t>
  </si>
  <si>
    <t>Painting GI pipes and fittings with synthetic enamel white paint over a ready mixed priming coat both of approved quality for new work (Exposed pipe)</t>
  </si>
  <si>
    <t>18.38.1</t>
  </si>
  <si>
    <t>15 mm diameter pipe</t>
  </si>
  <si>
    <t>18.38.2</t>
  </si>
  <si>
    <t>20 mm diameter pipe</t>
  </si>
  <si>
    <t>18.38.4</t>
  </si>
  <si>
    <t>32 mm diameter pipe</t>
  </si>
  <si>
    <t>18.38.5</t>
  </si>
  <si>
    <t>40 mm diameter pipe</t>
  </si>
  <si>
    <t>18.38.6</t>
  </si>
  <si>
    <t>50 mm diameter pipe</t>
  </si>
  <si>
    <t>18.49.1</t>
  </si>
  <si>
    <t>Providing and fixing C.P. brass bib cock of approved quality conforming to IS:8931 : 15 mm nominal bore</t>
  </si>
  <si>
    <t>18.51.1</t>
  </si>
  <si>
    <t>Providing and fixing C.P. brass long body bib cock of approved quality conforming to IS standards and weighing not less than 690 gms.</t>
  </si>
  <si>
    <t>18.52.1</t>
  </si>
  <si>
    <t>Providing and fixing C.P. brass stop cock (concealed) of standard design and of approved make conforming to IS:8931.</t>
  </si>
  <si>
    <t>18.53.1</t>
  </si>
  <si>
    <t>Providing &amp; fixing CP brass angle valve for basin mixer and geyser points of approved quality conforming to IS:8931. 15 mm nominal bore</t>
  </si>
  <si>
    <t>18.18.3</t>
  </si>
  <si>
    <t>Providing and fixing ball valve (brass) of approved quality, High or low pressure, with plastic floats complete complete. 25 mm diameter bore</t>
  </si>
  <si>
    <t>Providing and fixing C.P brass angle valve for basin mixer and geyser points of approved quality conforming to  IS: 8931 A) 15 mm nominal bore 15 mm nominal bore</t>
  </si>
  <si>
    <t>18.75</t>
  </si>
  <si>
    <t>Providing and fixing PTMT extension Nipples for watertank pipe, fittings of approved quality, colour and make  (Prayag or equivalent)</t>
  </si>
  <si>
    <t>18.75.1</t>
  </si>
  <si>
    <t>15 mm nominal bore weighing not less than 32 gms</t>
  </si>
  <si>
    <t>18.75.3</t>
  </si>
  <si>
    <t>25 mm nominal bore weighing not less than 62 gms</t>
  </si>
  <si>
    <t>19.4.3.1</t>
  </si>
  <si>
    <t xml:space="preserve">Providing &amp; fixing square - mouth SW gully trap grade 'A' complete with CI grating brick masonry chamber with water tight CI cover with frame of 300 x 300 mm size (inside). The weight of cover to be not less than 4.50 kg &amp; frame to be not less than 2.70 kg. as per standard design. 180 x 150 mm size P type with common burnt clay FPS (non modular) bricks of class designation 75 </t>
  </si>
  <si>
    <t>19.7.1.1</t>
  </si>
  <si>
    <t>28</t>
  </si>
  <si>
    <t>19.8.1.1</t>
  </si>
  <si>
    <t>Extra for depth for manholes : Size 90x80 cm With common burnt clay F.P.S. (non modular) bricks of class
designation 7.5</t>
  </si>
  <si>
    <t>2.10.1.2</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</si>
  <si>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 All kinds of soil -  Pipes, cables etc. exceeding 80 mm dia. but not exceeding 300 mm dia</t>
  </si>
  <si>
    <t>Metre</t>
  </si>
  <si>
    <t>18.48</t>
  </si>
  <si>
    <t>Providing and placing on terrace (at all floor levels) polythene water storage tank ISI: 12701 (EACH 1000 LITRE CAPACITY)  marked with cover and suitable locking arrangement and making necessary holes for inlet, outlet and overflow pipes but without fittings and the base support for tank.</t>
  </si>
  <si>
    <t>Per litre</t>
  </si>
  <si>
    <t>Part-B: Electrical Portion</t>
  </si>
  <si>
    <t>SUB HEAD- I :   WIRING</t>
  </si>
  <si>
    <t>1</t>
  </si>
  <si>
    <t>1.8.1</t>
  </si>
  <si>
    <t>Wiring for light point/ fan point / exhaust fan point/  with 1.5 sq. mm. FR PVC insulated copper  conductor single core cable in recessed medium class PVC conduit, with piano type switch, phenolic laminated sheet, suitable size MS box and earthing the point with 1.5  sq. mm. FRLS PVC insulated copper conductor single core cable etc. as required ( GROUP A)</t>
  </si>
  <si>
    <t xml:space="preserve">Point </t>
  </si>
  <si>
    <t>Wiring for light / power plug with 2 X 4 sq. mm. FR PVC  insulated copper conductor single core conductor in recessed steel conduit  alongwith 1 no. 4 sq. mm. FR PVC insulated copper conductor for loop earthing as required.</t>
  </si>
  <si>
    <t>1.7.2</t>
  </si>
  <si>
    <t>Wiring for circuit  wiring alongwith earth wire with the following sizes of FR PVC insulated copper conductor, single core cable in recessed steel conduit  as required:  2 X 2.5 sq. mm. + 1 X 2.5 sq. mm. earth wire</t>
  </si>
  <si>
    <t xml:space="preserve">Meter </t>
  </si>
  <si>
    <t>Wiring for submain  wiring alongwith earth wire with the following sizes of FR PVC insulated copper conductor, single core cable in recessed steel conduit  as required:</t>
  </si>
  <si>
    <t>1.7.3</t>
  </si>
  <si>
    <t xml:space="preserve"> 2 X 4 sq. mm. + 1 X 4 sq. mm. earth wire</t>
  </si>
  <si>
    <t>1.7.4</t>
  </si>
  <si>
    <t>2X 6 sq. mm. + 1 X 6 sq. mm. earth wire</t>
  </si>
  <si>
    <t>1.21.2</t>
  </si>
  <si>
    <t>Supplying and fixing of 25 mm dia medium class   PVC conduit along with accessories in recess including cutting the wall and making good the same(for Telephone and TV cable)(14 Gauge GI pull wire to be provided inside the conduit)</t>
  </si>
  <si>
    <t>SUB HEAD -  III :  ERECTION OF FITTINGS &amp; ACCESSORIES</t>
  </si>
  <si>
    <t>Supplying and fixing  metal box of following sizes in recess with suitable size of phenolic laminated sheet cover in the front including painting etc. as required.</t>
  </si>
  <si>
    <t>a)</t>
  </si>
  <si>
    <t>1.22.1</t>
  </si>
  <si>
    <t>75 mm X 75 mm X 60 mm deep(for Telephone and TV jack)</t>
  </si>
  <si>
    <t xml:space="preserve">Each </t>
  </si>
  <si>
    <t>b)</t>
  </si>
  <si>
    <t>1.22.2</t>
  </si>
  <si>
    <t>100 mm X 100 mm X 60 mm deep(for TV JB)</t>
  </si>
  <si>
    <t>c)</t>
  </si>
  <si>
    <t>1.22.11</t>
  </si>
  <si>
    <t>200 mm X 150 mm X 100 mm deep(Inspection Box)</t>
  </si>
  <si>
    <t>Supply and Fixing of following size/modules, GI Box alongwith Modular Base and cover plate for modular switches in recess etc. as required.</t>
  </si>
  <si>
    <t>1.27.6</t>
  </si>
  <si>
    <t>12 Module(200 mm X 150 mm)</t>
  </si>
  <si>
    <t>1.27.5</t>
  </si>
  <si>
    <t>8 Module(125 mm X 125 mm)</t>
  </si>
  <si>
    <t>1.27.4</t>
  </si>
  <si>
    <t>6 Module(200 mm X 75 mm)</t>
  </si>
  <si>
    <t>d)</t>
  </si>
  <si>
    <t>1.27.2</t>
  </si>
  <si>
    <t>3Module(100 mm X 75 mm)</t>
  </si>
  <si>
    <t>e)</t>
  </si>
  <si>
    <t>1.27.1</t>
  </si>
  <si>
    <t>2 Module(75 mm X 75 mm)</t>
  </si>
  <si>
    <t>Supply and Fixing of following Modular Switches, socket on the existing modular plate and switch box including connection but excluding modular plate etc. as required.</t>
  </si>
  <si>
    <t>1.24.5</t>
  </si>
  <si>
    <t>6 pin 15/16 A socket outlet</t>
  </si>
  <si>
    <t>1.24.3</t>
  </si>
  <si>
    <t>15/16 A switch</t>
  </si>
  <si>
    <t>1.24.4</t>
  </si>
  <si>
    <t>3 pin 5/6 A socket outlet</t>
  </si>
  <si>
    <t>1.24.1</t>
  </si>
  <si>
    <t>5/6 A switch</t>
  </si>
  <si>
    <t>Supplying and fixing brass batten / angle holder including connection etc. as required</t>
  </si>
  <si>
    <t>Erection of wall bracket / ceiling fittings of all sizes and shapes containing upto 2 GLS lamps per fitting, complete with all accessories including connection etc. as required</t>
  </si>
  <si>
    <t>Supplying and fixing call bell/buzzer suitable for D.C./A.C. single phase, 230 volts, complete as required.</t>
  </si>
  <si>
    <t>Installation, Testing and commissioning of pre-wired fluorescent fitting / compact fluorescent fitting of all types, complete with all accessories and tube etc. directly on ceiling / wall, including connection with 1.5 sq. mm. FR  PVC  insulated, copper conductor, single core cable and earthing etc. as required</t>
  </si>
  <si>
    <t xml:space="preserve">Installation, testing and commissioning of ceiling fan and regulator including wiring the down rod of standard length (upto 30cm) with 1.5 sq.mm PVC insulated copper conductor, single core cable etc. as required. </t>
  </si>
  <si>
    <t>Numbering of ceiling fan /exhaust fan / flourescent fitting as required</t>
  </si>
  <si>
    <t>1.50.1</t>
  </si>
  <si>
    <t xml:space="preserve">Installation of exhaust fan upto 450mm sweep in the exisiting opening, including making the hole to suit the size of the above fan, making good the damage, connection, testing, commisssiong etc. as required. </t>
  </si>
  <si>
    <t>Supplying and fixing 20 amps, 240 volts, SPN industrial type, socket outlet, with 2 pole and earth, metal enclosed plug top along with 20 amps 'C' series SP, MCB, in sheet steel enclosure , in recess, with chained metal cover for socket outlet and complete with connections, testing and commissioning etc. as required.</t>
  </si>
  <si>
    <t>SUB HEAD - IV :   MCB'S &amp; MAIN DISTRIBUTION BOARD :</t>
  </si>
  <si>
    <t>Supplying and fixing the following in existing MCB DB complete with connections, testing and commissioning etc. as required.</t>
  </si>
  <si>
    <t>Providing &amp; fixing MV Danger Notice plate of 200 mm x 150 mm  made of mild steel at   least 2 mm thick and vitreous enamelled white on both side &amp; with inscription in  single red colour on front side as required.</t>
  </si>
  <si>
    <t>SUB HEAD - V  :  EARTHING &amp; LOOP EARTHING</t>
  </si>
  <si>
    <t>Earthing with G.I. earth pipe 4.5 mtr. Long, 40 mm. dia including accessories , and providing  masonry enclosure wit cover plate having locking arrangement and watering pipe etc. with charcoal and salt as required</t>
  </si>
  <si>
    <t xml:space="preserve">Providing and fixing 25 mm x 5 mm Copper strip in  40 mm dia GI pipe from earth electrode as required. </t>
  </si>
  <si>
    <t>SUB HEAD - VI   :   LIGHTNING PROTECTION</t>
  </si>
  <si>
    <t>Rivetting, sweating &amp; soldering of copper/GI tape (with other copper / GI tape), base of any other metallic object as required.</t>
  </si>
  <si>
    <t>SUB HEAD - VI   :   -TELEPHONE &amp; TV CONNECTION</t>
  </si>
  <si>
    <t>1.18.2</t>
  </si>
  <si>
    <t>Supplying and drawing 2 pair , 0.5 sq mm FR PVC insulated copper conductor, unarmoured telephone cable in existing recessed steel conduit as required</t>
  </si>
  <si>
    <t>Supplying and drawing co-axial TV cable RG-6 grade, 0.7 mm solid copper conductor PE insulator, shielded with fine tinned copper braid and protected with PVC sheath in the existing recessed steel conduit</t>
  </si>
  <si>
    <t>1.24.6</t>
  </si>
  <si>
    <t>Telephone socket outlet(modular)</t>
  </si>
  <si>
    <t>1.24.7</t>
  </si>
  <si>
    <t>TV antenna socket outlet(Modular)</t>
  </si>
  <si>
    <t>RFX. No. 5002003286 NIT-437</t>
  </si>
  <si>
    <t>Construction of 1st Floor of B2 type Quarters at 400/220 kV Chaibasa Substation</t>
  </si>
  <si>
    <t>DSR ITEMS</t>
  </si>
  <si>
    <t>NAME OF WORKCONTRACT : Construction of 1st  Floor of B2 type Quarters at 400/220 kV Chaibasa S/S .</t>
  </si>
  <si>
    <t>Providing and erecting railing in stainless steel with hand rail out of 50mm dia. stainless steel medium hollow pipe and 25mm dia. vertcal medium hollow pipes and 25mm dia vertical medium hollow pipes at a spacing of 200 mm c/c with 40 x 6 S.S. continuous straps to be fixed to RCC padadis and also at  0.6 m level. The total height of the railing shall be 80 cms above the RCC padadi.</t>
  </si>
  <si>
    <t>Rmt</t>
  </si>
  <si>
    <t>49</t>
  </si>
  <si>
    <t>Supplying, laying, jointing, testing and commissioning approved make UPVC pipes SWR grade B (on wall surface / floor / below ground surface) conforming to IS 13592 with rubber ring joints confirming to IS 5382.  The quoted rate shall include necessary fittings like Tees, Bends, Offsets, floor trap with CP brass Jali  etc., including M.S angle with G.I clamps complete.  110 mm dia.  Total length of Pipes shall be measured in Running meters for payment. only Excavation shall be paid separately.</t>
  </si>
  <si>
    <t>Supplying, jointing, testing &amp; Commissioning of approved make UPVC pipe SWR grade "A" conforming to IS: 13592 (wall surface / floor / below ground) with rubber ring joints for rain water disposal conforming to IS5382.The quoted rate shall include necessary bends,etc. including M.S angle with G.I clamps complete : 110 mm dia (only Excavation shall be paid separately). Total length of Pipes shall be measured in Running meters for payment.</t>
  </si>
  <si>
    <t>Supplying, installing, testing and commissioning approved make 15 mm CP health faucet with CP flexible tube 1.0 m long, CP crutch, nozzle angular stop cock with wall flange etc.,complete ( Make Jaquar Model No. JAQ 573 or equivalent with low volume water flow of 6 litres / minute for Health Faucet,Angle stop cock JAQ 053,CP Flanges JAQ 107 or any other equivalent).</t>
  </si>
  <si>
    <t>Supplying and fixing 4 way (2 + 12), double door surface / recessed mounting single pole and neutral, pre-wired , sheet steel, MCB distribution board, 240 volts, in recess, complete with loose wire box, terminal blocks,duly prewired with suitable size FR PVC insulated copper conductor up to terminal blocks, tinned copper bus bar, neutral link, earth bar, din bar, detachable gland plate, interconnections, phosphatised and powder painted including earthing etc. as required (But without MCB/RCCB)</t>
  </si>
  <si>
    <t>Incoming 40 A Double Pole RCBO having a sensitivity current up to 300 mA</t>
  </si>
  <si>
    <t>Outgoing 'C' series 240 V 10 A MCB</t>
  </si>
  <si>
    <t>Outgoing 'C' series 240 V 20 A MCB</t>
  </si>
  <si>
    <t>Supplying and drawing 10 pair , 0.5 sq mm FR PVC insulated copper conductor, unarmoured telephone cable in existing recessed steel conduit as required</t>
  </si>
  <si>
    <t>Supplying and drawing co-axial TV cable RG-11 grade, 0.7 mm solid copper conductor PE insulator, shielded with fine tinned copper braid and protected with PVC sheath in the existing recessed steel conduit</t>
  </si>
  <si>
    <t>Supplying and fixing telephone tag block of powder coated metal box with locking arrangement complete as required of the following capacity</t>
  </si>
  <si>
    <t>10 pairs</t>
  </si>
  <si>
    <t>1200 mm sweep A.C. ceiling fan of approved make (  Havells/cropmton or  equivalent)with double ball bearing motor with all accessories suitable for operation on 230 V single phase, 50 Hz AC supply complete as required.</t>
  </si>
  <si>
    <t>12 inch sweep , 1400 R.P.M  1-Phase A.C.   Exhaust fan (Havells/cropmton or  equivalent)   complete   with louver/shutter and its all accessories complete as required.</t>
  </si>
  <si>
    <t>Supply of Surface Mounted round, decorative downlighter with HF electronic ballast and translucent diffuser, pre-fitted with flat profile 2G X 15/56 lamp base ( Havells Make  CAT No. LHDC71125670 or equivalent reputed Make)(Lamp included)</t>
  </si>
  <si>
    <t>Supply of industrial Bulkhead luminaires for 100 W GLS lamps of Crompton Make IBH1110ES with cast aluminium LM6 body, heat resistant glass cover with MS galvanised wireguard, etc. or equivalent complete as required.</t>
  </si>
  <si>
    <t>TOTAL  AMOUNT for DSR Items excl. taxes</t>
  </si>
  <si>
    <t>Total amount for DSR Items including taxes</t>
  </si>
  <si>
    <t xml:space="preserve">UPVC sliding window: Supply and installation of UPVC (Unplasticized Polyvinyl Chloride ) windows of sliding type Three track three panels sliding window with fly proof SS
wire mesh (Two nos. glazed &amp; one no. wire mesh panels)  using factory made multi chambered hollow section reinforce with galvanalised steel sheets embeded insie the chambers  the sizes of sections for outer frames and sliding shutters to form sliding
windows shall be as per approved manufacturers, thickness
of sections shall be not less than 2mm(+or – 0.3mm)
including supplying and fixing 5mm thick clear float  glass of
approved make with necessary glazing beading and EPDM
gaskets to sliding shutters, all necessary hardwares like
rollers, handles, locking system etc. fixing to RCC/ brick
walls with necessary screws, rawl plugs, cleats, etc. as
required complete as per drawings and directions of
Engineer-in-charge. The details of the frame sections shutter
sections, mullions, transom or T sections as necessary shall
be as per the manufacturers recommendations as given in the
technical specification. The windows shall be supplied in the
required shade as decided by Engineer in charge.(Total area
is to be measured for payment. The rate shall be inclusive of
glass and all activities) </t>
  </si>
  <si>
    <t>Total civil</t>
  </si>
  <si>
    <t>Part-A: Total amount PHE portions excl GST=</t>
  </si>
  <si>
    <t xml:space="preserve">SUB HEAD - VII  :  SUPPLY OF FIXTURES </t>
  </si>
  <si>
    <t>Part-B: Total amount excl GST(Electrical part)=</t>
  </si>
  <si>
    <r>
      <t xml:space="preserve">Constructing brick masonry manhole in cement mortar 1:4 ( 1 cement : 4 coarse sand ) with R.C.C. top slab with 1:2:4 mix (1 cement : 2 coarse sand : 4 graded stone aggregate 20 mm nominal size), foundation concrete
1:4:8 mix (1 cement : 4 coarse sand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t>
    </r>
    <r>
      <rPr>
        <b/>
        <sz val="11"/>
        <rFont val="Amasis MT Pro"/>
        <family val="1"/>
      </rPr>
      <t>Inside size 90x80 cm and 45 cm deep</t>
    </r>
    <r>
      <rPr>
        <sz val="11"/>
        <rFont val="Amasis MT Pro"/>
        <family val="1"/>
      </rPr>
      <t xml:space="preserve"> including C.I. cover with frame (light duty) 455x610 mm internal dimensions, total weight of cover and frame to be not less than 38 kg (weight of cover 23 kg and weight of frame 15 kg). With common burnt clay F.P.S. (non modular) bricks of class designation 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</si>
</sst>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 #,##0.00_ ;_ * \-#,##0.00_ ;_ * &quot;-&quot;??_ ;_ @_ "/>
    <numFmt numFmtId="165" formatCode="[$-409]d\-mmm\-yyyy;@"/>
    <numFmt numFmtId="166" formatCode="0.0"/>
    <numFmt numFmtId="167" formatCode="[$-409]dd\-mmm\-yy;@"/>
    <numFmt numFmtId="168" formatCode="0.000"/>
    <numFmt numFmtId="169" formatCode="_(* #,##0_);_(* \(#,##0\);_(* &quot;-&quot;??_);_(@_)"/>
  </numFmts>
  <fonts count="24"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0"/>
      <name val="Book Antiqua"/>
      <family val="1"/>
    </font>
    <font>
      <b/>
      <sz val="11"/>
      <name val="Book Antiqua"/>
      <family val="1"/>
    </font>
    <font>
      <sz val="11"/>
      <name val="Book Antiqua"/>
      <family val="1"/>
    </font>
    <font>
      <sz val="12"/>
      <name val="Book Antiqua"/>
      <family val="1"/>
    </font>
    <font>
      <b/>
      <sz val="12"/>
      <name val="Book Antiqua"/>
      <family val="1"/>
    </font>
    <font>
      <sz val="11"/>
      <name val="Calibri"/>
      <family val="2"/>
      <scheme val="minor"/>
    </font>
    <font>
      <sz val="10"/>
      <name val="Arial"/>
      <family val="2"/>
    </font>
    <font>
      <u/>
      <sz val="10"/>
      <color theme="10"/>
      <name val="Arial"/>
      <family val="2"/>
    </font>
    <font>
      <b/>
      <u/>
      <sz val="12"/>
      <color rgb="FF0070C0"/>
      <name val="Times New Roman"/>
      <family val="1"/>
    </font>
    <font>
      <sz val="11"/>
      <color theme="1"/>
      <name val="Calibri"/>
      <family val="2"/>
      <scheme val="minor"/>
    </font>
    <font>
      <b/>
      <sz val="11"/>
      <name val="Amasis MT Pro"/>
      <family val="1"/>
    </font>
    <font>
      <sz val="11"/>
      <name val="Amasis MT Pro"/>
      <family val="1"/>
    </font>
    <font>
      <sz val="11"/>
      <color theme="1"/>
      <name val="Amasis MT Pro"/>
      <family val="1"/>
    </font>
    <font>
      <b/>
      <u/>
      <sz val="11"/>
      <name val="Amasis MT Pro"/>
      <family val="1"/>
    </font>
    <font>
      <b/>
      <sz val="11"/>
      <color theme="1"/>
      <name val="Amasis MT Pro"/>
      <family val="1"/>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rgb="FF92D050"/>
        <bgColor indexed="64"/>
      </patternFill>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9" fillId="0" borderId="0"/>
    <xf numFmtId="0" fontId="11" fillId="0" borderId="0"/>
    <xf numFmtId="0" fontId="11" fillId="0" borderId="0"/>
    <xf numFmtId="0" fontId="15" fillId="0" borderId="0"/>
    <xf numFmtId="164" fontId="2" fillId="0" borderId="0" applyFont="0" applyFill="0" applyBorder="0" applyAlignment="0" applyProtection="0"/>
    <xf numFmtId="0" fontId="16" fillId="0" borderId="0" applyNumberFormat="0" applyFill="0" applyBorder="0" applyAlignment="0" applyProtection="0"/>
    <xf numFmtId="1" fontId="18" fillId="0" borderId="10">
      <alignment horizontal="center" vertical="center"/>
    </xf>
    <xf numFmtId="0" fontId="2" fillId="0" borderId="0"/>
    <xf numFmtId="43" fontId="18" fillId="0" borderId="0" applyFont="0" applyFill="0" applyBorder="0" applyAlignment="0" applyProtection="0"/>
    <xf numFmtId="43" fontId="18" fillId="0" borderId="0" applyFont="0" applyFill="0" applyBorder="0" applyAlignment="0" applyProtection="0"/>
  </cellStyleXfs>
  <cellXfs count="232">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0" fontId="10" fillId="0" borderId="1" xfId="3" applyFont="1" applyBorder="1" applyAlignment="1" applyProtection="1">
      <alignment vertical="center"/>
      <protection hidden="1"/>
    </xf>
    <xf numFmtId="0" fontId="11" fillId="0" borderId="1" xfId="3" applyFont="1" applyBorder="1" applyAlignment="1" applyProtection="1">
      <alignment vertical="center"/>
      <protection hidden="1"/>
    </xf>
    <xf numFmtId="0" fontId="10" fillId="0" borderId="1" xfId="3" applyFont="1" applyBorder="1" applyAlignment="1" applyProtection="1">
      <alignment horizontal="right" vertical="center"/>
      <protection hidden="1"/>
    </xf>
    <xf numFmtId="0" fontId="11" fillId="0" borderId="0" xfId="3" applyFont="1" applyAlignment="1" applyProtection="1">
      <alignment vertical="center"/>
      <protection hidden="1"/>
    </xf>
    <xf numFmtId="0" fontId="10" fillId="0" borderId="0" xfId="3" applyFont="1" applyAlignment="1" applyProtection="1">
      <alignment horizontal="center" vertical="center"/>
      <protection hidden="1"/>
    </xf>
    <xf numFmtId="0" fontId="11" fillId="0" borderId="0" xfId="3" applyFont="1" applyAlignment="1" applyProtection="1">
      <alignment horizontal="left" vertical="center"/>
      <protection hidden="1"/>
    </xf>
    <xf numFmtId="167" fontId="11" fillId="0" borderId="0" xfId="3" applyNumberFormat="1" applyFont="1" applyAlignment="1" applyProtection="1">
      <alignment horizontal="left" vertical="center"/>
      <protection hidden="1"/>
    </xf>
    <xf numFmtId="0" fontId="11" fillId="0" borderId="0" xfId="4" applyAlignment="1" applyProtection="1">
      <alignment horizontal="left" vertical="center"/>
      <protection hidden="1"/>
    </xf>
    <xf numFmtId="0" fontId="10" fillId="0" borderId="0" xfId="5" applyFont="1" applyAlignment="1" applyProtection="1">
      <alignment horizontal="left" vertical="center"/>
      <protection hidden="1"/>
    </xf>
    <xf numFmtId="0" fontId="11" fillId="0" borderId="0" xfId="3" applyFont="1" applyAlignment="1" applyProtection="1">
      <alignment horizontal="justify" vertical="center"/>
      <protection hidden="1"/>
    </xf>
    <xf numFmtId="0" fontId="11" fillId="0" borderId="0" xfId="3" applyFont="1" applyAlignment="1" applyProtection="1">
      <alignment vertical="top"/>
      <protection hidden="1"/>
    </xf>
    <xf numFmtId="166" fontId="12" fillId="0" borderId="0" xfId="3" applyNumberFormat="1" applyFont="1" applyAlignment="1" applyProtection="1">
      <alignment horizontal="center" vertical="top"/>
      <protection hidden="1"/>
    </xf>
    <xf numFmtId="0" fontId="12" fillId="0" borderId="0" xfId="3" applyFont="1" applyAlignment="1" applyProtection="1">
      <alignment vertical="top"/>
      <protection hidden="1"/>
    </xf>
    <xf numFmtId="0" fontId="0" fillId="0" borderId="0" xfId="3" applyFont="1" applyAlignment="1" applyProtection="1">
      <alignment vertical="top"/>
      <protection hidden="1"/>
    </xf>
    <xf numFmtId="0" fontId="9" fillId="0" borderId="0" xfId="3" applyAlignment="1" applyProtection="1">
      <alignment vertical="top"/>
      <protection hidden="1"/>
    </xf>
    <xf numFmtId="0" fontId="12" fillId="0" borderId="0" xfId="3" applyFont="1" applyAlignment="1" applyProtection="1">
      <alignment horizontal="center" vertical="top"/>
      <protection hidden="1"/>
    </xf>
    <xf numFmtId="0" fontId="11" fillId="0" borderId="0" xfId="0" applyFont="1" applyAlignment="1" applyProtection="1">
      <alignment vertical="center"/>
      <protection hidden="1"/>
    </xf>
    <xf numFmtId="0" fontId="11" fillId="0" borderId="0" xfId="0" applyFont="1" applyAlignment="1" applyProtection="1">
      <alignment horizontal="center" vertical="center" wrapText="1"/>
      <protection hidden="1"/>
    </xf>
    <xf numFmtId="0" fontId="0" fillId="0" borderId="0" xfId="0" applyProtection="1">
      <protection hidden="1"/>
    </xf>
    <xf numFmtId="0" fontId="11" fillId="0" borderId="0" xfId="0" applyFont="1" applyAlignment="1" applyProtection="1">
      <alignment horizontal="justify" vertical="center"/>
      <protection hidden="1"/>
    </xf>
    <xf numFmtId="166" fontId="11" fillId="0" borderId="0" xfId="0" applyNumberFormat="1"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9" fillId="0" borderId="0" xfId="3" applyProtection="1">
      <protection hidden="1"/>
    </xf>
    <xf numFmtId="167" fontId="10" fillId="0" borderId="0" xfId="3" applyNumberFormat="1" applyFont="1" applyAlignment="1" applyProtection="1">
      <alignment vertical="center"/>
      <protection hidden="1"/>
    </xf>
    <xf numFmtId="0" fontId="10" fillId="0" borderId="0" xfId="3" applyFont="1" applyAlignment="1" applyProtection="1">
      <alignment horizontal="right" vertical="center"/>
      <protection hidden="1"/>
    </xf>
    <xf numFmtId="0" fontId="10" fillId="0" borderId="0" xfId="3"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0" fillId="0" borderId="0" xfId="0" applyFont="1" applyAlignment="1" applyProtection="1">
      <alignment horizontal="left" vertical="center"/>
      <protection hidden="1"/>
    </xf>
    <xf numFmtId="167" fontId="10" fillId="0" borderId="0" xfId="0" applyNumberFormat="1" applyFont="1" applyAlignment="1" applyProtection="1">
      <alignment horizontal="left" vertical="center" indent="1"/>
      <protection hidden="1"/>
    </xf>
    <xf numFmtId="0" fontId="11" fillId="0" borderId="14" xfId="0" applyFont="1" applyBorder="1" applyAlignment="1" applyProtection="1">
      <alignment horizontal="left" vertical="center"/>
      <protection hidden="1"/>
    </xf>
    <xf numFmtId="0" fontId="12" fillId="0" borderId="0" xfId="3" applyFont="1" applyAlignment="1" applyProtection="1">
      <alignment horizontal="left" vertical="center"/>
      <protection hidden="1"/>
    </xf>
    <xf numFmtId="0" fontId="9" fillId="0" borderId="0" xfId="3" applyAlignment="1" applyProtection="1">
      <alignment vertical="center"/>
      <protection hidden="1"/>
    </xf>
    <xf numFmtId="0" fontId="11" fillId="0" borderId="0" xfId="3" applyFont="1" applyAlignment="1" applyProtection="1">
      <alignment horizontal="center" vertical="top"/>
      <protection hidden="1"/>
    </xf>
    <xf numFmtId="0" fontId="10" fillId="6" borderId="10" xfId="3" applyFont="1" applyFill="1" applyBorder="1" applyAlignment="1" applyProtection="1">
      <alignment horizontal="left" vertical="center" indent="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6" borderId="15" xfId="0" applyFont="1" applyFill="1" applyBorder="1" applyAlignment="1" applyProtection="1">
      <alignment vertical="center"/>
      <protection locked="0" hidden="1"/>
    </xf>
    <xf numFmtId="0" fontId="14" fillId="0" borderId="0" xfId="0" applyFont="1"/>
    <xf numFmtId="0" fontId="14" fillId="6" borderId="10" xfId="0" applyFont="1" applyFill="1" applyBorder="1" applyProtection="1">
      <protection locked="0" hidden="1"/>
    </xf>
    <xf numFmtId="4" fontId="8" fillId="0" borderId="10" xfId="0" applyNumberFormat="1" applyFont="1" applyBorder="1" applyAlignment="1" applyProtection="1">
      <alignment horizontal="center"/>
      <protection hidden="1"/>
    </xf>
    <xf numFmtId="0" fontId="19" fillId="0" borderId="10" xfId="0" applyFont="1" applyBorder="1" applyAlignment="1">
      <alignment horizontal="center" vertical="top" wrapText="1"/>
    </xf>
    <xf numFmtId="0" fontId="19" fillId="0" borderId="10" xfId="0" applyFont="1" applyBorder="1" applyAlignment="1">
      <alignment vertical="top" wrapText="1"/>
    </xf>
    <xf numFmtId="0" fontId="20" fillId="0" borderId="0" xfId="0" applyFont="1" applyAlignment="1">
      <alignment vertical="top"/>
    </xf>
    <xf numFmtId="0" fontId="19" fillId="0" borderId="10" xfId="0" applyFont="1" applyBorder="1" applyAlignment="1">
      <alignment horizontal="left" vertical="top" wrapText="1"/>
    </xf>
    <xf numFmtId="0" fontId="20" fillId="0" borderId="10" xfId="0" applyFont="1" applyBorder="1" applyAlignment="1">
      <alignment vertical="top" wrapText="1"/>
    </xf>
    <xf numFmtId="0" fontId="20" fillId="0" borderId="10" xfId="0" applyFont="1" applyBorder="1" applyAlignment="1">
      <alignment horizontal="center" vertical="top" wrapText="1"/>
    </xf>
    <xf numFmtId="49" fontId="20" fillId="0" borderId="10" xfId="0" applyNumberFormat="1" applyFont="1" applyBorder="1" applyAlignment="1">
      <alignment horizontal="center" vertical="top" wrapText="1"/>
    </xf>
    <xf numFmtId="0" fontId="20" fillId="0" borderId="10" xfId="0" applyFont="1" applyBorder="1" applyAlignment="1">
      <alignment horizontal="left" vertical="top" wrapText="1"/>
    </xf>
    <xf numFmtId="0" fontId="20" fillId="0" borderId="10" xfId="0" applyFont="1" applyBorder="1" applyAlignment="1">
      <alignment horizontal="center" vertical="top"/>
    </xf>
    <xf numFmtId="2" fontId="20" fillId="0" borderId="10" xfId="0" applyNumberFormat="1" applyFont="1" applyBorder="1" applyAlignment="1">
      <alignment horizontal="center" vertical="top"/>
    </xf>
    <xf numFmtId="2" fontId="20" fillId="0" borderId="10" xfId="0" applyNumberFormat="1" applyFont="1" applyBorder="1" applyAlignment="1">
      <alignment horizontal="center" vertical="top" wrapText="1"/>
    </xf>
    <xf numFmtId="2" fontId="20" fillId="0" borderId="0" xfId="0" applyNumberFormat="1" applyFont="1" applyAlignment="1">
      <alignment vertical="top"/>
    </xf>
    <xf numFmtId="1" fontId="20" fillId="0" borderId="10" xfId="0" applyNumberFormat="1" applyFont="1" applyBorder="1" applyAlignment="1">
      <alignment horizontal="center" vertical="top" wrapText="1"/>
    </xf>
    <xf numFmtId="49" fontId="20" fillId="0" borderId="10" xfId="0" applyNumberFormat="1" applyFont="1" applyBorder="1" applyAlignment="1">
      <alignment vertical="top" wrapText="1"/>
    </xf>
    <xf numFmtId="49" fontId="20" fillId="7" borderId="10" xfId="0" applyNumberFormat="1" applyFont="1" applyFill="1" applyBorder="1" applyAlignment="1">
      <alignment horizontal="center" vertical="top" wrapText="1"/>
    </xf>
    <xf numFmtId="0" fontId="20" fillId="7" borderId="10" xfId="0" applyFont="1" applyFill="1" applyBorder="1" applyAlignment="1">
      <alignment horizontal="left" vertical="top" wrapText="1"/>
    </xf>
    <xf numFmtId="0" fontId="20" fillId="7" borderId="10" xfId="0" applyFont="1" applyFill="1" applyBorder="1" applyAlignment="1">
      <alignment horizontal="center" vertical="top" wrapText="1"/>
    </xf>
    <xf numFmtId="0" fontId="20" fillId="7" borderId="10" xfId="0" applyFont="1" applyFill="1" applyBorder="1" applyAlignment="1">
      <alignment horizontal="center" vertical="top"/>
    </xf>
    <xf numFmtId="2" fontId="20" fillId="7" borderId="10" xfId="0" applyNumberFormat="1" applyFont="1" applyFill="1" applyBorder="1" applyAlignment="1">
      <alignment horizontal="center" vertical="top"/>
    </xf>
    <xf numFmtId="2" fontId="20" fillId="7" borderId="10" xfId="0" applyNumberFormat="1" applyFont="1" applyFill="1" applyBorder="1" applyAlignment="1">
      <alignment horizontal="center" vertical="top" wrapText="1"/>
    </xf>
    <xf numFmtId="0" fontId="20" fillId="7" borderId="10" xfId="0" applyFont="1" applyFill="1" applyBorder="1" applyAlignment="1">
      <alignment horizontal="center" vertical="center" wrapText="1"/>
    </xf>
    <xf numFmtId="0" fontId="20" fillId="7" borderId="10" xfId="0" applyFont="1" applyFill="1" applyBorder="1" applyAlignment="1">
      <alignment horizontal="justify" vertical="center" wrapText="1"/>
    </xf>
    <xf numFmtId="0" fontId="20" fillId="7" borderId="10" xfId="0" applyFont="1" applyFill="1" applyBorder="1" applyAlignment="1">
      <alignment vertical="center"/>
    </xf>
    <xf numFmtId="2" fontId="20" fillId="0" borderId="10" xfId="0" applyNumberFormat="1" applyFont="1" applyBorder="1" applyAlignment="1">
      <alignment horizontal="center" vertical="center"/>
    </xf>
    <xf numFmtId="168" fontId="20" fillId="7" borderId="10" xfId="0" applyNumberFormat="1" applyFont="1" applyFill="1" applyBorder="1" applyAlignment="1">
      <alignment horizontal="center" vertical="center" wrapText="1"/>
    </xf>
    <xf numFmtId="168" fontId="20" fillId="0" borderId="10" xfId="0" applyNumberFormat="1" applyFont="1" applyBorder="1" applyAlignment="1">
      <alignment horizontal="center" vertical="top" wrapText="1"/>
    </xf>
    <xf numFmtId="3" fontId="20" fillId="0" borderId="10" xfId="0" applyNumberFormat="1" applyFont="1" applyBorder="1" applyAlignment="1">
      <alignment horizontal="center" vertical="top" wrapText="1"/>
    </xf>
    <xf numFmtId="169" fontId="19" fillId="0" borderId="10" xfId="12" applyNumberFormat="1" applyFont="1" applyFill="1" applyBorder="1" applyAlignment="1">
      <alignment horizontal="center" vertical="top" wrapText="1"/>
    </xf>
    <xf numFmtId="169" fontId="19" fillId="7" borderId="10" xfId="12" applyNumberFormat="1" applyFont="1" applyFill="1" applyBorder="1" applyAlignment="1">
      <alignment vertical="center" wrapText="1"/>
    </xf>
    <xf numFmtId="0" fontId="21" fillId="5" borderId="0" xfId="0" applyFont="1" applyFill="1" applyProtection="1">
      <protection hidden="1"/>
    </xf>
    <xf numFmtId="0" fontId="21" fillId="5" borderId="0" xfId="0" applyFont="1" applyFill="1" applyAlignment="1" applyProtection="1">
      <alignment horizontal="center" vertical="center"/>
      <protection hidden="1"/>
    </xf>
    <xf numFmtId="0" fontId="21" fillId="5" borderId="0" xfId="0" applyFont="1" applyFill="1" applyAlignment="1" applyProtection="1">
      <alignment wrapText="1"/>
      <protection hidden="1"/>
    </xf>
    <xf numFmtId="0" fontId="21" fillId="0" borderId="0" xfId="0" applyFont="1" applyProtection="1">
      <protection hidden="1"/>
    </xf>
    <xf numFmtId="0" fontId="21" fillId="0" borderId="0" xfId="0" applyFont="1" applyAlignment="1" applyProtection="1">
      <alignment horizontal="center" vertical="center"/>
      <protection hidden="1"/>
    </xf>
    <xf numFmtId="0" fontId="21" fillId="0" borderId="0" xfId="0" applyFont="1" applyAlignment="1" applyProtection="1">
      <alignment wrapText="1"/>
      <protection hidden="1"/>
    </xf>
    <xf numFmtId="0" fontId="21" fillId="6" borderId="0" xfId="0" applyFont="1" applyFill="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0" xfId="0" applyFont="1" applyProtection="1">
      <protection hidden="1"/>
    </xf>
    <xf numFmtId="0" fontId="20" fillId="0" borderId="0" xfId="0" applyFont="1" applyAlignment="1" applyProtection="1">
      <alignment wrapText="1"/>
      <protection hidden="1"/>
    </xf>
    <xf numFmtId="0" fontId="20" fillId="0" borderId="0" xfId="0" applyFont="1" applyAlignment="1">
      <alignment horizontal="center" vertical="top"/>
    </xf>
    <xf numFmtId="0" fontId="20" fillId="0" borderId="0" xfId="0" applyFont="1" applyAlignment="1">
      <alignment horizontal="left" vertical="top"/>
    </xf>
    <xf numFmtId="0" fontId="19" fillId="7" borderId="10" xfId="10" applyFont="1" applyFill="1" applyBorder="1" applyAlignment="1">
      <alignment horizontal="center" vertical="center" wrapText="1"/>
    </xf>
    <xf numFmtId="39" fontId="19" fillId="7" borderId="10" xfId="10" applyNumberFormat="1" applyFont="1" applyFill="1" applyBorder="1" applyAlignment="1">
      <alignment horizontal="center" vertical="center" wrapText="1"/>
    </xf>
    <xf numFmtId="0" fontId="20" fillId="7" borderId="10" xfId="10" applyFont="1" applyFill="1" applyBorder="1" applyAlignment="1">
      <alignment horizontal="center" vertical="center"/>
    </xf>
    <xf numFmtId="0" fontId="19" fillId="7" borderId="10" xfId="10" applyFont="1" applyFill="1" applyBorder="1" applyAlignment="1">
      <alignment vertical="center"/>
    </xf>
    <xf numFmtId="0" fontId="19" fillId="7" borderId="10" xfId="10" applyFont="1" applyFill="1" applyBorder="1" applyAlignment="1">
      <alignment horizontal="center" vertical="center"/>
    </xf>
    <xf numFmtId="0" fontId="20" fillId="7" borderId="10" xfId="10" quotePrefix="1" applyFont="1" applyFill="1" applyBorder="1" applyAlignment="1">
      <alignment horizontal="center" vertical="center"/>
    </xf>
    <xf numFmtId="0" fontId="20" fillId="7" borderId="10" xfId="10" applyFont="1" applyFill="1" applyBorder="1" applyAlignment="1">
      <alignment horizontal="center" vertical="center" wrapText="1"/>
    </xf>
    <xf numFmtId="0" fontId="20" fillId="7" borderId="10" xfId="10" applyFont="1" applyFill="1" applyBorder="1" applyAlignment="1">
      <alignment horizontal="justify" vertical="center" wrapText="1"/>
    </xf>
    <xf numFmtId="1" fontId="20" fillId="7" borderId="10" xfId="10" applyNumberFormat="1" applyFont="1" applyFill="1" applyBorder="1" applyAlignment="1">
      <alignment horizontal="center" vertical="center"/>
    </xf>
    <xf numFmtId="2" fontId="20" fillId="7" borderId="10" xfId="0" applyNumberFormat="1" applyFont="1" applyFill="1" applyBorder="1" applyAlignment="1">
      <alignment horizontal="center" vertical="center"/>
    </xf>
    <xf numFmtId="0" fontId="19" fillId="7" borderId="10" xfId="10" applyFont="1" applyFill="1" applyBorder="1" applyAlignment="1">
      <alignment horizontal="left" vertical="center"/>
    </xf>
    <xf numFmtId="0" fontId="20" fillId="7" borderId="10" xfId="10" quotePrefix="1" applyFont="1" applyFill="1" applyBorder="1" applyAlignment="1">
      <alignment horizontal="justify" vertical="center" wrapText="1"/>
    </xf>
    <xf numFmtId="0" fontId="20" fillId="7" borderId="10" xfId="0" applyFont="1" applyFill="1" applyBorder="1" applyAlignment="1">
      <alignment vertical="top" wrapText="1"/>
    </xf>
    <xf numFmtId="0" fontId="20" fillId="7" borderId="10" xfId="0" applyFont="1" applyFill="1" applyBorder="1" applyAlignment="1">
      <alignment horizontal="center" vertical="center"/>
    </xf>
    <xf numFmtId="0" fontId="20" fillId="7" borderId="10" xfId="0" applyFont="1" applyFill="1" applyBorder="1" applyAlignment="1">
      <alignment wrapText="1"/>
    </xf>
    <xf numFmtId="0" fontId="20" fillId="7" borderId="10" xfId="0" applyFont="1" applyFill="1" applyBorder="1"/>
    <xf numFmtId="2" fontId="20" fillId="7" borderId="10" xfId="10" applyNumberFormat="1" applyFont="1" applyFill="1" applyBorder="1" applyAlignment="1">
      <alignment horizontal="center" vertical="center"/>
    </xf>
    <xf numFmtId="166" fontId="20" fillId="7" borderId="10" xfId="10" applyNumberFormat="1" applyFont="1" applyFill="1" applyBorder="1" applyAlignment="1">
      <alignment horizontal="center" vertical="center"/>
    </xf>
    <xf numFmtId="4" fontId="19" fillId="0" borderId="10" xfId="6" applyNumberFormat="1" applyFont="1" applyBorder="1" applyAlignment="1" applyProtection="1">
      <alignment horizontal="center" vertical="center"/>
      <protection hidden="1"/>
    </xf>
    <xf numFmtId="3" fontId="19" fillId="0" borderId="10" xfId="6" applyNumberFormat="1" applyFont="1" applyBorder="1" applyAlignment="1" applyProtection="1">
      <alignment horizontal="center" vertical="center"/>
      <protection hidden="1"/>
    </xf>
    <xf numFmtId="10" fontId="21" fillId="0" borderId="10" xfId="0" applyNumberFormat="1" applyFont="1" applyBorder="1" applyAlignment="1" applyProtection="1">
      <alignment horizontal="center" vertical="center"/>
      <protection hidden="1"/>
    </xf>
    <xf numFmtId="2" fontId="23" fillId="7" borderId="10" xfId="0" applyNumberFormat="1" applyFont="1" applyFill="1" applyBorder="1" applyAlignment="1" applyProtection="1">
      <alignment horizontal="center" vertical="center"/>
      <protection hidden="1"/>
    </xf>
    <xf numFmtId="4" fontId="21" fillId="0" borderId="10" xfId="0" applyNumberFormat="1" applyFont="1" applyBorder="1" applyAlignment="1" applyProtection="1">
      <alignment horizontal="center" vertical="center"/>
      <protection hidden="1"/>
    </xf>
    <xf numFmtId="0" fontId="17" fillId="0" borderId="0" xfId="0" applyFont="1" applyAlignment="1">
      <alignment horizontal="center"/>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0" borderId="10" xfId="0" applyBorder="1" applyAlignment="1">
      <alignment horizontal="center"/>
    </xf>
    <xf numFmtId="0" fontId="14" fillId="6" borderId="10" xfId="0" applyFont="1" applyFill="1" applyBorder="1" applyAlignment="1" applyProtection="1">
      <alignment horizontal="center"/>
      <protection locked="0" hidden="1"/>
    </xf>
    <xf numFmtId="165" fontId="14"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14" fillId="6" borderId="10" xfId="0" applyFont="1" applyFill="1" applyBorder="1" applyAlignment="1" applyProtection="1">
      <alignment horizontal="center" vertical="center"/>
      <protection locked="0"/>
    </xf>
    <xf numFmtId="0" fontId="14" fillId="6" borderId="10" xfId="0" applyFont="1" applyFill="1" applyBorder="1" applyAlignment="1" applyProtection="1">
      <alignment horizontal="center"/>
      <protection locked="0"/>
    </xf>
    <xf numFmtId="0" fontId="14"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19" fillId="7" borderId="10" xfId="10" applyFont="1" applyFill="1" applyBorder="1" applyAlignment="1">
      <alignment horizontal="right" vertical="center" wrapText="1"/>
    </xf>
    <xf numFmtId="0" fontId="19" fillId="0" borderId="10" xfId="0" applyFont="1" applyBorder="1" applyAlignment="1">
      <alignment horizontal="left" vertical="top" wrapText="1"/>
    </xf>
    <xf numFmtId="0" fontId="19" fillId="7" borderId="11" xfId="0" applyFont="1" applyFill="1" applyBorder="1" applyAlignment="1">
      <alignment horizontal="center" vertical="top" wrapText="1"/>
    </xf>
    <xf numFmtId="0" fontId="19" fillId="7" borderId="18" xfId="0" applyFont="1" applyFill="1" applyBorder="1" applyAlignment="1">
      <alignment horizontal="center" vertical="top" wrapText="1"/>
    </xf>
    <xf numFmtId="0" fontId="19" fillId="7" borderId="13" xfId="0" applyFont="1" applyFill="1" applyBorder="1" applyAlignment="1">
      <alignment horizontal="center" vertical="top" wrapText="1"/>
    </xf>
    <xf numFmtId="49" fontId="19" fillId="0" borderId="10" xfId="0" applyNumberFormat="1" applyFont="1" applyBorder="1" applyAlignment="1">
      <alignment horizontal="center" vertical="top" wrapText="1"/>
    </xf>
    <xf numFmtId="49" fontId="19" fillId="7" borderId="10" xfId="10" applyNumberFormat="1" applyFont="1" applyFill="1" applyBorder="1" applyAlignment="1">
      <alignment horizontal="left" vertical="center" wrapText="1"/>
    </xf>
    <xf numFmtId="0" fontId="19" fillId="7" borderId="10" xfId="10" applyFont="1" applyFill="1" applyBorder="1" applyAlignment="1">
      <alignment vertical="center"/>
    </xf>
    <xf numFmtId="0" fontId="19" fillId="7" borderId="10" xfId="10" applyFont="1" applyFill="1" applyBorder="1" applyAlignment="1">
      <alignment horizontal="left" vertical="center"/>
    </xf>
    <xf numFmtId="0" fontId="20" fillId="7" borderId="10" xfId="10" applyFont="1" applyFill="1" applyBorder="1" applyAlignment="1">
      <alignment horizontal="center" vertical="center" wrapText="1"/>
    </xf>
    <xf numFmtId="0" fontId="19" fillId="7" borderId="10" xfId="10" applyFont="1" applyFill="1" applyBorder="1" applyAlignment="1">
      <alignment horizontal="left" vertical="center" wrapText="1"/>
    </xf>
    <xf numFmtId="0" fontId="20" fillId="7" borderId="12" xfId="10" applyFont="1" applyFill="1" applyBorder="1" applyAlignment="1">
      <alignment horizontal="center" vertical="center" wrapText="1"/>
    </xf>
    <xf numFmtId="0" fontId="20" fillId="7" borderId="19" xfId="10" applyFont="1" applyFill="1" applyBorder="1" applyAlignment="1">
      <alignment horizontal="center" vertical="center" wrapText="1"/>
    </xf>
    <xf numFmtId="0" fontId="20" fillId="7" borderId="10" xfId="10" applyFont="1" applyFill="1" applyBorder="1" applyAlignment="1">
      <alignment horizontal="center" vertical="center"/>
    </xf>
    <xf numFmtId="0" fontId="19" fillId="0" borderId="0" xfId="0" applyFont="1" applyAlignment="1">
      <alignment horizontal="right" vertical="top"/>
    </xf>
    <xf numFmtId="0" fontId="22" fillId="0" borderId="1" xfId="0" applyFont="1" applyBorder="1" applyAlignment="1">
      <alignment horizontal="center" vertical="top"/>
    </xf>
    <xf numFmtId="0" fontId="19" fillId="0" borderId="11" xfId="0" applyFont="1" applyBorder="1" applyAlignment="1">
      <alignment horizontal="left" vertical="center" wrapText="1"/>
    </xf>
    <xf numFmtId="0" fontId="19" fillId="0" borderId="18" xfId="0" applyFont="1" applyBorder="1" applyAlignment="1">
      <alignment horizontal="left" vertical="center" wrapText="1"/>
    </xf>
    <xf numFmtId="0" fontId="19" fillId="0" borderId="13" xfId="0" applyFont="1" applyBorder="1" applyAlignment="1">
      <alignment horizontal="left" vertical="center" wrapText="1"/>
    </xf>
    <xf numFmtId="0" fontId="19" fillId="0" borderId="1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2" xfId="0" applyFont="1" applyBorder="1" applyAlignment="1">
      <alignment horizontal="left" vertical="top" wrapText="1"/>
    </xf>
    <xf numFmtId="0" fontId="19" fillId="0" borderId="19" xfId="0" applyFont="1" applyBorder="1" applyAlignment="1">
      <alignment horizontal="left" vertical="top" wrapText="1"/>
    </xf>
    <xf numFmtId="0" fontId="19" fillId="0" borderId="12" xfId="0" applyFont="1" applyBorder="1" applyAlignment="1">
      <alignment horizontal="center" vertical="top" wrapText="1"/>
    </xf>
    <xf numFmtId="0" fontId="19" fillId="0" borderId="19" xfId="0" applyFont="1" applyBorder="1" applyAlignment="1">
      <alignment horizontal="center" vertical="top" wrapText="1"/>
    </xf>
    <xf numFmtId="0" fontId="19" fillId="0" borderId="11" xfId="6" applyFont="1" applyBorder="1" applyAlignment="1" applyProtection="1">
      <alignment horizontal="right" vertical="center"/>
      <protection hidden="1"/>
    </xf>
    <xf numFmtId="0" fontId="19" fillId="0" borderId="18" xfId="6" applyFont="1" applyBorder="1" applyAlignment="1" applyProtection="1">
      <alignment horizontal="right" vertical="center"/>
      <protection hidden="1"/>
    </xf>
    <xf numFmtId="0" fontId="19" fillId="0" borderId="13" xfId="6" applyFont="1" applyBorder="1" applyAlignment="1" applyProtection="1">
      <alignment horizontal="right" vertical="center"/>
      <protection hidden="1"/>
    </xf>
    <xf numFmtId="0" fontId="20" fillId="0" borderId="11" xfId="6" applyFont="1" applyBorder="1" applyAlignment="1" applyProtection="1">
      <alignment horizontal="right" vertical="center"/>
      <protection hidden="1"/>
    </xf>
    <xf numFmtId="0" fontId="20" fillId="0" borderId="18" xfId="6" applyFont="1" applyBorder="1" applyAlignment="1" applyProtection="1">
      <alignment horizontal="right" vertical="center"/>
      <protection hidden="1"/>
    </xf>
    <xf numFmtId="0" fontId="20" fillId="0" borderId="13" xfId="6" applyFont="1" applyBorder="1" applyAlignment="1" applyProtection="1">
      <alignment horizontal="right" vertical="center"/>
      <protection hidden="1"/>
    </xf>
    <xf numFmtId="0" fontId="21" fillId="0" borderId="11" xfId="0" applyFont="1" applyBorder="1" applyAlignment="1" applyProtection="1">
      <alignment horizontal="right"/>
      <protection hidden="1"/>
    </xf>
    <xf numFmtId="0" fontId="21" fillId="0" borderId="18" xfId="0" applyFont="1" applyBorder="1" applyAlignment="1" applyProtection="1">
      <alignment horizontal="right"/>
      <protection hidden="1"/>
    </xf>
    <xf numFmtId="0" fontId="21" fillId="0" borderId="13" xfId="0" applyFont="1" applyBorder="1" applyAlignment="1" applyProtection="1">
      <alignment horizontal="right"/>
      <protection hidden="1"/>
    </xf>
    <xf numFmtId="0" fontId="21" fillId="0" borderId="11"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21" fillId="0" borderId="0" xfId="0" applyFont="1" applyAlignment="1" applyProtection="1">
      <alignment horizontal="center"/>
      <protection hidden="1"/>
    </xf>
    <xf numFmtId="0" fontId="21" fillId="0" borderId="17" xfId="0" applyFont="1" applyBorder="1" applyAlignment="1" applyProtection="1">
      <alignment horizontal="center"/>
      <protection hidden="1"/>
    </xf>
    <xf numFmtId="0" fontId="20" fillId="6" borderId="11" xfId="0" applyFont="1" applyFill="1" applyBorder="1" applyAlignment="1" applyProtection="1">
      <alignment horizontal="center"/>
      <protection hidden="1"/>
    </xf>
    <xf numFmtId="0" fontId="20" fillId="6" borderId="13" xfId="0" applyFont="1" applyFill="1" applyBorder="1" applyAlignment="1" applyProtection="1">
      <alignment horizontal="center"/>
      <protection hidden="1"/>
    </xf>
    <xf numFmtId="0" fontId="20" fillId="0" borderId="0" xfId="0" applyFont="1" applyAlignment="1" applyProtection="1">
      <alignment horizontal="center" vertical="center"/>
      <protection hidden="1"/>
    </xf>
    <xf numFmtId="0" fontId="21" fillId="2" borderId="0" xfId="0" applyFont="1" applyFill="1" applyAlignment="1" applyProtection="1">
      <alignment horizontal="center"/>
      <protection hidden="1"/>
    </xf>
    <xf numFmtId="0" fontId="21" fillId="6" borderId="0" xfId="0" applyFont="1" applyFill="1" applyAlignment="1" applyProtection="1">
      <alignment horizontal="center"/>
      <protection hidden="1"/>
    </xf>
    <xf numFmtId="0" fontId="20" fillId="0" borderId="0" xfId="0" applyFont="1" applyAlignment="1" applyProtection="1">
      <alignment horizontal="center" vertical="center" wrapText="1"/>
      <protection hidden="1"/>
    </xf>
    <xf numFmtId="0" fontId="20" fillId="7" borderId="0" xfId="0" applyFont="1" applyFill="1" applyAlignment="1" applyProtection="1">
      <alignment horizontal="center"/>
      <protection hidden="1"/>
    </xf>
    <xf numFmtId="0" fontId="20" fillId="7" borderId="17" xfId="0" applyFont="1" applyFill="1" applyBorder="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10" fillId="6" borderId="10" xfId="3" applyFont="1" applyFill="1" applyBorder="1" applyAlignment="1" applyProtection="1">
      <alignment horizontal="center" vertical="center"/>
      <protection hidden="1"/>
    </xf>
    <xf numFmtId="0" fontId="11" fillId="6" borderId="15" xfId="0" applyFont="1" applyFill="1" applyBorder="1" applyAlignment="1" applyProtection="1">
      <alignment horizontal="center" vertical="center"/>
      <protection locked="0" hidden="1"/>
    </xf>
    <xf numFmtId="0" fontId="11" fillId="0" borderId="16" xfId="0" applyFont="1" applyBorder="1" applyAlignment="1" applyProtection="1">
      <alignment horizontal="left" vertical="center" indent="2"/>
      <protection hidden="1"/>
    </xf>
    <xf numFmtId="0" fontId="12" fillId="0" borderId="0" xfId="3" applyFont="1" applyAlignment="1" applyProtection="1">
      <alignment horizontal="justify" vertical="top"/>
      <protection hidden="1"/>
    </xf>
    <xf numFmtId="167" fontId="10" fillId="6" borderId="10" xfId="3" applyNumberFormat="1" applyFont="1" applyFill="1" applyBorder="1" applyAlignment="1" applyProtection="1">
      <alignment horizontal="left" vertical="center" indent="1"/>
      <protection hidden="1"/>
    </xf>
    <xf numFmtId="0" fontId="11" fillId="0" borderId="14" xfId="0" applyFont="1" applyBorder="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0" borderId="15" xfId="0" applyFont="1" applyBorder="1" applyAlignment="1" applyProtection="1">
      <alignment horizontal="left" vertical="center" indent="2"/>
      <protection hidden="1"/>
    </xf>
    <xf numFmtId="0" fontId="13" fillId="0" borderId="0" xfId="3" applyFont="1" applyAlignment="1" applyProtection="1">
      <alignment horizontal="justify" vertical="center"/>
      <protection hidden="1"/>
    </xf>
    <xf numFmtId="0" fontId="0" fillId="0" borderId="0" xfId="3" applyFont="1" applyAlignment="1" applyProtection="1">
      <alignment horizontal="justify" vertical="top"/>
      <protection hidden="1"/>
    </xf>
    <xf numFmtId="0" fontId="11" fillId="0" borderId="0" xfId="3" applyFont="1" applyAlignment="1" applyProtection="1">
      <alignment horizontal="justify" vertical="top"/>
      <protection hidden="1"/>
    </xf>
    <xf numFmtId="0" fontId="0" fillId="0" borderId="0" xfId="3" applyFont="1" applyAlignment="1" applyProtection="1">
      <alignment vertical="top" wrapText="1"/>
      <protection hidden="1"/>
    </xf>
    <xf numFmtId="0" fontId="0" fillId="0" borderId="0" xfId="0" applyAlignment="1" applyProtection="1">
      <alignment vertical="top" wrapText="1"/>
      <protection hidden="1"/>
    </xf>
    <xf numFmtId="0" fontId="12" fillId="0" borderId="0" xfId="3" applyFont="1" applyAlignment="1" applyProtection="1">
      <alignment horizontal="justify" vertical="center"/>
      <protection hidden="1"/>
    </xf>
    <xf numFmtId="0" fontId="10" fillId="0" borderId="0" xfId="3" applyFont="1" applyAlignment="1" applyProtection="1">
      <alignment horizontal="center" vertical="center"/>
      <protection hidden="1"/>
    </xf>
    <xf numFmtId="0" fontId="0" fillId="6" borderId="0" xfId="3" applyFont="1" applyFill="1" applyAlignment="1" applyProtection="1">
      <alignment horizontal="left" vertical="center"/>
      <protection locked="0" hidden="1"/>
    </xf>
    <xf numFmtId="0" fontId="11" fillId="6" borderId="0" xfId="3" applyFont="1" applyFill="1" applyAlignment="1" applyProtection="1">
      <alignment horizontal="left" vertical="center"/>
      <protection locked="0" hidden="1"/>
    </xf>
    <xf numFmtId="167" fontId="11" fillId="0" borderId="0" xfId="3" applyNumberFormat="1" applyFont="1" applyAlignment="1" applyProtection="1">
      <alignment horizontal="left" vertical="center"/>
      <protection hidden="1"/>
    </xf>
    <xf numFmtId="0" fontId="12" fillId="2" borderId="0" xfId="3" applyFont="1" applyFill="1" applyAlignment="1" applyProtection="1">
      <alignment horizontal="justify" vertical="top"/>
      <protection hidden="1"/>
    </xf>
    <xf numFmtId="10" fontId="21" fillId="8" borderId="10" xfId="0" applyNumberFormat="1" applyFont="1" applyFill="1" applyBorder="1" applyProtection="1">
      <protection locked="0"/>
    </xf>
    <xf numFmtId="9" fontId="19" fillId="8" borderId="10" xfId="6" applyNumberFormat="1" applyFont="1" applyFill="1" applyBorder="1" applyAlignment="1" applyProtection="1">
      <alignment horizontal="center" vertical="center"/>
      <protection locked="0"/>
    </xf>
  </cellXfs>
  <cellStyles count="13">
    <cellStyle name="Comma" xfId="12" builtinId="3"/>
    <cellStyle name="Comma 2" xfId="7" xr:uid="{00000000-0005-0000-0000-000000000000}"/>
    <cellStyle name="Comma 3" xfId="11" xr:uid="{55A06194-6D43-4A1D-824C-A4E937AEA9C3}"/>
    <cellStyle name="Hyperlink" xfId="1" builtinId="8"/>
    <cellStyle name="Hyperlink 2" xfId="8" xr:uid="{00000000-0005-0000-0000-000002000000}"/>
    <cellStyle name="Normal" xfId="0" builtinId="0"/>
    <cellStyle name="Normal 2" xfId="6" xr:uid="{00000000-0005-0000-0000-000004000000}"/>
    <cellStyle name="Normal 2 3" xfId="10" xr:uid="{1CDCF048-DFC9-424E-A4C6-CD0864F51826}"/>
    <cellStyle name="Normal_Annexures TW 04" xfId="3" xr:uid="{00000000-0005-0000-0000-000005000000}"/>
    <cellStyle name="Normal_Attach 3(JV)" xfId="5" xr:uid="{00000000-0005-0000-0000-000006000000}"/>
    <cellStyle name="Normal_Price_Schedules for Insulator Package Rev-01" xfId="2" xr:uid="{00000000-0005-0000-0000-000007000000}"/>
    <cellStyle name="Normal_PRICE-SCHE Bihar-Rev-2-corrections_Annexures TW 04" xfId="4" xr:uid="{00000000-0005-0000-0000-000008000000}"/>
    <cellStyle name="Style 1" xfId="9" xr:uid="{00000000-0005-0000-0000-000003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nudeep/Price%20P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Names of Bidder"/>
      <sheetName val="Sch-1"/>
      <sheetName val="Sch-1 Dis"/>
      <sheetName val="Sch-2"/>
      <sheetName val="Sch-2 Dis"/>
      <sheetName val="Sch-3 "/>
      <sheetName val="Sch-3 Dis"/>
      <sheetName val="Sch-4(Buyback)"/>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row r="6">
          <cell r="E6" t="str">
            <v>To:</v>
          </cell>
        </row>
        <row r="7">
          <cell r="E7" t="str">
            <v>Contract Services</v>
          </cell>
        </row>
        <row r="8">
          <cell r="B8" t="str">
            <v/>
          </cell>
          <cell r="E8" t="str">
            <v>Power Grid Corporation of India Ltd.,</v>
          </cell>
        </row>
        <row r="9">
          <cell r="E9" t="str">
            <v>Eastern Region Transmission System-I</v>
          </cell>
        </row>
        <row r="10">
          <cell r="E10" t="str">
            <v>Vidyut Board Colony Shastri Nagar</v>
          </cell>
        </row>
        <row r="11">
          <cell r="E11" t="str">
            <v>Patna 800023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
  <sheetViews>
    <sheetView workbookViewId="0">
      <selection activeCell="D5" sqref="D5"/>
    </sheetView>
  </sheetViews>
  <sheetFormatPr defaultRowHeight="15" x14ac:dyDescent="0.25"/>
  <cols>
    <col min="1" max="1" width="19.85546875" customWidth="1"/>
    <col min="11" max="11" width="27.140625" customWidth="1"/>
  </cols>
  <sheetData>
    <row r="2" spans="1:11" x14ac:dyDescent="0.25">
      <c r="A2" t="s">
        <v>451</v>
      </c>
    </row>
    <row r="3" spans="1:11" ht="15.75" x14ac:dyDescent="0.25">
      <c r="A3" t="s">
        <v>0</v>
      </c>
      <c r="B3" s="120" t="s">
        <v>452</v>
      </c>
      <c r="C3" s="120"/>
      <c r="D3" s="120"/>
      <c r="E3" s="120"/>
      <c r="F3" s="120"/>
      <c r="G3" s="120"/>
      <c r="H3" s="120"/>
      <c r="I3" s="120"/>
      <c r="J3" s="120"/>
      <c r="K3" s="120"/>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A12" sqref="A12:L12"/>
    </sheetView>
  </sheetViews>
  <sheetFormatPr defaultRowHeight="15" x14ac:dyDescent="0.25"/>
  <cols>
    <col min="10" max="10" width="13.140625" customWidth="1"/>
  </cols>
  <sheetData>
    <row r="1" spans="1:12" ht="21.75" customHeight="1" x14ac:dyDescent="0.25">
      <c r="A1" s="2" t="str">
        <f>Sheet1!A2</f>
        <v>RFX. No. 5002003286 NIT-437</v>
      </c>
      <c r="B1" s="3"/>
      <c r="C1" s="3"/>
      <c r="D1" s="4"/>
      <c r="E1" s="4"/>
      <c r="F1" s="4"/>
      <c r="G1" s="4"/>
      <c r="H1" s="4"/>
      <c r="I1" s="4"/>
      <c r="J1" s="4"/>
      <c r="K1" s="4"/>
      <c r="L1" s="5"/>
    </row>
    <row r="2" spans="1:12" ht="34.5" customHeight="1" x14ac:dyDescent="0.25">
      <c r="A2" s="124" t="str">
        <f>Sheet1!B3</f>
        <v>Construction of 1st Floor of B2 type Quarters at 400/220 kV Chaibasa Substation</v>
      </c>
      <c r="B2" s="125"/>
      <c r="C2" s="125"/>
      <c r="D2" s="125"/>
      <c r="E2" s="125"/>
      <c r="F2" s="125"/>
      <c r="G2" s="125"/>
      <c r="H2" s="125"/>
      <c r="I2" s="125"/>
      <c r="J2" s="125"/>
      <c r="K2" s="125"/>
      <c r="L2" s="126"/>
    </row>
    <row r="3" spans="1:12" ht="15" hidden="1" customHeight="1" x14ac:dyDescent="0.25">
      <c r="A3" s="124"/>
      <c r="B3" s="125"/>
      <c r="C3" s="125"/>
      <c r="D3" s="125"/>
      <c r="E3" s="125"/>
      <c r="F3" s="125"/>
      <c r="G3" s="125"/>
      <c r="H3" s="125"/>
      <c r="I3" s="125"/>
      <c r="J3" s="125"/>
      <c r="K3" s="125"/>
      <c r="L3" s="126"/>
    </row>
    <row r="4" spans="1:12" x14ac:dyDescent="0.25">
      <c r="A4" s="121" t="s">
        <v>1</v>
      </c>
      <c r="B4" s="122"/>
      <c r="C4" s="122"/>
      <c r="D4" s="122"/>
      <c r="E4" s="122"/>
      <c r="F4" s="122"/>
      <c r="G4" s="122"/>
      <c r="H4" s="122"/>
      <c r="I4" s="122"/>
      <c r="J4" s="122"/>
      <c r="K4" s="122"/>
      <c r="L4" s="123"/>
    </row>
    <row r="5" spans="1:12" x14ac:dyDescent="0.25">
      <c r="A5" s="6"/>
      <c r="L5" s="7"/>
    </row>
    <row r="6" spans="1:12" ht="44.25" customHeight="1" x14ac:dyDescent="0.25">
      <c r="A6" s="8">
        <v>1</v>
      </c>
      <c r="B6" s="134" t="s">
        <v>5</v>
      </c>
      <c r="C6" s="134"/>
      <c r="D6" s="134"/>
      <c r="E6" s="134"/>
      <c r="F6" s="134"/>
      <c r="G6" s="134"/>
      <c r="H6" s="134"/>
      <c r="I6" s="134"/>
      <c r="J6" s="134"/>
      <c r="K6" s="134"/>
      <c r="L6" s="135"/>
    </row>
    <row r="7" spans="1:12" ht="51" customHeight="1" x14ac:dyDescent="0.25">
      <c r="A7" s="8">
        <v>2</v>
      </c>
      <c r="B7" s="134" t="s">
        <v>2</v>
      </c>
      <c r="C7" s="134"/>
      <c r="D7" s="134"/>
      <c r="E7" s="134"/>
      <c r="F7" s="134"/>
      <c r="G7" s="134"/>
      <c r="H7" s="134"/>
      <c r="I7" s="134"/>
      <c r="J7" s="134"/>
      <c r="K7" s="134"/>
      <c r="L7" s="135"/>
    </row>
    <row r="8" spans="1:12" ht="48" customHeight="1" x14ac:dyDescent="0.25">
      <c r="A8" s="8">
        <v>3</v>
      </c>
      <c r="B8" s="134" t="s">
        <v>3</v>
      </c>
      <c r="C8" s="134"/>
      <c r="D8" s="134"/>
      <c r="E8" s="134"/>
      <c r="F8" s="134"/>
      <c r="G8" s="134"/>
      <c r="H8" s="134"/>
      <c r="I8" s="134"/>
      <c r="J8" s="134"/>
      <c r="K8" s="134"/>
      <c r="L8" s="135"/>
    </row>
    <row r="9" spans="1:12" x14ac:dyDescent="0.25">
      <c r="A9" s="6"/>
      <c r="L9" s="7"/>
    </row>
    <row r="10" spans="1:12" ht="12.75" customHeight="1" x14ac:dyDescent="0.25">
      <c r="A10" s="6"/>
      <c r="L10" s="7"/>
    </row>
    <row r="11" spans="1:12" x14ac:dyDescent="0.25">
      <c r="A11" s="6"/>
      <c r="L11" s="7"/>
    </row>
    <row r="12" spans="1:12" x14ac:dyDescent="0.25">
      <c r="A12" s="131" t="s">
        <v>4</v>
      </c>
      <c r="B12" s="132"/>
      <c r="C12" s="132"/>
      <c r="D12" s="132"/>
      <c r="E12" s="132"/>
      <c r="F12" s="132"/>
      <c r="G12" s="132"/>
      <c r="H12" s="132"/>
      <c r="I12" s="132"/>
      <c r="J12" s="132"/>
      <c r="K12" s="132"/>
      <c r="L12" s="133"/>
    </row>
    <row r="13" spans="1:12" x14ac:dyDescent="0.25">
      <c r="A13" s="6"/>
      <c r="L13" s="7"/>
    </row>
    <row r="14" spans="1:12" ht="20.25" x14ac:dyDescent="0.25">
      <c r="A14" s="127" t="s">
        <v>6</v>
      </c>
      <c r="B14" s="128"/>
      <c r="C14" s="128"/>
      <c r="D14" s="128"/>
      <c r="E14" s="128"/>
      <c r="F14" s="128"/>
      <c r="G14" s="128"/>
      <c r="H14" s="128"/>
      <c r="L14" s="7"/>
    </row>
    <row r="15" spans="1:12" ht="16.5" x14ac:dyDescent="0.25">
      <c r="A15" s="129" t="s">
        <v>7</v>
      </c>
      <c r="B15" s="130"/>
      <c r="C15" s="130"/>
      <c r="D15" s="130"/>
      <c r="E15" s="130"/>
      <c r="F15" s="130"/>
      <c r="G15" s="130"/>
      <c r="H15" s="130"/>
      <c r="L15" s="7"/>
    </row>
    <row r="16" spans="1:12" ht="20.25" x14ac:dyDescent="0.25">
      <c r="A16" s="127" t="s">
        <v>8</v>
      </c>
      <c r="B16" s="128"/>
      <c r="C16" s="128"/>
      <c r="D16" s="128"/>
      <c r="E16" s="128"/>
      <c r="F16" s="128"/>
      <c r="G16" s="128"/>
      <c r="H16" s="128"/>
      <c r="L16" s="7"/>
    </row>
    <row r="17" spans="1:12" ht="16.5" x14ac:dyDescent="0.25">
      <c r="A17" s="129" t="s">
        <v>9</v>
      </c>
      <c r="B17" s="130"/>
      <c r="C17" s="130"/>
      <c r="D17" s="130"/>
      <c r="E17" s="130"/>
      <c r="F17" s="130"/>
      <c r="G17" s="130"/>
      <c r="H17" s="130"/>
      <c r="L17" s="7"/>
    </row>
    <row r="18" spans="1:12" ht="15.75" thickBot="1" x14ac:dyDescent="0.3">
      <c r="A18" s="9"/>
      <c r="B18" s="10"/>
      <c r="C18" s="10"/>
      <c r="D18" s="10"/>
      <c r="E18" s="10"/>
      <c r="F18" s="10"/>
      <c r="G18" s="10"/>
      <c r="H18" s="10"/>
      <c r="I18" s="10"/>
      <c r="J18" s="10"/>
      <c r="K18" s="10"/>
      <c r="L18" s="11"/>
    </row>
  </sheetData>
  <sheetProtection password="DC1A" sheet="1" objects="1" scenarios="1"/>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topLeftCell="A7" workbookViewId="0">
      <selection activeCell="E10" sqref="E10:I10"/>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5002003286 NIT-437</v>
      </c>
      <c r="B1" s="1"/>
      <c r="C1" s="1"/>
    </row>
    <row r="2" spans="1:12" ht="39" customHeight="1" x14ac:dyDescent="0.25">
      <c r="A2" s="143" t="str">
        <f>Sheet1!B3</f>
        <v>Construction of 1st Floor of B2 type Quarters at 400/220 kV Chaibasa Substation</v>
      </c>
      <c r="B2" s="143"/>
      <c r="C2" s="143"/>
      <c r="D2" s="143"/>
      <c r="E2" s="143"/>
      <c r="F2" s="143"/>
      <c r="G2" s="143"/>
      <c r="H2" s="143"/>
      <c r="I2" s="143"/>
      <c r="J2" s="143"/>
      <c r="K2" s="143"/>
      <c r="L2" s="143"/>
    </row>
    <row r="4" spans="1:12" x14ac:dyDescent="0.25">
      <c r="A4" s="122" t="s">
        <v>10</v>
      </c>
      <c r="B4" s="122"/>
      <c r="C4" s="122"/>
      <c r="D4" s="122"/>
      <c r="E4" s="122"/>
      <c r="F4" s="122"/>
      <c r="G4" s="122"/>
      <c r="H4" s="122"/>
      <c r="I4" s="122"/>
      <c r="J4" s="122"/>
      <c r="K4" s="122"/>
      <c r="L4" s="122"/>
    </row>
    <row r="6" spans="1:12" ht="47.25" customHeight="1" x14ac:dyDescent="0.25">
      <c r="A6" s="139" t="s">
        <v>11</v>
      </c>
      <c r="B6" s="139"/>
      <c r="C6" s="139"/>
      <c r="D6" s="139"/>
      <c r="E6" s="140"/>
      <c r="F6" s="140"/>
      <c r="G6" s="140"/>
      <c r="H6" s="140"/>
      <c r="I6" s="140"/>
      <c r="J6" s="53"/>
      <c r="K6" s="53"/>
    </row>
    <row r="7" spans="1:12" ht="45" customHeight="1" x14ac:dyDescent="0.25">
      <c r="A7" s="144" t="s">
        <v>12</v>
      </c>
      <c r="B7" s="144"/>
      <c r="C7" s="144"/>
      <c r="D7" s="145"/>
      <c r="E7" s="146"/>
      <c r="F7" s="146"/>
      <c r="G7" s="146"/>
      <c r="H7" s="146"/>
      <c r="I7" s="146"/>
      <c r="J7" s="53"/>
      <c r="K7" s="53"/>
    </row>
    <row r="8" spans="1:12" ht="42" customHeight="1" x14ac:dyDescent="0.25">
      <c r="E8" s="141"/>
      <c r="F8" s="141"/>
      <c r="G8" s="141"/>
      <c r="H8" s="141"/>
      <c r="I8" s="141"/>
      <c r="J8" s="53"/>
      <c r="K8" s="53"/>
    </row>
    <row r="9" spans="1:12" ht="46.5" customHeight="1" x14ac:dyDescent="0.25">
      <c r="E9" s="142"/>
      <c r="F9" s="142"/>
      <c r="G9" s="142"/>
      <c r="H9" s="142"/>
      <c r="I9" s="142"/>
      <c r="J9" s="53"/>
      <c r="K9" s="53"/>
    </row>
    <row r="10" spans="1:12" ht="30.75" customHeight="1" x14ac:dyDescent="0.25">
      <c r="A10" s="136" t="s">
        <v>13</v>
      </c>
      <c r="B10" s="136"/>
      <c r="C10" s="136"/>
      <c r="D10" s="136"/>
      <c r="E10" s="141"/>
      <c r="F10" s="141"/>
      <c r="G10" s="141"/>
      <c r="H10" s="141"/>
      <c r="I10" s="141"/>
      <c r="J10" s="53"/>
      <c r="K10" s="53"/>
    </row>
    <row r="11" spans="1:12" ht="29.25" customHeight="1" x14ac:dyDescent="0.25">
      <c r="A11" s="139" t="s">
        <v>14</v>
      </c>
      <c r="B11" s="139"/>
      <c r="C11" s="139"/>
      <c r="D11" s="139"/>
      <c r="E11" s="140"/>
      <c r="F11" s="140"/>
      <c r="G11" s="140"/>
      <c r="H11" s="140"/>
      <c r="I11" s="140"/>
      <c r="J11" s="53"/>
      <c r="K11" s="53"/>
    </row>
    <row r="12" spans="1:12" ht="29.25" customHeight="1" x14ac:dyDescent="0.25">
      <c r="A12" s="139" t="s">
        <v>15</v>
      </c>
      <c r="B12" s="139"/>
      <c r="C12" s="139"/>
      <c r="D12" s="139"/>
      <c r="E12" s="140"/>
      <c r="F12" s="140"/>
      <c r="G12" s="140"/>
      <c r="H12" s="140"/>
      <c r="I12" s="140"/>
      <c r="J12" s="53"/>
      <c r="K12" s="53"/>
    </row>
    <row r="13" spans="1:12" ht="29.25" customHeight="1" x14ac:dyDescent="0.25">
      <c r="A13" s="139" t="s">
        <v>16</v>
      </c>
      <c r="B13" s="139"/>
      <c r="C13" s="139"/>
      <c r="D13" s="139"/>
      <c r="E13" s="140"/>
      <c r="F13" s="140"/>
      <c r="G13" s="140"/>
      <c r="H13" s="140"/>
      <c r="I13" s="140"/>
      <c r="J13" s="53"/>
      <c r="K13" s="53"/>
    </row>
    <row r="14" spans="1:12" ht="31.5" customHeight="1" x14ac:dyDescent="0.25">
      <c r="A14" s="139" t="s">
        <v>17</v>
      </c>
      <c r="B14" s="139"/>
      <c r="C14" s="139"/>
      <c r="D14" s="139"/>
      <c r="E14" s="140"/>
      <c r="F14" s="140"/>
      <c r="G14" s="140"/>
      <c r="H14" s="140"/>
      <c r="I14" s="140"/>
      <c r="J14" s="53"/>
      <c r="K14" s="53"/>
    </row>
    <row r="15" spans="1:12" x14ac:dyDescent="0.25">
      <c r="E15" s="53"/>
      <c r="F15" s="53"/>
      <c r="G15" s="53"/>
      <c r="H15" s="53"/>
      <c r="I15" s="53"/>
      <c r="J15" s="53"/>
      <c r="K15" s="53"/>
    </row>
    <row r="16" spans="1:12" x14ac:dyDescent="0.25">
      <c r="E16" s="53"/>
      <c r="F16" s="53"/>
      <c r="G16" s="53"/>
      <c r="H16" s="53"/>
      <c r="I16" s="53"/>
      <c r="J16" s="53"/>
      <c r="K16" s="53"/>
    </row>
    <row r="17" spans="1:11" ht="25.5" customHeight="1" x14ac:dyDescent="0.25">
      <c r="A17" s="136" t="s">
        <v>18</v>
      </c>
      <c r="B17" s="136"/>
      <c r="C17" s="136"/>
      <c r="D17" s="136"/>
      <c r="E17" s="137"/>
      <c r="F17" s="137"/>
      <c r="G17" s="137"/>
      <c r="H17" s="137"/>
      <c r="I17" s="137"/>
      <c r="J17" s="54"/>
      <c r="K17" s="54"/>
    </row>
    <row r="18" spans="1:11" ht="25.5" customHeight="1" x14ac:dyDescent="0.25">
      <c r="A18" s="136" t="s">
        <v>19</v>
      </c>
      <c r="B18" s="136"/>
      <c r="C18" s="136"/>
      <c r="D18" s="136"/>
      <c r="E18" s="138"/>
      <c r="F18" s="138"/>
      <c r="G18" s="138"/>
      <c r="H18" s="138"/>
      <c r="I18" s="138"/>
      <c r="J18" s="138"/>
      <c r="K18" s="138"/>
    </row>
  </sheetData>
  <sheetProtection password="DC1A" sheet="1" objects="1" scenarios="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CE8CD-8E82-40D2-B981-2725A054E992}">
  <dimension ref="A1:K210"/>
  <sheetViews>
    <sheetView tabSelected="1" topLeftCell="A195" zoomScaleNormal="100" workbookViewId="0">
      <selection activeCell="I200" sqref="I200"/>
    </sheetView>
  </sheetViews>
  <sheetFormatPr defaultColWidth="9.140625" defaultRowHeight="15" x14ac:dyDescent="0.25"/>
  <cols>
    <col min="1" max="1" width="8.42578125" style="95" customWidth="1"/>
    <col min="2" max="2" width="13.28515625" style="95" customWidth="1"/>
    <col min="3" max="3" width="75.28515625" style="96" customWidth="1"/>
    <col min="4" max="4" width="8.85546875" style="58" bestFit="1" customWidth="1"/>
    <col min="5" max="5" width="11.5703125" style="58" hidden="1" customWidth="1"/>
    <col min="6" max="6" width="13.5703125" style="58" bestFit="1" customWidth="1"/>
    <col min="7" max="7" width="13.7109375" style="58" customWidth="1"/>
    <col min="8" max="8" width="22.140625" style="58" customWidth="1"/>
    <col min="9" max="9" width="15.28515625" style="58" customWidth="1"/>
    <col min="10" max="10" width="9.140625" style="58"/>
    <col min="11" max="11" width="14.28515625" style="58" customWidth="1"/>
    <col min="12" max="12" width="11.42578125" style="58" bestFit="1" customWidth="1"/>
    <col min="13" max="16384" width="9.140625" style="58"/>
  </cols>
  <sheetData>
    <row r="1" spans="1:11" s="88" customFormat="1" ht="21.75" customHeight="1" x14ac:dyDescent="0.25">
      <c r="A1" s="85" t="str">
        <f>Sheet1!A2</f>
        <v>RFX. No. 5002003286 NIT-437</v>
      </c>
      <c r="B1" s="86"/>
      <c r="C1" s="87"/>
      <c r="E1" s="89"/>
      <c r="F1" s="89"/>
      <c r="G1" s="89"/>
      <c r="H1" s="89"/>
    </row>
    <row r="2" spans="1:11" s="88" customFormat="1" ht="30.95" customHeight="1" x14ac:dyDescent="0.25">
      <c r="A2" s="188" t="str">
        <f>Sheet1!B3</f>
        <v>Construction of 1st Floor of B2 type Quarters at 400/220 kV Chaibasa Substation</v>
      </c>
      <c r="B2" s="188"/>
      <c r="C2" s="188"/>
      <c r="D2" s="188"/>
      <c r="E2" s="188"/>
      <c r="F2" s="188"/>
      <c r="G2" s="188"/>
      <c r="H2" s="188"/>
    </row>
    <row r="3" spans="1:11" s="88" customFormat="1" x14ac:dyDescent="0.25">
      <c r="B3" s="89"/>
      <c r="C3" s="90"/>
      <c r="E3" s="89"/>
      <c r="F3" s="89"/>
      <c r="G3" s="89"/>
      <c r="H3" s="89" t="s">
        <v>59</v>
      </c>
    </row>
    <row r="4" spans="1:11" s="88" customFormat="1" ht="36" customHeight="1" x14ac:dyDescent="0.25">
      <c r="A4" s="183" t="s">
        <v>11</v>
      </c>
      <c r="B4" s="184"/>
      <c r="C4" s="185">
        <f>Details!E6</f>
        <v>0</v>
      </c>
      <c r="D4" s="186"/>
      <c r="E4" s="89"/>
      <c r="F4" s="89"/>
      <c r="G4" s="92" t="s">
        <v>20</v>
      </c>
      <c r="H4" s="89"/>
    </row>
    <row r="5" spans="1:11" s="88" customFormat="1" ht="33" customHeight="1" x14ac:dyDescent="0.25">
      <c r="A5" s="183" t="s">
        <v>12</v>
      </c>
      <c r="B5" s="184"/>
      <c r="C5" s="185">
        <f>Details!E7</f>
        <v>0</v>
      </c>
      <c r="D5" s="186"/>
      <c r="E5" s="89"/>
      <c r="F5" s="89"/>
      <c r="G5" s="187" t="s">
        <v>21</v>
      </c>
      <c r="H5" s="187"/>
      <c r="I5" s="93"/>
    </row>
    <row r="6" spans="1:11" s="88" customFormat="1" ht="42" customHeight="1" x14ac:dyDescent="0.25">
      <c r="A6" s="191"/>
      <c r="B6" s="192"/>
      <c r="C6" s="185">
        <f>Details!E8</f>
        <v>0</v>
      </c>
      <c r="D6" s="186"/>
      <c r="E6" s="89"/>
      <c r="F6" s="89"/>
      <c r="G6" s="190" t="s">
        <v>22</v>
      </c>
      <c r="H6" s="190"/>
      <c r="I6" s="93"/>
    </row>
    <row r="7" spans="1:11" s="88" customFormat="1" ht="36.950000000000003" customHeight="1" x14ac:dyDescent="0.25">
      <c r="A7" s="183"/>
      <c r="B7" s="184"/>
      <c r="C7" s="185">
        <f>Details!E9</f>
        <v>0</v>
      </c>
      <c r="D7" s="186"/>
      <c r="E7" s="89"/>
      <c r="F7" s="89"/>
      <c r="G7" s="190" t="s">
        <v>23</v>
      </c>
      <c r="H7" s="190"/>
      <c r="I7" s="94"/>
    </row>
    <row r="8" spans="1:11" x14ac:dyDescent="0.25">
      <c r="F8" s="161"/>
      <c r="G8" s="161"/>
      <c r="H8" s="161"/>
    </row>
    <row r="9" spans="1:11" ht="33.75" customHeight="1" x14ac:dyDescent="0.25">
      <c r="A9" s="162" t="s">
        <v>453</v>
      </c>
      <c r="B9" s="162"/>
      <c r="C9" s="162"/>
      <c r="D9" s="162"/>
      <c r="E9" s="162"/>
      <c r="F9" s="162"/>
      <c r="G9" s="162"/>
      <c r="H9" s="162"/>
    </row>
    <row r="10" spans="1:11" ht="31.5" customHeight="1" x14ac:dyDescent="0.25">
      <c r="A10" s="163" t="s">
        <v>454</v>
      </c>
      <c r="B10" s="164"/>
      <c r="C10" s="164"/>
      <c r="D10" s="164"/>
      <c r="E10" s="164"/>
      <c r="F10" s="164"/>
      <c r="G10" s="164"/>
      <c r="H10" s="165"/>
    </row>
    <row r="11" spans="1:11" ht="30" x14ac:dyDescent="0.25">
      <c r="A11" s="166" t="s">
        <v>77</v>
      </c>
      <c r="B11" s="166" t="s">
        <v>78</v>
      </c>
      <c r="C11" s="168" t="s">
        <v>79</v>
      </c>
      <c r="D11" s="170" t="s">
        <v>73</v>
      </c>
      <c r="E11" s="56" t="s">
        <v>80</v>
      </c>
      <c r="F11" s="170" t="s">
        <v>81</v>
      </c>
      <c r="G11" s="170" t="s">
        <v>82</v>
      </c>
      <c r="H11" s="170" t="s">
        <v>83</v>
      </c>
    </row>
    <row r="12" spans="1:11" x14ac:dyDescent="0.25">
      <c r="A12" s="167"/>
      <c r="B12" s="167"/>
      <c r="C12" s="169"/>
      <c r="D12" s="171"/>
      <c r="E12" s="56" t="s">
        <v>74</v>
      </c>
      <c r="F12" s="171"/>
      <c r="G12" s="171"/>
      <c r="H12" s="171"/>
    </row>
    <row r="13" spans="1:11" x14ac:dyDescent="0.25">
      <c r="A13" s="148" t="s">
        <v>84</v>
      </c>
      <c r="B13" s="148"/>
      <c r="C13" s="148"/>
      <c r="D13" s="56"/>
      <c r="E13" s="56"/>
      <c r="F13" s="57"/>
      <c r="G13" s="56"/>
      <c r="H13" s="56"/>
    </row>
    <row r="14" spans="1:11" ht="19.5" customHeight="1" x14ac:dyDescent="0.25">
      <c r="A14" s="148" t="s">
        <v>85</v>
      </c>
      <c r="B14" s="148"/>
      <c r="C14" s="148"/>
      <c r="D14" s="60"/>
      <c r="E14" s="60"/>
      <c r="F14" s="60"/>
      <c r="G14" s="60"/>
      <c r="H14" s="60"/>
    </row>
    <row r="15" spans="1:11" ht="86.25" customHeight="1" x14ac:dyDescent="0.25">
      <c r="A15" s="61">
        <v>1</v>
      </c>
      <c r="B15" s="62" t="s">
        <v>86</v>
      </c>
      <c r="C15" s="63" t="s">
        <v>87</v>
      </c>
      <c r="D15" s="60" t="s">
        <v>88</v>
      </c>
      <c r="E15" s="64">
        <v>260.3</v>
      </c>
      <c r="F15" s="65">
        <f>E15*(100/118)</f>
        <v>220.59322033898306</v>
      </c>
      <c r="G15" s="66">
        <v>20</v>
      </c>
      <c r="H15" s="66">
        <f t="shared" ref="H15:H38" si="0">G15*F15</f>
        <v>4411.8644067796613</v>
      </c>
      <c r="K15" s="67"/>
    </row>
    <row r="16" spans="1:11" ht="30" x14ac:dyDescent="0.25">
      <c r="A16" s="61">
        <v>2</v>
      </c>
      <c r="B16" s="62" t="s">
        <v>89</v>
      </c>
      <c r="C16" s="63" t="s">
        <v>90</v>
      </c>
      <c r="D16" s="60"/>
      <c r="E16" s="61"/>
      <c r="F16" s="65"/>
      <c r="G16" s="64"/>
      <c r="H16" s="66"/>
    </row>
    <row r="17" spans="1:8" ht="36" customHeight="1" x14ac:dyDescent="0.25">
      <c r="A17" s="61" t="s">
        <v>91</v>
      </c>
      <c r="B17" s="62" t="s">
        <v>60</v>
      </c>
      <c r="C17" s="63" t="s">
        <v>92</v>
      </c>
      <c r="D17" s="60" t="s">
        <v>88</v>
      </c>
      <c r="E17" s="64">
        <v>6812</v>
      </c>
      <c r="F17" s="65">
        <f t="shared" ref="F17:F22" si="1">E17*(100/118)</f>
        <v>5772.8813559322034</v>
      </c>
      <c r="G17" s="66">
        <v>5</v>
      </c>
      <c r="H17" s="66">
        <f t="shared" si="0"/>
        <v>28864.406779661018</v>
      </c>
    </row>
    <row r="18" spans="1:8" ht="42" customHeight="1" x14ac:dyDescent="0.25">
      <c r="A18" s="61" t="s">
        <v>27</v>
      </c>
      <c r="B18" s="62" t="s">
        <v>70</v>
      </c>
      <c r="C18" s="63" t="s">
        <v>93</v>
      </c>
      <c r="D18" s="60" t="s">
        <v>88</v>
      </c>
      <c r="E18" s="64">
        <v>7878.5</v>
      </c>
      <c r="F18" s="65">
        <f t="shared" si="1"/>
        <v>6676.6949152542365</v>
      </c>
      <c r="G18" s="66">
        <v>1</v>
      </c>
      <c r="H18" s="66">
        <f t="shared" si="0"/>
        <v>6676.6949152542365</v>
      </c>
    </row>
    <row r="19" spans="1:8" ht="45" x14ac:dyDescent="0.25">
      <c r="A19" s="61">
        <v>3</v>
      </c>
      <c r="B19" s="62" t="s">
        <v>94</v>
      </c>
      <c r="C19" s="63" t="s">
        <v>95</v>
      </c>
      <c r="D19" s="60" t="s">
        <v>96</v>
      </c>
      <c r="E19" s="64">
        <v>18.149999999999999</v>
      </c>
      <c r="F19" s="65">
        <f t="shared" si="1"/>
        <v>15.381355932203387</v>
      </c>
      <c r="G19" s="66">
        <v>8</v>
      </c>
      <c r="H19" s="66">
        <f t="shared" si="0"/>
        <v>123.0508474576271</v>
      </c>
    </row>
    <row r="20" spans="1:8" ht="90" x14ac:dyDescent="0.25">
      <c r="A20" s="61">
        <v>4</v>
      </c>
      <c r="B20" s="62" t="s">
        <v>97</v>
      </c>
      <c r="C20" s="63" t="s">
        <v>98</v>
      </c>
      <c r="D20" s="60" t="s">
        <v>99</v>
      </c>
      <c r="E20" s="65">
        <v>9895.2000000000007</v>
      </c>
      <c r="F20" s="65">
        <f t="shared" si="1"/>
        <v>8385.7627118644068</v>
      </c>
      <c r="G20" s="66">
        <v>1</v>
      </c>
      <c r="H20" s="66">
        <f t="shared" si="0"/>
        <v>8385.7627118644068</v>
      </c>
    </row>
    <row r="21" spans="1:8" ht="75" x14ac:dyDescent="0.25">
      <c r="A21" s="61">
        <v>5</v>
      </c>
      <c r="B21" s="62" t="s">
        <v>100</v>
      </c>
      <c r="C21" s="63" t="s">
        <v>101</v>
      </c>
      <c r="D21" s="60" t="s">
        <v>99</v>
      </c>
      <c r="E21" s="64">
        <v>10852.95</v>
      </c>
      <c r="F21" s="65">
        <f t="shared" si="1"/>
        <v>9197.4152542372885</v>
      </c>
      <c r="G21" s="66">
        <v>12</v>
      </c>
      <c r="H21" s="66">
        <f t="shared" si="0"/>
        <v>110368.98305084746</v>
      </c>
    </row>
    <row r="22" spans="1:8" ht="75" x14ac:dyDescent="0.25">
      <c r="A22" s="61">
        <v>6</v>
      </c>
      <c r="B22" s="62" t="s">
        <v>102</v>
      </c>
      <c r="C22" s="63" t="s">
        <v>103</v>
      </c>
      <c r="D22" s="60" t="s">
        <v>99</v>
      </c>
      <c r="E22" s="65">
        <v>11505.5</v>
      </c>
      <c r="F22" s="65">
        <f t="shared" si="1"/>
        <v>9750.4237288135591</v>
      </c>
      <c r="G22" s="66">
        <v>45</v>
      </c>
      <c r="H22" s="66">
        <f t="shared" si="0"/>
        <v>438769.06779661018</v>
      </c>
    </row>
    <row r="23" spans="1:8" ht="30" x14ac:dyDescent="0.25">
      <c r="A23" s="61">
        <v>7</v>
      </c>
      <c r="B23" s="62" t="s">
        <v>104</v>
      </c>
      <c r="C23" s="63" t="s">
        <v>105</v>
      </c>
      <c r="D23" s="60"/>
      <c r="E23" s="61"/>
      <c r="F23" s="65"/>
      <c r="G23" s="66"/>
      <c r="H23" s="66"/>
    </row>
    <row r="24" spans="1:8" ht="30" x14ac:dyDescent="0.25">
      <c r="A24" s="61" t="s">
        <v>27</v>
      </c>
      <c r="B24" s="62" t="s">
        <v>106</v>
      </c>
      <c r="C24" s="63" t="s">
        <v>107</v>
      </c>
      <c r="D24" s="60" t="s">
        <v>108</v>
      </c>
      <c r="E24" s="65">
        <v>842.5</v>
      </c>
      <c r="F24" s="65">
        <f t="shared" ref="F24:F38" si="2">E24*(100/118)</f>
        <v>713.98305084745755</v>
      </c>
      <c r="G24" s="66">
        <v>18</v>
      </c>
      <c r="H24" s="66">
        <f t="shared" si="0"/>
        <v>12851.694915254237</v>
      </c>
    </row>
    <row r="25" spans="1:8" x14ac:dyDescent="0.25">
      <c r="A25" s="61" t="s">
        <v>29</v>
      </c>
      <c r="B25" s="62" t="s">
        <v>109</v>
      </c>
      <c r="C25" s="63" t="s">
        <v>110</v>
      </c>
      <c r="D25" s="60" t="s">
        <v>108</v>
      </c>
      <c r="E25" s="64">
        <v>927.25</v>
      </c>
      <c r="F25" s="65">
        <f t="shared" si="2"/>
        <v>785.80508474576266</v>
      </c>
      <c r="G25" s="66">
        <v>155</v>
      </c>
      <c r="H25" s="66">
        <f t="shared" si="0"/>
        <v>121799.78813559322</v>
      </c>
    </row>
    <row r="26" spans="1:8" x14ac:dyDescent="0.25">
      <c r="A26" s="61" t="s">
        <v>111</v>
      </c>
      <c r="B26" s="62" t="s">
        <v>112</v>
      </c>
      <c r="C26" s="63" t="s">
        <v>113</v>
      </c>
      <c r="D26" s="60" t="s">
        <v>108</v>
      </c>
      <c r="E26" s="65">
        <v>736.4</v>
      </c>
      <c r="F26" s="65">
        <f t="shared" si="2"/>
        <v>624.06779661016947</v>
      </c>
      <c r="G26" s="66">
        <v>225</v>
      </c>
      <c r="H26" s="66">
        <f t="shared" si="0"/>
        <v>140415.25423728814</v>
      </c>
    </row>
    <row r="27" spans="1:8" x14ac:dyDescent="0.25">
      <c r="A27" s="61" t="s">
        <v>114</v>
      </c>
      <c r="B27" s="62" t="s">
        <v>115</v>
      </c>
      <c r="C27" s="63" t="s">
        <v>116</v>
      </c>
      <c r="D27" s="60" t="s">
        <v>108</v>
      </c>
      <c r="E27" s="65">
        <v>961.3</v>
      </c>
      <c r="F27" s="65">
        <f t="shared" si="2"/>
        <v>814.66101694915244</v>
      </c>
      <c r="G27" s="66">
        <v>120</v>
      </c>
      <c r="H27" s="66">
        <f t="shared" si="0"/>
        <v>97759.322033898294</v>
      </c>
    </row>
    <row r="28" spans="1:8" x14ac:dyDescent="0.25">
      <c r="A28" s="61" t="s">
        <v>117</v>
      </c>
      <c r="B28" s="62" t="s">
        <v>118</v>
      </c>
      <c r="C28" s="63" t="s">
        <v>119</v>
      </c>
      <c r="D28" s="60" t="s">
        <v>108</v>
      </c>
      <c r="E28" s="64">
        <v>764.95</v>
      </c>
      <c r="F28" s="65">
        <f t="shared" si="2"/>
        <v>648.26271186440681</v>
      </c>
      <c r="G28" s="66">
        <v>2</v>
      </c>
      <c r="H28" s="66">
        <f t="shared" si="0"/>
        <v>1296.5254237288136</v>
      </c>
    </row>
    <row r="29" spans="1:8" ht="30" x14ac:dyDescent="0.25">
      <c r="A29" s="61" t="s">
        <v>120</v>
      </c>
      <c r="B29" s="62" t="s">
        <v>121</v>
      </c>
      <c r="C29" s="63" t="s">
        <v>122</v>
      </c>
      <c r="D29" s="60" t="s">
        <v>108</v>
      </c>
      <c r="E29" s="64">
        <v>392.15</v>
      </c>
      <c r="F29" s="65">
        <f t="shared" si="2"/>
        <v>332.33050847457622</v>
      </c>
      <c r="G29" s="66">
        <v>13</v>
      </c>
      <c r="H29" s="66">
        <f t="shared" si="0"/>
        <v>4320.296610169491</v>
      </c>
    </row>
    <row r="30" spans="1:8" x14ac:dyDescent="0.25">
      <c r="A30" s="61" t="s">
        <v>123</v>
      </c>
      <c r="B30" s="62" t="s">
        <v>124</v>
      </c>
      <c r="C30" s="63" t="s">
        <v>125</v>
      </c>
      <c r="D30" s="60" t="s">
        <v>108</v>
      </c>
      <c r="E30" s="65">
        <v>951.1</v>
      </c>
      <c r="F30" s="65">
        <f t="shared" si="2"/>
        <v>806.01694915254234</v>
      </c>
      <c r="G30" s="66">
        <v>17</v>
      </c>
      <c r="H30" s="66">
        <f t="shared" si="0"/>
        <v>13702.28813559322</v>
      </c>
    </row>
    <row r="31" spans="1:8" ht="45" x14ac:dyDescent="0.25">
      <c r="A31" s="61">
        <v>8</v>
      </c>
      <c r="B31" s="62" t="s">
        <v>61</v>
      </c>
      <c r="C31" s="63" t="s">
        <v>126</v>
      </c>
      <c r="D31" s="60" t="s">
        <v>127</v>
      </c>
      <c r="E31" s="64">
        <v>99.99</v>
      </c>
      <c r="F31" s="65">
        <f t="shared" si="2"/>
        <v>84.737288135593218</v>
      </c>
      <c r="G31" s="66">
        <v>6000</v>
      </c>
      <c r="H31" s="66">
        <f t="shared" si="0"/>
        <v>508423.72881355928</v>
      </c>
    </row>
    <row r="32" spans="1:8" ht="45" x14ac:dyDescent="0.25">
      <c r="A32" s="61">
        <v>9</v>
      </c>
      <c r="B32" s="62" t="s">
        <v>128</v>
      </c>
      <c r="C32" s="63" t="s">
        <v>129</v>
      </c>
      <c r="D32" s="60" t="s">
        <v>99</v>
      </c>
      <c r="E32" s="64">
        <v>9105.9500000000007</v>
      </c>
      <c r="F32" s="65">
        <f t="shared" si="2"/>
        <v>7716.906779661017</v>
      </c>
      <c r="G32" s="66">
        <v>43</v>
      </c>
      <c r="H32" s="66">
        <f t="shared" si="0"/>
        <v>331826.99152542371</v>
      </c>
    </row>
    <row r="33" spans="1:8" ht="45" x14ac:dyDescent="0.25">
      <c r="A33" s="61">
        <v>10</v>
      </c>
      <c r="B33" s="62" t="s">
        <v>130</v>
      </c>
      <c r="C33" s="63" t="s">
        <v>131</v>
      </c>
      <c r="D33" s="60" t="s">
        <v>108</v>
      </c>
      <c r="E33" s="65">
        <v>1123.8</v>
      </c>
      <c r="F33" s="65">
        <f t="shared" si="2"/>
        <v>952.37288135593212</v>
      </c>
      <c r="G33" s="66">
        <v>110</v>
      </c>
      <c r="H33" s="66">
        <f t="shared" si="0"/>
        <v>104761.01694915253</v>
      </c>
    </row>
    <row r="34" spans="1:8" ht="45" x14ac:dyDescent="0.25">
      <c r="A34" s="61">
        <v>11</v>
      </c>
      <c r="B34" s="62" t="s">
        <v>132</v>
      </c>
      <c r="C34" s="63" t="s">
        <v>133</v>
      </c>
      <c r="D34" s="60" t="s">
        <v>108</v>
      </c>
      <c r="E34" s="65">
        <v>104.8</v>
      </c>
      <c r="F34" s="65">
        <f t="shared" si="2"/>
        <v>88.813559322033896</v>
      </c>
      <c r="G34" s="66">
        <v>110</v>
      </c>
      <c r="H34" s="66">
        <f t="shared" si="0"/>
        <v>9769.4915254237294</v>
      </c>
    </row>
    <row r="35" spans="1:8" ht="90" x14ac:dyDescent="0.25">
      <c r="A35" s="62" t="s">
        <v>134</v>
      </c>
      <c r="B35" s="62" t="s">
        <v>135</v>
      </c>
      <c r="C35" s="63" t="s">
        <v>136</v>
      </c>
      <c r="D35" s="61" t="s">
        <v>137</v>
      </c>
      <c r="E35" s="65">
        <v>2307.35</v>
      </c>
      <c r="F35" s="65">
        <f t="shared" si="2"/>
        <v>1955.3813559322032</v>
      </c>
      <c r="G35" s="66">
        <v>15</v>
      </c>
      <c r="H35" s="66">
        <f t="shared" si="0"/>
        <v>29330.720338983047</v>
      </c>
    </row>
    <row r="36" spans="1:8" ht="45" x14ac:dyDescent="0.25">
      <c r="A36" s="61">
        <v>12</v>
      </c>
      <c r="B36" s="62" t="s">
        <v>138</v>
      </c>
      <c r="C36" s="63" t="s">
        <v>139</v>
      </c>
      <c r="D36" s="61" t="s">
        <v>127</v>
      </c>
      <c r="E36" s="65">
        <v>596.15</v>
      </c>
      <c r="F36" s="65">
        <f t="shared" si="2"/>
        <v>505.21186440677963</v>
      </c>
      <c r="G36" s="66">
        <v>25</v>
      </c>
      <c r="H36" s="66">
        <f t="shared" si="0"/>
        <v>12630.296610169491</v>
      </c>
    </row>
    <row r="37" spans="1:8" ht="75" x14ac:dyDescent="0.25">
      <c r="A37" s="62" t="s">
        <v>140</v>
      </c>
      <c r="B37" s="62" t="s">
        <v>141</v>
      </c>
      <c r="C37" s="63" t="s">
        <v>142</v>
      </c>
      <c r="D37" s="61" t="s">
        <v>143</v>
      </c>
      <c r="E37" s="65">
        <v>4326.8</v>
      </c>
      <c r="F37" s="65">
        <f t="shared" si="2"/>
        <v>3666.7796610169489</v>
      </c>
      <c r="G37" s="66">
        <v>15.5</v>
      </c>
      <c r="H37" s="66">
        <f t="shared" si="0"/>
        <v>56835.08474576271</v>
      </c>
    </row>
    <row r="38" spans="1:8" ht="29.25" customHeight="1" x14ac:dyDescent="0.25">
      <c r="A38" s="61">
        <v>14</v>
      </c>
      <c r="B38" s="68" t="s">
        <v>144</v>
      </c>
      <c r="C38" s="63" t="s">
        <v>145</v>
      </c>
      <c r="D38" s="60" t="s">
        <v>146</v>
      </c>
      <c r="E38" s="65">
        <v>104.75</v>
      </c>
      <c r="F38" s="65">
        <f t="shared" si="2"/>
        <v>88.771186440677965</v>
      </c>
      <c r="G38" s="66">
        <v>85</v>
      </c>
      <c r="H38" s="66">
        <f t="shared" si="0"/>
        <v>7545.5508474576272</v>
      </c>
    </row>
    <row r="39" spans="1:8" ht="165" x14ac:dyDescent="0.25">
      <c r="A39" s="69" t="s">
        <v>147</v>
      </c>
      <c r="B39" s="62" t="s">
        <v>148</v>
      </c>
      <c r="C39" s="63" t="s">
        <v>149</v>
      </c>
      <c r="D39" s="60"/>
      <c r="E39" s="64"/>
      <c r="F39" s="65"/>
      <c r="G39" s="66"/>
      <c r="H39" s="66"/>
    </row>
    <row r="40" spans="1:8" x14ac:dyDescent="0.25">
      <c r="A40" s="62"/>
      <c r="B40" s="61"/>
      <c r="C40" s="59" t="s">
        <v>150</v>
      </c>
      <c r="D40" s="60"/>
      <c r="E40" s="64"/>
      <c r="F40" s="65"/>
      <c r="G40" s="66"/>
      <c r="H40" s="66"/>
    </row>
    <row r="41" spans="1:8" x14ac:dyDescent="0.25">
      <c r="A41" s="62" t="s">
        <v>91</v>
      </c>
      <c r="B41" s="62" t="s">
        <v>151</v>
      </c>
      <c r="C41" s="63" t="s">
        <v>152</v>
      </c>
      <c r="D41" s="61" t="s">
        <v>62</v>
      </c>
      <c r="E41" s="65">
        <v>634.45000000000005</v>
      </c>
      <c r="F41" s="65">
        <f>E41*(100/118)</f>
        <v>537.66949152542372</v>
      </c>
      <c r="G41" s="66">
        <v>150</v>
      </c>
      <c r="H41" s="66">
        <f t="shared" ref="H41:H82" si="3">G41*F41</f>
        <v>80650.423728813563</v>
      </c>
    </row>
    <row r="42" spans="1:8" x14ac:dyDescent="0.25">
      <c r="A42" s="62"/>
      <c r="B42" s="62"/>
      <c r="C42" s="63"/>
      <c r="D42" s="61"/>
      <c r="E42" s="65"/>
      <c r="F42" s="65"/>
      <c r="G42" s="66"/>
      <c r="H42" s="66"/>
    </row>
    <row r="43" spans="1:8" ht="60" x14ac:dyDescent="0.25">
      <c r="A43" s="62" t="s">
        <v>153</v>
      </c>
      <c r="B43" s="62" t="s">
        <v>154</v>
      </c>
      <c r="C43" s="63" t="s">
        <v>155</v>
      </c>
      <c r="D43" s="61" t="s">
        <v>143</v>
      </c>
      <c r="E43" s="65">
        <v>844.7</v>
      </c>
      <c r="F43" s="65">
        <f>E43*(100/118)</f>
        <v>715.84745762711862</v>
      </c>
      <c r="G43" s="66">
        <v>34</v>
      </c>
      <c r="H43" s="66">
        <f t="shared" si="3"/>
        <v>24338.813559322032</v>
      </c>
    </row>
    <row r="44" spans="1:8" ht="90" x14ac:dyDescent="0.25">
      <c r="A44" s="62" t="s">
        <v>156</v>
      </c>
      <c r="B44" s="62" t="s">
        <v>157</v>
      </c>
      <c r="C44" s="63" t="s">
        <v>158</v>
      </c>
      <c r="D44" s="61" t="s">
        <v>75</v>
      </c>
      <c r="E44" s="64">
        <v>725.85</v>
      </c>
      <c r="F44" s="65">
        <f t="shared" ref="F44:F47" si="4">E44*(100/118)</f>
        <v>615.12711864406776</v>
      </c>
      <c r="G44" s="66">
        <v>35</v>
      </c>
      <c r="H44" s="66">
        <f t="shared" si="3"/>
        <v>21529.449152542373</v>
      </c>
    </row>
    <row r="45" spans="1:8" ht="45" x14ac:dyDescent="0.25">
      <c r="A45" s="62" t="s">
        <v>159</v>
      </c>
      <c r="B45" s="62" t="s">
        <v>160</v>
      </c>
      <c r="C45" s="63" t="s">
        <v>161</v>
      </c>
      <c r="D45" s="61" t="s">
        <v>72</v>
      </c>
      <c r="E45" s="64">
        <v>356.75</v>
      </c>
      <c r="F45" s="65">
        <f t="shared" si="4"/>
        <v>302.33050847457628</v>
      </c>
      <c r="G45" s="66">
        <v>8</v>
      </c>
      <c r="H45" s="66">
        <f t="shared" si="3"/>
        <v>2418.6440677966102</v>
      </c>
    </row>
    <row r="46" spans="1:8" ht="30" x14ac:dyDescent="0.25">
      <c r="A46" s="62" t="s">
        <v>162</v>
      </c>
      <c r="B46" s="62" t="s">
        <v>163</v>
      </c>
      <c r="C46" s="63" t="s">
        <v>164</v>
      </c>
      <c r="D46" s="61" t="s">
        <v>72</v>
      </c>
      <c r="E46" s="64">
        <v>74.25</v>
      </c>
      <c r="F46" s="65">
        <f t="shared" si="4"/>
        <v>62.923728813559322</v>
      </c>
      <c r="G46" s="66">
        <v>16</v>
      </c>
      <c r="H46" s="66">
        <f t="shared" si="3"/>
        <v>1006.7796610169491</v>
      </c>
    </row>
    <row r="47" spans="1:8" ht="45" x14ac:dyDescent="0.25">
      <c r="A47" s="62" t="s">
        <v>165</v>
      </c>
      <c r="B47" s="62" t="s">
        <v>166</v>
      </c>
      <c r="C47" s="63" t="s">
        <v>167</v>
      </c>
      <c r="D47" s="61" t="s">
        <v>72</v>
      </c>
      <c r="E47" s="64">
        <v>303.25</v>
      </c>
      <c r="F47" s="65">
        <f t="shared" si="4"/>
        <v>256.99152542372877</v>
      </c>
      <c r="G47" s="66">
        <v>9</v>
      </c>
      <c r="H47" s="66">
        <f t="shared" si="3"/>
        <v>2312.9237288135591</v>
      </c>
    </row>
    <row r="48" spans="1:8" ht="45" x14ac:dyDescent="0.25">
      <c r="A48" s="62" t="s">
        <v>168</v>
      </c>
      <c r="B48" s="62" t="s">
        <v>169</v>
      </c>
      <c r="C48" s="63" t="s">
        <v>170</v>
      </c>
      <c r="D48" s="61"/>
      <c r="E48" s="64"/>
      <c r="F48" s="65"/>
      <c r="G48" s="66"/>
      <c r="H48" s="66"/>
    </row>
    <row r="49" spans="1:8" x14ac:dyDescent="0.25">
      <c r="A49" s="62" t="s">
        <v>91</v>
      </c>
      <c r="B49" s="62" t="s">
        <v>171</v>
      </c>
      <c r="C49" s="63" t="s">
        <v>172</v>
      </c>
      <c r="D49" s="61" t="s">
        <v>72</v>
      </c>
      <c r="E49" s="64">
        <v>115.15</v>
      </c>
      <c r="F49" s="65">
        <f t="shared" ref="F49:F51" si="5">E49*(100/118)</f>
        <v>97.584745762711862</v>
      </c>
      <c r="G49" s="66">
        <v>21</v>
      </c>
      <c r="H49" s="66">
        <f t="shared" si="3"/>
        <v>2049.2796610169489</v>
      </c>
    </row>
    <row r="50" spans="1:8" x14ac:dyDescent="0.25">
      <c r="A50" s="62" t="s">
        <v>173</v>
      </c>
      <c r="B50" s="62" t="s">
        <v>174</v>
      </c>
      <c r="C50" s="63" t="s">
        <v>175</v>
      </c>
      <c r="D50" s="61" t="s">
        <v>72</v>
      </c>
      <c r="E50" s="64">
        <v>82.55</v>
      </c>
      <c r="F50" s="65">
        <f t="shared" si="5"/>
        <v>69.957627118644069</v>
      </c>
      <c r="G50" s="66">
        <v>8</v>
      </c>
      <c r="H50" s="66">
        <f t="shared" si="3"/>
        <v>559.66101694915255</v>
      </c>
    </row>
    <row r="51" spans="1:8" x14ac:dyDescent="0.25">
      <c r="A51" s="62" t="s">
        <v>176</v>
      </c>
      <c r="B51" s="62" t="s">
        <v>177</v>
      </c>
      <c r="C51" s="63" t="s">
        <v>178</v>
      </c>
      <c r="D51" s="61" t="s">
        <v>72</v>
      </c>
      <c r="E51" s="64">
        <v>64.7</v>
      </c>
      <c r="F51" s="65">
        <f t="shared" si="5"/>
        <v>54.83050847457627</v>
      </c>
      <c r="G51" s="66">
        <v>8</v>
      </c>
      <c r="H51" s="66">
        <f t="shared" si="3"/>
        <v>438.64406779661016</v>
      </c>
    </row>
    <row r="52" spans="1:8" ht="45" x14ac:dyDescent="0.25">
      <c r="A52" s="69" t="s">
        <v>179</v>
      </c>
      <c r="B52" s="62" t="s">
        <v>180</v>
      </c>
      <c r="C52" s="63" t="s">
        <v>181</v>
      </c>
      <c r="D52" s="61"/>
      <c r="E52" s="64"/>
      <c r="F52" s="65"/>
      <c r="G52" s="66"/>
      <c r="H52" s="66"/>
    </row>
    <row r="53" spans="1:8" x14ac:dyDescent="0.25">
      <c r="A53" s="62" t="s">
        <v>91</v>
      </c>
      <c r="B53" s="62" t="s">
        <v>182</v>
      </c>
      <c r="C53" s="63" t="s">
        <v>183</v>
      </c>
      <c r="D53" s="61" t="s">
        <v>72</v>
      </c>
      <c r="E53" s="64">
        <v>66.25</v>
      </c>
      <c r="F53" s="65">
        <f t="shared" ref="F53:F59" si="6">E53*(100/118)</f>
        <v>56.144067796610166</v>
      </c>
      <c r="G53" s="66">
        <v>37</v>
      </c>
      <c r="H53" s="66">
        <f t="shared" si="3"/>
        <v>2077.3305084745762</v>
      </c>
    </row>
    <row r="54" spans="1:8" x14ac:dyDescent="0.25">
      <c r="A54" s="62" t="s">
        <v>173</v>
      </c>
      <c r="B54" s="62" t="s">
        <v>184</v>
      </c>
      <c r="C54" s="63" t="s">
        <v>185</v>
      </c>
      <c r="D54" s="61" t="s">
        <v>72</v>
      </c>
      <c r="E54" s="64">
        <v>51.75</v>
      </c>
      <c r="F54" s="65">
        <f t="shared" si="6"/>
        <v>43.855932203389827</v>
      </c>
      <c r="G54" s="66">
        <v>10</v>
      </c>
      <c r="H54" s="66">
        <f t="shared" si="3"/>
        <v>438.5593220338983</v>
      </c>
    </row>
    <row r="55" spans="1:8" ht="60" x14ac:dyDescent="0.25">
      <c r="A55" s="62" t="s">
        <v>186</v>
      </c>
      <c r="B55" s="62" t="s">
        <v>187</v>
      </c>
      <c r="C55" s="63" t="s">
        <v>188</v>
      </c>
      <c r="D55" s="61" t="s">
        <v>72</v>
      </c>
      <c r="E55" s="64">
        <v>72.349999999999994</v>
      </c>
      <c r="F55" s="65">
        <f t="shared" si="6"/>
        <v>61.313559322033889</v>
      </c>
      <c r="G55" s="66">
        <v>10</v>
      </c>
      <c r="H55" s="66">
        <f t="shared" si="3"/>
        <v>613.13559322033893</v>
      </c>
    </row>
    <row r="56" spans="1:8" ht="60" x14ac:dyDescent="0.25">
      <c r="A56" s="62" t="s">
        <v>189</v>
      </c>
      <c r="B56" s="62" t="s">
        <v>190</v>
      </c>
      <c r="C56" s="63" t="s">
        <v>191</v>
      </c>
      <c r="D56" s="61" t="s">
        <v>72</v>
      </c>
      <c r="E56" s="64">
        <v>868.95</v>
      </c>
      <c r="F56" s="65">
        <f t="shared" si="6"/>
        <v>736.39830508474574</v>
      </c>
      <c r="G56" s="66">
        <v>8</v>
      </c>
      <c r="H56" s="66">
        <f t="shared" si="3"/>
        <v>5891.1864406779659</v>
      </c>
    </row>
    <row r="57" spans="1:8" ht="90" x14ac:dyDescent="0.25">
      <c r="A57" s="62" t="s">
        <v>192</v>
      </c>
      <c r="B57" s="62" t="s">
        <v>193</v>
      </c>
      <c r="C57" s="63" t="s">
        <v>194</v>
      </c>
      <c r="D57" s="61" t="s">
        <v>72</v>
      </c>
      <c r="E57" s="64">
        <v>220.65</v>
      </c>
      <c r="F57" s="65">
        <f t="shared" si="6"/>
        <v>186.9915254237288</v>
      </c>
      <c r="G57" s="66">
        <v>14</v>
      </c>
      <c r="H57" s="66">
        <f t="shared" si="3"/>
        <v>2617.8813559322034</v>
      </c>
    </row>
    <row r="58" spans="1:8" ht="60" x14ac:dyDescent="0.25">
      <c r="A58" s="62" t="s">
        <v>195</v>
      </c>
      <c r="B58" s="62" t="s">
        <v>196</v>
      </c>
      <c r="C58" s="63" t="s">
        <v>197</v>
      </c>
      <c r="D58" s="61" t="s">
        <v>198</v>
      </c>
      <c r="E58" s="64">
        <v>238.35</v>
      </c>
      <c r="F58" s="65">
        <f t="shared" si="6"/>
        <v>201.9915254237288</v>
      </c>
      <c r="G58" s="66">
        <v>400</v>
      </c>
      <c r="H58" s="66">
        <f t="shared" si="3"/>
        <v>80796.610169491527</v>
      </c>
    </row>
    <row r="59" spans="1:8" ht="60" x14ac:dyDescent="0.25">
      <c r="A59" s="62" t="s">
        <v>199</v>
      </c>
      <c r="B59" s="62" t="s">
        <v>71</v>
      </c>
      <c r="C59" s="63" t="s">
        <v>200</v>
      </c>
      <c r="D59" s="61" t="s">
        <v>198</v>
      </c>
      <c r="E59" s="65">
        <v>172.6</v>
      </c>
      <c r="F59" s="65">
        <f t="shared" si="6"/>
        <v>146.27118644067795</v>
      </c>
      <c r="G59" s="66">
        <v>250</v>
      </c>
      <c r="H59" s="66">
        <f t="shared" si="3"/>
        <v>36567.796610169491</v>
      </c>
    </row>
    <row r="60" spans="1:8" ht="106.5" customHeight="1" x14ac:dyDescent="0.25">
      <c r="A60" s="62" t="s">
        <v>366</v>
      </c>
      <c r="B60" s="70"/>
      <c r="C60" s="71" t="s">
        <v>455</v>
      </c>
      <c r="D60" s="72" t="s">
        <v>456</v>
      </c>
      <c r="E60" s="73">
        <f>417.29*1.1</f>
        <v>459.01900000000006</v>
      </c>
      <c r="F60" s="74">
        <f>E60</f>
        <v>459.01900000000006</v>
      </c>
      <c r="G60" s="75">
        <v>30</v>
      </c>
      <c r="H60" s="75">
        <f t="shared" si="3"/>
        <v>13770.570000000002</v>
      </c>
    </row>
    <row r="61" spans="1:8" ht="105" x14ac:dyDescent="0.25">
      <c r="A61" s="62" t="s">
        <v>201</v>
      </c>
      <c r="B61" s="62" t="s">
        <v>202</v>
      </c>
      <c r="C61" s="63" t="s">
        <v>203</v>
      </c>
      <c r="D61" s="61"/>
      <c r="E61" s="64"/>
      <c r="F61" s="65"/>
      <c r="G61" s="66"/>
      <c r="H61" s="66"/>
    </row>
    <row r="62" spans="1:8" x14ac:dyDescent="0.25">
      <c r="A62" s="62" t="s">
        <v>91</v>
      </c>
      <c r="B62" s="62" t="s">
        <v>204</v>
      </c>
      <c r="C62" s="63" t="s">
        <v>205</v>
      </c>
      <c r="D62" s="61" t="s">
        <v>108</v>
      </c>
      <c r="E62" s="65">
        <v>5136.3</v>
      </c>
      <c r="F62" s="65">
        <f t="shared" ref="F62:F81" si="7">E62*(100/118)</f>
        <v>4352.796610169491</v>
      </c>
      <c r="G62" s="66">
        <v>6</v>
      </c>
      <c r="H62" s="66">
        <f t="shared" si="3"/>
        <v>26116.779661016946</v>
      </c>
    </row>
    <row r="63" spans="1:8" ht="30" x14ac:dyDescent="0.25">
      <c r="A63" s="62" t="s">
        <v>173</v>
      </c>
      <c r="B63" s="62" t="s">
        <v>206</v>
      </c>
      <c r="C63" s="63" t="s">
        <v>207</v>
      </c>
      <c r="D63" s="61" t="s">
        <v>108</v>
      </c>
      <c r="E63" s="64">
        <v>3414.8</v>
      </c>
      <c r="F63" s="65">
        <f t="shared" si="7"/>
        <v>2893.898305084746</v>
      </c>
      <c r="G63" s="66">
        <v>16</v>
      </c>
      <c r="H63" s="66">
        <f t="shared" si="3"/>
        <v>46302.372881355936</v>
      </c>
    </row>
    <row r="64" spans="1:8" ht="60" x14ac:dyDescent="0.25">
      <c r="A64" s="62" t="s">
        <v>208</v>
      </c>
      <c r="B64" s="62" t="s">
        <v>209</v>
      </c>
      <c r="C64" s="63" t="s">
        <v>210</v>
      </c>
      <c r="D64" s="61" t="s">
        <v>211</v>
      </c>
      <c r="E64" s="64">
        <v>510.95</v>
      </c>
      <c r="F64" s="65">
        <f t="shared" si="7"/>
        <v>433.00847457627117</v>
      </c>
      <c r="G64" s="66">
        <v>25</v>
      </c>
      <c r="H64" s="66">
        <f t="shared" si="3"/>
        <v>10825.21186440678</v>
      </c>
    </row>
    <row r="65" spans="1:8" ht="105" x14ac:dyDescent="0.25">
      <c r="A65" s="62" t="s">
        <v>212</v>
      </c>
      <c r="B65" s="62" t="s">
        <v>213</v>
      </c>
      <c r="C65" s="63" t="s">
        <v>214</v>
      </c>
      <c r="D65" s="61" t="s">
        <v>108</v>
      </c>
      <c r="E65" s="65">
        <v>1112.7</v>
      </c>
      <c r="F65" s="65">
        <f t="shared" si="7"/>
        <v>942.96610169491521</v>
      </c>
      <c r="G65" s="66">
        <v>70</v>
      </c>
      <c r="H65" s="66">
        <f t="shared" si="3"/>
        <v>66007.627118644072</v>
      </c>
    </row>
    <row r="66" spans="1:8" ht="90" x14ac:dyDescent="0.25">
      <c r="A66" s="62" t="s">
        <v>215</v>
      </c>
      <c r="B66" s="62" t="s">
        <v>216</v>
      </c>
      <c r="C66" s="63" t="s">
        <v>217</v>
      </c>
      <c r="D66" s="61" t="s">
        <v>108</v>
      </c>
      <c r="E66" s="64">
        <v>1096.55</v>
      </c>
      <c r="F66" s="65">
        <f t="shared" si="7"/>
        <v>929.27966101694904</v>
      </c>
      <c r="G66" s="66">
        <v>30</v>
      </c>
      <c r="H66" s="66">
        <f t="shared" si="3"/>
        <v>27878.389830508469</v>
      </c>
    </row>
    <row r="67" spans="1:8" ht="90" x14ac:dyDescent="0.25">
      <c r="A67" s="62" t="s">
        <v>218</v>
      </c>
      <c r="B67" s="62" t="s">
        <v>219</v>
      </c>
      <c r="C67" s="63" t="s">
        <v>220</v>
      </c>
      <c r="D67" s="61" t="s">
        <v>221</v>
      </c>
      <c r="E67" s="64">
        <v>1553.45</v>
      </c>
      <c r="F67" s="65">
        <f t="shared" si="7"/>
        <v>1316.4830508474577</v>
      </c>
      <c r="G67" s="66">
        <v>135</v>
      </c>
      <c r="H67" s="66">
        <f t="shared" si="3"/>
        <v>177725.2118644068</v>
      </c>
    </row>
    <row r="68" spans="1:8" ht="90" x14ac:dyDescent="0.25">
      <c r="A68" s="62" t="s">
        <v>222</v>
      </c>
      <c r="B68" s="62" t="s">
        <v>223</v>
      </c>
      <c r="C68" s="63" t="s">
        <v>224</v>
      </c>
      <c r="D68" s="61" t="s">
        <v>221</v>
      </c>
      <c r="E68" s="64">
        <v>1623.05</v>
      </c>
      <c r="F68" s="65">
        <f t="shared" si="7"/>
        <v>1375.4661016949151</v>
      </c>
      <c r="G68" s="66">
        <v>35</v>
      </c>
      <c r="H68" s="66">
        <f t="shared" si="3"/>
        <v>48141.313559322029</v>
      </c>
    </row>
    <row r="69" spans="1:8" ht="60" x14ac:dyDescent="0.25">
      <c r="A69" s="62" t="s">
        <v>225</v>
      </c>
      <c r="B69" s="62" t="s">
        <v>226</v>
      </c>
      <c r="C69" s="63" t="s">
        <v>227</v>
      </c>
      <c r="D69" s="61" t="s">
        <v>228</v>
      </c>
      <c r="E69" s="64">
        <v>305.14999999999998</v>
      </c>
      <c r="F69" s="65">
        <f t="shared" si="7"/>
        <v>258.6016949152542</v>
      </c>
      <c r="G69" s="66">
        <v>35</v>
      </c>
      <c r="H69" s="66">
        <f t="shared" si="3"/>
        <v>9051.0593220338978</v>
      </c>
    </row>
    <row r="70" spans="1:8" ht="75" x14ac:dyDescent="0.25">
      <c r="A70" s="62" t="s">
        <v>229</v>
      </c>
      <c r="B70" s="62" t="s">
        <v>230</v>
      </c>
      <c r="C70" s="63" t="s">
        <v>231</v>
      </c>
      <c r="D70" s="61" t="s">
        <v>72</v>
      </c>
      <c r="E70" s="64">
        <v>298.25</v>
      </c>
      <c r="F70" s="65">
        <f t="shared" si="7"/>
        <v>252.75423728813558</v>
      </c>
      <c r="G70" s="66">
        <v>4</v>
      </c>
      <c r="H70" s="66">
        <f t="shared" si="3"/>
        <v>1011.0169491525423</v>
      </c>
    </row>
    <row r="71" spans="1:8" x14ac:dyDescent="0.25">
      <c r="A71" s="62" t="s">
        <v>232</v>
      </c>
      <c r="B71" s="62" t="s">
        <v>233</v>
      </c>
      <c r="C71" s="63" t="s">
        <v>234</v>
      </c>
      <c r="D71" s="61" t="s">
        <v>108</v>
      </c>
      <c r="E71" s="64">
        <v>347.05</v>
      </c>
      <c r="F71" s="65">
        <f t="shared" si="7"/>
        <v>294.11016949152543</v>
      </c>
      <c r="G71" s="66">
        <v>200</v>
      </c>
      <c r="H71" s="66">
        <f t="shared" si="3"/>
        <v>58822.033898305082</v>
      </c>
    </row>
    <row r="72" spans="1:8" ht="30" x14ac:dyDescent="0.25">
      <c r="A72" s="62" t="s">
        <v>235</v>
      </c>
      <c r="B72" s="62" t="s">
        <v>236</v>
      </c>
      <c r="C72" s="63" t="s">
        <v>237</v>
      </c>
      <c r="D72" s="61" t="s">
        <v>108</v>
      </c>
      <c r="E72" s="65">
        <v>383</v>
      </c>
      <c r="F72" s="65">
        <f t="shared" si="7"/>
        <v>324.57627118644064</v>
      </c>
      <c r="G72" s="66">
        <v>220</v>
      </c>
      <c r="H72" s="66">
        <f t="shared" si="3"/>
        <v>71406.779661016946</v>
      </c>
    </row>
    <row r="73" spans="1:8" x14ac:dyDescent="0.25">
      <c r="A73" s="62" t="s">
        <v>238</v>
      </c>
      <c r="B73" s="62" t="s">
        <v>239</v>
      </c>
      <c r="C73" s="63" t="s">
        <v>240</v>
      </c>
      <c r="D73" s="61" t="s">
        <v>108</v>
      </c>
      <c r="E73" s="64">
        <v>300.45</v>
      </c>
      <c r="F73" s="65">
        <f t="shared" si="7"/>
        <v>254.61864406779659</v>
      </c>
      <c r="G73" s="66">
        <v>170</v>
      </c>
      <c r="H73" s="66">
        <f t="shared" si="3"/>
        <v>43285.169491525419</v>
      </c>
    </row>
    <row r="74" spans="1:8" ht="45" x14ac:dyDescent="0.25">
      <c r="A74" s="62" t="s">
        <v>241</v>
      </c>
      <c r="B74" s="62" t="s">
        <v>242</v>
      </c>
      <c r="C74" s="63" t="s">
        <v>243</v>
      </c>
      <c r="D74" s="61" t="s">
        <v>108</v>
      </c>
      <c r="E74" s="64">
        <v>518.54999999999995</v>
      </c>
      <c r="F74" s="65">
        <f t="shared" si="7"/>
        <v>439.44915254237281</v>
      </c>
      <c r="G74" s="66">
        <v>230</v>
      </c>
      <c r="H74" s="66">
        <f t="shared" si="3"/>
        <v>101073.30508474575</v>
      </c>
    </row>
    <row r="75" spans="1:8" ht="75" x14ac:dyDescent="0.25">
      <c r="A75" s="62" t="s">
        <v>244</v>
      </c>
      <c r="B75" s="62" t="s">
        <v>245</v>
      </c>
      <c r="C75" s="63" t="s">
        <v>246</v>
      </c>
      <c r="D75" s="61" t="s">
        <v>247</v>
      </c>
      <c r="E75" s="65">
        <v>22.1</v>
      </c>
      <c r="F75" s="65">
        <f t="shared" si="7"/>
        <v>18.728813559322035</v>
      </c>
      <c r="G75" s="66">
        <v>100</v>
      </c>
      <c r="H75" s="66">
        <f t="shared" si="3"/>
        <v>1872.8813559322034</v>
      </c>
    </row>
    <row r="76" spans="1:8" ht="30" x14ac:dyDescent="0.25">
      <c r="A76" s="62" t="s">
        <v>248</v>
      </c>
      <c r="B76" s="62" t="s">
        <v>249</v>
      </c>
      <c r="C76" s="63" t="s">
        <v>250</v>
      </c>
      <c r="D76" s="61" t="s">
        <v>108</v>
      </c>
      <c r="E76" s="64">
        <v>1175.75</v>
      </c>
      <c r="F76" s="65">
        <f t="shared" si="7"/>
        <v>996.39830508474574</v>
      </c>
      <c r="G76" s="66">
        <v>35</v>
      </c>
      <c r="H76" s="66">
        <f t="shared" si="3"/>
        <v>34873.9406779661</v>
      </c>
    </row>
    <row r="77" spans="1:8" ht="45" x14ac:dyDescent="0.25">
      <c r="A77" s="62" t="s">
        <v>251</v>
      </c>
      <c r="B77" s="62" t="s">
        <v>252</v>
      </c>
      <c r="C77" s="63" t="s">
        <v>253</v>
      </c>
      <c r="D77" s="61" t="s">
        <v>108</v>
      </c>
      <c r="E77" s="64">
        <v>156.05000000000001</v>
      </c>
      <c r="F77" s="65">
        <f t="shared" si="7"/>
        <v>132.24576271186442</v>
      </c>
      <c r="G77" s="66">
        <v>600</v>
      </c>
      <c r="H77" s="66">
        <f t="shared" si="3"/>
        <v>79347.457627118652</v>
      </c>
    </row>
    <row r="78" spans="1:8" ht="45" x14ac:dyDescent="0.25">
      <c r="A78" s="62" t="s">
        <v>254</v>
      </c>
      <c r="B78" s="62" t="s">
        <v>255</v>
      </c>
      <c r="C78" s="63" t="s">
        <v>256</v>
      </c>
      <c r="D78" s="61" t="s">
        <v>108</v>
      </c>
      <c r="E78" s="64">
        <v>185.65</v>
      </c>
      <c r="F78" s="65">
        <f t="shared" si="7"/>
        <v>157.33050847457628</v>
      </c>
      <c r="G78" s="66">
        <v>590</v>
      </c>
      <c r="H78" s="66">
        <f t="shared" si="3"/>
        <v>92825</v>
      </c>
    </row>
    <row r="79" spans="1:8" ht="60" x14ac:dyDescent="0.25">
      <c r="A79" s="62" t="s">
        <v>257</v>
      </c>
      <c r="B79" s="62" t="s">
        <v>258</v>
      </c>
      <c r="C79" s="63" t="s">
        <v>259</v>
      </c>
      <c r="D79" s="61" t="s">
        <v>260</v>
      </c>
      <c r="E79" s="65">
        <v>171.1</v>
      </c>
      <c r="F79" s="65">
        <f t="shared" si="7"/>
        <v>145</v>
      </c>
      <c r="G79" s="66">
        <v>230</v>
      </c>
      <c r="H79" s="66">
        <f t="shared" si="3"/>
        <v>33350</v>
      </c>
    </row>
    <row r="80" spans="1:8" ht="60" x14ac:dyDescent="0.25">
      <c r="A80" s="62" t="s">
        <v>261</v>
      </c>
      <c r="B80" s="62" t="s">
        <v>262</v>
      </c>
      <c r="C80" s="63" t="s">
        <v>263</v>
      </c>
      <c r="D80" s="61" t="s">
        <v>108</v>
      </c>
      <c r="E80" s="64">
        <v>226.25</v>
      </c>
      <c r="F80" s="65">
        <f t="shared" si="7"/>
        <v>191.73728813559322</v>
      </c>
      <c r="G80" s="66">
        <v>200</v>
      </c>
      <c r="H80" s="66">
        <f t="shared" si="3"/>
        <v>38347.457627118645</v>
      </c>
    </row>
    <row r="81" spans="1:8" ht="165" x14ac:dyDescent="0.25">
      <c r="A81" s="62" t="s">
        <v>264</v>
      </c>
      <c r="B81" s="62" t="s">
        <v>265</v>
      </c>
      <c r="C81" s="63" t="s">
        <v>266</v>
      </c>
      <c r="D81" s="60" t="s">
        <v>260</v>
      </c>
      <c r="E81" s="65">
        <v>769.6</v>
      </c>
      <c r="F81" s="65">
        <f t="shared" si="7"/>
        <v>652.20338983050851</v>
      </c>
      <c r="G81" s="66">
        <v>30</v>
      </c>
      <c r="H81" s="66">
        <f t="shared" si="3"/>
        <v>19566.101694915254</v>
      </c>
    </row>
    <row r="82" spans="1:8" ht="390" x14ac:dyDescent="0.25">
      <c r="A82" s="62" t="s">
        <v>267</v>
      </c>
      <c r="B82" s="62" t="s">
        <v>268</v>
      </c>
      <c r="C82" s="63" t="s">
        <v>269</v>
      </c>
      <c r="D82" s="61" t="s">
        <v>108</v>
      </c>
      <c r="E82" s="65">
        <v>1684.6</v>
      </c>
      <c r="F82" s="65">
        <f>E82*(100/118)</f>
        <v>1427.6271186440677</v>
      </c>
      <c r="G82" s="66">
        <v>190</v>
      </c>
      <c r="H82" s="66">
        <f t="shared" si="3"/>
        <v>271249.15254237287</v>
      </c>
    </row>
    <row r="83" spans="1:8" ht="330" x14ac:dyDescent="0.25">
      <c r="A83" s="62" t="s">
        <v>457</v>
      </c>
      <c r="B83" s="76"/>
      <c r="C83" s="77" t="s">
        <v>475</v>
      </c>
      <c r="D83" s="72" t="s">
        <v>221</v>
      </c>
      <c r="E83" s="73">
        <f>9031.7*1.1</f>
        <v>9934.8700000000008</v>
      </c>
      <c r="F83" s="74">
        <f>E83</f>
        <v>9934.8700000000008</v>
      </c>
      <c r="G83" s="75">
        <v>50</v>
      </c>
      <c r="H83" s="75">
        <f>F83*G83</f>
        <v>496743.50000000006</v>
      </c>
    </row>
    <row r="84" spans="1:8" ht="105" x14ac:dyDescent="0.25">
      <c r="A84" s="62" t="s">
        <v>270</v>
      </c>
      <c r="B84" s="76" t="s">
        <v>271</v>
      </c>
      <c r="C84" s="77" t="s">
        <v>272</v>
      </c>
      <c r="D84" s="72" t="s">
        <v>221</v>
      </c>
      <c r="E84" s="78">
        <v>3473.85</v>
      </c>
      <c r="F84" s="79">
        <f>E84*(100/118)</f>
        <v>2943.9406779661017</v>
      </c>
      <c r="G84" s="80">
        <v>35</v>
      </c>
      <c r="H84" s="80">
        <f t="shared" ref="H84" si="8">G84*F84</f>
        <v>103037.92372881356</v>
      </c>
    </row>
    <row r="85" spans="1:8" ht="33.75" customHeight="1" x14ac:dyDescent="0.25">
      <c r="A85" s="62"/>
      <c r="B85" s="76"/>
      <c r="C85" s="149" t="s">
        <v>476</v>
      </c>
      <c r="D85" s="150"/>
      <c r="E85" s="150"/>
      <c r="F85" s="150"/>
      <c r="G85" s="151"/>
      <c r="H85" s="80">
        <f>SUM(H15:H84)</f>
        <v>4187805.2564406767</v>
      </c>
    </row>
    <row r="86" spans="1:8" ht="25.5" customHeight="1" x14ac:dyDescent="0.25">
      <c r="A86" s="148" t="s">
        <v>273</v>
      </c>
      <c r="B86" s="148"/>
      <c r="C86" s="148"/>
      <c r="D86" s="61"/>
      <c r="E86" s="61"/>
      <c r="F86" s="61"/>
      <c r="G86" s="61"/>
      <c r="H86" s="81"/>
    </row>
    <row r="87" spans="1:8" ht="90" x14ac:dyDescent="0.25">
      <c r="A87" s="61">
        <v>1</v>
      </c>
      <c r="B87" s="61" t="s">
        <v>274</v>
      </c>
      <c r="C87" s="63" t="s">
        <v>275</v>
      </c>
      <c r="D87" s="61" t="s">
        <v>72</v>
      </c>
      <c r="E87" s="65">
        <v>6767.4</v>
      </c>
      <c r="F87" s="79">
        <f t="shared" ref="F87:F96" si="9">E87*(100/118)</f>
        <v>5735.0847457627115</v>
      </c>
      <c r="G87" s="66">
        <v>2</v>
      </c>
      <c r="H87" s="66">
        <f t="shared" ref="H87:H137" si="10">G87*F87</f>
        <v>11470.169491525423</v>
      </c>
    </row>
    <row r="88" spans="1:8" ht="90" x14ac:dyDescent="0.25">
      <c r="A88" s="61">
        <v>2</v>
      </c>
      <c r="B88" s="61" t="s">
        <v>276</v>
      </c>
      <c r="C88" s="63" t="s">
        <v>277</v>
      </c>
      <c r="D88" s="61" t="s">
        <v>72</v>
      </c>
      <c r="E88" s="65">
        <v>8006.6</v>
      </c>
      <c r="F88" s="79">
        <f t="shared" si="9"/>
        <v>6785.2542372881353</v>
      </c>
      <c r="G88" s="66">
        <v>2</v>
      </c>
      <c r="H88" s="66">
        <f t="shared" si="10"/>
        <v>13570.508474576271</v>
      </c>
    </row>
    <row r="89" spans="1:8" ht="75" x14ac:dyDescent="0.25">
      <c r="A89" s="61">
        <v>3</v>
      </c>
      <c r="B89" s="61" t="s">
        <v>278</v>
      </c>
      <c r="C89" s="63" t="s">
        <v>279</v>
      </c>
      <c r="D89" s="61" t="s">
        <v>72</v>
      </c>
      <c r="E89" s="64">
        <v>2301.75</v>
      </c>
      <c r="F89" s="79">
        <f t="shared" si="9"/>
        <v>1950.6355932203389</v>
      </c>
      <c r="G89" s="66">
        <v>6</v>
      </c>
      <c r="H89" s="66">
        <f t="shared" si="10"/>
        <v>11703.813559322034</v>
      </c>
    </row>
    <row r="90" spans="1:8" ht="60" x14ac:dyDescent="0.25">
      <c r="A90" s="61">
        <v>4</v>
      </c>
      <c r="B90" s="61" t="s">
        <v>280</v>
      </c>
      <c r="C90" s="63" t="s">
        <v>281</v>
      </c>
      <c r="D90" s="61" t="s">
        <v>72</v>
      </c>
      <c r="E90" s="65">
        <v>6917.2</v>
      </c>
      <c r="F90" s="79">
        <f t="shared" si="9"/>
        <v>5862.0338983050842</v>
      </c>
      <c r="G90" s="66">
        <v>2</v>
      </c>
      <c r="H90" s="66">
        <f t="shared" si="10"/>
        <v>11724.067796610168</v>
      </c>
    </row>
    <row r="91" spans="1:8" ht="30" x14ac:dyDescent="0.25">
      <c r="A91" s="61">
        <v>5</v>
      </c>
      <c r="B91" s="61">
        <v>17.22</v>
      </c>
      <c r="C91" s="63" t="s">
        <v>282</v>
      </c>
      <c r="D91" s="61" t="s">
        <v>72</v>
      </c>
      <c r="E91" s="64">
        <v>142.85</v>
      </c>
      <c r="F91" s="79">
        <f t="shared" si="9"/>
        <v>121.0593220338983</v>
      </c>
      <c r="G91" s="66">
        <v>8</v>
      </c>
      <c r="H91" s="66">
        <f t="shared" si="10"/>
        <v>968.47457627118638</v>
      </c>
    </row>
    <row r="92" spans="1:8" ht="30" x14ac:dyDescent="0.25">
      <c r="A92" s="61">
        <v>6</v>
      </c>
      <c r="B92" s="61" t="s">
        <v>283</v>
      </c>
      <c r="C92" s="63" t="s">
        <v>284</v>
      </c>
      <c r="D92" s="61" t="s">
        <v>72</v>
      </c>
      <c r="E92" s="64">
        <v>119.55</v>
      </c>
      <c r="F92" s="79">
        <f t="shared" si="9"/>
        <v>101.3135593220339</v>
      </c>
      <c r="G92" s="66">
        <v>8</v>
      </c>
      <c r="H92" s="66">
        <f t="shared" si="10"/>
        <v>810.50847457627117</v>
      </c>
    </row>
    <row r="93" spans="1:8" ht="45" x14ac:dyDescent="0.25">
      <c r="A93" s="61">
        <v>7</v>
      </c>
      <c r="B93" s="61">
        <v>17.309999999999999</v>
      </c>
      <c r="C93" s="63" t="s">
        <v>285</v>
      </c>
      <c r="D93" s="61" t="s">
        <v>72</v>
      </c>
      <c r="E93" s="64">
        <v>1607.95</v>
      </c>
      <c r="F93" s="79">
        <f t="shared" si="9"/>
        <v>1362.6694915254236</v>
      </c>
      <c r="G93" s="66">
        <v>4</v>
      </c>
      <c r="H93" s="66">
        <f t="shared" si="10"/>
        <v>5450.6779661016944</v>
      </c>
    </row>
    <row r="94" spans="1:8" ht="45" x14ac:dyDescent="0.25">
      <c r="A94" s="62" t="s">
        <v>286</v>
      </c>
      <c r="B94" s="62" t="s">
        <v>287</v>
      </c>
      <c r="C94" s="63" t="s">
        <v>288</v>
      </c>
      <c r="D94" s="61" t="s">
        <v>72</v>
      </c>
      <c r="E94" s="65">
        <v>1083.5</v>
      </c>
      <c r="F94" s="79">
        <f t="shared" si="9"/>
        <v>918.22033898305085</v>
      </c>
      <c r="G94" s="66">
        <v>4</v>
      </c>
      <c r="H94" s="66">
        <f t="shared" si="10"/>
        <v>3672.8813559322034</v>
      </c>
    </row>
    <row r="95" spans="1:8" ht="60" x14ac:dyDescent="0.25">
      <c r="A95" s="61">
        <v>9</v>
      </c>
      <c r="B95" s="61">
        <v>17.72</v>
      </c>
      <c r="C95" s="63" t="s">
        <v>289</v>
      </c>
      <c r="D95" s="61" t="s">
        <v>72</v>
      </c>
      <c r="E95" s="65">
        <v>231.95</v>
      </c>
      <c r="F95" s="79">
        <f t="shared" si="9"/>
        <v>196.56779661016947</v>
      </c>
      <c r="G95" s="66">
        <v>4</v>
      </c>
      <c r="H95" s="66">
        <f t="shared" si="10"/>
        <v>786.27118644067787</v>
      </c>
    </row>
    <row r="96" spans="1:8" ht="75" x14ac:dyDescent="0.25">
      <c r="A96" s="62" t="s">
        <v>290</v>
      </c>
      <c r="B96" s="62" t="s">
        <v>291</v>
      </c>
      <c r="C96" s="63" t="s">
        <v>292</v>
      </c>
      <c r="D96" s="61" t="s">
        <v>72</v>
      </c>
      <c r="E96" s="65">
        <v>708.95</v>
      </c>
      <c r="F96" s="79">
        <f t="shared" si="9"/>
        <v>600.80508474576277</v>
      </c>
      <c r="G96" s="66">
        <v>4</v>
      </c>
      <c r="H96" s="66">
        <f t="shared" si="10"/>
        <v>2403.2203389830511</v>
      </c>
    </row>
    <row r="97" spans="1:8" ht="60" x14ac:dyDescent="0.25">
      <c r="A97" s="62" t="s">
        <v>293</v>
      </c>
      <c r="B97" s="62" t="s">
        <v>294</v>
      </c>
      <c r="C97" s="63" t="s">
        <v>295</v>
      </c>
      <c r="D97" s="61" t="s">
        <v>72</v>
      </c>
      <c r="E97" s="65">
        <v>367.1</v>
      </c>
      <c r="F97" s="79">
        <f>E97*(100/118)</f>
        <v>311.10169491525426</v>
      </c>
      <c r="G97" s="66">
        <v>8</v>
      </c>
      <c r="H97" s="66">
        <f t="shared" si="10"/>
        <v>2488.8135593220341</v>
      </c>
    </row>
    <row r="98" spans="1:8" ht="30" x14ac:dyDescent="0.25">
      <c r="A98" s="62" t="s">
        <v>134</v>
      </c>
      <c r="B98" s="62" t="s">
        <v>296</v>
      </c>
      <c r="C98" s="63" t="s">
        <v>297</v>
      </c>
      <c r="D98" s="61"/>
      <c r="E98" s="64"/>
      <c r="F98" s="65"/>
      <c r="G98" s="66"/>
      <c r="H98" s="66"/>
    </row>
    <row r="99" spans="1:8" x14ac:dyDescent="0.25">
      <c r="A99" s="62" t="s">
        <v>91</v>
      </c>
      <c r="B99" s="62" t="s">
        <v>298</v>
      </c>
      <c r="C99" s="63" t="s">
        <v>299</v>
      </c>
      <c r="D99" s="61" t="s">
        <v>300</v>
      </c>
      <c r="E99" s="65">
        <v>366.4</v>
      </c>
      <c r="F99" s="79">
        <f t="shared" ref="F99:F103" si="11">E99*(100/118)</f>
        <v>310.50847457627117</v>
      </c>
      <c r="G99" s="66">
        <v>20</v>
      </c>
      <c r="H99" s="66">
        <f t="shared" si="10"/>
        <v>6210.1694915254229</v>
      </c>
    </row>
    <row r="100" spans="1:8" x14ac:dyDescent="0.25">
      <c r="A100" s="62" t="s">
        <v>173</v>
      </c>
      <c r="B100" s="62" t="s">
        <v>301</v>
      </c>
      <c r="C100" s="63" t="s">
        <v>302</v>
      </c>
      <c r="D100" s="61" t="s">
        <v>300</v>
      </c>
      <c r="E100" s="65">
        <v>437.3</v>
      </c>
      <c r="F100" s="79">
        <f t="shared" si="11"/>
        <v>370.59322033898303</v>
      </c>
      <c r="G100" s="66">
        <v>20</v>
      </c>
      <c r="H100" s="66">
        <f t="shared" si="10"/>
        <v>7411.8644067796604</v>
      </c>
    </row>
    <row r="101" spans="1:8" x14ac:dyDescent="0.25">
      <c r="A101" s="62" t="s">
        <v>176</v>
      </c>
      <c r="B101" s="62" t="s">
        <v>303</v>
      </c>
      <c r="C101" s="63" t="s">
        <v>304</v>
      </c>
      <c r="D101" s="61" t="s">
        <v>305</v>
      </c>
      <c r="E101" s="65">
        <v>667</v>
      </c>
      <c r="F101" s="79">
        <f t="shared" si="11"/>
        <v>565.25423728813553</v>
      </c>
      <c r="G101" s="66">
        <v>25</v>
      </c>
      <c r="H101" s="66">
        <f t="shared" si="10"/>
        <v>14131.355932203389</v>
      </c>
    </row>
    <row r="102" spans="1:8" x14ac:dyDescent="0.25">
      <c r="A102" s="62" t="s">
        <v>306</v>
      </c>
      <c r="B102" s="62" t="s">
        <v>307</v>
      </c>
      <c r="C102" s="63" t="s">
        <v>308</v>
      </c>
      <c r="D102" s="61" t="s">
        <v>305</v>
      </c>
      <c r="E102" s="65">
        <v>811.9</v>
      </c>
      <c r="F102" s="79">
        <f t="shared" si="11"/>
        <v>688.05084745762701</v>
      </c>
      <c r="G102" s="66">
        <v>15</v>
      </c>
      <c r="H102" s="66">
        <f t="shared" si="10"/>
        <v>10320.762711864405</v>
      </c>
    </row>
    <row r="103" spans="1:8" x14ac:dyDescent="0.25">
      <c r="A103" s="62" t="s">
        <v>309</v>
      </c>
      <c r="B103" s="62" t="s">
        <v>310</v>
      </c>
      <c r="C103" s="63" t="s">
        <v>311</v>
      </c>
      <c r="D103" s="61" t="s">
        <v>305</v>
      </c>
      <c r="E103" s="65">
        <v>1048.3499999999999</v>
      </c>
      <c r="F103" s="79">
        <f t="shared" si="11"/>
        <v>888.43220338983042</v>
      </c>
      <c r="G103" s="66">
        <v>10</v>
      </c>
      <c r="H103" s="66">
        <f t="shared" si="10"/>
        <v>8884.3220338983047</v>
      </c>
    </row>
    <row r="104" spans="1:8" ht="30" x14ac:dyDescent="0.25">
      <c r="A104" s="62" t="s">
        <v>140</v>
      </c>
      <c r="B104" s="62" t="s">
        <v>312</v>
      </c>
      <c r="C104" s="63" t="s">
        <v>313</v>
      </c>
      <c r="D104" s="61"/>
      <c r="E104" s="64"/>
      <c r="F104" s="65"/>
      <c r="G104" s="66"/>
      <c r="H104" s="66"/>
    </row>
    <row r="105" spans="1:8" x14ac:dyDescent="0.25">
      <c r="A105" s="62" t="s">
        <v>91</v>
      </c>
      <c r="B105" s="62" t="s">
        <v>314</v>
      </c>
      <c r="C105" s="63" t="s">
        <v>299</v>
      </c>
      <c r="D105" s="61" t="s">
        <v>300</v>
      </c>
      <c r="E105" s="65">
        <v>580.45000000000005</v>
      </c>
      <c r="F105" s="79">
        <f t="shared" ref="F105:F106" si="12">E105*(100/118)</f>
        <v>491.90677966101697</v>
      </c>
      <c r="G105" s="66">
        <v>75</v>
      </c>
      <c r="H105" s="66">
        <f t="shared" si="10"/>
        <v>36893.008474576272</v>
      </c>
    </row>
    <row r="106" spans="1:8" x14ac:dyDescent="0.25">
      <c r="A106" s="62" t="s">
        <v>173</v>
      </c>
      <c r="B106" s="62" t="s">
        <v>315</v>
      </c>
      <c r="C106" s="63" t="s">
        <v>302</v>
      </c>
      <c r="D106" s="61" t="s">
        <v>300</v>
      </c>
      <c r="E106" s="65">
        <v>635.20000000000005</v>
      </c>
      <c r="F106" s="79">
        <f t="shared" si="12"/>
        <v>538.30508474576277</v>
      </c>
      <c r="G106" s="66">
        <v>10</v>
      </c>
      <c r="H106" s="66">
        <f t="shared" si="10"/>
        <v>5383.0508474576272</v>
      </c>
    </row>
    <row r="107" spans="1:8" ht="45" x14ac:dyDescent="0.25">
      <c r="A107" s="62" t="s">
        <v>316</v>
      </c>
      <c r="B107" s="62" t="s">
        <v>317</v>
      </c>
      <c r="C107" s="63" t="s">
        <v>318</v>
      </c>
      <c r="D107" s="61"/>
      <c r="E107" s="64"/>
      <c r="F107" s="65"/>
      <c r="G107" s="66"/>
      <c r="H107" s="66"/>
    </row>
    <row r="108" spans="1:8" x14ac:dyDescent="0.25">
      <c r="A108" s="62" t="s">
        <v>74</v>
      </c>
      <c r="B108" s="62" t="s">
        <v>319</v>
      </c>
      <c r="C108" s="63" t="s">
        <v>320</v>
      </c>
      <c r="D108" s="61" t="s">
        <v>321</v>
      </c>
      <c r="E108" s="65">
        <v>911.9</v>
      </c>
      <c r="F108" s="79">
        <f t="shared" ref="F108:F110" si="13">E108*(100/118)</f>
        <v>772.79661016949149</v>
      </c>
      <c r="G108" s="66">
        <v>2</v>
      </c>
      <c r="H108" s="66">
        <f t="shared" si="10"/>
        <v>1545.593220338983</v>
      </c>
    </row>
    <row r="109" spans="1:8" x14ac:dyDescent="0.25">
      <c r="A109" s="62" t="s">
        <v>76</v>
      </c>
      <c r="B109" s="62" t="s">
        <v>322</v>
      </c>
      <c r="C109" s="63" t="s">
        <v>323</v>
      </c>
      <c r="D109" s="61" t="s">
        <v>321</v>
      </c>
      <c r="E109" s="65">
        <v>1785.35</v>
      </c>
      <c r="F109" s="79">
        <f t="shared" si="13"/>
        <v>1513.0084745762711</v>
      </c>
      <c r="G109" s="66">
        <v>2</v>
      </c>
      <c r="H109" s="66">
        <f t="shared" si="10"/>
        <v>3026.0169491525421</v>
      </c>
    </row>
    <row r="110" spans="1:8" ht="30" x14ac:dyDescent="0.25">
      <c r="A110" s="62" t="s">
        <v>147</v>
      </c>
      <c r="B110" s="62" t="s">
        <v>324</v>
      </c>
      <c r="C110" s="63" t="s">
        <v>325</v>
      </c>
      <c r="D110" s="61" t="s">
        <v>72</v>
      </c>
      <c r="E110" s="65">
        <v>826.1</v>
      </c>
      <c r="F110" s="79">
        <f t="shared" si="13"/>
        <v>700.0847457627118</v>
      </c>
      <c r="G110" s="66">
        <v>1</v>
      </c>
      <c r="H110" s="66">
        <f t="shared" si="10"/>
        <v>700.0847457627118</v>
      </c>
    </row>
    <row r="111" spans="1:8" ht="30" x14ac:dyDescent="0.25">
      <c r="A111" s="62" t="s">
        <v>153</v>
      </c>
      <c r="B111" s="62" t="s">
        <v>326</v>
      </c>
      <c r="C111" s="63" t="s">
        <v>327</v>
      </c>
      <c r="D111" s="61"/>
      <c r="E111" s="64"/>
      <c r="F111" s="65"/>
      <c r="G111" s="66"/>
      <c r="H111" s="66"/>
    </row>
    <row r="112" spans="1:8" x14ac:dyDescent="0.25">
      <c r="A112" s="62" t="s">
        <v>91</v>
      </c>
      <c r="B112" s="62" t="s">
        <v>328</v>
      </c>
      <c r="C112" s="63" t="s">
        <v>329</v>
      </c>
      <c r="D112" s="61" t="s">
        <v>72</v>
      </c>
      <c r="E112" s="64">
        <v>952.6</v>
      </c>
      <c r="F112" s="79">
        <f t="shared" ref="F112:F114" si="14">E112*(100/118)</f>
        <v>807.28813559322032</v>
      </c>
      <c r="G112" s="66">
        <v>1</v>
      </c>
      <c r="H112" s="66">
        <f t="shared" si="10"/>
        <v>807.28813559322032</v>
      </c>
    </row>
    <row r="113" spans="1:8" x14ac:dyDescent="0.25">
      <c r="A113" s="62" t="s">
        <v>173</v>
      </c>
      <c r="B113" s="62" t="s">
        <v>330</v>
      </c>
      <c r="C113" s="63" t="s">
        <v>331</v>
      </c>
      <c r="D113" s="61" t="s">
        <v>72</v>
      </c>
      <c r="E113" s="65">
        <v>1371.2</v>
      </c>
      <c r="F113" s="79">
        <f t="shared" si="14"/>
        <v>1162.0338983050847</v>
      </c>
      <c r="G113" s="66">
        <v>1</v>
      </c>
      <c r="H113" s="66">
        <f t="shared" si="10"/>
        <v>1162.0338983050847</v>
      </c>
    </row>
    <row r="114" spans="1:8" ht="30" x14ac:dyDescent="0.25">
      <c r="A114" s="62" t="s">
        <v>156</v>
      </c>
      <c r="B114" s="62" t="s">
        <v>332</v>
      </c>
      <c r="C114" s="63" t="s">
        <v>333</v>
      </c>
      <c r="D114" s="61" t="s">
        <v>72</v>
      </c>
      <c r="E114" s="65">
        <v>222.35</v>
      </c>
      <c r="F114" s="79">
        <f t="shared" si="14"/>
        <v>188.43220338983051</v>
      </c>
      <c r="G114" s="66">
        <v>4</v>
      </c>
      <c r="H114" s="66">
        <f t="shared" si="10"/>
        <v>753.72881355932202</v>
      </c>
    </row>
    <row r="115" spans="1:8" ht="30" x14ac:dyDescent="0.25">
      <c r="A115" s="62" t="s">
        <v>159</v>
      </c>
      <c r="B115" s="62" t="s">
        <v>334</v>
      </c>
      <c r="C115" s="63" t="s">
        <v>335</v>
      </c>
      <c r="D115" s="61"/>
      <c r="E115" s="64"/>
      <c r="F115" s="65"/>
      <c r="G115" s="66"/>
      <c r="H115" s="66"/>
    </row>
    <row r="116" spans="1:8" x14ac:dyDescent="0.25">
      <c r="A116" s="62" t="s">
        <v>91</v>
      </c>
      <c r="B116" s="62" t="s">
        <v>336</v>
      </c>
      <c r="C116" s="63" t="s">
        <v>337</v>
      </c>
      <c r="D116" s="61" t="s">
        <v>300</v>
      </c>
      <c r="E116" s="65">
        <v>19.399999999999999</v>
      </c>
      <c r="F116" s="79">
        <f t="shared" ref="F116:F126" si="15">E116*(100/118)</f>
        <v>16.440677966101692</v>
      </c>
      <c r="G116" s="66">
        <v>25</v>
      </c>
      <c r="H116" s="66">
        <f t="shared" si="10"/>
        <v>411.01694915254228</v>
      </c>
    </row>
    <row r="117" spans="1:8" x14ac:dyDescent="0.25">
      <c r="A117" s="62" t="s">
        <v>173</v>
      </c>
      <c r="B117" s="62" t="s">
        <v>338</v>
      </c>
      <c r="C117" s="63" t="s">
        <v>339</v>
      </c>
      <c r="D117" s="61" t="s">
        <v>300</v>
      </c>
      <c r="E117" s="64">
        <v>23.25</v>
      </c>
      <c r="F117" s="79">
        <f t="shared" si="15"/>
        <v>19.703389830508474</v>
      </c>
      <c r="G117" s="66">
        <v>20</v>
      </c>
      <c r="H117" s="66">
        <f t="shared" si="10"/>
        <v>394.06779661016947</v>
      </c>
    </row>
    <row r="118" spans="1:8" x14ac:dyDescent="0.25">
      <c r="A118" s="62" t="s">
        <v>176</v>
      </c>
      <c r="B118" s="62" t="s">
        <v>340</v>
      </c>
      <c r="C118" s="63" t="s">
        <v>341</v>
      </c>
      <c r="D118" s="61" t="s">
        <v>300</v>
      </c>
      <c r="E118" s="65">
        <v>36.35</v>
      </c>
      <c r="F118" s="79">
        <f t="shared" si="15"/>
        <v>30.805084745762713</v>
      </c>
      <c r="G118" s="66">
        <v>25</v>
      </c>
      <c r="H118" s="66">
        <f t="shared" si="10"/>
        <v>770.12711864406788</v>
      </c>
    </row>
    <row r="119" spans="1:8" x14ac:dyDescent="0.25">
      <c r="A119" s="62" t="s">
        <v>306</v>
      </c>
      <c r="B119" s="62" t="s">
        <v>342</v>
      </c>
      <c r="C119" s="63" t="s">
        <v>343</v>
      </c>
      <c r="D119" s="61" t="s">
        <v>300</v>
      </c>
      <c r="E119" s="64">
        <v>42.65</v>
      </c>
      <c r="F119" s="79">
        <f t="shared" si="15"/>
        <v>36.144067796610166</v>
      </c>
      <c r="G119" s="66">
        <v>15</v>
      </c>
      <c r="H119" s="66">
        <f t="shared" si="10"/>
        <v>542.16101694915244</v>
      </c>
    </row>
    <row r="120" spans="1:8" x14ac:dyDescent="0.25">
      <c r="A120" s="62" t="s">
        <v>309</v>
      </c>
      <c r="B120" s="62" t="s">
        <v>344</v>
      </c>
      <c r="C120" s="63" t="s">
        <v>345</v>
      </c>
      <c r="D120" s="61" t="s">
        <v>300</v>
      </c>
      <c r="E120" s="65">
        <v>51</v>
      </c>
      <c r="F120" s="79">
        <f t="shared" si="15"/>
        <v>43.220338983050844</v>
      </c>
      <c r="G120" s="66">
        <v>15</v>
      </c>
      <c r="H120" s="66">
        <f t="shared" si="10"/>
        <v>648.30508474576266</v>
      </c>
    </row>
    <row r="121" spans="1:8" ht="30" x14ac:dyDescent="0.25">
      <c r="A121" s="62" t="s">
        <v>162</v>
      </c>
      <c r="B121" s="62" t="s">
        <v>346</v>
      </c>
      <c r="C121" s="63" t="s">
        <v>347</v>
      </c>
      <c r="D121" s="61" t="s">
        <v>72</v>
      </c>
      <c r="E121" s="65">
        <v>506.8</v>
      </c>
      <c r="F121" s="79">
        <f t="shared" si="15"/>
        <v>429.49152542372883</v>
      </c>
      <c r="G121" s="66">
        <v>6</v>
      </c>
      <c r="H121" s="66">
        <f t="shared" si="10"/>
        <v>2576.9491525423728</v>
      </c>
    </row>
    <row r="122" spans="1:8" ht="30" x14ac:dyDescent="0.25">
      <c r="A122" s="62" t="s">
        <v>165</v>
      </c>
      <c r="B122" s="62" t="s">
        <v>348</v>
      </c>
      <c r="C122" s="63" t="s">
        <v>349</v>
      </c>
      <c r="D122" s="61" t="s">
        <v>72</v>
      </c>
      <c r="E122" s="64">
        <v>798.95</v>
      </c>
      <c r="F122" s="79">
        <f t="shared" si="15"/>
        <v>677.07627118644064</v>
      </c>
      <c r="G122" s="66">
        <v>12</v>
      </c>
      <c r="H122" s="66">
        <f t="shared" si="10"/>
        <v>8124.9152542372876</v>
      </c>
    </row>
    <row r="123" spans="1:8" ht="30" x14ac:dyDescent="0.25">
      <c r="A123" s="62" t="s">
        <v>168</v>
      </c>
      <c r="B123" s="62" t="s">
        <v>350</v>
      </c>
      <c r="C123" s="63" t="s">
        <v>351</v>
      </c>
      <c r="D123" s="61" t="s">
        <v>72</v>
      </c>
      <c r="E123" s="64">
        <v>670.45</v>
      </c>
      <c r="F123" s="79">
        <f t="shared" si="15"/>
        <v>568.17796610169489</v>
      </c>
      <c r="G123" s="66">
        <v>12</v>
      </c>
      <c r="H123" s="66">
        <f t="shared" si="10"/>
        <v>6818.1355932203387</v>
      </c>
    </row>
    <row r="124" spans="1:8" ht="30" x14ac:dyDescent="0.25">
      <c r="A124" s="62" t="s">
        <v>179</v>
      </c>
      <c r="B124" s="62" t="s">
        <v>352</v>
      </c>
      <c r="C124" s="63" t="s">
        <v>353</v>
      </c>
      <c r="D124" s="61" t="s">
        <v>72</v>
      </c>
      <c r="E124" s="65">
        <v>574.29999999999995</v>
      </c>
      <c r="F124" s="79">
        <f t="shared" si="15"/>
        <v>486.69491525423723</v>
      </c>
      <c r="G124" s="66">
        <v>8</v>
      </c>
      <c r="H124" s="66">
        <f t="shared" si="10"/>
        <v>3893.5593220338978</v>
      </c>
    </row>
    <row r="125" spans="1:8" ht="30" x14ac:dyDescent="0.25">
      <c r="A125" s="62" t="s">
        <v>186</v>
      </c>
      <c r="B125" s="61" t="s">
        <v>354</v>
      </c>
      <c r="C125" s="63" t="s">
        <v>355</v>
      </c>
      <c r="D125" s="61" t="s">
        <v>72</v>
      </c>
      <c r="E125" s="64">
        <v>464.05</v>
      </c>
      <c r="F125" s="79">
        <f t="shared" si="15"/>
        <v>393.26271186440675</v>
      </c>
      <c r="G125" s="66">
        <v>1</v>
      </c>
      <c r="H125" s="66">
        <f t="shared" si="10"/>
        <v>393.26271186440675</v>
      </c>
    </row>
    <row r="126" spans="1:8" ht="45" x14ac:dyDescent="0.25">
      <c r="A126" s="62" t="s">
        <v>189</v>
      </c>
      <c r="B126" s="62" t="s">
        <v>352</v>
      </c>
      <c r="C126" s="63" t="s">
        <v>356</v>
      </c>
      <c r="D126" s="61" t="s">
        <v>72</v>
      </c>
      <c r="E126" s="65">
        <v>574.29999999999995</v>
      </c>
      <c r="F126" s="79">
        <f t="shared" si="15"/>
        <v>486.69491525423723</v>
      </c>
      <c r="G126" s="66">
        <v>6</v>
      </c>
      <c r="H126" s="66">
        <f t="shared" si="10"/>
        <v>2920.1694915254234</v>
      </c>
    </row>
    <row r="127" spans="1:8" ht="30" x14ac:dyDescent="0.25">
      <c r="A127" s="62" t="s">
        <v>192</v>
      </c>
      <c r="B127" s="62" t="s">
        <v>357</v>
      </c>
      <c r="C127" s="63" t="s">
        <v>358</v>
      </c>
      <c r="D127" s="61"/>
      <c r="E127" s="64"/>
      <c r="F127" s="65"/>
      <c r="G127" s="66"/>
      <c r="H127" s="66"/>
    </row>
    <row r="128" spans="1:8" x14ac:dyDescent="0.25">
      <c r="A128" s="62" t="s">
        <v>91</v>
      </c>
      <c r="B128" s="62" t="s">
        <v>359</v>
      </c>
      <c r="C128" s="63" t="s">
        <v>360</v>
      </c>
      <c r="D128" s="61" t="s">
        <v>72</v>
      </c>
      <c r="E128" s="65">
        <v>53.6</v>
      </c>
      <c r="F128" s="79">
        <f t="shared" ref="F128:F130" si="16">E128*(100/118)</f>
        <v>45.423728813559322</v>
      </c>
      <c r="G128" s="66">
        <v>4</v>
      </c>
      <c r="H128" s="66">
        <f t="shared" si="10"/>
        <v>181.69491525423729</v>
      </c>
    </row>
    <row r="129" spans="1:8" x14ac:dyDescent="0.25">
      <c r="A129" s="62" t="s">
        <v>173</v>
      </c>
      <c r="B129" s="62" t="s">
        <v>361</v>
      </c>
      <c r="C129" s="63" t="s">
        <v>362</v>
      </c>
      <c r="D129" s="61" t="s">
        <v>72</v>
      </c>
      <c r="E129" s="64">
        <v>113.35</v>
      </c>
      <c r="F129" s="79">
        <f t="shared" si="16"/>
        <v>96.059322033898297</v>
      </c>
      <c r="G129" s="66">
        <v>1</v>
      </c>
      <c r="H129" s="66">
        <f t="shared" si="10"/>
        <v>96.059322033898297</v>
      </c>
    </row>
    <row r="130" spans="1:8" ht="75" x14ac:dyDescent="0.25">
      <c r="A130" s="62" t="s">
        <v>195</v>
      </c>
      <c r="B130" s="62" t="s">
        <v>363</v>
      </c>
      <c r="C130" s="63" t="s">
        <v>364</v>
      </c>
      <c r="D130" s="61" t="s">
        <v>72</v>
      </c>
      <c r="E130" s="64">
        <v>2802.15</v>
      </c>
      <c r="F130" s="79">
        <f t="shared" si="16"/>
        <v>2374.7033898305085</v>
      </c>
      <c r="G130" s="66">
        <v>8</v>
      </c>
      <c r="H130" s="66">
        <f t="shared" si="10"/>
        <v>18997.627118644068</v>
      </c>
    </row>
    <row r="131" spans="1:8" ht="195" x14ac:dyDescent="0.25">
      <c r="A131" s="62" t="s">
        <v>199</v>
      </c>
      <c r="B131" s="62" t="s">
        <v>365</v>
      </c>
      <c r="C131" s="63" t="s">
        <v>480</v>
      </c>
      <c r="D131" s="61" t="s">
        <v>72</v>
      </c>
      <c r="E131" s="65">
        <v>12770.55</v>
      </c>
      <c r="F131" s="79">
        <f>E131*(100/118)</f>
        <v>10822.499999999998</v>
      </c>
      <c r="G131" s="66">
        <v>12</v>
      </c>
      <c r="H131" s="66">
        <f t="shared" si="10"/>
        <v>129869.99999999997</v>
      </c>
    </row>
    <row r="132" spans="1:8" ht="45" x14ac:dyDescent="0.25">
      <c r="A132" s="62" t="s">
        <v>366</v>
      </c>
      <c r="B132" s="62" t="s">
        <v>367</v>
      </c>
      <c r="C132" s="63" t="s">
        <v>368</v>
      </c>
      <c r="D132" s="61" t="s">
        <v>72</v>
      </c>
      <c r="E132" s="64">
        <v>8825.4</v>
      </c>
      <c r="F132" s="79">
        <f>E132*(100/118)</f>
        <v>7479.1525423728808</v>
      </c>
      <c r="G132" s="66">
        <v>3</v>
      </c>
      <c r="H132" s="66">
        <f t="shared" si="10"/>
        <v>22437.457627118642</v>
      </c>
    </row>
    <row r="133" spans="1:8" ht="105" x14ac:dyDescent="0.25">
      <c r="A133" s="62" t="s">
        <v>201</v>
      </c>
      <c r="B133" s="62"/>
      <c r="C133" s="63" t="s">
        <v>458</v>
      </c>
      <c r="D133" s="61" t="s">
        <v>371</v>
      </c>
      <c r="E133" s="64">
        <f>599.67*1.1</f>
        <v>659.63700000000006</v>
      </c>
      <c r="F133" s="65">
        <f xml:space="preserve"> E133</f>
        <v>659.63700000000006</v>
      </c>
      <c r="G133" s="66">
        <v>60</v>
      </c>
      <c r="H133" s="66">
        <f t="shared" si="10"/>
        <v>39578.22</v>
      </c>
    </row>
    <row r="134" spans="1:8" ht="90" x14ac:dyDescent="0.25">
      <c r="A134" s="62" t="s">
        <v>208</v>
      </c>
      <c r="B134" s="62"/>
      <c r="C134" s="63" t="s">
        <v>459</v>
      </c>
      <c r="D134" s="61" t="s">
        <v>371</v>
      </c>
      <c r="E134" s="64">
        <f>508.85*1.1</f>
        <v>559.73500000000001</v>
      </c>
      <c r="F134" s="65">
        <f xml:space="preserve"> E134</f>
        <v>559.73500000000001</v>
      </c>
      <c r="G134" s="66">
        <v>50</v>
      </c>
      <c r="H134" s="66">
        <f t="shared" si="10"/>
        <v>27986.75</v>
      </c>
    </row>
    <row r="135" spans="1:8" ht="105" x14ac:dyDescent="0.25">
      <c r="A135" s="62" t="s">
        <v>212</v>
      </c>
      <c r="B135" s="62" t="s">
        <v>369</v>
      </c>
      <c r="C135" s="63" t="s">
        <v>370</v>
      </c>
      <c r="D135" s="61" t="s">
        <v>371</v>
      </c>
      <c r="E135" s="64">
        <v>352.15</v>
      </c>
      <c r="F135" s="79">
        <f>E135*(100/118)</f>
        <v>298.43220338983048</v>
      </c>
      <c r="G135" s="66">
        <v>66</v>
      </c>
      <c r="H135" s="66">
        <f t="shared" si="10"/>
        <v>19696.52542372881</v>
      </c>
    </row>
    <row r="136" spans="1:8" ht="90" x14ac:dyDescent="0.25">
      <c r="A136" s="62" t="s">
        <v>215</v>
      </c>
      <c r="B136" s="62"/>
      <c r="C136" s="63" t="s">
        <v>460</v>
      </c>
      <c r="D136" s="61" t="s">
        <v>72</v>
      </c>
      <c r="E136" s="64">
        <f>3364.94*1.1</f>
        <v>3701.4340000000002</v>
      </c>
      <c r="F136" s="65">
        <f xml:space="preserve"> E136</f>
        <v>3701.4340000000002</v>
      </c>
      <c r="G136" s="66">
        <v>4</v>
      </c>
      <c r="H136" s="66">
        <f t="shared" si="10"/>
        <v>14805.736000000001</v>
      </c>
    </row>
    <row r="137" spans="1:8" ht="60" x14ac:dyDescent="0.25">
      <c r="A137" s="62" t="s">
        <v>218</v>
      </c>
      <c r="B137" s="62" t="s">
        <v>372</v>
      </c>
      <c r="C137" s="63" t="s">
        <v>373</v>
      </c>
      <c r="D137" s="82" t="s">
        <v>374</v>
      </c>
      <c r="E137" s="65">
        <v>11</v>
      </c>
      <c r="F137" s="65">
        <f t="shared" ref="F137" si="17">E137*(100/118)</f>
        <v>9.3220338983050848</v>
      </c>
      <c r="G137" s="66">
        <v>2000</v>
      </c>
      <c r="H137" s="66">
        <f t="shared" si="10"/>
        <v>18644.067796610168</v>
      </c>
    </row>
    <row r="138" spans="1:8" ht="24.75" customHeight="1" x14ac:dyDescent="0.25">
      <c r="A138" s="152" t="s">
        <v>477</v>
      </c>
      <c r="B138" s="152"/>
      <c r="C138" s="152"/>
      <c r="D138" s="152"/>
      <c r="E138" s="152"/>
      <c r="F138" s="152"/>
      <c r="G138" s="152"/>
      <c r="H138" s="83">
        <f>SUM(H87:H137)</f>
        <v>482065.49413559318</v>
      </c>
    </row>
    <row r="139" spans="1:8" ht="34.5" customHeight="1" x14ac:dyDescent="0.25">
      <c r="A139" s="153" t="s">
        <v>375</v>
      </c>
      <c r="B139" s="153"/>
      <c r="C139" s="153"/>
      <c r="D139" s="97"/>
      <c r="E139" s="97"/>
      <c r="F139" s="97"/>
      <c r="G139" s="98"/>
      <c r="H139" s="98"/>
    </row>
    <row r="140" spans="1:8" ht="34.5" customHeight="1" x14ac:dyDescent="0.25">
      <c r="A140" s="99"/>
      <c r="B140" s="154" t="s">
        <v>376</v>
      </c>
      <c r="C140" s="154"/>
      <c r="D140" s="101"/>
      <c r="E140" s="101"/>
      <c r="F140" s="101"/>
      <c r="G140" s="101"/>
      <c r="H140" s="101"/>
    </row>
    <row r="141" spans="1:8" ht="90" customHeight="1" x14ac:dyDescent="0.25">
      <c r="A141" s="102" t="s">
        <v>377</v>
      </c>
      <c r="B141" s="103" t="s">
        <v>378</v>
      </c>
      <c r="C141" s="104" t="s">
        <v>379</v>
      </c>
      <c r="D141" s="103" t="s">
        <v>380</v>
      </c>
      <c r="E141" s="105">
        <v>993</v>
      </c>
      <c r="F141" s="106">
        <f>E141*(100/112)</f>
        <v>886.60714285714289</v>
      </c>
      <c r="G141" s="105">
        <v>80</v>
      </c>
      <c r="H141" s="105">
        <f>F141*G141</f>
        <v>70928.571428571435</v>
      </c>
    </row>
    <row r="142" spans="1:8" ht="53.25" customHeight="1" x14ac:dyDescent="0.25">
      <c r="A142" s="99">
        <v>2</v>
      </c>
      <c r="B142" s="99">
        <v>1.5</v>
      </c>
      <c r="C142" s="104" t="s">
        <v>381</v>
      </c>
      <c r="D142" s="99" t="s">
        <v>300</v>
      </c>
      <c r="E142" s="105">
        <v>433</v>
      </c>
      <c r="F142" s="106">
        <f t="shared" ref="F142:F190" si="18">E142*(100/112)</f>
        <v>386.60714285714289</v>
      </c>
      <c r="G142" s="105">
        <v>70</v>
      </c>
      <c r="H142" s="105">
        <f t="shared" ref="H142:H197" si="19">F142*G142</f>
        <v>27062.500000000004</v>
      </c>
    </row>
    <row r="143" spans="1:8" ht="52.5" customHeight="1" x14ac:dyDescent="0.25">
      <c r="A143" s="99">
        <v>3</v>
      </c>
      <c r="B143" s="99" t="s">
        <v>382</v>
      </c>
      <c r="C143" s="104" t="s">
        <v>383</v>
      </c>
      <c r="D143" s="99" t="s">
        <v>384</v>
      </c>
      <c r="E143" s="99">
        <v>369</v>
      </c>
      <c r="F143" s="106">
        <f t="shared" si="18"/>
        <v>329.46428571428572</v>
      </c>
      <c r="G143" s="105">
        <v>85</v>
      </c>
      <c r="H143" s="105">
        <f t="shared" si="19"/>
        <v>28004.464285714286</v>
      </c>
    </row>
    <row r="144" spans="1:8" ht="50.25" customHeight="1" x14ac:dyDescent="0.25">
      <c r="A144" s="160">
        <v>4</v>
      </c>
      <c r="B144" s="99">
        <v>1.7</v>
      </c>
      <c r="C144" s="104" t="s">
        <v>385</v>
      </c>
      <c r="D144" s="99"/>
      <c r="E144" s="105"/>
      <c r="F144" s="106"/>
      <c r="G144" s="105"/>
      <c r="H144" s="105"/>
    </row>
    <row r="145" spans="1:8" ht="34.5" customHeight="1" x14ac:dyDescent="0.25">
      <c r="A145" s="160"/>
      <c r="B145" s="99" t="s">
        <v>386</v>
      </c>
      <c r="C145" s="104" t="s">
        <v>387</v>
      </c>
      <c r="D145" s="99" t="s">
        <v>384</v>
      </c>
      <c r="E145" s="105">
        <v>428</v>
      </c>
      <c r="F145" s="106">
        <f t="shared" si="18"/>
        <v>382.14285714285717</v>
      </c>
      <c r="G145" s="105">
        <v>350</v>
      </c>
      <c r="H145" s="105">
        <f t="shared" si="19"/>
        <v>133750</v>
      </c>
    </row>
    <row r="146" spans="1:8" ht="34.5" customHeight="1" x14ac:dyDescent="0.25">
      <c r="A146" s="160"/>
      <c r="B146" s="99" t="s">
        <v>388</v>
      </c>
      <c r="C146" s="104" t="s">
        <v>389</v>
      </c>
      <c r="D146" s="99" t="s">
        <v>384</v>
      </c>
      <c r="E146" s="105">
        <v>589</v>
      </c>
      <c r="F146" s="106">
        <f t="shared" si="18"/>
        <v>525.89285714285722</v>
      </c>
      <c r="G146" s="105">
        <v>35</v>
      </c>
      <c r="H146" s="105">
        <f t="shared" si="19"/>
        <v>18406.250000000004</v>
      </c>
    </row>
    <row r="147" spans="1:8" ht="34.5" customHeight="1" x14ac:dyDescent="0.25">
      <c r="A147" s="99">
        <v>5</v>
      </c>
      <c r="B147" s="99" t="s">
        <v>390</v>
      </c>
      <c r="C147" s="104" t="s">
        <v>391</v>
      </c>
      <c r="D147" s="99" t="s">
        <v>384</v>
      </c>
      <c r="E147" s="105">
        <v>145</v>
      </c>
      <c r="F147" s="106">
        <f t="shared" si="18"/>
        <v>129.46428571428572</v>
      </c>
      <c r="G147" s="105">
        <v>175</v>
      </c>
      <c r="H147" s="105">
        <f t="shared" si="19"/>
        <v>22656.25</v>
      </c>
    </row>
    <row r="148" spans="1:8" ht="34.5" customHeight="1" x14ac:dyDescent="0.25">
      <c r="A148" s="99"/>
      <c r="B148" s="107" t="s">
        <v>392</v>
      </c>
      <c r="C148" s="108"/>
      <c r="D148" s="99"/>
      <c r="E148" s="105"/>
      <c r="F148" s="106"/>
      <c r="G148" s="105"/>
      <c r="H148" s="105"/>
    </row>
    <row r="149" spans="1:8" ht="34.5" customHeight="1" x14ac:dyDescent="0.25">
      <c r="A149" s="99">
        <v>6</v>
      </c>
      <c r="B149" s="99">
        <v>1.22</v>
      </c>
      <c r="C149" s="104" t="s">
        <v>393</v>
      </c>
      <c r="D149" s="99"/>
      <c r="E149" s="105"/>
      <c r="F149" s="106"/>
      <c r="G149" s="105"/>
      <c r="H149" s="105"/>
    </row>
    <row r="150" spans="1:8" ht="34.5" customHeight="1" x14ac:dyDescent="0.25">
      <c r="A150" s="99" t="s">
        <v>394</v>
      </c>
      <c r="B150" s="99" t="s">
        <v>395</v>
      </c>
      <c r="C150" s="104" t="s">
        <v>396</v>
      </c>
      <c r="D150" s="99" t="s">
        <v>397</v>
      </c>
      <c r="E150" s="105">
        <v>178</v>
      </c>
      <c r="F150" s="106">
        <f t="shared" si="18"/>
        <v>158.92857142857144</v>
      </c>
      <c r="G150" s="105">
        <v>12</v>
      </c>
      <c r="H150" s="105">
        <f t="shared" si="19"/>
        <v>1907.1428571428573</v>
      </c>
    </row>
    <row r="151" spans="1:8" ht="34.5" customHeight="1" x14ac:dyDescent="0.25">
      <c r="A151" s="99" t="s">
        <v>398</v>
      </c>
      <c r="B151" s="99" t="s">
        <v>399</v>
      </c>
      <c r="C151" s="104" t="s">
        <v>400</v>
      </c>
      <c r="D151" s="99" t="s">
        <v>397</v>
      </c>
      <c r="E151" s="105">
        <v>209</v>
      </c>
      <c r="F151" s="106">
        <f t="shared" si="18"/>
        <v>186.60714285714286</v>
      </c>
      <c r="G151" s="105">
        <v>6</v>
      </c>
      <c r="H151" s="105">
        <f t="shared" si="19"/>
        <v>1119.6428571428571</v>
      </c>
    </row>
    <row r="152" spans="1:8" ht="34.5" customHeight="1" x14ac:dyDescent="0.25">
      <c r="A152" s="99" t="s">
        <v>401</v>
      </c>
      <c r="B152" s="99" t="s">
        <v>402</v>
      </c>
      <c r="C152" s="104" t="s">
        <v>403</v>
      </c>
      <c r="D152" s="99" t="s">
        <v>397</v>
      </c>
      <c r="E152" s="105">
        <v>412</v>
      </c>
      <c r="F152" s="106">
        <f t="shared" si="18"/>
        <v>367.85714285714289</v>
      </c>
      <c r="G152" s="105">
        <v>1</v>
      </c>
      <c r="H152" s="105">
        <f t="shared" si="19"/>
        <v>367.85714285714289</v>
      </c>
    </row>
    <row r="153" spans="1:8" ht="34.5" customHeight="1" x14ac:dyDescent="0.25">
      <c r="A153" s="99">
        <v>7</v>
      </c>
      <c r="B153" s="99">
        <v>1.27</v>
      </c>
      <c r="C153" s="109" t="s">
        <v>404</v>
      </c>
      <c r="D153" s="99" t="s">
        <v>397</v>
      </c>
      <c r="E153" s="105"/>
      <c r="F153" s="106">
        <f t="shared" si="18"/>
        <v>0</v>
      </c>
      <c r="G153" s="105"/>
      <c r="H153" s="105">
        <f t="shared" si="19"/>
        <v>0</v>
      </c>
    </row>
    <row r="154" spans="1:8" ht="34.5" customHeight="1" x14ac:dyDescent="0.25">
      <c r="A154" s="110" t="s">
        <v>394</v>
      </c>
      <c r="B154" s="110" t="s">
        <v>405</v>
      </c>
      <c r="C154" s="78" t="s">
        <v>406</v>
      </c>
      <c r="D154" s="99" t="s">
        <v>397</v>
      </c>
      <c r="E154" s="110">
        <v>547</v>
      </c>
      <c r="F154" s="106">
        <f t="shared" si="18"/>
        <v>488.39285714285717</v>
      </c>
      <c r="G154" s="110">
        <v>11</v>
      </c>
      <c r="H154" s="105">
        <f t="shared" si="19"/>
        <v>5372.3214285714284</v>
      </c>
    </row>
    <row r="155" spans="1:8" ht="34.5" customHeight="1" x14ac:dyDescent="0.25">
      <c r="A155" s="110" t="s">
        <v>398</v>
      </c>
      <c r="B155" s="110" t="s">
        <v>407</v>
      </c>
      <c r="C155" s="78" t="s">
        <v>408</v>
      </c>
      <c r="D155" s="99" t="s">
        <v>397</v>
      </c>
      <c r="E155" s="110">
        <v>454</v>
      </c>
      <c r="F155" s="106">
        <f t="shared" si="18"/>
        <v>405.35714285714289</v>
      </c>
      <c r="G155" s="110">
        <v>2</v>
      </c>
      <c r="H155" s="105">
        <f t="shared" si="19"/>
        <v>810.71428571428578</v>
      </c>
    </row>
    <row r="156" spans="1:8" ht="34.5" customHeight="1" x14ac:dyDescent="0.25">
      <c r="A156" s="110" t="s">
        <v>401</v>
      </c>
      <c r="B156" s="110" t="s">
        <v>409</v>
      </c>
      <c r="C156" s="78" t="s">
        <v>410</v>
      </c>
      <c r="D156" s="99" t="s">
        <v>397</v>
      </c>
      <c r="E156" s="110">
        <v>402</v>
      </c>
      <c r="F156" s="106">
        <f t="shared" si="18"/>
        <v>358.92857142857144</v>
      </c>
      <c r="G156" s="110">
        <v>8</v>
      </c>
      <c r="H156" s="105">
        <f t="shared" si="19"/>
        <v>2871.4285714285716</v>
      </c>
    </row>
    <row r="157" spans="1:8" ht="34.5" customHeight="1" x14ac:dyDescent="0.25">
      <c r="A157" s="110" t="s">
        <v>411</v>
      </c>
      <c r="B157" s="110" t="s">
        <v>412</v>
      </c>
      <c r="C157" s="78" t="s">
        <v>413</v>
      </c>
      <c r="D157" s="99" t="s">
        <v>397</v>
      </c>
      <c r="E157" s="110">
        <v>327</v>
      </c>
      <c r="F157" s="106">
        <f t="shared" si="18"/>
        <v>291.96428571428572</v>
      </c>
      <c r="G157" s="110">
        <v>40</v>
      </c>
      <c r="H157" s="105">
        <f t="shared" si="19"/>
        <v>11678.571428571429</v>
      </c>
    </row>
    <row r="158" spans="1:8" ht="34.5" customHeight="1" x14ac:dyDescent="0.25">
      <c r="A158" s="110" t="s">
        <v>414</v>
      </c>
      <c r="B158" s="110" t="s">
        <v>415</v>
      </c>
      <c r="C158" s="78" t="s">
        <v>416</v>
      </c>
      <c r="D158" s="99" t="s">
        <v>397</v>
      </c>
      <c r="E158" s="110">
        <v>298</v>
      </c>
      <c r="F158" s="106">
        <f t="shared" si="18"/>
        <v>266.07142857142861</v>
      </c>
      <c r="G158" s="110">
        <v>22</v>
      </c>
      <c r="H158" s="105">
        <f t="shared" si="19"/>
        <v>5853.5714285714294</v>
      </c>
    </row>
    <row r="159" spans="1:8" ht="50.25" customHeight="1" x14ac:dyDescent="0.25">
      <c r="A159" s="99">
        <v>8</v>
      </c>
      <c r="B159" s="102">
        <v>1.24</v>
      </c>
      <c r="C159" s="111" t="s">
        <v>417</v>
      </c>
      <c r="D159" s="99"/>
      <c r="E159" s="105"/>
      <c r="F159" s="106"/>
      <c r="G159" s="105"/>
      <c r="H159" s="105"/>
    </row>
    <row r="160" spans="1:8" ht="34.5" customHeight="1" x14ac:dyDescent="0.25">
      <c r="A160" s="110" t="s">
        <v>394</v>
      </c>
      <c r="B160" s="110" t="s">
        <v>418</v>
      </c>
      <c r="C160" s="112" t="s">
        <v>419</v>
      </c>
      <c r="D160" s="110" t="s">
        <v>72</v>
      </c>
      <c r="E160" s="110">
        <v>197</v>
      </c>
      <c r="F160" s="106">
        <f t="shared" si="18"/>
        <v>175.89285714285714</v>
      </c>
      <c r="G160" s="110">
        <v>40</v>
      </c>
      <c r="H160" s="105">
        <f t="shared" si="19"/>
        <v>7035.7142857142853</v>
      </c>
    </row>
    <row r="161" spans="1:8" ht="34.5" customHeight="1" x14ac:dyDescent="0.25">
      <c r="A161" s="110" t="s">
        <v>398</v>
      </c>
      <c r="B161" s="110" t="s">
        <v>420</v>
      </c>
      <c r="C161" s="112" t="s">
        <v>421</v>
      </c>
      <c r="D161" s="110" t="s">
        <v>72</v>
      </c>
      <c r="E161" s="110">
        <v>156</v>
      </c>
      <c r="F161" s="106">
        <f t="shared" si="18"/>
        <v>139.28571428571431</v>
      </c>
      <c r="G161" s="110">
        <v>40</v>
      </c>
      <c r="H161" s="105">
        <f t="shared" si="19"/>
        <v>5571.4285714285725</v>
      </c>
    </row>
    <row r="162" spans="1:8" ht="34.5" customHeight="1" x14ac:dyDescent="0.25">
      <c r="A162" s="99">
        <v>9</v>
      </c>
      <c r="B162" s="110" t="s">
        <v>422</v>
      </c>
      <c r="C162" s="112" t="s">
        <v>423</v>
      </c>
      <c r="D162" s="110" t="s">
        <v>72</v>
      </c>
      <c r="E162" s="110">
        <v>122</v>
      </c>
      <c r="F162" s="106">
        <f t="shared" si="18"/>
        <v>108.92857142857143</v>
      </c>
      <c r="G162" s="110">
        <v>28</v>
      </c>
      <c r="H162" s="105">
        <f t="shared" si="19"/>
        <v>3050</v>
      </c>
    </row>
    <row r="163" spans="1:8" ht="34.5" customHeight="1" x14ac:dyDescent="0.25">
      <c r="A163" s="99">
        <v>10</v>
      </c>
      <c r="B163" s="110" t="s">
        <v>424</v>
      </c>
      <c r="C163" s="112" t="s">
        <v>425</v>
      </c>
      <c r="D163" s="110" t="s">
        <v>72</v>
      </c>
      <c r="E163" s="110">
        <v>103</v>
      </c>
      <c r="F163" s="106">
        <f t="shared" si="18"/>
        <v>91.964285714285722</v>
      </c>
      <c r="G163" s="110">
        <v>84</v>
      </c>
      <c r="H163" s="105">
        <f t="shared" si="19"/>
        <v>7725.0000000000009</v>
      </c>
    </row>
    <row r="164" spans="1:8" ht="34.5" customHeight="1" x14ac:dyDescent="0.25">
      <c r="A164" s="99">
        <v>11</v>
      </c>
      <c r="B164" s="99">
        <v>1.34</v>
      </c>
      <c r="C164" s="104" t="s">
        <v>426</v>
      </c>
      <c r="D164" s="99" t="s">
        <v>397</v>
      </c>
      <c r="E164" s="105">
        <v>131</v>
      </c>
      <c r="F164" s="106">
        <f t="shared" si="18"/>
        <v>116.96428571428572</v>
      </c>
      <c r="G164" s="105">
        <v>8</v>
      </c>
      <c r="H164" s="105">
        <f t="shared" si="19"/>
        <v>935.71428571428578</v>
      </c>
    </row>
    <row r="165" spans="1:8" ht="34.5" customHeight="1" x14ac:dyDescent="0.25">
      <c r="A165" s="99">
        <v>12</v>
      </c>
      <c r="B165" s="99">
        <v>1.35</v>
      </c>
      <c r="C165" s="104" t="s">
        <v>427</v>
      </c>
      <c r="D165" s="99" t="s">
        <v>397</v>
      </c>
      <c r="E165" s="105">
        <v>119</v>
      </c>
      <c r="F165" s="106">
        <f t="shared" si="18"/>
        <v>106.25</v>
      </c>
      <c r="G165" s="105">
        <v>25</v>
      </c>
      <c r="H165" s="105">
        <f t="shared" si="19"/>
        <v>2656.25</v>
      </c>
    </row>
    <row r="166" spans="1:8" ht="34.5" customHeight="1" x14ac:dyDescent="0.25">
      <c r="A166" s="99">
        <v>13</v>
      </c>
      <c r="B166" s="99">
        <v>1.38</v>
      </c>
      <c r="C166" s="104" t="s">
        <v>428</v>
      </c>
      <c r="D166" s="99" t="s">
        <v>397</v>
      </c>
      <c r="E166" s="105">
        <v>99</v>
      </c>
      <c r="F166" s="106">
        <f t="shared" si="18"/>
        <v>88.392857142857153</v>
      </c>
      <c r="G166" s="105">
        <v>3</v>
      </c>
      <c r="H166" s="105">
        <f t="shared" si="19"/>
        <v>265.17857142857144</v>
      </c>
    </row>
    <row r="167" spans="1:8" ht="68.25" customHeight="1" x14ac:dyDescent="0.25">
      <c r="A167" s="99">
        <v>14</v>
      </c>
      <c r="B167" s="99">
        <v>1.41</v>
      </c>
      <c r="C167" s="104" t="s">
        <v>429</v>
      </c>
      <c r="D167" s="99" t="s">
        <v>397</v>
      </c>
      <c r="E167" s="105">
        <v>206</v>
      </c>
      <c r="F167" s="106">
        <f t="shared" si="18"/>
        <v>183.92857142857144</v>
      </c>
      <c r="G167" s="105">
        <v>30</v>
      </c>
      <c r="H167" s="105">
        <f t="shared" si="19"/>
        <v>5517.8571428571431</v>
      </c>
    </row>
    <row r="168" spans="1:8" ht="66.75" customHeight="1" x14ac:dyDescent="0.25">
      <c r="A168" s="99">
        <v>15</v>
      </c>
      <c r="B168" s="99">
        <v>1.44</v>
      </c>
      <c r="C168" s="104" t="s">
        <v>430</v>
      </c>
      <c r="D168" s="99" t="s">
        <v>397</v>
      </c>
      <c r="E168" s="105">
        <v>213</v>
      </c>
      <c r="F168" s="106">
        <f t="shared" si="18"/>
        <v>190.17857142857144</v>
      </c>
      <c r="G168" s="105">
        <v>12</v>
      </c>
      <c r="H168" s="105">
        <f t="shared" si="19"/>
        <v>2282.1428571428573</v>
      </c>
    </row>
    <row r="169" spans="1:8" ht="34.5" customHeight="1" x14ac:dyDescent="0.25">
      <c r="A169" s="99">
        <v>16</v>
      </c>
      <c r="B169" s="99">
        <v>1.49</v>
      </c>
      <c r="C169" s="104" t="s">
        <v>431</v>
      </c>
      <c r="D169" s="99" t="s">
        <v>397</v>
      </c>
      <c r="E169" s="105">
        <v>57</v>
      </c>
      <c r="F169" s="106">
        <f t="shared" si="18"/>
        <v>50.892857142857146</v>
      </c>
      <c r="G169" s="105">
        <v>42</v>
      </c>
      <c r="H169" s="105">
        <f t="shared" si="19"/>
        <v>2137.5</v>
      </c>
    </row>
    <row r="170" spans="1:8" ht="69" customHeight="1" x14ac:dyDescent="0.25">
      <c r="A170" s="99">
        <v>17</v>
      </c>
      <c r="B170" s="99" t="s">
        <v>432</v>
      </c>
      <c r="C170" s="104" t="s">
        <v>433</v>
      </c>
      <c r="D170" s="99" t="s">
        <v>397</v>
      </c>
      <c r="E170" s="105">
        <v>450</v>
      </c>
      <c r="F170" s="106">
        <f t="shared" si="18"/>
        <v>401.78571428571433</v>
      </c>
      <c r="G170" s="105">
        <v>6</v>
      </c>
      <c r="H170" s="105">
        <f t="shared" si="19"/>
        <v>2410.7142857142862</v>
      </c>
    </row>
    <row r="171" spans="1:8" ht="80.25" customHeight="1" x14ac:dyDescent="0.25">
      <c r="A171" s="99">
        <v>18</v>
      </c>
      <c r="B171" s="99">
        <v>2.1800000000000002</v>
      </c>
      <c r="C171" s="104" t="s">
        <v>434</v>
      </c>
      <c r="D171" s="99" t="s">
        <v>397</v>
      </c>
      <c r="E171" s="105">
        <v>1621</v>
      </c>
      <c r="F171" s="106">
        <f t="shared" si="18"/>
        <v>1447.3214285714287</v>
      </c>
      <c r="G171" s="105">
        <v>2</v>
      </c>
      <c r="H171" s="105">
        <f t="shared" si="19"/>
        <v>2894.6428571428573</v>
      </c>
    </row>
    <row r="172" spans="1:8" ht="34.5" customHeight="1" x14ac:dyDescent="0.25">
      <c r="A172" s="99"/>
      <c r="B172" s="155" t="s">
        <v>435</v>
      </c>
      <c r="C172" s="155"/>
      <c r="D172" s="99"/>
      <c r="E172" s="105"/>
      <c r="F172" s="106"/>
      <c r="G172" s="105"/>
      <c r="H172" s="105"/>
    </row>
    <row r="173" spans="1:8" ht="59.25" customHeight="1" x14ac:dyDescent="0.25">
      <c r="A173" s="103">
        <v>19</v>
      </c>
      <c r="B173" s="103"/>
      <c r="C173" s="104" t="s">
        <v>461</v>
      </c>
      <c r="D173" s="99" t="s">
        <v>397</v>
      </c>
      <c r="E173" s="105">
        <f>2857.24*1.1</f>
        <v>3142.9639999999999</v>
      </c>
      <c r="F173" s="106">
        <f>E173</f>
        <v>3142.9639999999999</v>
      </c>
      <c r="G173" s="105">
        <v>2</v>
      </c>
      <c r="H173" s="105">
        <f t="shared" si="19"/>
        <v>6285.9279999999999</v>
      </c>
    </row>
    <row r="174" spans="1:8" ht="34.5" customHeight="1" x14ac:dyDescent="0.25">
      <c r="A174" s="103">
        <v>20</v>
      </c>
      <c r="B174" s="99"/>
      <c r="C174" s="104" t="s">
        <v>436</v>
      </c>
      <c r="D174" s="99"/>
      <c r="E174" s="105"/>
      <c r="F174" s="106"/>
      <c r="G174" s="105"/>
      <c r="H174" s="105"/>
    </row>
    <row r="175" spans="1:8" ht="34.5" customHeight="1" x14ac:dyDescent="0.25">
      <c r="A175" s="103" t="s">
        <v>394</v>
      </c>
      <c r="B175" s="156"/>
      <c r="C175" s="104" t="s">
        <v>462</v>
      </c>
      <c r="D175" s="99" t="s">
        <v>397</v>
      </c>
      <c r="E175" s="105">
        <f>1303.77*1.1</f>
        <v>1434.1470000000002</v>
      </c>
      <c r="F175" s="106">
        <f>E175</f>
        <v>1434.1470000000002</v>
      </c>
      <c r="G175" s="105">
        <v>2</v>
      </c>
      <c r="H175" s="105">
        <f t="shared" si="19"/>
        <v>2868.2940000000003</v>
      </c>
    </row>
    <row r="176" spans="1:8" ht="34.5" customHeight="1" x14ac:dyDescent="0.25">
      <c r="A176" s="103" t="s">
        <v>398</v>
      </c>
      <c r="B176" s="156"/>
      <c r="C176" s="104" t="s">
        <v>463</v>
      </c>
      <c r="D176" s="99" t="s">
        <v>397</v>
      </c>
      <c r="E176" s="105">
        <f>135.74*1.1</f>
        <v>149.31400000000002</v>
      </c>
      <c r="F176" s="106">
        <f t="shared" ref="F176:F177" si="20">E176</f>
        <v>149.31400000000002</v>
      </c>
      <c r="G176" s="105">
        <v>20</v>
      </c>
      <c r="H176" s="105">
        <f t="shared" si="19"/>
        <v>2986.2800000000007</v>
      </c>
    </row>
    <row r="177" spans="1:8" ht="34.5" customHeight="1" x14ac:dyDescent="0.25">
      <c r="A177" s="103" t="s">
        <v>401</v>
      </c>
      <c r="B177" s="156"/>
      <c r="C177" s="104" t="s">
        <v>464</v>
      </c>
      <c r="D177" s="99" t="s">
        <v>397</v>
      </c>
      <c r="E177" s="105">
        <f>49.44*1.1</f>
        <v>54.384</v>
      </c>
      <c r="F177" s="106">
        <f t="shared" si="20"/>
        <v>54.384</v>
      </c>
      <c r="G177" s="105">
        <v>10</v>
      </c>
      <c r="H177" s="105">
        <f t="shared" si="19"/>
        <v>543.84</v>
      </c>
    </row>
    <row r="178" spans="1:8" ht="54" customHeight="1" x14ac:dyDescent="0.25">
      <c r="A178" s="99">
        <v>22</v>
      </c>
      <c r="B178" s="99">
        <v>2.21</v>
      </c>
      <c r="C178" s="104" t="s">
        <v>437</v>
      </c>
      <c r="D178" s="99" t="s">
        <v>397</v>
      </c>
      <c r="E178" s="105">
        <v>269</v>
      </c>
      <c r="F178" s="106">
        <f t="shared" si="18"/>
        <v>240.17857142857144</v>
      </c>
      <c r="G178" s="105">
        <v>1</v>
      </c>
      <c r="H178" s="105">
        <f t="shared" si="19"/>
        <v>240.17857142857144</v>
      </c>
    </row>
    <row r="179" spans="1:8" ht="34.5" customHeight="1" x14ac:dyDescent="0.25">
      <c r="A179" s="99"/>
      <c r="B179" s="157" t="s">
        <v>438</v>
      </c>
      <c r="C179" s="157"/>
      <c r="D179" s="99"/>
      <c r="E179" s="105"/>
      <c r="F179" s="106"/>
      <c r="G179" s="105"/>
      <c r="H179" s="105"/>
    </row>
    <row r="180" spans="1:8" ht="56.25" customHeight="1" x14ac:dyDescent="0.25">
      <c r="A180" s="103">
        <v>23</v>
      </c>
      <c r="B180" s="103">
        <v>5.2</v>
      </c>
      <c r="C180" s="104" t="s">
        <v>439</v>
      </c>
      <c r="D180" s="99" t="s">
        <v>397</v>
      </c>
      <c r="E180" s="105">
        <v>6855</v>
      </c>
      <c r="F180" s="106">
        <f t="shared" si="18"/>
        <v>6120.5357142857147</v>
      </c>
      <c r="G180" s="105">
        <v>1</v>
      </c>
      <c r="H180" s="105">
        <f t="shared" si="19"/>
        <v>6120.5357142857147</v>
      </c>
    </row>
    <row r="181" spans="1:8" ht="34.5" customHeight="1" x14ac:dyDescent="0.25">
      <c r="A181" s="103">
        <v>24</v>
      </c>
      <c r="B181" s="113">
        <v>5.0999999999999996</v>
      </c>
      <c r="C181" s="104" t="s">
        <v>440</v>
      </c>
      <c r="D181" s="99" t="s">
        <v>300</v>
      </c>
      <c r="E181" s="105">
        <v>1551</v>
      </c>
      <c r="F181" s="106">
        <f t="shared" si="18"/>
        <v>1384.8214285714287</v>
      </c>
      <c r="G181" s="105">
        <v>10</v>
      </c>
      <c r="H181" s="105">
        <f t="shared" si="19"/>
        <v>13848.214285714286</v>
      </c>
    </row>
    <row r="182" spans="1:8" ht="34.5" customHeight="1" x14ac:dyDescent="0.25">
      <c r="A182" s="99"/>
      <c r="B182" s="107" t="s">
        <v>441</v>
      </c>
      <c r="C182" s="104"/>
      <c r="D182" s="99"/>
      <c r="E182" s="105"/>
      <c r="F182" s="106"/>
      <c r="G182" s="105"/>
      <c r="H182" s="105"/>
    </row>
    <row r="183" spans="1:8" ht="34.5" customHeight="1" x14ac:dyDescent="0.25">
      <c r="A183" s="99">
        <v>25</v>
      </c>
      <c r="B183" s="99">
        <v>6.4</v>
      </c>
      <c r="C183" s="104" t="s">
        <v>442</v>
      </c>
      <c r="D183" s="99" t="s">
        <v>397</v>
      </c>
      <c r="E183" s="105">
        <v>113</v>
      </c>
      <c r="F183" s="106">
        <f t="shared" si="18"/>
        <v>100.89285714285715</v>
      </c>
      <c r="G183" s="105">
        <v>15</v>
      </c>
      <c r="H183" s="105">
        <f t="shared" si="19"/>
        <v>1513.3928571428573</v>
      </c>
    </row>
    <row r="184" spans="1:8" ht="34.5" customHeight="1" x14ac:dyDescent="0.25">
      <c r="A184" s="103"/>
      <c r="B184" s="155" t="s">
        <v>443</v>
      </c>
      <c r="C184" s="155"/>
      <c r="D184" s="99"/>
      <c r="E184" s="105"/>
      <c r="F184" s="106"/>
      <c r="G184" s="105"/>
      <c r="H184" s="105"/>
    </row>
    <row r="185" spans="1:8" ht="34.5" customHeight="1" x14ac:dyDescent="0.25">
      <c r="A185" s="99">
        <v>26</v>
      </c>
      <c r="B185" s="99" t="s">
        <v>444</v>
      </c>
      <c r="C185" s="104" t="s">
        <v>445</v>
      </c>
      <c r="D185" s="99" t="s">
        <v>300</v>
      </c>
      <c r="E185" s="105">
        <v>38</v>
      </c>
      <c r="F185" s="106">
        <f t="shared" si="18"/>
        <v>33.928571428571431</v>
      </c>
      <c r="G185" s="105">
        <v>100</v>
      </c>
      <c r="H185" s="105">
        <f t="shared" si="19"/>
        <v>3392.8571428571431</v>
      </c>
    </row>
    <row r="186" spans="1:8" ht="59.25" customHeight="1" x14ac:dyDescent="0.25">
      <c r="A186" s="99">
        <v>27</v>
      </c>
      <c r="B186" s="99">
        <v>1.19</v>
      </c>
      <c r="C186" s="104" t="s">
        <v>446</v>
      </c>
      <c r="D186" s="99" t="s">
        <v>300</v>
      </c>
      <c r="E186" s="105">
        <v>47</v>
      </c>
      <c r="F186" s="106">
        <f t="shared" si="18"/>
        <v>41.964285714285715</v>
      </c>
      <c r="G186" s="105">
        <v>75</v>
      </c>
      <c r="H186" s="105">
        <f t="shared" si="19"/>
        <v>3147.3214285714284</v>
      </c>
    </row>
    <row r="187" spans="1:8" ht="34.5" customHeight="1" x14ac:dyDescent="0.25">
      <c r="A187" s="99">
        <v>28</v>
      </c>
      <c r="B187" s="158"/>
      <c r="C187" s="104" t="s">
        <v>465</v>
      </c>
      <c r="D187" s="99" t="s">
        <v>300</v>
      </c>
      <c r="E187" s="105">
        <f>252.21*1.1</f>
        <v>277.43100000000004</v>
      </c>
      <c r="F187" s="106">
        <f>E187</f>
        <v>277.43100000000004</v>
      </c>
      <c r="G187" s="105">
        <v>12</v>
      </c>
      <c r="H187" s="105">
        <f t="shared" si="19"/>
        <v>3329.1720000000005</v>
      </c>
    </row>
    <row r="188" spans="1:8" ht="54.75" customHeight="1" x14ac:dyDescent="0.25">
      <c r="A188" s="99">
        <v>29</v>
      </c>
      <c r="B188" s="159"/>
      <c r="C188" s="104" t="s">
        <v>466</v>
      </c>
      <c r="D188" s="99" t="s">
        <v>300</v>
      </c>
      <c r="E188" s="105">
        <f>62*1.1</f>
        <v>68.2</v>
      </c>
      <c r="F188" s="106">
        <f>E188</f>
        <v>68.2</v>
      </c>
      <c r="G188" s="105">
        <v>12</v>
      </c>
      <c r="H188" s="105">
        <f t="shared" si="19"/>
        <v>818.40000000000009</v>
      </c>
    </row>
    <row r="189" spans="1:8" ht="34.5" customHeight="1" x14ac:dyDescent="0.25">
      <c r="A189" s="99">
        <v>30</v>
      </c>
      <c r="B189" s="110" t="s">
        <v>447</v>
      </c>
      <c r="C189" s="71" t="s">
        <v>448</v>
      </c>
      <c r="D189" s="99" t="s">
        <v>397</v>
      </c>
      <c r="E189" s="99">
        <v>148</v>
      </c>
      <c r="F189" s="106">
        <f t="shared" si="18"/>
        <v>132.14285714285714</v>
      </c>
      <c r="G189" s="105">
        <v>10</v>
      </c>
      <c r="H189" s="105">
        <f t="shared" si="19"/>
        <v>1321.4285714285713</v>
      </c>
    </row>
    <row r="190" spans="1:8" ht="34.5" customHeight="1" x14ac:dyDescent="0.25">
      <c r="A190" s="99">
        <v>31</v>
      </c>
      <c r="B190" s="110" t="s">
        <v>449</v>
      </c>
      <c r="C190" s="71" t="s">
        <v>450</v>
      </c>
      <c r="D190" s="99" t="s">
        <v>397</v>
      </c>
      <c r="E190" s="105">
        <v>148</v>
      </c>
      <c r="F190" s="106">
        <f t="shared" si="18"/>
        <v>132.14285714285714</v>
      </c>
      <c r="G190" s="105">
        <v>2</v>
      </c>
      <c r="H190" s="105">
        <f t="shared" si="19"/>
        <v>264.28571428571428</v>
      </c>
    </row>
    <row r="191" spans="1:8" ht="34.5" customHeight="1" x14ac:dyDescent="0.25">
      <c r="A191" s="160">
        <v>32</v>
      </c>
      <c r="B191" s="158"/>
      <c r="C191" s="104" t="s">
        <v>467</v>
      </c>
      <c r="D191" s="99"/>
      <c r="E191" s="105"/>
      <c r="F191" s="106"/>
      <c r="G191" s="105"/>
      <c r="H191" s="105"/>
    </row>
    <row r="192" spans="1:8" ht="42" customHeight="1" x14ac:dyDescent="0.25">
      <c r="A192" s="160"/>
      <c r="B192" s="159"/>
      <c r="C192" s="104" t="s">
        <v>468</v>
      </c>
      <c r="D192" s="99" t="s">
        <v>397</v>
      </c>
      <c r="E192" s="105">
        <f>432.36*1.1</f>
        <v>475.59600000000006</v>
      </c>
      <c r="F192" s="106">
        <f>E192</f>
        <v>475.59600000000006</v>
      </c>
      <c r="G192" s="105">
        <v>1</v>
      </c>
      <c r="H192" s="105">
        <f t="shared" si="19"/>
        <v>475.59600000000006</v>
      </c>
    </row>
    <row r="193" spans="1:9" ht="34.5" customHeight="1" x14ac:dyDescent="0.25">
      <c r="A193" s="99"/>
      <c r="B193" s="100" t="s">
        <v>478</v>
      </c>
      <c r="C193" s="100"/>
      <c r="D193" s="99"/>
      <c r="E193" s="114"/>
      <c r="F193" s="106"/>
      <c r="G193" s="105"/>
      <c r="H193" s="105"/>
    </row>
    <row r="194" spans="1:9" ht="48" customHeight="1" x14ac:dyDescent="0.25">
      <c r="A194" s="99">
        <v>33</v>
      </c>
      <c r="B194" s="156"/>
      <c r="C194" s="104" t="s">
        <v>469</v>
      </c>
      <c r="D194" s="99" t="s">
        <v>397</v>
      </c>
      <c r="E194" s="105">
        <f>1885.28*1.1</f>
        <v>2073.808</v>
      </c>
      <c r="F194" s="106">
        <f>E194</f>
        <v>2073.808</v>
      </c>
      <c r="G194" s="105">
        <v>10</v>
      </c>
      <c r="H194" s="105">
        <f t="shared" si="19"/>
        <v>20738.080000000002</v>
      </c>
    </row>
    <row r="195" spans="1:9" ht="57.75" customHeight="1" x14ac:dyDescent="0.25">
      <c r="A195" s="99">
        <v>34</v>
      </c>
      <c r="B195" s="156"/>
      <c r="C195" s="104" t="s">
        <v>470</v>
      </c>
      <c r="D195" s="99" t="s">
        <v>397</v>
      </c>
      <c r="E195" s="105">
        <f>3356.63*1.1</f>
        <v>3692.2930000000006</v>
      </c>
      <c r="F195" s="106">
        <f t="shared" ref="F195:F197" si="21">E195</f>
        <v>3692.2930000000006</v>
      </c>
      <c r="G195" s="105">
        <v>6</v>
      </c>
      <c r="H195" s="105">
        <f t="shared" si="19"/>
        <v>22153.758000000002</v>
      </c>
    </row>
    <row r="196" spans="1:9" ht="57.75" customHeight="1" x14ac:dyDescent="0.25">
      <c r="A196" s="99">
        <v>35</v>
      </c>
      <c r="B196" s="156"/>
      <c r="C196" s="104" t="s">
        <v>471</v>
      </c>
      <c r="D196" s="99" t="s">
        <v>397</v>
      </c>
      <c r="E196" s="105">
        <f>1241.77*1.1</f>
        <v>1365.9470000000001</v>
      </c>
      <c r="F196" s="106">
        <f t="shared" si="21"/>
        <v>1365.9470000000001</v>
      </c>
      <c r="G196" s="105">
        <v>16</v>
      </c>
      <c r="H196" s="105">
        <f t="shared" si="19"/>
        <v>21855.152000000002</v>
      </c>
    </row>
    <row r="197" spans="1:9" ht="57" customHeight="1" x14ac:dyDescent="0.25">
      <c r="A197" s="99">
        <v>36</v>
      </c>
      <c r="B197" s="156"/>
      <c r="C197" s="104" t="s">
        <v>472</v>
      </c>
      <c r="D197" s="99" t="s">
        <v>397</v>
      </c>
      <c r="E197" s="105">
        <f>703.84*1.1</f>
        <v>774.22400000000005</v>
      </c>
      <c r="F197" s="106">
        <f t="shared" si="21"/>
        <v>774.22400000000005</v>
      </c>
      <c r="G197" s="105">
        <v>2</v>
      </c>
      <c r="H197" s="105">
        <f t="shared" si="19"/>
        <v>1548.4480000000001</v>
      </c>
    </row>
    <row r="198" spans="1:9" ht="34.5" customHeight="1" x14ac:dyDescent="0.25">
      <c r="A198" s="147" t="s">
        <v>479</v>
      </c>
      <c r="B198" s="147"/>
      <c r="C198" s="147"/>
      <c r="D198" s="147"/>
      <c r="E198" s="147"/>
      <c r="F198" s="147"/>
      <c r="G198" s="147"/>
      <c r="H198" s="84">
        <f>SUM(H141:H197)</f>
        <v>486722.59085714293</v>
      </c>
    </row>
    <row r="199" spans="1:9" s="88" customFormat="1" x14ac:dyDescent="0.25">
      <c r="A199" s="172" t="s">
        <v>473</v>
      </c>
      <c r="B199" s="173"/>
      <c r="C199" s="173"/>
      <c r="D199" s="173"/>
      <c r="E199" s="173"/>
      <c r="F199" s="173"/>
      <c r="G199" s="174"/>
      <c r="H199" s="115">
        <f>H198+H138+H85</f>
        <v>5156593.3414334133</v>
      </c>
    </row>
    <row r="200" spans="1:9" s="88" customFormat="1" x14ac:dyDescent="0.25">
      <c r="A200" s="175" t="s">
        <v>63</v>
      </c>
      <c r="B200" s="176"/>
      <c r="C200" s="176"/>
      <c r="D200" s="176"/>
      <c r="E200" s="176"/>
      <c r="F200" s="176"/>
      <c r="G200" s="177"/>
      <c r="H200" s="231"/>
    </row>
    <row r="201" spans="1:9" s="88" customFormat="1" x14ac:dyDescent="0.25">
      <c r="A201" s="175" t="s">
        <v>64</v>
      </c>
      <c r="B201" s="176"/>
      <c r="C201" s="176"/>
      <c r="D201" s="176"/>
      <c r="E201" s="176"/>
      <c r="F201" s="176"/>
      <c r="G201" s="177"/>
      <c r="H201" s="116">
        <f>H199*(1+H200)</f>
        <v>5156593.3414334133</v>
      </c>
    </row>
    <row r="202" spans="1:9" s="88" customFormat="1" ht="15" customHeight="1" x14ac:dyDescent="0.25">
      <c r="A202" s="178" t="s">
        <v>65</v>
      </c>
      <c r="B202" s="179"/>
      <c r="C202" s="179"/>
      <c r="D202" s="230"/>
      <c r="E202" s="117"/>
      <c r="F202" s="181" t="s">
        <v>67</v>
      </c>
      <c r="G202" s="182"/>
      <c r="H202" s="118">
        <f>H201*D202</f>
        <v>0</v>
      </c>
    </row>
    <row r="203" spans="1:9" s="88" customFormat="1" x14ac:dyDescent="0.25">
      <c r="A203" s="178" t="s">
        <v>474</v>
      </c>
      <c r="B203" s="179"/>
      <c r="C203" s="179"/>
      <c r="D203" s="179"/>
      <c r="E203" s="179"/>
      <c r="F203" s="179"/>
      <c r="G203" s="180"/>
      <c r="H203" s="119">
        <f>H201+H202</f>
        <v>5156593.3414334133</v>
      </c>
    </row>
    <row r="206" spans="1:9" s="88" customFormat="1" x14ac:dyDescent="0.25">
      <c r="A206" s="85" t="s">
        <v>69</v>
      </c>
      <c r="B206" s="86"/>
      <c r="C206" s="87"/>
      <c r="D206" s="85"/>
      <c r="E206" s="86"/>
      <c r="F206" s="86"/>
      <c r="G206" s="86"/>
      <c r="H206" s="86"/>
      <c r="I206" s="85"/>
    </row>
    <row r="207" spans="1:9" s="88" customFormat="1" x14ac:dyDescent="0.25">
      <c r="B207" s="89"/>
      <c r="C207" s="90"/>
      <c r="E207" s="89"/>
      <c r="F207" s="89"/>
      <c r="G207" s="89"/>
      <c r="H207" s="89"/>
    </row>
    <row r="208" spans="1:9" s="88" customFormat="1" x14ac:dyDescent="0.25">
      <c r="A208" s="88" t="s">
        <v>19</v>
      </c>
      <c r="B208" s="189">
        <f>Details!E18</f>
        <v>0</v>
      </c>
      <c r="C208" s="189"/>
      <c r="E208" s="89"/>
      <c r="F208" s="89"/>
      <c r="G208" s="89" t="s">
        <v>66</v>
      </c>
      <c r="H208" s="91">
        <f>Details!E13</f>
        <v>0</v>
      </c>
    </row>
    <row r="209" spans="1:8" s="88" customFormat="1" x14ac:dyDescent="0.25">
      <c r="B209" s="89"/>
      <c r="C209" s="90"/>
      <c r="E209" s="89"/>
      <c r="F209" s="89"/>
      <c r="G209" s="89"/>
      <c r="H209" s="89"/>
    </row>
    <row r="210" spans="1:8" s="88" customFormat="1" x14ac:dyDescent="0.25">
      <c r="A210" s="88" t="s">
        <v>18</v>
      </c>
      <c r="B210" s="189">
        <f>Details!E17</f>
        <v>0</v>
      </c>
      <c r="C210" s="189"/>
      <c r="E210" s="89"/>
      <c r="F210" s="89"/>
      <c r="G210" s="89" t="s">
        <v>24</v>
      </c>
      <c r="H210" s="91">
        <f>Details!E14</f>
        <v>0</v>
      </c>
    </row>
  </sheetData>
  <sheetProtection algorithmName="SHA-512" hashValue="ZE6snCCLxCBDCYe5HQp1cM9TyiifgBrEGGs5sF8gFnv8jkaY+/BuNeACcZ2jqfmxbD/Q9mQaWovXG6PHs8R9gQ==" saltValue="gMq90SSAD6j2udHdPz9gUA==" spinCount="100000" sheet="1" objects="1" scenarios="1"/>
  <mergeCells count="47">
    <mergeCell ref="B210:C210"/>
    <mergeCell ref="G6:H6"/>
    <mergeCell ref="A7:B7"/>
    <mergeCell ref="C7:D7"/>
    <mergeCell ref="G7:H7"/>
    <mergeCell ref="F11:F12"/>
    <mergeCell ref="G11:G12"/>
    <mergeCell ref="A6:B6"/>
    <mergeCell ref="C6:D6"/>
    <mergeCell ref="A202:C202"/>
    <mergeCell ref="B208:C208"/>
    <mergeCell ref="A144:A146"/>
    <mergeCell ref="A4:B4"/>
    <mergeCell ref="C4:D4"/>
    <mergeCell ref="G5:H5"/>
    <mergeCell ref="A2:H2"/>
    <mergeCell ref="A5:B5"/>
    <mergeCell ref="C5:D5"/>
    <mergeCell ref="A199:G199"/>
    <mergeCell ref="A200:G200"/>
    <mergeCell ref="A201:G201"/>
    <mergeCell ref="A203:G203"/>
    <mergeCell ref="F202:G202"/>
    <mergeCell ref="F8:H8"/>
    <mergeCell ref="A9:H9"/>
    <mergeCell ref="A10:H10"/>
    <mergeCell ref="A11:A12"/>
    <mergeCell ref="B11:B12"/>
    <mergeCell ref="C11:C12"/>
    <mergeCell ref="D11:D12"/>
    <mergeCell ref="H11:H12"/>
    <mergeCell ref="A198:G198"/>
    <mergeCell ref="A13:C13"/>
    <mergeCell ref="A14:C14"/>
    <mergeCell ref="C85:G85"/>
    <mergeCell ref="A86:C86"/>
    <mergeCell ref="A138:G138"/>
    <mergeCell ref="A139:C139"/>
    <mergeCell ref="B140:C140"/>
    <mergeCell ref="B172:C172"/>
    <mergeCell ref="B175:B177"/>
    <mergeCell ref="B179:C179"/>
    <mergeCell ref="B184:C184"/>
    <mergeCell ref="B187:B188"/>
    <mergeCell ref="B191:B192"/>
    <mergeCell ref="B194:B197"/>
    <mergeCell ref="A191:A192"/>
  </mergeCells>
  <pageMargins left="0.70866141732283505" right="0.47244094488188998" top="0.74803149606299202" bottom="0.35433070866141703" header="0.31496062992126" footer="0.31496062992126"/>
  <pageSetup scale="6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topLeftCell="A9" workbookViewId="0">
      <selection activeCell="H17" sqref="H17"/>
    </sheetView>
  </sheetViews>
  <sheetFormatPr defaultColWidth="9.140625" defaultRowHeight="15" x14ac:dyDescent="0.25"/>
  <cols>
    <col min="1" max="3" width="9.140625" style="48"/>
    <col min="4" max="4" width="27.28515625" style="48" customWidth="1"/>
    <col min="5" max="6" width="9.140625" style="48"/>
    <col min="7" max="7" width="6.140625" style="48" customWidth="1"/>
    <col min="8" max="8" width="45.42578125" style="48" customWidth="1"/>
    <col min="9" max="16384" width="9.140625" style="48"/>
  </cols>
  <sheetData>
    <row r="1" spans="1:8" ht="19.5" customHeight="1" x14ac:dyDescent="0.25">
      <c r="A1" s="47" t="str">
        <f>Sheet1!A2</f>
        <v>RFX. No. 5002003286 NIT-437</v>
      </c>
      <c r="B1" s="47"/>
      <c r="C1" s="47"/>
    </row>
    <row r="2" spans="1:8" ht="31.5" customHeight="1" x14ac:dyDescent="0.25">
      <c r="A2" s="199" t="str">
        <f>Sheet1!B3</f>
        <v>Construction of 1st Floor of B2 type Quarters at 400/220 kV Chaibasa Substation</v>
      </c>
      <c r="B2" s="199"/>
      <c r="C2" s="199"/>
      <c r="D2" s="199"/>
      <c r="E2" s="199"/>
      <c r="F2" s="199"/>
      <c r="G2" s="199"/>
      <c r="H2" s="199"/>
    </row>
    <row r="4" spans="1:8" ht="30.75" customHeight="1" x14ac:dyDescent="0.25">
      <c r="A4" s="209" t="s">
        <v>11</v>
      </c>
      <c r="B4" s="209"/>
      <c r="C4" s="197">
        <f>Details!E13</f>
        <v>0</v>
      </c>
      <c r="D4" s="197"/>
      <c r="E4" s="49"/>
      <c r="F4" s="50" t="s">
        <v>20</v>
      </c>
    </row>
    <row r="5" spans="1:8" ht="27.75" customHeight="1" x14ac:dyDescent="0.25">
      <c r="A5" s="209" t="s">
        <v>12</v>
      </c>
      <c r="B5" s="209"/>
      <c r="C5" s="197">
        <f>Details!E7</f>
        <v>0</v>
      </c>
      <c r="D5" s="197"/>
      <c r="E5" s="49"/>
      <c r="F5" s="210" t="s">
        <v>21</v>
      </c>
      <c r="G5" s="210"/>
      <c r="H5" s="210"/>
    </row>
    <row r="6" spans="1:8" ht="32.25" customHeight="1" x14ac:dyDescent="0.25">
      <c r="C6" s="197">
        <f>Details!E8</f>
        <v>0</v>
      </c>
      <c r="D6" s="197"/>
      <c r="E6" s="49"/>
      <c r="F6" s="210" t="s">
        <v>22</v>
      </c>
      <c r="G6" s="210"/>
      <c r="H6" s="210"/>
    </row>
    <row r="7" spans="1:8" ht="30.75" customHeight="1" x14ac:dyDescent="0.25">
      <c r="C7" s="197">
        <f>Details!E9</f>
        <v>0</v>
      </c>
      <c r="D7" s="197"/>
      <c r="E7" s="49"/>
      <c r="F7" s="198" t="s">
        <v>23</v>
      </c>
      <c r="G7" s="198"/>
      <c r="H7" s="198"/>
    </row>
    <row r="8" spans="1:8" ht="15.75" thickBot="1" x14ac:dyDescent="0.3">
      <c r="A8" s="194"/>
      <c r="B8" s="194"/>
      <c r="C8" s="194"/>
      <c r="D8" s="194"/>
      <c r="E8" s="194"/>
      <c r="F8" s="194"/>
      <c r="G8" s="194"/>
      <c r="H8" s="194"/>
    </row>
    <row r="9" spans="1:8" x14ac:dyDescent="0.25">
      <c r="A9" s="200" t="s">
        <v>25</v>
      </c>
      <c r="B9" s="201"/>
      <c r="C9" s="201"/>
      <c r="D9" s="201"/>
      <c r="E9" s="201"/>
      <c r="F9" s="201"/>
      <c r="G9" s="201"/>
      <c r="H9" s="202"/>
    </row>
    <row r="10" spans="1:8" x14ac:dyDescent="0.25">
      <c r="A10" s="203"/>
      <c r="B10" s="204"/>
      <c r="C10" s="204"/>
      <c r="D10" s="204"/>
      <c r="E10" s="204"/>
      <c r="F10" s="204"/>
      <c r="G10" s="204"/>
      <c r="H10" s="205"/>
    </row>
    <row r="11" spans="1:8" x14ac:dyDescent="0.25">
      <c r="A11" s="203"/>
      <c r="B11" s="204"/>
      <c r="C11" s="204"/>
      <c r="D11" s="204"/>
      <c r="E11" s="204"/>
      <c r="F11" s="204"/>
      <c r="G11" s="204"/>
      <c r="H11" s="205"/>
    </row>
    <row r="12" spans="1:8" ht="2.25" customHeight="1" thickBot="1" x14ac:dyDescent="0.3">
      <c r="A12" s="206"/>
      <c r="B12" s="207"/>
      <c r="C12" s="207"/>
      <c r="D12" s="207"/>
      <c r="E12" s="207"/>
      <c r="F12" s="207"/>
      <c r="G12" s="207"/>
      <c r="H12" s="208"/>
    </row>
    <row r="13" spans="1:8" x14ac:dyDescent="0.25">
      <c r="A13" s="195"/>
      <c r="B13" s="195"/>
      <c r="C13" s="195"/>
      <c r="D13" s="195"/>
      <c r="E13" s="195"/>
      <c r="F13" s="195"/>
      <c r="G13" s="195"/>
      <c r="H13" s="195"/>
    </row>
    <row r="14" spans="1:8" ht="30" customHeight="1" x14ac:dyDescent="0.25">
      <c r="A14" s="196" t="s">
        <v>26</v>
      </c>
      <c r="B14" s="196"/>
      <c r="C14" s="196" t="s">
        <v>68</v>
      </c>
      <c r="D14" s="196"/>
      <c r="E14" s="196"/>
      <c r="F14" s="196"/>
      <c r="G14" s="196"/>
      <c r="H14" s="55">
        <f>'Schedule-I'!H201</f>
        <v>5156593.3414334133</v>
      </c>
    </row>
    <row r="15" spans="1:8" ht="31.5" customHeight="1" x14ac:dyDescent="0.25">
      <c r="A15" s="196" t="s">
        <v>27</v>
      </c>
      <c r="B15" s="196"/>
      <c r="C15" s="196" t="s">
        <v>28</v>
      </c>
      <c r="D15" s="196"/>
      <c r="E15" s="196"/>
      <c r="F15" s="196"/>
      <c r="G15" s="196"/>
      <c r="H15" s="46">
        <f>'Schedule-I'!H202</f>
        <v>0</v>
      </c>
    </row>
    <row r="16" spans="1:8" ht="29.25" customHeight="1" x14ac:dyDescent="0.25">
      <c r="A16" s="196" t="s">
        <v>29</v>
      </c>
      <c r="B16" s="196"/>
      <c r="C16" s="196" t="s">
        <v>30</v>
      </c>
      <c r="D16" s="196"/>
      <c r="E16" s="196"/>
      <c r="F16" s="196"/>
      <c r="G16" s="196"/>
      <c r="H16" s="46">
        <f>H14+H15</f>
        <v>5156593.3414334133</v>
      </c>
    </row>
    <row r="19" spans="1:8" ht="25.5" customHeight="1" x14ac:dyDescent="0.25">
      <c r="A19" s="48" t="s">
        <v>19</v>
      </c>
      <c r="B19" s="193">
        <f>Details!E2</f>
        <v>0</v>
      </c>
      <c r="C19" s="193"/>
      <c r="D19" s="51"/>
      <c r="E19" s="194" t="s">
        <v>16</v>
      </c>
      <c r="F19" s="194"/>
      <c r="G19" s="193">
        <f>Details!E13</f>
        <v>0</v>
      </c>
      <c r="H19" s="193"/>
    </row>
    <row r="20" spans="1:8" ht="24.75" customHeight="1" x14ac:dyDescent="0.25">
      <c r="A20" s="48" t="s">
        <v>18</v>
      </c>
      <c r="B20" s="193">
        <f>Details!E1</f>
        <v>0</v>
      </c>
      <c r="C20" s="193"/>
      <c r="D20" s="51"/>
      <c r="E20" s="194" t="s">
        <v>24</v>
      </c>
      <c r="F20" s="194"/>
      <c r="G20" s="193">
        <f>Details!E14</f>
        <v>0</v>
      </c>
      <c r="H20" s="193"/>
    </row>
  </sheetData>
  <sheetProtection algorithmName="SHA-512" hashValue="3wdbHseRDwPLcTs2usOlPQffAKeU2r49f2gSzfjiDpfxJio5eZtZYo9rxkPhs+lnbZLfpr+inxS60X9o+Lvlcg==" saltValue="RqrdTuKPB0gruHhgVRGidA==" spinCount="100000" sheet="1"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29" workbookViewId="0">
      <selection activeCell="D48" sqref="D48:F48"/>
    </sheetView>
  </sheetViews>
  <sheetFormatPr defaultColWidth="9.140625" defaultRowHeight="15" x14ac:dyDescent="0.25"/>
  <cols>
    <col min="1" max="1" width="17.140625" style="30" customWidth="1"/>
    <col min="2" max="2" width="16.5703125" style="30" customWidth="1"/>
    <col min="3" max="3" width="13" style="30" customWidth="1"/>
    <col min="4" max="5" width="9.140625" style="30"/>
    <col min="6" max="6" width="55.28515625" style="30" customWidth="1"/>
    <col min="7" max="16384" width="9.140625" style="30"/>
  </cols>
  <sheetData>
    <row r="1" spans="1:6" ht="16.5" x14ac:dyDescent="0.25">
      <c r="A1" s="12" t="str">
        <f>Sheet1!A2</f>
        <v>RFX. No. 5002003286 NIT-437</v>
      </c>
      <c r="B1" s="12"/>
      <c r="C1" s="13"/>
      <c r="D1" s="13"/>
      <c r="E1" s="13"/>
      <c r="F1" s="14" t="s">
        <v>31</v>
      </c>
    </row>
    <row r="2" spans="1:6" ht="16.5" x14ac:dyDescent="0.25">
      <c r="A2" s="15"/>
      <c r="B2" s="15"/>
      <c r="C2" s="15"/>
      <c r="D2" s="15"/>
      <c r="E2" s="15"/>
      <c r="F2" s="15"/>
    </row>
    <row r="3" spans="1:6" x14ac:dyDescent="0.25">
      <c r="A3" s="225" t="s">
        <v>32</v>
      </c>
      <c r="B3" s="225"/>
      <c r="C3" s="225"/>
      <c r="D3" s="225"/>
      <c r="E3" s="225"/>
      <c r="F3" s="225"/>
    </row>
    <row r="4" spans="1:6" x14ac:dyDescent="0.25">
      <c r="A4" s="16"/>
      <c r="B4" s="16"/>
      <c r="C4" s="16"/>
      <c r="D4" s="16"/>
      <c r="E4" s="16"/>
      <c r="F4" s="16"/>
    </row>
    <row r="5" spans="1:6" ht="16.5" x14ac:dyDescent="0.25">
      <c r="A5" s="17" t="s">
        <v>33</v>
      </c>
      <c r="B5" s="17"/>
      <c r="C5" s="226"/>
      <c r="D5" s="227"/>
      <c r="E5" s="227"/>
      <c r="F5" s="227"/>
    </row>
    <row r="6" spans="1:6" ht="16.5" x14ac:dyDescent="0.25">
      <c r="A6" s="17"/>
      <c r="B6" s="228"/>
      <c r="C6" s="228"/>
      <c r="D6" s="15"/>
      <c r="E6" s="15"/>
      <c r="F6" s="15"/>
    </row>
    <row r="7" spans="1:6" ht="16.5" x14ac:dyDescent="0.25">
      <c r="A7" s="17"/>
      <c r="B7" s="18"/>
      <c r="C7" s="18"/>
      <c r="D7" s="15"/>
      <c r="E7" s="15"/>
      <c r="F7" s="15"/>
    </row>
    <row r="8" spans="1:6" ht="16.5" x14ac:dyDescent="0.25">
      <c r="A8" s="19" t="str">
        <f>'[1]Sch-1'!E6</f>
        <v>To:</v>
      </c>
      <c r="B8" s="20"/>
      <c r="C8" s="15"/>
      <c r="D8" s="15"/>
      <c r="E8" s="15"/>
      <c r="F8" s="21"/>
    </row>
    <row r="9" spans="1:6" ht="16.5" x14ac:dyDescent="0.25">
      <c r="A9" s="19" t="str">
        <f>'[1]Sch-1'!E7</f>
        <v>Contract Services</v>
      </c>
      <c r="B9" s="19"/>
      <c r="C9" s="15"/>
      <c r="D9" s="15"/>
      <c r="E9" s="15"/>
      <c r="F9" s="21"/>
    </row>
    <row r="10" spans="1:6" ht="16.5" x14ac:dyDescent="0.25">
      <c r="A10" s="19" t="str">
        <f>'[1]Sch-1'!E8</f>
        <v>Power Grid Corporation of India Ltd.,</v>
      </c>
      <c r="B10" s="19"/>
      <c r="C10" s="15"/>
      <c r="D10" s="15"/>
      <c r="E10" s="15"/>
      <c r="F10" s="21"/>
    </row>
    <row r="11" spans="1:6" ht="16.5" x14ac:dyDescent="0.25">
      <c r="A11" s="19" t="str">
        <f>'[1]Sch-1'!E9</f>
        <v>Eastern Region Transmission System-I</v>
      </c>
      <c r="B11" s="19"/>
      <c r="C11" s="15"/>
      <c r="D11" s="15"/>
      <c r="E11" s="15"/>
      <c r="F11" s="21"/>
    </row>
    <row r="12" spans="1:6" ht="16.5" x14ac:dyDescent="0.25">
      <c r="A12" s="19" t="str">
        <f>'[1]Sch-1'!E10</f>
        <v>Vidyut Board Colony Shastri Nagar</v>
      </c>
      <c r="B12" s="19"/>
      <c r="C12" s="15"/>
      <c r="D12" s="15"/>
      <c r="E12" s="15"/>
      <c r="F12" s="21"/>
    </row>
    <row r="13" spans="1:6" ht="16.5" x14ac:dyDescent="0.25">
      <c r="A13" s="19" t="str">
        <f>'[1]Sch-1'!E11</f>
        <v>Patna 800023</v>
      </c>
      <c r="B13" s="19"/>
      <c r="C13" s="15"/>
      <c r="D13" s="15"/>
      <c r="E13" s="15"/>
      <c r="F13" s="21"/>
    </row>
    <row r="14" spans="1:6" ht="16.5" x14ac:dyDescent="0.25">
      <c r="A14" s="17"/>
      <c r="B14" s="17"/>
      <c r="C14" s="15"/>
      <c r="D14" s="15"/>
      <c r="E14" s="15"/>
      <c r="F14" s="21"/>
    </row>
    <row r="15" spans="1:6" ht="38.25" customHeight="1" x14ac:dyDescent="0.25">
      <c r="A15" s="22" t="s">
        <v>34</v>
      </c>
      <c r="B15" s="23"/>
      <c r="C15" s="229" t="str">
        <f>Sheet1!B3</f>
        <v>Construction of 1st Floor of B2 type Quarters at 400/220 kV Chaibasa Substation</v>
      </c>
      <c r="D15" s="229"/>
      <c r="E15" s="229"/>
      <c r="F15" s="229"/>
    </row>
    <row r="16" spans="1:6" ht="16.5" x14ac:dyDescent="0.25">
      <c r="A16" s="15" t="s">
        <v>35</v>
      </c>
      <c r="B16" s="15"/>
      <c r="C16" s="21"/>
      <c r="D16" s="21"/>
      <c r="E16" s="21"/>
      <c r="F16" s="21"/>
    </row>
    <row r="17" spans="1:6" ht="15.75" x14ac:dyDescent="0.25">
      <c r="A17" s="23"/>
      <c r="B17" s="214" t="str">
        <f>Z17 &amp;AB17 &amp; AC17 &amp; AA17</f>
        <v/>
      </c>
      <c r="C17" s="214"/>
      <c r="D17" s="214"/>
      <c r="E17" s="214"/>
      <c r="F17" s="214"/>
    </row>
    <row r="18" spans="1:6" ht="16.5" x14ac:dyDescent="0.25">
      <c r="A18" s="44">
        <v>1</v>
      </c>
      <c r="B18" s="224" t="s">
        <v>36</v>
      </c>
      <c r="C18" s="224"/>
      <c r="D18" s="224"/>
      <c r="E18" s="224"/>
      <c r="F18" s="224"/>
    </row>
    <row r="19" spans="1:6" ht="16.5" x14ac:dyDescent="0.25">
      <c r="A19" s="44">
        <v>2</v>
      </c>
      <c r="B19" s="219" t="s">
        <v>37</v>
      </c>
      <c r="C19" s="219"/>
      <c r="D19" s="219"/>
      <c r="E19" s="219"/>
      <c r="F19" s="219"/>
    </row>
    <row r="20" spans="1:6" ht="16.5" x14ac:dyDescent="0.25">
      <c r="A20" s="44">
        <v>2.1</v>
      </c>
      <c r="B20" s="214" t="s">
        <v>38</v>
      </c>
      <c r="C20" s="214"/>
      <c r="D20" s="214"/>
      <c r="E20" s="214"/>
      <c r="F20" s="214"/>
    </row>
    <row r="21" spans="1:6" ht="16.5" x14ac:dyDescent="0.25">
      <c r="A21" s="15"/>
      <c r="B21" s="24" t="s">
        <v>55</v>
      </c>
      <c r="C21" s="22"/>
      <c r="D21" s="220" t="s">
        <v>56</v>
      </c>
      <c r="E21" s="221"/>
      <c r="F21" s="221"/>
    </row>
    <row r="22" spans="1:6" ht="1.5" customHeight="1" x14ac:dyDescent="0.25">
      <c r="A22" s="15"/>
      <c r="B22" s="24"/>
      <c r="C22" s="22"/>
      <c r="D22" s="222"/>
      <c r="E22" s="223"/>
      <c r="F22" s="223"/>
    </row>
    <row r="23" spans="1:6" ht="16.5" hidden="1" x14ac:dyDescent="0.25">
      <c r="A23" s="15"/>
      <c r="B23" s="24"/>
      <c r="C23" s="22"/>
      <c r="D23" s="25"/>
      <c r="E23" s="22"/>
      <c r="F23" s="26"/>
    </row>
    <row r="24" spans="1:6" ht="16.5" hidden="1" x14ac:dyDescent="0.25">
      <c r="A24" s="15"/>
      <c r="B24" s="24"/>
      <c r="C24" s="22"/>
      <c r="D24" s="25"/>
      <c r="E24" s="22"/>
      <c r="F24" s="26"/>
    </row>
    <row r="25" spans="1:6" ht="16.5" hidden="1" x14ac:dyDescent="0.25">
      <c r="A25" s="15"/>
      <c r="B25" s="24"/>
      <c r="C25" s="22"/>
      <c r="D25" s="25"/>
      <c r="E25" s="22"/>
      <c r="F25" s="26"/>
    </row>
    <row r="26" spans="1:6" ht="16.5" hidden="1" x14ac:dyDescent="0.25">
      <c r="A26" s="15"/>
      <c r="B26" s="24"/>
      <c r="C26" s="22"/>
      <c r="D26" s="25"/>
      <c r="E26" s="22"/>
      <c r="F26" s="26"/>
    </row>
    <row r="27" spans="1:6" ht="83.25" customHeight="1" x14ac:dyDescent="0.25">
      <c r="A27" s="27">
        <v>2.2000000000000002</v>
      </c>
      <c r="B27" s="214" t="s">
        <v>57</v>
      </c>
      <c r="C27" s="214"/>
      <c r="D27" s="214"/>
      <c r="E27" s="214"/>
      <c r="F27" s="214"/>
    </row>
    <row r="28" spans="1:6" ht="63" hidden="1" customHeight="1" x14ac:dyDescent="0.25">
      <c r="A28" s="27"/>
      <c r="B28" s="214"/>
      <c r="C28" s="214"/>
      <c r="D28" s="214"/>
      <c r="E28" s="214"/>
      <c r="F28" s="214"/>
    </row>
    <row r="29" spans="1:6" ht="118.5" customHeight="1" x14ac:dyDescent="0.25">
      <c r="A29" s="27">
        <v>2.2999999999999998</v>
      </c>
      <c r="B29" s="214" t="s">
        <v>39</v>
      </c>
      <c r="C29" s="214"/>
      <c r="D29" s="214"/>
      <c r="E29" s="214"/>
      <c r="F29" s="214"/>
    </row>
    <row r="30" spans="1:6" ht="68.25" customHeight="1" x14ac:dyDescent="0.25">
      <c r="A30" s="27">
        <v>2.4</v>
      </c>
      <c r="B30" s="214" t="s">
        <v>40</v>
      </c>
      <c r="C30" s="214"/>
      <c r="D30" s="214"/>
      <c r="E30" s="214"/>
      <c r="F30" s="214"/>
    </row>
    <row r="31" spans="1:6" ht="67.5" customHeight="1" x14ac:dyDescent="0.25">
      <c r="A31" s="23">
        <v>3</v>
      </c>
      <c r="B31" s="214" t="s">
        <v>41</v>
      </c>
      <c r="C31" s="214"/>
      <c r="D31" s="214"/>
      <c r="E31" s="214"/>
      <c r="F31" s="214"/>
    </row>
    <row r="32" spans="1:6" ht="57.75" hidden="1" customHeight="1" x14ac:dyDescent="0.25">
      <c r="A32" s="27"/>
      <c r="B32" s="214"/>
      <c r="C32" s="214"/>
      <c r="D32" s="214"/>
      <c r="E32" s="214"/>
      <c r="F32" s="214"/>
    </row>
    <row r="33" spans="1:6" ht="85.5" hidden="1" customHeight="1" x14ac:dyDescent="0.25">
      <c r="A33" s="27"/>
      <c r="B33" s="214"/>
      <c r="C33" s="214"/>
      <c r="D33" s="214"/>
      <c r="E33" s="214"/>
      <c r="F33" s="214"/>
    </row>
    <row r="34" spans="1:6" ht="0.75" customHeight="1" x14ac:dyDescent="0.25">
      <c r="A34" s="27"/>
      <c r="B34" s="214"/>
      <c r="C34" s="214"/>
      <c r="D34" s="214"/>
      <c r="E34" s="214"/>
      <c r="F34" s="214"/>
    </row>
    <row r="35" spans="1:6" ht="35.25" customHeight="1" x14ac:dyDescent="0.25">
      <c r="A35" s="27">
        <v>3.1</v>
      </c>
      <c r="B35" s="214" t="s">
        <v>58</v>
      </c>
      <c r="C35" s="214"/>
      <c r="D35" s="214"/>
      <c r="E35" s="214"/>
      <c r="F35" s="214"/>
    </row>
    <row r="36" spans="1:6" ht="94.5" customHeight="1" x14ac:dyDescent="0.25">
      <c r="A36" s="23">
        <v>4</v>
      </c>
      <c r="B36" s="214" t="s">
        <v>42</v>
      </c>
      <c r="C36" s="214"/>
      <c r="D36" s="214"/>
      <c r="E36" s="214"/>
      <c r="F36" s="214"/>
    </row>
    <row r="37" spans="1:6" ht="16.5" x14ac:dyDescent="0.25">
      <c r="A37" s="15"/>
      <c r="B37" s="28"/>
      <c r="C37" s="28"/>
      <c r="D37" s="28"/>
      <c r="E37" s="29"/>
      <c r="F37" s="29"/>
    </row>
    <row r="38" spans="1:6" ht="16.5" x14ac:dyDescent="0.25">
      <c r="A38" s="15"/>
      <c r="B38" s="28" t="s">
        <v>43</v>
      </c>
      <c r="D38" s="31"/>
      <c r="E38" s="31"/>
      <c r="F38" s="31"/>
    </row>
    <row r="39" spans="1:6" ht="16.5" x14ac:dyDescent="0.25">
      <c r="A39" s="15"/>
      <c r="B39" s="32"/>
      <c r="C39" s="31"/>
      <c r="D39" s="31"/>
      <c r="E39" s="28"/>
      <c r="F39" s="33" t="s">
        <v>44</v>
      </c>
    </row>
    <row r="40" spans="1:6" ht="16.5" x14ac:dyDescent="0.25">
      <c r="A40" s="15"/>
      <c r="B40" s="32"/>
      <c r="C40" s="31"/>
      <c r="D40" s="28"/>
      <c r="E40" s="28"/>
      <c r="F40" s="33" t="str">
        <f>"For and on behalf of " &amp; '[1]Sch-1'!B8</f>
        <v xml:space="preserve">For and on behalf of </v>
      </c>
    </row>
    <row r="41" spans="1:6" ht="16.5" x14ac:dyDescent="0.25">
      <c r="A41" s="34"/>
      <c r="B41" s="34"/>
      <c r="C41" s="35"/>
      <c r="D41" s="34"/>
      <c r="E41" s="36"/>
      <c r="F41" s="17"/>
    </row>
    <row r="42" spans="1:6" ht="30" customHeight="1" x14ac:dyDescent="0.25">
      <c r="A42" s="37" t="s">
        <v>45</v>
      </c>
      <c r="B42" s="215">
        <f>Details!E18</f>
        <v>0</v>
      </c>
      <c r="C42" s="215"/>
      <c r="D42" s="34"/>
      <c r="E42" s="36" t="s">
        <v>46</v>
      </c>
      <c r="F42" s="45">
        <f>Details!E13</f>
        <v>0</v>
      </c>
    </row>
    <row r="43" spans="1:6" ht="33.75" customHeight="1" x14ac:dyDescent="0.25">
      <c r="A43" s="37" t="s">
        <v>47</v>
      </c>
      <c r="B43" s="211">
        <f>Details!E17</f>
        <v>0</v>
      </c>
      <c r="C43" s="211"/>
      <c r="D43" s="34"/>
      <c r="E43" s="36" t="s">
        <v>48</v>
      </c>
      <c r="F43" s="45">
        <f>Details!E14</f>
        <v>0</v>
      </c>
    </row>
    <row r="44" spans="1:6" ht="16.5" x14ac:dyDescent="0.25">
      <c r="A44" s="15"/>
      <c r="B44" s="15"/>
      <c r="C44" s="15"/>
      <c r="D44" s="34"/>
      <c r="E44" s="36"/>
      <c r="F44" s="15"/>
    </row>
    <row r="45" spans="1:6" ht="16.5" x14ac:dyDescent="0.25">
      <c r="A45" s="38" t="s">
        <v>49</v>
      </c>
      <c r="B45" s="39"/>
      <c r="C45" s="40"/>
      <c r="D45" s="28"/>
      <c r="E45" s="33"/>
      <c r="F45" s="28"/>
    </row>
    <row r="46" spans="1:6" ht="27" customHeight="1" x14ac:dyDescent="0.25">
      <c r="A46" s="216" t="s">
        <v>50</v>
      </c>
      <c r="B46" s="216"/>
      <c r="C46" s="216"/>
      <c r="D46" s="212"/>
      <c r="E46" s="212"/>
      <c r="F46" s="212"/>
    </row>
    <row r="47" spans="1:6" ht="27.75" customHeight="1" x14ac:dyDescent="0.25">
      <c r="A47" s="217"/>
      <c r="B47" s="217"/>
      <c r="C47" s="217"/>
      <c r="D47" s="212"/>
      <c r="E47" s="212"/>
      <c r="F47" s="212"/>
    </row>
    <row r="48" spans="1:6" ht="27" customHeight="1" x14ac:dyDescent="0.25">
      <c r="A48" s="213"/>
      <c r="B48" s="213"/>
      <c r="C48" s="213"/>
      <c r="D48" s="212"/>
      <c r="E48" s="212"/>
      <c r="F48" s="212"/>
    </row>
    <row r="49" spans="1:6" ht="27.75" customHeight="1" x14ac:dyDescent="0.25">
      <c r="A49" s="218" t="s">
        <v>51</v>
      </c>
      <c r="B49" s="218"/>
      <c r="C49" s="218"/>
      <c r="D49" s="212"/>
      <c r="E49" s="212"/>
      <c r="F49" s="212"/>
    </row>
    <row r="50" spans="1:6" ht="29.25" customHeight="1" x14ac:dyDescent="0.25">
      <c r="A50" s="218" t="s">
        <v>52</v>
      </c>
      <c r="B50" s="218"/>
      <c r="C50" s="218"/>
      <c r="D50" s="212"/>
      <c r="E50" s="212"/>
      <c r="F50" s="212"/>
    </row>
    <row r="51" spans="1:6" ht="32.25" customHeight="1" x14ac:dyDescent="0.25">
      <c r="A51" s="218" t="s">
        <v>53</v>
      </c>
      <c r="B51" s="218"/>
      <c r="C51" s="218"/>
      <c r="D51" s="212"/>
      <c r="E51" s="212"/>
      <c r="F51" s="212"/>
    </row>
    <row r="52" spans="1:6" ht="27.75" customHeight="1" x14ac:dyDescent="0.25">
      <c r="A52" s="216" t="s">
        <v>54</v>
      </c>
      <c r="B52" s="216"/>
      <c r="C52" s="216"/>
      <c r="D52" s="212"/>
      <c r="E52" s="212"/>
      <c r="F52" s="212"/>
    </row>
    <row r="53" spans="1:6" ht="33" customHeight="1" x14ac:dyDescent="0.25">
      <c r="A53" s="217"/>
      <c r="B53" s="217"/>
      <c r="C53" s="217"/>
      <c r="D53" s="212"/>
      <c r="E53" s="212"/>
      <c r="F53" s="212"/>
    </row>
    <row r="54" spans="1:6" ht="33.75" customHeight="1" x14ac:dyDescent="0.25">
      <c r="A54" s="213"/>
      <c r="B54" s="213"/>
      <c r="C54" s="213"/>
      <c r="D54" s="52"/>
      <c r="E54" s="52"/>
      <c r="F54" s="52"/>
    </row>
    <row r="55" spans="1:6" ht="16.5" x14ac:dyDescent="0.25">
      <c r="A55" s="38"/>
      <c r="B55" s="38"/>
      <c r="C55" s="38"/>
      <c r="D55" s="41"/>
      <c r="E55" s="41"/>
      <c r="F55" s="41"/>
    </row>
    <row r="56" spans="1:6" ht="16.5" x14ac:dyDescent="0.25">
      <c r="A56" s="42"/>
      <c r="B56" s="17"/>
      <c r="C56" s="15"/>
      <c r="D56" s="15"/>
      <c r="E56" s="15"/>
      <c r="F56" s="43"/>
    </row>
    <row r="57" spans="1:6" ht="16.5" x14ac:dyDescent="0.25">
      <c r="A57" s="42"/>
      <c r="B57" s="17"/>
      <c r="C57" s="15"/>
      <c r="D57" s="15"/>
      <c r="E57" s="15"/>
      <c r="F57" s="43"/>
    </row>
    <row r="58" spans="1:6" ht="16.5" x14ac:dyDescent="0.25">
      <c r="A58" s="42"/>
      <c r="B58" s="17"/>
      <c r="C58" s="15"/>
      <c r="D58" s="15"/>
      <c r="E58" s="15"/>
      <c r="F58" s="43"/>
    </row>
    <row r="59" spans="1:6" ht="16.5" x14ac:dyDescent="0.25">
      <c r="A59" s="17"/>
      <c r="B59" s="17"/>
      <c r="C59" s="15"/>
      <c r="D59" s="15"/>
      <c r="E59" s="15"/>
      <c r="F59" s="43"/>
    </row>
    <row r="60" spans="1:6" ht="16.5" x14ac:dyDescent="0.25">
      <c r="A60" s="17"/>
      <c r="B60" s="17"/>
      <c r="C60" s="15"/>
      <c r="D60" s="15"/>
      <c r="E60" s="15"/>
      <c r="F60" s="43"/>
    </row>
    <row r="61" spans="1:6" ht="16.5" x14ac:dyDescent="0.25">
      <c r="A61" s="17"/>
      <c r="B61" s="17"/>
      <c r="C61" s="15"/>
      <c r="D61" s="15"/>
      <c r="E61" s="15"/>
      <c r="F61" s="43"/>
    </row>
  </sheetData>
  <sheetProtection password="DC1A" sheet="1" objects="1" scenarios="1" selectLockedCells="1"/>
  <mergeCells count="39">
    <mergeCell ref="B18:F18"/>
    <mergeCell ref="A3:F3"/>
    <mergeCell ref="C5:F5"/>
    <mergeCell ref="B6:C6"/>
    <mergeCell ref="C15:F15"/>
    <mergeCell ref="B17:F17"/>
    <mergeCell ref="B34:F34"/>
    <mergeCell ref="B19:F19"/>
    <mergeCell ref="B20:F20"/>
    <mergeCell ref="D21:F21"/>
    <mergeCell ref="D22:F22"/>
    <mergeCell ref="B27:F27"/>
    <mergeCell ref="B28:F28"/>
    <mergeCell ref="B29:F29"/>
    <mergeCell ref="B30:F30"/>
    <mergeCell ref="B31:F31"/>
    <mergeCell ref="B32:F32"/>
    <mergeCell ref="B33:F33"/>
    <mergeCell ref="A54:C54"/>
    <mergeCell ref="B35:F35"/>
    <mergeCell ref="B36:F36"/>
    <mergeCell ref="B42:C42"/>
    <mergeCell ref="A46:C46"/>
    <mergeCell ref="A47:C47"/>
    <mergeCell ref="A48:C48"/>
    <mergeCell ref="D50:F50"/>
    <mergeCell ref="D51:F51"/>
    <mergeCell ref="D52:F52"/>
    <mergeCell ref="D53:F53"/>
    <mergeCell ref="A49:C49"/>
    <mergeCell ref="A50:C50"/>
    <mergeCell ref="A51:C51"/>
    <mergeCell ref="A52:C52"/>
    <mergeCell ref="A53:C53"/>
    <mergeCell ref="B43:C43"/>
    <mergeCell ref="D46:F46"/>
    <mergeCell ref="D47:F47"/>
    <mergeCell ref="D48:F48"/>
    <mergeCell ref="D49:F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Sheet1</vt:lpstr>
      <vt:lpstr>Basic</vt:lpstr>
      <vt:lpstr>Details</vt:lpstr>
      <vt:lpstr>Schedule-I</vt:lpstr>
      <vt:lpstr>Summary</vt:lpstr>
      <vt:lpstr>Bid form 2nd envelope</vt:lpstr>
      <vt:lpstr>'Schedule-I'!Print_Area</vt:lpstr>
      <vt:lpstr>'Schedule-I'!Print_Titles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2024-03-05T05:25:02Z</dcterms:modified>
</cp:coreProperties>
</file>