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24226"/>
  <xr:revisionPtr revIDLastSave="444" documentId="13_ncr:1_{DDEAA8BD-2FF1-4A53-A1D7-BD6A40EE8846}" xr6:coauthVersionLast="47" xr6:coauthVersionMax="47" xr10:uidLastSave="{D7617617-2E67-4D1B-901B-F89FE7595DBF}"/>
  <workbookProtection workbookAlgorithmName="SHA-512" workbookHashValue="QvO4xmVkUrZTiZC02hRCauPU7iimrbJ8cIOjJNrs8YJ85RyBUd0ti40wSNDdxK98KoXAQcUvy5mGkFQM7+J96g==" workbookSaltValue="xyWBnbExXKvWjslx3idNXA==" workbookSpinCount="100000" lockStructure="1"/>
  <bookViews>
    <workbookView xWindow="-120" yWindow="-120" windowWidth="29040" windowHeight="15720" firstSheet="1" activeTab="3" xr2:uid="{00000000-000D-0000-FFFF-FFFF00000000}"/>
  </bookViews>
  <sheets>
    <sheet name="Sheet1" sheetId="1" state="hidden" r:id="rId1"/>
    <sheet name="Basic" sheetId="2" r:id="rId2"/>
    <sheet name="Details" sheetId="3" r:id="rId3"/>
    <sheet name="Schedule-I" sheetId="8" r:id="rId4"/>
    <sheet name="Summary" sheetId="5" r:id="rId5"/>
    <sheet name="Bid form 2nd envelope" sheetId="6" r:id="rId6"/>
  </sheets>
  <externalReferences>
    <externalReference r:id="rId7"/>
    <externalReference r:id="rId8"/>
  </externalReferences>
  <definedNames>
    <definedName name="_xlnm.Print_Area" localSheetId="3">'Schedule-I'!$A$8:$H$235</definedName>
    <definedName name="_xlnm.Print_Titles" localSheetId="3">'Schedule-I'!$10:$12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1" i="8" l="1"/>
  <c r="H221" i="8"/>
  <c r="H214" i="8"/>
  <c r="H204" i="8"/>
  <c r="H198" i="8"/>
  <c r="H197" i="8"/>
  <c r="H196" i="8"/>
  <c r="H182" i="8"/>
  <c r="H178" i="8"/>
  <c r="H177" i="8"/>
  <c r="H175" i="8"/>
  <c r="H171" i="8"/>
  <c r="H149" i="8"/>
  <c r="H142" i="8"/>
  <c r="H141" i="8"/>
  <c r="H139" i="8"/>
  <c r="H137" i="8"/>
  <c r="H136" i="8"/>
  <c r="H122" i="8"/>
  <c r="H117" i="8"/>
  <c r="H114" i="8"/>
  <c r="H108" i="8"/>
  <c r="H98" i="8"/>
  <c r="H96" i="8"/>
  <c r="H93" i="8"/>
  <c r="H91" i="8"/>
  <c r="H78" i="8"/>
  <c r="H77" i="8"/>
  <c r="H73" i="8"/>
  <c r="H72" i="8"/>
  <c r="H70" i="8"/>
  <c r="H60" i="8"/>
  <c r="H58" i="8"/>
  <c r="H57" i="8"/>
  <c r="H56" i="8"/>
  <c r="H55" i="8"/>
  <c r="H53" i="8"/>
  <c r="H25" i="8"/>
  <c r="H24" i="8"/>
  <c r="H23" i="8"/>
  <c r="H20" i="8"/>
  <c r="H90" i="8"/>
  <c r="H166" i="8"/>
  <c r="H26" i="8"/>
  <c r="H29" i="8"/>
  <c r="H31" i="8"/>
  <c r="H45" i="8"/>
  <c r="H46" i="8"/>
  <c r="H47" i="8"/>
  <c r="H48" i="8"/>
  <c r="H50" i="8"/>
  <c r="H61" i="8"/>
  <c r="H63" i="8"/>
  <c r="H65" i="8"/>
  <c r="H81" i="8"/>
  <c r="H84" i="8"/>
  <c r="H86" i="8"/>
  <c r="H103" i="8"/>
  <c r="H104" i="8"/>
  <c r="H106" i="8"/>
  <c r="H110" i="8"/>
  <c r="H128" i="8"/>
  <c r="H133" i="8"/>
  <c r="H143" i="8"/>
  <c r="H145" i="8"/>
  <c r="H147" i="8"/>
  <c r="H162" i="8"/>
  <c r="H168" i="8"/>
  <c r="H188" i="8"/>
  <c r="H190" i="8"/>
  <c r="H211" i="8"/>
  <c r="H223" i="8"/>
  <c r="H225" i="8"/>
  <c r="H226" i="8"/>
  <c r="H228" i="8"/>
  <c r="E227" i="8"/>
  <c r="E226" i="8"/>
  <c r="H222" i="8"/>
  <c r="E219" i="8"/>
  <c r="E218" i="8"/>
  <c r="E216" i="8"/>
  <c r="E214" i="8"/>
  <c r="E213" i="8"/>
  <c r="H212" i="8"/>
  <c r="E212" i="8"/>
  <c r="E211" i="8"/>
  <c r="E210" i="8"/>
  <c r="E208" i="8"/>
  <c r="E207" i="8"/>
  <c r="E206" i="8"/>
  <c r="E205" i="8"/>
  <c r="E204" i="8"/>
  <c r="E202" i="8"/>
  <c r="H193" i="8"/>
  <c r="E187" i="8"/>
  <c r="H187" i="8" s="1"/>
  <c r="H186" i="8"/>
  <c r="E186" i="8"/>
  <c r="E185" i="8"/>
  <c r="E183" i="8"/>
  <c r="H170" i="8"/>
  <c r="H167" i="8"/>
  <c r="H161" i="8"/>
  <c r="H160" i="8"/>
  <c r="H158" i="8"/>
  <c r="H157" i="8"/>
  <c r="H154" i="8"/>
  <c r="H151" i="8"/>
  <c r="H134" i="8"/>
  <c r="H131" i="8"/>
  <c r="H129" i="8"/>
  <c r="E123" i="8"/>
  <c r="H120" i="8"/>
  <c r="H113" i="8"/>
  <c r="H109" i="8"/>
  <c r="H69" i="8"/>
  <c r="H59" i="8"/>
  <c r="H52" i="8"/>
  <c r="H43" i="8"/>
  <c r="H42" i="8"/>
  <c r="H40" i="8"/>
  <c r="H39" i="8"/>
  <c r="H37" i="8"/>
  <c r="H34" i="8"/>
  <c r="H32" i="8"/>
  <c r="A26" i="8"/>
  <c r="A25" i="8"/>
  <c r="A24" i="8"/>
  <c r="A23" i="8"/>
  <c r="H22" i="8"/>
  <c r="A21" i="8"/>
  <c r="A19" i="8"/>
  <c r="H18" i="8"/>
  <c r="A17" i="8"/>
  <c r="A16" i="8"/>
  <c r="H15" i="8"/>
  <c r="A14" i="8"/>
  <c r="H216" i="8" l="1"/>
  <c r="H202" i="8"/>
  <c r="H205" i="8"/>
  <c r="H218" i="8"/>
  <c r="H206" i="8"/>
  <c r="H219" i="8"/>
  <c r="H213" i="8"/>
  <c r="H152" i="8"/>
  <c r="H169" i="8"/>
  <c r="H227" i="8"/>
  <c r="H67" i="8"/>
  <c r="H88" i="8"/>
  <c r="H123" i="8"/>
  <c r="H124" i="8"/>
  <c r="H183" i="8"/>
  <c r="H185" i="8"/>
  <c r="H207" i="8"/>
  <c r="H210" i="8"/>
  <c r="H208" i="8"/>
  <c r="H229" i="8" s="1"/>
  <c r="H115" i="8"/>
  <c r="H16" i="8"/>
  <c r="H94" i="8"/>
  <c r="H28" i="8"/>
  <c r="H164" i="8"/>
  <c r="H97" i="8"/>
  <c r="H165" i="8"/>
  <c r="H75" i="8"/>
  <c r="H199" i="8" l="1"/>
  <c r="H172" i="8"/>
  <c r="H230" i="8" s="1"/>
  <c r="H242" i="8"/>
  <c r="B242" i="8"/>
  <c r="H240" i="8"/>
  <c r="B240" i="8"/>
  <c r="C7" i="8" l="1"/>
  <c r="C6" i="8"/>
  <c r="C5" i="8"/>
  <c r="C4" i="8"/>
  <c r="A2" i="8"/>
  <c r="A1" i="8"/>
  <c r="C7" i="5" l="1"/>
  <c r="C6" i="5"/>
  <c r="C5" i="5"/>
  <c r="C4" i="5"/>
  <c r="C15" i="6"/>
  <c r="F43" i="6"/>
  <c r="F42" i="6"/>
  <c r="B43" i="6"/>
  <c r="B42" i="6"/>
  <c r="H233" i="8" l="1"/>
  <c r="H14" i="5" s="1"/>
  <c r="A1" i="6"/>
  <c r="F40" i="6"/>
  <c r="B17" i="6"/>
  <c r="A13" i="6"/>
  <c r="A12" i="6"/>
  <c r="A11" i="6"/>
  <c r="A10" i="6"/>
  <c r="A9" i="6"/>
  <c r="A8" i="6"/>
  <c r="G20" i="5"/>
  <c r="G19" i="5"/>
  <c r="B20" i="5"/>
  <c r="B19" i="5"/>
  <c r="H234" i="8" l="1"/>
  <c r="H15" i="5" s="1"/>
  <c r="H16" i="5" s="1"/>
  <c r="A2" i="5"/>
  <c r="A1" i="5"/>
  <c r="A2" i="3"/>
  <c r="A1" i="3"/>
  <c r="A2" i="2"/>
  <c r="A1" i="2"/>
  <c r="H235" i="8" l="1"/>
</calcChain>
</file>

<file path=xl/sharedStrings.xml><?xml version="1.0" encoding="utf-8"?>
<sst xmlns="http://schemas.openxmlformats.org/spreadsheetml/2006/main" count="597" uniqueCount="422">
  <si>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</si>
  <si>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</si>
  <si>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</si>
  <si>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</si>
  <si>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</si>
  <si>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</si>
  <si>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</si>
  <si>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</si>
  <si>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</si>
  <si>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</si>
  <si>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</si>
  <si>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</si>
  <si>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</si>
  <si>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</si>
  <si>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</si>
  <si>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</si>
  <si>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</si>
  <si>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</si>
  <si>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</si>
  <si>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</si>
  <si>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</si>
  <si>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</si>
  <si>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</si>
  <si>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</si>
  <si>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</si>
  <si>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</si>
  <si>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</si>
  <si>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</si>
  <si>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</si>
  <si>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</si>
  <si>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</si>
  <si>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Bid Form 2nd Envelope</t>
  </si>
  <si>
    <t>BID FORM (Second Envelope)</t>
  </si>
  <si>
    <t>Bid Proposal Ref. No.</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</si>
  <si>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</si>
  <si>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</si>
  <si>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</si>
  <si>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</si>
  <si>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</si>
  <si>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</si>
  <si>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</si>
  <si>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</si>
  <si>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</si>
  <si>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</si>
  <si>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</si>
  <si>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</si>
  <si>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Printed Name :</t>
  </si>
  <si>
    <t>Place :</t>
  </si>
  <si>
    <t>Designation :</t>
  </si>
  <si>
    <t>Please provide additional information of the Bidder</t>
  </si>
  <si>
    <t>Business Address                       :</t>
  </si>
  <si>
    <t>Country of Incorporation         :</t>
  </si>
  <si>
    <t>State/Province to be indicated :</t>
  </si>
  <si>
    <t>Name of Principal Officer         :</t>
  </si>
  <si>
    <t>Address of  Principal Officer    :</t>
  </si>
  <si>
    <t>Schedule-I</t>
  </si>
  <si>
    <t>Service/Installation charges</t>
  </si>
  <si>
    <t>We are aware that the Price Schedules do not generally give a full description of the Work to be performed under each item and we shall be deemed to have read the Technical Specifications and other sections of the Bidding Documents  to ascertain the full scope of Work included in each item while filling-in the rates and prices. We agree that the entered rates and prices shall be deemed to include for the full scope as aforesaid, including overheads and profit.</t>
  </si>
  <si>
    <t>We confirm that we shall also get registered with the concerned Goods and Service  Tax Authorities, in all the states where the project is located.</t>
  </si>
  <si>
    <t>Schedule-I of Price Bid</t>
  </si>
  <si>
    <t>Above and below (in %): To be quoted by bidder</t>
  </si>
  <si>
    <t>Quoted Price</t>
  </si>
  <si>
    <t>GST (in percentage )@</t>
  </si>
  <si>
    <t>Printed name</t>
  </si>
  <si>
    <t>on Quoted Price</t>
  </si>
  <si>
    <t>Total for Installation/Services as per Schedule-I</t>
  </si>
  <si>
    <t>Note: If any part of price which required to be filled by bidder kept blank, the bid price shall be considered as inclusive and evaluation shall be done accordingly</t>
  </si>
  <si>
    <t>4.1.3</t>
  </si>
  <si>
    <t>Unit</t>
  </si>
  <si>
    <t>A</t>
  </si>
  <si>
    <t>Sl No</t>
  </si>
  <si>
    <t>REF. DSR-2023</t>
  </si>
  <si>
    <t>Item Description</t>
  </si>
  <si>
    <t>Rate      incl GST</t>
  </si>
  <si>
    <t>Rate Excl GST</t>
  </si>
  <si>
    <t>Qty.</t>
  </si>
  <si>
    <t>Amount</t>
  </si>
  <si>
    <t>2.8.1</t>
  </si>
  <si>
    <t>Cum</t>
  </si>
  <si>
    <t>Sqm</t>
  </si>
  <si>
    <t>DSR ITEMS</t>
  </si>
  <si>
    <t>TOTAL  AMOUNT for DSR Items excl. taxes</t>
  </si>
  <si>
    <t>Total amount for DSR Items including taxes</t>
  </si>
  <si>
    <t>cum</t>
  </si>
  <si>
    <t>Mtr.</t>
  </si>
  <si>
    <t>5.9.1</t>
  </si>
  <si>
    <t>RFX. No. 5002004588 NIT-472</t>
  </si>
  <si>
    <t>Extension and Renovation work of Transit Camp Namkum Substation, Eastern Region I, POWERGRID</t>
  </si>
  <si>
    <t>NAME OF WORK CONTRACT : Extension and Renovation work of Transit Camp Namkum Substation, Eastern Region I, POWERGRID</t>
  </si>
  <si>
    <t>CIVIL WORKS</t>
  </si>
  <si>
    <t>Demolishing cement concrete manually/ by mechanical means including disposal of material within 50 metres lead as per direction of Engineer - in - charge.</t>
  </si>
  <si>
    <t>15.2.1</t>
  </si>
  <si>
    <t>Nominal concrete 1:3:6 or richer mix (i/c equivalent design mix)</t>
  </si>
  <si>
    <t>Demolishing R.C.C. work manually/ by mechanical means including stacking of steel bars and disposal of unserviceable material within 50 metres lead as per direction of Engineer - in- charge.</t>
  </si>
  <si>
    <t>Demolishing brick work manually/ by mechanical means including stacking of serviceable material and disposal of unserviceable material within 50 metres lead as per direction of Engineer-in-charge.</t>
  </si>
  <si>
    <t>15.7.4</t>
  </si>
  <si>
    <t>In cement mortar</t>
  </si>
  <si>
    <t>Dismantling doors, windows and clerestory windows (steel or wood) shutter including chowkhats, architrave, holdfasts etc. complete and stacking within 50 metres lead :</t>
  </si>
  <si>
    <t>15.12.1</t>
  </si>
  <si>
    <t>Of area 3 sq. metres and below</t>
  </si>
  <si>
    <t>each</t>
  </si>
  <si>
    <t>Dismantling tile work in floors and roofs laid in cement mortar including stacking material within 50 metres lead.</t>
  </si>
  <si>
    <t>15.23.1</t>
  </si>
  <si>
    <t>For thickness of tiles 10 mm to 25 mm</t>
  </si>
  <si>
    <t>sqm</t>
  </si>
  <si>
    <t>Demolishing dry brick pitching in floors, drains etc. including stacking of serviceable material and disposal of unserviceable material within 50 metres lead :</t>
  </si>
  <si>
    <t>Dismantling stone slab flooring laid in cement mortar including stacking of serviceable material and disposal of unserviceable material
within 50 metres lead.</t>
  </si>
  <si>
    <t>Dismantling old plaster or skirting raking out joints and cleaning the surface for plaster including disposal of rubbish to the dumping ground within 50 metres lead.</t>
  </si>
  <si>
    <t>Disposal of building rubbish / malba / similar unserviceable, dismantled or waste materials by mechanical means, including loading,
transporting, unloading to approved municipal dumping ground or as approved by Engineer-in-charge, beyond 50 m initial lead, for all leads including all lifts involved.</t>
  </si>
  <si>
    <t xml:space="preserve">Earth work in excavation by mechanical means (Hydraulic excavator) / manual means in 
foundation trenches or drains (not exceeding 1.5 m in width or 10 sqm on plan), including 
dressing of sides and ramming of bottoms, for all lift, including getting out the excavated soil 
and disposal of surplus excavated soil as directed, within a lead of 50 m. </t>
  </si>
  <si>
    <t>All Kinds of soil</t>
  </si>
  <si>
    <t>Filling available excavated earth (excluding rock) in trenches, plinth, sides of foundations etc. in layers not exceeding 20cm in depth, consolidating each deposited layer by ramming and watering ,lead up to 50 m and lift upto 1.5 m.</t>
  </si>
  <si>
    <t>Extra for every additional lift of 1.5 m or part thereof in excavation / banking excavated or stacked materials.</t>
  </si>
  <si>
    <t>2.26.1</t>
  </si>
  <si>
    <t>Ali kinds of soil.</t>
  </si>
  <si>
    <t>Supplying and filling in plinth with sand under floors, including watering, ramming, consolidating and dressing complete.</t>
  </si>
  <si>
    <t>Supplying chemical emulsion in sealed containers including delivery as
specified.</t>
  </si>
  <si>
    <t>2.34.1</t>
  </si>
  <si>
    <t>Chlorpyriphos/ Lindane emulsifiable concentrate of 20%</t>
  </si>
  <si>
    <t>litres</t>
  </si>
  <si>
    <t>Diluting and injecting chemical emulsion for POST-CONSTRUCTIONAL
anti-termite treatment (excluding the cost of chemical emulsion) :</t>
  </si>
  <si>
    <t>i)</t>
  </si>
  <si>
    <t>2.35.3</t>
  </si>
  <si>
    <t>Treatment of soil under existing floors using chemical emulsion @ one litre per hole, 300 mm apart including drilling 12 mm diameter holes and plugging with cement mortar 1 :2 (1 cement : 2 Coarse sand) to match the existing floor:</t>
  </si>
  <si>
    <t>2.35.3.1</t>
  </si>
  <si>
    <t>With Chlorpyriphos EC 20% with 1% concentration</t>
  </si>
  <si>
    <t>ii)</t>
  </si>
  <si>
    <t>2.35.4</t>
  </si>
  <si>
    <t>Treatment of existing masonry using chemical emulsion @ one litre per hole at 300 mm interval including drilling holes at 45 degree and plugging them with cement mortar 1:2 (1 cement : 2 coarse sand) to the full depth of the hole :</t>
  </si>
  <si>
    <t>2.35.4.1</t>
  </si>
  <si>
    <t>With chlorpyriphos E.C. 20% with 1% concentration</t>
  </si>
  <si>
    <t>metre</t>
  </si>
  <si>
    <t>iii)</t>
  </si>
  <si>
    <t>2.35.5</t>
  </si>
  <si>
    <t>Treatment at points of contact of wood work by chemical emulsion Chlorpyriphos/ Lindane (in oil or kerosene based solution) @ 0.5 litres per hole by drilling 6 mm dia holes at downward angle of 45 degree at 150 mm centre to centre and sealing the same.</t>
  </si>
  <si>
    <t>Providing and laying in position cement concrete of specified grade excluding the cost of centering and shuttering-All work up to plinth level:</t>
  </si>
  <si>
    <t>4.1.8</t>
  </si>
  <si>
    <t>1:4:8 (1 Cement : 4 coarse sand (zone-III) derived from natural sources : 8 graded stone aggregate 40 mm nominal size derived from natural sources)</t>
  </si>
  <si>
    <t>1:2:4 (1 cement : 2 coarse sand (zone-III) derived from natural sources : 4 graded stone aggregate 20 mm nominal size derived from natural sources)</t>
  </si>
  <si>
    <t>Centering and shuttering including strutting, proping etc. and removal of form work for:</t>
  </si>
  <si>
    <t>4.3.1</t>
  </si>
  <si>
    <t>Foundations, footings, bases for columns</t>
  </si>
  <si>
    <t>Providing and laying damp-proof course 50mm thick with cement concrete 1:2:4 (1 cement : 2 coarse sand (zone-III) derived from natural sources : 4 graded stone aggregate 20mm nominal size derived from natural sources).</t>
  </si>
  <si>
    <t>Extra for providing and mixing water proofing material in cement concrete
work in doses by weight of cement as per manufacturer's specification.</t>
  </si>
  <si>
    <t>per 50 kg cement</t>
  </si>
  <si>
    <t>Making plinth protection 50mm thick of cement concrete 1:3:6 (1 cement : 3 coarse sand (zone-III) derived from natural sources : 6 graded stone aggregate 20 mm nominal size derived from natural sources) over 75mm thick bed of dry brick ballast 40 mm nominal size, well rammed and consolidated and grouted with fine sand, including necessary excavation, levelling &amp; dressing &amp; finishing the top smooth.</t>
  </si>
  <si>
    <t>Providing and laying in position specified grade of reinforced cement concrete excluding the cost of centring,shuttering,finishing and
reinforcement-All work up to plinth level :</t>
  </si>
  <si>
    <t>5.1.2</t>
  </si>
  <si>
    <t>1:1.5:3 (1 cement:1.5 coarse sand(Zone-III) derived from natural sources :3  graded stone aggregate 20mm nominal size derived from natural sources )</t>
  </si>
  <si>
    <t>Reinforced cement concrete work in wall (any thickness), including attached pilasters, buttresses, plinth and string courses, fillets, columns, pillars, piers, abutments, posts and struts, etc. above plinth level up to floor five level excluding cost of centring, shuttering, finishing and reinforcement:</t>
  </si>
  <si>
    <t>5.2.2</t>
  </si>
  <si>
    <t>Reinforced cement conrete work in beams,suspended floors, roofs having slope up to 15, landings,balconies, shelves, chajjas, lintels, bands, plain window sills, staircases and spiral stair cases above plinth level up to floor five level excluding the cost of centring, shuttering, finishing and reinforement with 1:1.5:3(1 cement:1.5 coarse sand (Zone-III) derived from natural sources :3  graded stone aggregate 20mm nominal size derived from natural sources )</t>
  </si>
  <si>
    <t>Centering and shuttering including strutting, propping etc. and removal of form for:</t>
  </si>
  <si>
    <t>Foundations, footings, bases of columns, etc. for mass concrete.</t>
  </si>
  <si>
    <t>5.9.3</t>
  </si>
  <si>
    <t>Suspended floors, roofs, landings, balconies and access platform.</t>
  </si>
  <si>
    <t>5.9.4</t>
  </si>
  <si>
    <t>Shelves (Cost in situ)</t>
  </si>
  <si>
    <t>iv)</t>
  </si>
  <si>
    <t>5.9.5</t>
  </si>
  <si>
    <t>Lintels, beams, plinth beams, girders, bressumers and cantilevers.</t>
  </si>
  <si>
    <t>v)</t>
  </si>
  <si>
    <t>5.9.6</t>
  </si>
  <si>
    <t>Columns, Pillars, Piers, Abutments, Posts and Struts.</t>
  </si>
  <si>
    <t>vi)</t>
  </si>
  <si>
    <t>5.9.15</t>
  </si>
  <si>
    <t>Small lintels not exceeding 1.5m clear span, moulding as in cornices, window sills, string courses, bands, copings, bed plates, anchor blocks and the like.</t>
  </si>
  <si>
    <t>vii)</t>
  </si>
  <si>
    <t>5.9.19</t>
  </si>
  <si>
    <t>Weather shade, Chajjas, corbels, etc. including edges.</t>
  </si>
  <si>
    <t>Steel reinforcement for R.C.C. work including straightening, cutting, bending, placing in position and binding all complete upto plinth level.</t>
  </si>
  <si>
    <t>5.22.6</t>
  </si>
  <si>
    <t>Thermo-Mechanically Treated bars of grade Fe-500D or more.</t>
  </si>
  <si>
    <t>Kg</t>
  </si>
  <si>
    <t>5.22A</t>
  </si>
  <si>
    <t>Steel reinforcement for R.C.C. work including straightening, cutting, bending, placing in position and binding all complete above plinth level.</t>
  </si>
  <si>
    <t>5.22A.6</t>
  </si>
  <si>
    <t>Brick work with common burnt clay F.P.S. (non modular) bricks of class designation 7.5 in foundation and plinth in:</t>
  </si>
  <si>
    <t>6.1.2</t>
  </si>
  <si>
    <t>Cement mortar 1:6(1 cement:6 coarse sand)</t>
  </si>
  <si>
    <t>Brick work with common burnt clay F.P.S. (non modular) bricks of class designation 7.5 in superstructure above plinth level up to floor V level in all shapes and sizes in :</t>
  </si>
  <si>
    <t>6.4.2</t>
  </si>
  <si>
    <t>Brick work 7 cm thick with common burnt clay F.P.S. (non modular) brick of class designation 7.5 in cement mortar 1:3 (1 cement : 3 coarse sand) in superstructure above plinth level and upto floor five level.</t>
  </si>
  <si>
    <t>Half brick masonry with common burnt clay F.P.S. (non modular) bricks of class designation 7.5 in superstructure above plinth level up to floor V level.</t>
  </si>
  <si>
    <t>6.13.2</t>
  </si>
  <si>
    <t>Cement mortar 1:4 (1 cement: 4 coarse send)</t>
  </si>
  <si>
    <t xml:space="preserve">Extra for providing and placing in position 2 nos. 6mm dia, MS bars at every third course of half brick masonry </t>
  </si>
  <si>
    <t>Providing wood work in frames of doors, windows, clerestory windows and other frames, wrought framed and fixed in position with hold fast lugs or with dash fasteners of required dia &amp; length (hold fast lugs or dash fastener shall be paid for separately).</t>
  </si>
  <si>
    <t>9.1.2</t>
  </si>
  <si>
    <t>Sal wood</t>
  </si>
  <si>
    <t>Providing and fixing ISI marked flush door shutters conforming to IS : 2202 (Part I) non-decorative type, core of block board construction with frame of 1st class hard wood and well matched commercial 3 ply veneering with vertical grains or cross bands and face veneers on both
faces of shutters:</t>
  </si>
  <si>
    <t>9.21.1</t>
  </si>
  <si>
    <t>35mm thick including ISI marked Stainless Steel butt hinges with  necessary screws.</t>
  </si>
  <si>
    <t>providing 40x5 mm flat iron hold fast 40 cm long including fixing to frame with 10 mm diameter bots,nuts and wooden plugs and embeddings in cement concrete block 30x10x15 cm 1:3:6 mix (1 cement :3 coarse sand :6 graded stone aggregate 20 mm nominal size)</t>
  </si>
  <si>
    <t xml:space="preserve">Providing and fixing factory made single extruded WPC (Wood Polymer Composite) solid door/window/Ceosetory windows &amp; other Frames/Chowkhat comprising of virgin PVC polymer of K value 58- 60 (Suspension Grade), calcium carbonate and natural fibers (wood powder/ rice husk/wheat husk) and non toxic additives (maximum toxicity index of 12 for 100 gms) fabricated with miter joints after applying PVC solvent cement and screwed with full body threaded star headed SS screws having minimum frame density of 750 kg/ cum, screw withdrawal strength of 2200 N (Face) &amp; 1100 N (Edge), minimum compressive strength of 58 N/mm2, modulus of elasticity 900 N/mm2 and resistance to spread of flame of Class A category with property of being termite/borer proof, water/moisture proof and fire retardant and fixed in position with M.S hold fast/lugs/SS dash fasteners of required dia and length </t>
  </si>
  <si>
    <t>complete as per direction of Engineer-In- Charge. (M.S hold fast/lugs or SS dash fasteners shall be paid for separately). Note: For WPC solid door/window frames, minus 5mm tolerance in dimensions i.e depth and width of profile shall be acceptable. Variation in profile dimensions on plus side shall be acceptable but no extra payment on this account shall be made.</t>
  </si>
  <si>
    <t>26.86.3</t>
  </si>
  <si>
    <t>Frame size 50 x 100 mm</t>
  </si>
  <si>
    <t xml:space="preserve">Providing and fixing factory made single extruded WPC (Wood Polymer Composite) solid decorative type flush door shutter of
required size comprising of virgin polymer of K value 58-60 (Suspension Grade), calcium carbonate and natural fibers (wood powder/ rice husk/wheat husk) and non toxic additives (maximum toxicity index of 12 for 100 gms) having minimum density of 650 kg/ cum and screw withdrawal strength of 1800 N (Face) &amp; 900 N (Edge), minimum compressive strength 50 N/mm2, modulus of elasticity 850 N/mm2 and resistance to spread of flame of Class A category with property of being termite/borer proof, water/moisture proof  and  fire retardant. WPC to be laminated with PVC foil of minimum 14 microns thick of approved design pasted with hot melt adhesive on both faces of shutter and fixing with stainless steel butt hinges of required size with necessary full body threaded star </t>
  </si>
  <si>
    <r>
      <t xml:space="preserve">headed counter sunk S.S screws, all as per direction of Engineer-In- Charge. </t>
    </r>
    <r>
      <rPr>
        <b/>
        <sz val="11"/>
        <rFont val="Palatino Linotype"/>
        <family val="1"/>
      </rPr>
      <t>(Note: stainless steel butt hinges and necessary S.S screws shall be paid separately)</t>
    </r>
    <r>
      <rPr>
        <sz val="11"/>
        <rFont val="Palatino Linotype"/>
        <family val="1"/>
      </rPr>
      <t xml:space="preserve">
</t>
    </r>
  </si>
  <si>
    <t>26.88.1</t>
  </si>
  <si>
    <t>30 mm thick</t>
  </si>
  <si>
    <t>Providing and fixing M.S grills of required pattern in frames of windows etc. with M.S flats, square or round bars etc. including priming coat with approved steel primer all complete.</t>
  </si>
  <si>
    <t>9.48.2</t>
  </si>
  <si>
    <t>Fixed to openings / wooden frames with rawl plugs screws etc.</t>
  </si>
  <si>
    <t>Providing and fixing IS : 12817 marked stainless steel butt hinges (heavy weight) with stainless steel screws etc. complete :</t>
  </si>
  <si>
    <t>9.71.2</t>
  </si>
  <si>
    <t>100X60X2.5 mm</t>
  </si>
  <si>
    <t>Each</t>
  </si>
  <si>
    <t>Providing and fixing bright finished brass door latch with necessary screws etc. complete :</t>
  </si>
  <si>
    <t>9.75.1</t>
  </si>
  <si>
    <t>300x16mm X 5mm</t>
  </si>
  <si>
    <t>9.75.2</t>
  </si>
  <si>
    <t>250x16mm X 5mm</t>
  </si>
  <si>
    <t>Providing and fixing bright finished brass tower bolts (barrel type) with necessary screws etc. complete :</t>
  </si>
  <si>
    <t>9.74.1</t>
  </si>
  <si>
    <t>250x10mm</t>
  </si>
  <si>
    <t>9.74.3</t>
  </si>
  <si>
    <t>150x10mm</t>
  </si>
  <si>
    <t>Providing and fixing chromium plated brass handles with necessary screws etc. complete:</t>
  </si>
  <si>
    <t>9.92.1</t>
  </si>
  <si>
    <t>125mm</t>
  </si>
  <si>
    <t>Providing and fixing bright finished brass hanging type floor door stopper with necessary screws, etc. complete.</t>
  </si>
  <si>
    <t>Providing and fixing chromium plated brass 100 mm mortice latch and lock with 6 levers and a pair of lever handles of approved quality with necessary screws etc. complete.</t>
  </si>
  <si>
    <t>9.147A</t>
  </si>
  <si>
    <t>Providing and fixing factory made uPVC glazed /wire mesh windows/doors comprising of lead free  uPVC multi-chambered frame,sash and mullion/coupler (where ever required)  extruded profiles having minium wall thickness of 1.70 mm for series R1 and R2 profiles and 2.10 mm for series R3 and R4 profiles confirming to EN : 12608 in any shape, colour and design duly reinforced with galvinised mild steel section made of required shape &amp; size  as per CPWD Specification, uPVC extruded glazing beads ,interlocks Inline sash adaptor(where ever required) of appropriate dimension,EPDM gasket,hardware,SS 304 grade fastners of minium 8 mm dia with countersunk head, comprising of matching polyamide  PA6 grade sleeve for mixing frame to finished wall as per IS 1367 : Part 1 to 14, plastic packers, plastic caps and necessary stainless steel screws etc. Profile of frame,sash and mullion (if required)</t>
  </si>
  <si>
    <r>
      <t>shall be mitred cut and fusion  welded/mechanically jointed duly sealed at all corners,including drilling of holes for fixing hardware and drainage of water etc. After fixing frame the gap between frame and adjasent finished wall shall be filled with weather proof silicon sealant over backer rod of approved size and quality, all complete as per approved drawing conforming to CPWD Specification and direction of Engineer -in-charge. Section of steel reinforcement and cross section of uPVC profiles to be as per design approved by  Engineer -in-charge.</t>
    </r>
    <r>
      <rPr>
        <b/>
        <sz val="11"/>
        <rFont val="Palatino Linotype"/>
        <family val="1"/>
      </rPr>
      <t xml:space="preserve">Wire mesh/Glazing of plain/toughened/laminated/ double glass unit with/ without high performance coating as per design requirements and conforming to IS : 3548 &amp; IS : 16231 shall be paid separately. </t>
    </r>
    <r>
      <rPr>
        <sz val="11"/>
        <rFont val="Palatino Linotype"/>
        <family val="1"/>
      </rPr>
      <t>Note :- Structural design proof checked from a Government Engineering Institute,to be provided by the manufacturer for :</t>
    </r>
  </si>
  <si>
    <t xml:space="preserve"> (i) Sites with basic wind speed &gt; 45 m /sec as per IS : 875-Part 3                                                                (ii) Sites with structure height more than 20m for all wind speeds </t>
  </si>
  <si>
    <t>9.147.A4</t>
  </si>
  <si>
    <t xml:space="preserve">Three track three panels sliding window with two glazed &amp; one wire mesh panels with 
Aluminium channel for roller track, wool pile, nylon rollers with SS 304 body. </t>
  </si>
  <si>
    <t>9.147.A4.1</t>
  </si>
  <si>
    <t>Using R2 series with frame (70 mm &amp; above) X (40 mm &amp; above) &amp; Sash  (25 mm &amp; above) X (50 mm &amp; above) with Zinc alloy (Zamak) power coated touch locks with hooks. (Height up to 1.2 metre)</t>
  </si>
  <si>
    <t>9.147.A4.2</t>
  </si>
  <si>
    <t>Using R3 series with frame (98 mm &amp; above) X (40 mm &amp; above) &amp; Sash  (30 mm &amp; above) X (55 mm &amp; above) with Zinc alloy (Zamak) power coated handle on every panel along with multi-point locking system (Height above 1.8 metre)</t>
  </si>
  <si>
    <t>Providing and fixng glazing in aluminium door, window, ventilator shutters and partitions etc. with EPDM rubber/neoprene gasket etc. complete as per the architectural drawings and the directions of engineer-in-charge.  (Cost of aluminium snap beading shall be paid in basic item):</t>
  </si>
  <si>
    <t>21.3.2</t>
  </si>
  <si>
    <t>With glass panes of 5 mm thickness(weight not less thar 12.5 kg/sqm)</t>
  </si>
  <si>
    <t>Steel work welded in built up sections/ framed work, including cutting, hoisting, fixing in position and applying a priming coat of approved steel primer using structural steel etc. as required.</t>
  </si>
  <si>
    <t>10.25.2</t>
  </si>
  <si>
    <t>In gratings, frames, guard bar, ladder, railings, brackets, gates and similar works</t>
  </si>
  <si>
    <t>kg</t>
  </si>
  <si>
    <t>Providing and fixing circular/ Hexagonal cast iron or M.S. sheet box for ceiling fan clamp, of internal dia 140 mm, 73 mm height, top lid of 1.5 mm thick M.S. sheet with its top surface hacked for proper bonding, top lid shall be screwed into the cast iron/ M.S. sheet box by means of 3.3 mm dia round headed screws, one lock at the corners. Clamp shall be made of 12 mm dia M.S. bar bent to shape as per standard drawing.</t>
  </si>
  <si>
    <t>Providing and fixing stainless steel ( Grade 304) railing made of Hollow tubes, channels, plates etc., including welding, grinding, buffing, polishing and making curvature (wherever required) and fitting the same with necessary stainless steel nuts and bolts complete, i/c fixing the railing with necessary accessories &amp; stainless steel dash fasteners , stainless steel bolts etc., of required size, on the top of the floor or the side of waist slab with suitable arrangement as per approval of Engineer-incharge, (for payment purpose only weight of stainless steel members shall be considered excluding fixing accessories such as nuts, bolts, fasteners etc.).</t>
  </si>
  <si>
    <t>Providing and fixing 18 mm thick gang saw cut, mirror polished, premoulded and prepolished, machine cut for kitchen platforms, vanity counters, window sills, facias and similar locations, of required size,approved shade, colour and texture laid over 20 mm thick base cement mortar 1:4 (1 cement : 4coarse sand), joints treated with white cement, mixed with matching pigment, epoxy touch ups,including rubbing, curing, moulding and polishing to edges to give high gloss finish etc. complete at all levels.</t>
  </si>
  <si>
    <t>8.2.2</t>
  </si>
  <si>
    <t xml:space="preserve">Granite stone slab colour black, Cherry/Ruby red
</t>
  </si>
  <si>
    <t>8.2.2.2</t>
  </si>
  <si>
    <t>Area of slab above 0.50 sqm</t>
  </si>
  <si>
    <t>Extra for fixing marble/granite stone over and above coresponding basic ite, in facia and drops of width upto 150 mm with expoxy resin based (Araldite or equivalent) adhesive including cleaning etc. complete.</t>
  </si>
  <si>
    <t>m</t>
  </si>
  <si>
    <t>Extra for providing opening of required size &amp; shape for wash basins/kitchen sink in kitchen platform. Vanity counters and similar location in marble/granite/stone work including necessary holes for pillar taps etc. including rubbing,moulding and polishing of cut edges etc. complete.</t>
  </si>
  <si>
    <t>Providing and laying Polished Granite stone flooring in required design and patterns, in linear as well as curvilinear portions of the building all complete as per the architectural drawings with 18 mm thick stone slab over 20 mm (average) thick base of cement mortar 1:4 (1 cement : 4 coarse sand) laid and jointed with cement slurry and pointing with white cement slurry admixed with pigment of matching shade including rubbing, curing and polishing etc. all complete as specified and as directed by the Engineer-in-Charge.</t>
  </si>
  <si>
    <t>11.56.1</t>
  </si>
  <si>
    <t>Polished Granite stone slab colour of Black, Cherry/Ruby Red or equivalent</t>
  </si>
  <si>
    <t>11.41A</t>
  </si>
  <si>
    <t>Providing and laying Vitrified tiles in floor in different sizes (thickness to be specified by the manufacturer) with water absorption less than 0.08% and conforming to IS:15622, of approved brand &amp; manufacturer, in all colours and shade, laid on 20 mm thick cement mortar 1:4 (1 cement: 4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t>
  </si>
  <si>
    <t>11.41A.2</t>
  </si>
  <si>
    <t>Glazed vitrified floor tiles polished finish of size</t>
  </si>
  <si>
    <t>11.41A.2.2</t>
  </si>
  <si>
    <t>Size of Tile 600x1200 mm</t>
  </si>
  <si>
    <t>11.41A.3</t>
  </si>
  <si>
    <t>Glazed Vitrified tiles Matt/Antiskid finish of size</t>
  </si>
  <si>
    <t>11.41A.3.2</t>
  </si>
  <si>
    <t>Derived from 11.2</t>
  </si>
  <si>
    <t>Dry brick on flat flooring in required pattern with bricks of class designation 7.5 on a bed 
of 12 mm mud mortar, including filling joints with Jamuna sand, with common burnt clay 
non modular bricks</t>
  </si>
  <si>
    <t>Making khurras 45x45 cm with average minimum thickness of 5 cm cement concrete 1:2:4( 1 cement: 2 coarse sand: 4 graded stone aggregate of 20mm nominal size) over P.V.C sheet 1mx1mx400 micron, finished with 12mm cement plaster 1:3(1 cement: 3 coarse sand) and a coat of neat cement rounding the edge sand making and finishing the outlet complete.</t>
  </si>
  <si>
    <t xml:space="preserve">Providing and fixing false ceiling at all height including providing and fixing of frame work made of special sections, power pressed from
M.S. sheets and galvanized with zinc coating of 120 gms/sqm (both side inclusive) as per IS : 277 and consisting of angle cleats of size 25 mm wide x 1.6 mm thick with flanges of 27 mm and 37mm, at 1200 mm centre to centre, one flange fixed to the ceiling with dash fastener 12.5 mm dia x 50mm long with 6mm dia bolts, other flange of cleat fixed to the angle hangers of 25x10x0.50 mm of required length with nuts &amp; bolts of required size and other end of angle hanger fixed with intermediate G.I. channels 45x15x0.9 mm running at the spacing of 1200 mm centre to centre, to which the ceiling section 0.5 mm thick bottom wedge of 80 mm with tapered flanges of 26 mm each having lips of 10.5 mm, at 450 mm centre to centre, shall be fixed in a direction perpendicular to G.I. intermediate channel with connecting clips made out of 2.64 mm dia x 230 mm long G.I.
</t>
  </si>
  <si>
    <t xml:space="preserve">wire at every junction, including fixing  perimeter channels 0.5 mm thick 27 mm high having flanges of 20 mm and 30 mm long, the
perimeter of ceiling fixed to wall/partition with the help of rawl plugs at 450 mm centre, with 25mm long dry wall screws @ 230 mm interval, including fixing of gypsum board to ceiling section and perimeter channel with the help of dry wall screws of size 3.5 x 25 mm at 230 mm c/c, including jointing and finishing to a flush finish of tapered and square edges of the board with recommended jointing compound , jointing tapes , finishing with jointing compound in 3 layers covering upto 150 mm on both sides of joint and two coats of primer suitable for board, all as per manufacturer's specification and also including the cost of making openings for light fittings, grills, diffusers, cutouts made with frame of perimeter channels suitably fixed, all complete as per drawings, specification and direction of
the Engineer in Charge but excluding the cost </t>
  </si>
  <si>
    <t>of painting with :</t>
  </si>
  <si>
    <t>12.45.1</t>
  </si>
  <si>
    <t>12.5 mm thick tapered edge gypsum plain board conforming to IS: 2095- (Part I) :2011 (Board with BIS certification marks)</t>
  </si>
  <si>
    <t>12.45.3</t>
  </si>
  <si>
    <t>12.5 mm thick tapered edge gypsum moisture resistant board</t>
  </si>
  <si>
    <t>12mm cement plaster of mix:</t>
  </si>
  <si>
    <t>13.4.2</t>
  </si>
  <si>
    <t>1:6(1 cement: 6 coarse sand)</t>
  </si>
  <si>
    <t>15mm cement plaster on the rough side of single or half brick wall of mix:</t>
  </si>
  <si>
    <t>13.5.2</t>
  </si>
  <si>
    <t>1:6(1 cement: 6 course sand)</t>
  </si>
  <si>
    <t>18 mm cement plaster in two coats under layer 12 mm thick cement plaster 1:5 (1 cement : 5 coarse sand) finished with a top layer 6 mm thick cement plaster 1:6 (1 cement : 6 fine sand).</t>
  </si>
  <si>
    <t>6mm cement plaster to ceiling of mix:</t>
  </si>
  <si>
    <t>13.16.1</t>
  </si>
  <si>
    <t>1:3( 1 cement: 3 fine sand)</t>
  </si>
  <si>
    <t>Extra for providing and mixing water proofing material in cement per bag of plaster work in proportion recommended by the manufacturers.</t>
  </si>
  <si>
    <t>per bag of
. 50kg cement
used in
the mix</t>
  </si>
  <si>
    <t>Applying primer coats with primer of approved brand and manufacture , having low VOC (Volatile Orginic Compound) content.</t>
  </si>
  <si>
    <t>13.85.3</t>
  </si>
  <si>
    <t>With water thinnable cement primer on wall surface having VOC content less than 50grams/litre</t>
  </si>
  <si>
    <t>Wall painting with premium acrylic emulsion paint of interior grade,having  VOC (Volatile Orginic Compound) content less than 50grams/litre of approved brand and manufacture,including applying additional coats wherever required to achieve an even shade and colour.</t>
  </si>
  <si>
    <t>13.83.1</t>
  </si>
  <si>
    <t>One coat</t>
  </si>
  <si>
    <t>13.83.2</t>
  </si>
  <si>
    <t>Two coats</t>
  </si>
  <si>
    <t>Providing and applying white cement based putty of average thickness 1 mm, of approved brand and manufacturer, over the plastered wall surface to prepare the surface even and smooth complete.</t>
  </si>
  <si>
    <t>Finishing walls with Premium Acrylic Smooth exterior paint with Silicone additives of required shade:</t>
  </si>
  <si>
    <t>13.47.1</t>
  </si>
  <si>
    <t>New work (Two or more coats applied @ 1.43 ltr/10 sqm over and including priming coat of exterior primer applied @ 2.20 kg/10 sqm)</t>
  </si>
  <si>
    <t>Finishing walls with Premium Acrylic Smooth exterior paint with Silicone additives of required shade</t>
  </si>
  <si>
    <t>13.112.1</t>
  </si>
  <si>
    <t>Old work (Two or more coats applied @ 1.43 ltr/ 10 sqm) over existing cement paint surface</t>
  </si>
  <si>
    <t>Painting with synthetic enamel paint of approved brand and manufacture of required colour to give an even shade :</t>
  </si>
  <si>
    <t>13.61.1</t>
  </si>
  <si>
    <t xml:space="preserve">Two or more coats on new work </t>
  </si>
  <si>
    <t>13.99.1</t>
  </si>
  <si>
    <t>One or more coats on old work</t>
  </si>
  <si>
    <t>Add for plaster drip course/groove in plastered surface or moulding to R.C.C. projections.</t>
  </si>
  <si>
    <t>Metre</t>
  </si>
  <si>
    <t>Grading roof for water proofing treatment with</t>
  </si>
  <si>
    <t>22.14.1</t>
  </si>
  <si>
    <t xml:space="preserve">Cement concrete 1:2:4 (1 cement : 2 coarse sand  : 4 graded stone aggregate 20 mm nominal size </t>
  </si>
  <si>
    <t xml:space="preserve">Providing and laying  APP (Atactic Polypropylene Polymer)  modified prefabricated five layer  3mm  thick water  proofing  membrane,  black finished reinforced with non-woven polyester matt consisting of a coat of  bitumen  primer  for  bitumen  membrane  @  0.40  ltr/sqm.  by  the same membrane manufacture of density at 25°C, 0.87-0.89 kg/ltr and viscocity  70-160  cps.  Over  the  primer  coat  the  layer of  membrane shall  be  laid  using  Butane  Torch  and  sealing  all  joints  etc.,  and preparing  the  surface  complete.  The  vital  physical  and  chemical parameters  of  the  membrane  shall  be  as  under  : Joint  strength in longitudinal and transverse direction at 23°C as 650/450N/5cm. Tear strength  in  longitudinal  and  transverse  direction  as  300/250N. Softening point of membrane not less than 150°C. Cold flexibility shall be upto -2°C when tested in accordance with ASTM, D - 5147. The laying  of  membrane  shall be got done through the </t>
  </si>
  <si>
    <t>authorised applicator of the manufacturer of membrane.</t>
  </si>
  <si>
    <t>14.91.1</t>
  </si>
  <si>
    <t>3 mm thick</t>
  </si>
  <si>
    <t>Extra for covering top of membrane with Geotextile, 120 gsm non woven, 100%polyester of thickness 1 to 1.25 mm bonded to the membrane with intermittent touch by heating the membrane by Butane Torch as per manufactures recommendation.</t>
  </si>
  <si>
    <t>Providing and laying brick tiles over mumty roof grouted with cement mortar 1:3 (1 cement:3 fine sand) mixed with 2% of integral water proofing compound by weight of cement, over a 12 mm layer of cement mortar 1:3 (1 cement:3 fine sand) and finished neat</t>
  </si>
  <si>
    <t>12.19.1</t>
  </si>
  <si>
    <t xml:space="preserve">With common burnt clay F.P.S( non modular) brick tiles of class designation 10 </t>
  </si>
  <si>
    <t>10.16.1</t>
  </si>
  <si>
    <t>Steel work in built up tubular (round, square or rectangular hollow tubes etc.) trusses etc., 
including cutting, hoisting, fixing in position and applying a priming coat of approved steel 
primer, including welding and bolted with special shaped washers etc. complete. Hot finished welded type tubes</t>
  </si>
  <si>
    <t>Providing and fixing precoated galvanised iron profile sheets (size, shape and pitch of 
corrugation as approved by Engineer-in-Charge) of total coated thickness 0.50mm (base 
metal of minimum 0.45mm thickness with total coating thickness of 0.05mm) with zinc coating 
120 grams per sqm as per IS: 277, in 240 mpa steel grade, 5-7 microns epoxy primer on both 
side of the sheet and polyester top coat 15-18 microns. Sheet should have protective guard 
film of 25 microns minimum to avoid scratches during transportation and should be supplied 
in single length upto 12 metre or as desired by Engineer-in-charge. The sheet shall be fixed 
using self drilling /self tapping screws of size (5.5x 55 mm) with EPDM seal, complete upto 
any pitch in horizontal/ vertical or curved surfaces, excluding the cost of purlins, rafters and 
trusses and including cutting to size and shape wherever required.</t>
  </si>
  <si>
    <t xml:space="preserve">Providing RCC Rebar grouting with Hilti RE 500 V3 chemical. </t>
  </si>
  <si>
    <t>MR</t>
  </si>
  <si>
    <t>8 mm dia rebar grouting at 150mm depth</t>
  </si>
  <si>
    <t>12 mm dia rebar grouting at 200mm depth</t>
  </si>
  <si>
    <t>16 mm dia rebar grouting at 200mm depth</t>
  </si>
  <si>
    <t>Rate Analysis</t>
  </si>
  <si>
    <t>Providing and fixing 1mm thick Glossy /textured sunmica over flush door shutters. (Flush door shutter to be paid separately)</t>
  </si>
  <si>
    <t>Providing and fixing 6mm thick ply board on wooden frame of door .(Door frame to be paid separately)</t>
  </si>
  <si>
    <t>Providing and fixing 12mm thick Austin Gold ply board on wooden frame of door .(Door frame to be paid separately)</t>
  </si>
  <si>
    <t>Analysed on basis of DSR-23</t>
  </si>
  <si>
    <r>
      <t xml:space="preserve">Providing &amp; fixing </t>
    </r>
    <r>
      <rPr>
        <b/>
        <sz val="11"/>
        <rFont val="Palatino Linotype"/>
        <family val="1"/>
      </rPr>
      <t xml:space="preserve">galvanished Wire mesh (Rabbit) </t>
    </r>
    <r>
      <rPr>
        <sz val="11"/>
        <rFont val="Palatino Linotype"/>
        <family val="1"/>
      </rPr>
      <t>in 125 mm wide strip with average width of aperture 1.18 mm and nominal dia of wire 0.556 mm at acs junctions of R.C.C column, beam with Brick work before plaster work.</t>
    </r>
  </si>
  <si>
    <t>26.31.2</t>
  </si>
  <si>
    <t>Providing, mixing and applying bonding coat of approved adhesive on chipped portion of 
RCC as per specifications and direction of Engineer-In-charge complete in all respect. Epoxy bonding adhesive having coverage 2.20 sqm/kg of approved make.</t>
  </si>
  <si>
    <t>Total(Civil works)</t>
  </si>
  <si>
    <t>PHE WORKS</t>
  </si>
  <si>
    <r>
      <t xml:space="preserve">Providing &amp; fixing of white vitreous china </t>
    </r>
    <r>
      <rPr>
        <b/>
        <sz val="12"/>
        <rFont val="Microsoft New Tai Lue"/>
        <family val="2"/>
      </rPr>
      <t xml:space="preserve">pedestal type water closet (Europian type) </t>
    </r>
    <r>
      <rPr>
        <sz val="12"/>
        <rFont val="Microsoft New Tai Lue"/>
        <family val="2"/>
      </rPr>
      <t>with seat and lid, 10litre low level white vitreou china flushing cistern &amp; cp flush bend with fittings &amp; CI brackets, 40mm flush bend, overflow arrangement with special of standard make and mosquito proof coupling of approved municipal design complete, including painting of fittings and brackets, cutting and making good the walls and floors whereever required.</t>
    </r>
  </si>
  <si>
    <t>17.3.1</t>
  </si>
  <si>
    <t>W.C pan with ISI marked white solid plastic seat and lid</t>
  </si>
  <si>
    <r>
      <t xml:space="preserve">Providing and fixing </t>
    </r>
    <r>
      <rPr>
        <b/>
        <sz val="12"/>
        <rFont val="Microsoft New Tai Lue"/>
        <family val="2"/>
      </rPr>
      <t>wash basin</t>
    </r>
    <r>
      <rPr>
        <sz val="12"/>
        <rFont val="Microsoft New Tai Lue"/>
        <family val="2"/>
      </rPr>
      <t xml:space="preserve"> with C.I brackets, 15 mm cp brass pillar taps, 32 mm cp brass waste of standar pattern, including  pilar tap and painting of fittings and brackets, cutting and making good the walls requred:</t>
    </r>
  </si>
  <si>
    <t>17.7.3</t>
  </si>
  <si>
    <t>White vitreous china wash basin size 550X 400mm with single 15 mm C.P brass pillar tap</t>
  </si>
  <si>
    <t>17.22A</t>
  </si>
  <si>
    <r>
      <t xml:space="preserve">Providing and fixing  32mm dia </t>
    </r>
    <r>
      <rPr>
        <b/>
        <sz val="12"/>
        <color indexed="8"/>
        <rFont val="Microsoft New Tai Lue"/>
        <family val="2"/>
      </rPr>
      <t xml:space="preserve"> SS Bottle Trap </t>
    </r>
    <r>
      <rPr>
        <sz val="12"/>
        <color indexed="8"/>
        <rFont val="Microsoft New Tai Lue"/>
        <family val="2"/>
      </rPr>
      <t>(Jaquar cat no. ALD-CHR-770  / Hindware F850016 or approved equivalent) and other ancillary fittings, cutting and making good the walls wherever required complete as per directions of Engineer-Incharge.</t>
    </r>
  </si>
  <si>
    <r>
      <t xml:space="preserve">Providing and fixing stainless steel A ISI 304 (18/8) </t>
    </r>
    <r>
      <rPr>
        <b/>
        <sz val="12"/>
        <rFont val="Palatino Linotype"/>
        <family val="1"/>
      </rPr>
      <t>kitchen sink</t>
    </r>
    <r>
      <rPr>
        <sz val="12"/>
        <rFont val="Palatino Linotype"/>
        <family val="1"/>
      </rPr>
      <t xml:space="preserve"> as per I.S.13983 with C.I. Brackets, stainless steel plug 40mm including painting of fittings and brackets cutting and making good the walls wherever required.</t>
    </r>
  </si>
  <si>
    <t xml:space="preserve">  </t>
  </si>
  <si>
    <t>17.10.1</t>
  </si>
  <si>
    <t>Kitchen sink with drain board</t>
  </si>
  <si>
    <t>17.10.1.1</t>
  </si>
  <si>
    <t>510x1040 mm bowl depth 250mm</t>
  </si>
  <si>
    <r>
      <t>Providing &amp; fixing of CP brass pressmatic self closing</t>
    </r>
    <r>
      <rPr>
        <b/>
        <sz val="12"/>
        <color indexed="8"/>
        <rFont val="Palatino Linotype"/>
        <family val="1"/>
      </rPr>
      <t xml:space="preserve"> pillar tap </t>
    </r>
    <r>
      <rPr>
        <sz val="12"/>
        <color indexed="8"/>
        <rFont val="Palatino Linotype"/>
        <family val="1"/>
      </rPr>
      <t>( Jaquar cat no.PRS-031  / or approved equivalent )  as per direction of Engineer-Incharge.</t>
    </r>
  </si>
  <si>
    <t>Existing LOA Rate</t>
  </si>
  <si>
    <t>Supplying, laying, jointing, testing and commissioning approved make UPVC pipes SWR grade B confirming to IS 13592 with rubber ring joints confirming to IS 5382. The quoted rate shall include necessary fittings like Tees, Bends, offsets etc. including M.S angle with G.I. clamps complete</t>
  </si>
  <si>
    <t>75 mm dia.</t>
  </si>
  <si>
    <t>110 mm dia</t>
  </si>
  <si>
    <t>160 mm dia</t>
  </si>
  <si>
    <t>17.57A.1.1</t>
  </si>
  <si>
    <t>Providing and fixing SS 304 grade coupling with EPDM rubber gasket</t>
  </si>
  <si>
    <t xml:space="preserve">Providing and fixing Heavy class SS grating with Anti Cockroach Floor Trap of approved design including setting in floor with cement motor to match with floor finish as per direction of Engineer-Incharge. </t>
  </si>
  <si>
    <t>Size 125 mm</t>
  </si>
  <si>
    <t>Providing and fixing chlorinated poly vinyl chloride (CPVC) pipes hyaving thermal stability for hot &amp;coldwater supply, including all CPVC plain &amp; brass threaded fitting, including fixing the pipewith clampsat 1 m spacing. This includesjointing of pipes &amp;fittingwith one step CPVC solvent cement and cost ofcutting chases and making good the same including testing ofjoints complete as per direction ofEngineer in Charge.</t>
  </si>
  <si>
    <t>External work- Exposed on wall</t>
  </si>
  <si>
    <t>18.7.3</t>
  </si>
  <si>
    <t>25mm nominal outer dia. Pipes.</t>
  </si>
  <si>
    <r>
      <t xml:space="preserve">Concealed  work , </t>
    </r>
    <r>
      <rPr>
        <sz val="12"/>
        <rFont val="Palatino Linotype"/>
        <family val="1"/>
      </rPr>
      <t>including Cutting chases and making good the wall etc.</t>
    </r>
  </si>
  <si>
    <t>18.8.2</t>
  </si>
  <si>
    <t>20mm nominal outer dia. Pipes.</t>
  </si>
  <si>
    <t>Providing and fixing white vitreous china pedestal type water closet (European type) with seat and lid, 10 litre low level white vitreous china flushing cistern &amp; C.P. flush bend with fittings &amp; C.I. brackets,40 mm flush bend, overflow arrangement with specials of standard make and mosquito proof coupling of approved municipal design complete, including painting of fittings and brackets, cutting and making good the walls and floors wherever required :W.C. pan with ISI marked white solid plastic seat and lid</t>
  </si>
  <si>
    <t>17.7A</t>
  </si>
  <si>
    <t>Providing and fixing wash basin with C.I. brackets, 15 mm dia CP Brass single hole basin mixer of approved quality and make, including painting of fittings and brackets, cutting and making good the walls wherever required:-(a) White Vitreous China Wash basin size 550x400 mm with a
15 mm CP Brass single hole basin mixer</t>
  </si>
  <si>
    <t>Total(PHE works)</t>
  </si>
  <si>
    <t>ELECTRICAL WORKS</t>
  </si>
  <si>
    <r>
      <t xml:space="preserve">Wiring  for light point/ fan point/ exhaust fan point with 1.5 sq. mm FR  PVC insulated copper conductor single core cable in surface/ recessed PVC conduit, with </t>
    </r>
    <r>
      <rPr>
        <b/>
        <sz val="12"/>
        <color indexed="8"/>
        <rFont val="Palatino Linotype"/>
        <family val="1"/>
      </rPr>
      <t>modular type switch</t>
    </r>
    <r>
      <rPr>
        <sz val="12"/>
        <color indexed="8"/>
        <rFont val="Palatino Linotype"/>
        <family val="1"/>
      </rPr>
      <t>, modular Plate, suitable size G.I box etc. as required.</t>
    </r>
  </si>
  <si>
    <t>1.3.1</t>
  </si>
  <si>
    <t>Group A</t>
  </si>
  <si>
    <t>Point</t>
  </si>
  <si>
    <t>Wiring for circuit/ submain wiring along with earth wire with the following sizes PVC insulated copper conductor, single core cable in surface/ recessed PVC conduit as required.</t>
  </si>
  <si>
    <t>1.7.2</t>
  </si>
  <si>
    <t>2 X 2.5 sq. mm + 1 X 2.5 sq. mm earth wire(For Ckt..)</t>
  </si>
  <si>
    <t>1.7.3</t>
  </si>
  <si>
    <t>2 X 4 sq. mm + 1 X 4 sq. mm earth wire(For 1.5TON Ac and  power)</t>
  </si>
  <si>
    <t>1.7.4</t>
  </si>
  <si>
    <t>2 X 6 sq. mm + 1 X 6 sq. mm earth wire  (From main panel to Light DB and 2 ton AC  in hall)</t>
  </si>
  <si>
    <r>
      <t xml:space="preserve">supplying and fixing  two module stepped type electronic fan regulator </t>
    </r>
    <r>
      <rPr>
        <sz val="12"/>
        <color indexed="8"/>
        <rFont val="Palatino Linotype"/>
        <family val="1"/>
      </rPr>
      <t xml:space="preserve"> on the existing modular plate and switch box excluding modular plate as required.</t>
    </r>
  </si>
  <si>
    <r>
      <t xml:space="preserve">supplying and fixing modular </t>
    </r>
    <r>
      <rPr>
        <b/>
        <sz val="12"/>
        <color indexed="8"/>
        <rFont val="Palatino Linotype"/>
        <family val="1"/>
      </rPr>
      <t>Blanking plate</t>
    </r>
    <r>
      <rPr>
        <sz val="12"/>
        <color indexed="8"/>
        <rFont val="Palatino Linotype"/>
        <family val="1"/>
      </rPr>
      <t xml:space="preserve"> on the existing modular plate and switch box excluding modular plate as required.</t>
    </r>
  </si>
  <si>
    <r>
      <t>supplying and fixing following size/modules, GI box alongwith</t>
    </r>
    <r>
      <rPr>
        <sz val="12"/>
        <color indexed="8"/>
        <rFont val="Palatino Linotype"/>
        <family val="1"/>
      </rPr>
      <t xml:space="preserve"> modular base &amp; cover plate for  modular switches in reccess etc. as required.</t>
    </r>
  </si>
  <si>
    <t>1.27.1</t>
  </si>
  <si>
    <t>1or2 Module(75mmX75mm)</t>
  </si>
  <si>
    <t>1.27.2</t>
  </si>
  <si>
    <t>3 Module(100mmX75mm)</t>
  </si>
  <si>
    <t>DSR-1402+20% Erection</t>
  </si>
  <si>
    <r>
      <t xml:space="preserve">Supplying and fixing </t>
    </r>
    <r>
      <rPr>
        <b/>
        <sz val="12"/>
        <color indexed="8"/>
        <rFont val="Palatino Linotype"/>
        <family val="1"/>
      </rPr>
      <t xml:space="preserve"> </t>
    </r>
    <r>
      <rPr>
        <sz val="12"/>
        <color indexed="8"/>
        <rFont val="Palatino Linotype"/>
        <family val="1"/>
      </rPr>
      <t xml:space="preserve"> 5/6 amps, one way  modular switch  ISI marked  as required. </t>
    </r>
  </si>
  <si>
    <t>DSR-1405+20% Erection</t>
  </si>
  <si>
    <r>
      <t xml:space="preserve">Supplying and fixing </t>
    </r>
    <r>
      <rPr>
        <b/>
        <sz val="12"/>
        <color indexed="8"/>
        <rFont val="Palatino Linotype"/>
        <family val="1"/>
      </rPr>
      <t xml:space="preserve"> 3</t>
    </r>
    <r>
      <rPr>
        <sz val="12"/>
        <color indexed="8"/>
        <rFont val="Palatino Linotype"/>
        <family val="1"/>
      </rPr>
      <t xml:space="preserve"> pin, 5/6 amps modular socket outlet ISI marked  as required. </t>
    </r>
  </si>
  <si>
    <r>
      <t>Supplying and fixing suitable size G.I. box with modular plate and cover in front on surface or recess including providing and fixing</t>
    </r>
    <r>
      <rPr>
        <b/>
        <sz val="12"/>
        <color indexed="8"/>
        <rFont val="Palatino Linotype"/>
        <family val="1"/>
      </rPr>
      <t xml:space="preserve"> 6</t>
    </r>
    <r>
      <rPr>
        <sz val="12"/>
        <color indexed="8"/>
        <rFont val="Palatino Linotype"/>
        <family val="1"/>
      </rPr>
      <t xml:space="preserve"> pin, 15/16 amps modular socket outlet and 15/16 amps modular type switch</t>
    </r>
    <r>
      <rPr>
        <b/>
        <sz val="12"/>
        <color indexed="8"/>
        <rFont val="Palatino Linotype"/>
        <family val="1"/>
      </rPr>
      <t xml:space="preserve"> </t>
    </r>
    <r>
      <rPr>
        <sz val="12"/>
        <color indexed="8"/>
        <rFont val="Palatino Linotype"/>
        <family val="1"/>
      </rPr>
      <t>connection, painting etc. as required.</t>
    </r>
  </si>
  <si>
    <t>S/F/F Way Single Pole &amp; neutral, sheet steel, MCB distribution board, 240V on surface/recess, complete with tinned copper busbar,neutral busbar,earth bar, din bar  inerconnections, power painted including earthing etc as reqd.(But without MCB/RCCB/Isolator)</t>
  </si>
  <si>
    <t>2.3.3</t>
  </si>
  <si>
    <t>12Way double  door (For Ground floor   DB)</t>
  </si>
  <si>
    <r>
      <t>Supplying and fixing 5A to 32A rating, 240/415 volts,10kA ‘</t>
    </r>
    <r>
      <rPr>
        <b/>
        <sz val="12"/>
        <color indexed="8"/>
        <rFont val="Palatino Linotype"/>
        <family val="1"/>
      </rPr>
      <t>C</t>
    </r>
    <r>
      <rPr>
        <sz val="12"/>
        <color indexed="8"/>
        <rFont val="Palatino Linotype"/>
        <family val="1"/>
      </rPr>
      <t>’ series, miniature circuit breaker suitable for inductive loads of following poles in the existing MCB DB complete with connections, testing and commissioning etc. as required.</t>
    </r>
  </si>
  <si>
    <t>2.10.1</t>
  </si>
  <si>
    <t>6/32 amps, single pole,</t>
  </si>
  <si>
    <t>2.10.2</t>
  </si>
  <si>
    <t xml:space="preserve">32 amps, SPN </t>
  </si>
  <si>
    <t>5.7 BSR</t>
  </si>
  <si>
    <t>Supplying and fixing  recess  mounted  following types  LED downlighter complete with minium efficiency 100lm/w in pressure dia-cast alluminium housing and  integrated electronic driver &amp;LED directly  on ceilling  including connection with 1.5 sq mm FR PVC insulated copper conductor single core cable and earthing etc. As required.</t>
  </si>
  <si>
    <t>5.7.2</t>
  </si>
  <si>
    <t>9/10 watt</t>
  </si>
  <si>
    <t>8.15 BSR</t>
  </si>
  <si>
    <t>Supplying and installation   regular stander modle ceiling fan of 1200 mm sweep with service value (CM/MM)minimum 4.0 air delivery minimum 210 cum/min including wiring down rod of  standarsd lenth(upto 30cm) with 1.5 sq. mm FRLS  pvc insulated copper  conductor etc. as required.</t>
  </si>
  <si>
    <t>8.17.1BSR</t>
  </si>
  <si>
    <r>
      <t xml:space="preserve">Supply and installation of </t>
    </r>
    <r>
      <rPr>
        <b/>
        <sz val="12"/>
        <color indexed="8"/>
        <rFont val="Palatino Linotype"/>
        <family val="1"/>
      </rPr>
      <t>300 mm</t>
    </r>
    <r>
      <rPr>
        <sz val="12"/>
        <color indexed="8"/>
        <rFont val="Palatino Linotype"/>
        <family val="1"/>
      </rPr>
      <t xml:space="preserve">, 230 V A.C </t>
    </r>
    <r>
      <rPr>
        <b/>
        <sz val="12"/>
        <color indexed="8"/>
        <rFont val="Palatino Linotype"/>
        <family val="1"/>
      </rPr>
      <t>Exhaust fan</t>
    </r>
    <r>
      <rPr>
        <sz val="12"/>
        <color indexed="8"/>
        <rFont val="Palatino Linotype"/>
        <family val="1"/>
      </rPr>
      <t xml:space="preserve"> in the existing opening, including including making good the damage, connection, testing, commissioning etc. as reqd. MAKE:-Orient/Crompton/Bajaj/Polycab. </t>
    </r>
  </si>
  <si>
    <t>6.1   BSR</t>
  </si>
  <si>
    <t>Supplying and fixing of following types lamp in the existing electrical fitting / fixtures etc. as required.</t>
  </si>
  <si>
    <t>6.1.4</t>
  </si>
  <si>
    <t>9/10 watt LED  lamp</t>
  </si>
  <si>
    <t>DSR-1442+20% Erection</t>
  </si>
  <si>
    <t>Supply and installation of Brass batten/angle holder</t>
  </si>
  <si>
    <t>Wiring for group controlled(looped) light point/fan point/exhaust fan point/call bell point(without independent switch etc.) with 1.5 sqmm FRLS PVC insulated copper conductor single core cable in surface/recessed PVC conduit and earthing the point with 1.5 sqmm FRLS PVC insulated copper conductor single core cable etc. as required.</t>
  </si>
  <si>
    <t>Quotation Rate</t>
  </si>
  <si>
    <t>Supply and installation of inverter driven split AC of 1.5 Ton, 3 star all complete as per direction of Engineer-in-charge of make- Blue Star, Daikin,Voltas or equivalent.</t>
  </si>
  <si>
    <t>Total(Electrical works)</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</si>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</sst>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0.00_);_(* \(#,##0.00\);_(* &quot;-&quot;??_);_(@_)"/>
    <numFmt numFmtId="165" formatCode="[$-409]d\-mmm\-yyyy;@"/>
    <numFmt numFmtId="166" formatCode="0.0"/>
    <numFmt numFmtId="167" formatCode="[$-409]dd\-mmm\-yy;@"/>
    <numFmt numFmtId="168" formatCode="0.000"/>
  </numFmts>
  <fonts count="4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sz val="10"/>
      <name val="Book Antiqua"/>
      <family val="1"/>
    </font>
    <font>
      <b/>
      <sz val="11"/>
      <name val="Book Antiqua"/>
      <family val="1"/>
    </font>
    <font>
      <sz val="11"/>
      <name val="Book Antiqua"/>
      <family val="1"/>
    </font>
    <font>
      <sz val="12"/>
      <name val="Book Antiqua"/>
      <family val="1"/>
    </font>
    <font>
      <b/>
      <sz val="12"/>
      <name val="Book Antiqua"/>
      <family val="1"/>
    </font>
    <font>
      <sz val="11"/>
      <name val="Calibri"/>
      <family val="2"/>
      <scheme val="minor"/>
    </font>
    <font>
      <sz val="10"/>
      <name val="Arial"/>
      <family val="2"/>
    </font>
    <font>
      <u/>
      <sz val="10"/>
      <color theme="10"/>
      <name val="Arial"/>
      <family val="2"/>
    </font>
    <font>
      <b/>
      <u/>
      <sz val="12"/>
      <color rgb="FF0070C0"/>
      <name val="Times New Roman"/>
      <family val="1"/>
    </font>
    <font>
      <sz val="11"/>
      <color theme="1"/>
      <name val="Calibri"/>
      <family val="2"/>
      <scheme val="minor"/>
    </font>
    <font>
      <b/>
      <sz val="11"/>
      <name val="Times New Roman"/>
      <family val="1"/>
    </font>
    <font>
      <b/>
      <u/>
      <sz val="11"/>
      <name val="Times New Roman"/>
      <family val="1"/>
    </font>
    <font>
      <sz val="11"/>
      <color theme="1"/>
      <name val="Palatino Linotype"/>
      <family val="1"/>
    </font>
    <font>
      <sz val="12"/>
      <name val="Palatino Linotype"/>
      <family val="1"/>
    </font>
    <font>
      <b/>
      <sz val="11"/>
      <name val="Palatino Linotype"/>
      <family val="1"/>
    </font>
    <font>
      <sz val="11"/>
      <name val="Palatino Linotype"/>
      <family val="1"/>
    </font>
    <font>
      <sz val="11"/>
      <color indexed="8"/>
      <name val="Palatino Linotype"/>
      <family val="1"/>
    </font>
    <font>
      <sz val="10"/>
      <name val="Palatino Linotype"/>
      <family val="1"/>
    </font>
    <font>
      <sz val="11"/>
      <color rgb="FF7030A0"/>
      <name val="Palatino Linotype"/>
      <family val="1"/>
    </font>
    <font>
      <sz val="9"/>
      <name val="Palatino Linotype"/>
      <family val="1"/>
    </font>
    <font>
      <sz val="10"/>
      <name val="Helv"/>
      <charset val="204"/>
    </font>
    <font>
      <sz val="12"/>
      <name val="Microsoft New Tai Lue"/>
      <family val="2"/>
    </font>
    <font>
      <b/>
      <sz val="12"/>
      <name val="Microsoft New Tai Lue"/>
      <family val="2"/>
    </font>
    <font>
      <sz val="12"/>
      <color indexed="8"/>
      <name val="Microsoft New Tai Lue"/>
      <family val="2"/>
    </font>
    <font>
      <sz val="12"/>
      <color theme="1"/>
      <name val="Microsoft New Tai Lue"/>
      <family val="2"/>
    </font>
    <font>
      <b/>
      <sz val="12"/>
      <color indexed="8"/>
      <name val="Microsoft New Tai Lue"/>
      <family val="2"/>
    </font>
    <font>
      <b/>
      <sz val="12"/>
      <name val="Palatino Linotype"/>
      <family val="1"/>
    </font>
    <font>
      <sz val="12"/>
      <color theme="1"/>
      <name val="Palatino Linotype"/>
      <family val="1"/>
    </font>
    <font>
      <b/>
      <sz val="12"/>
      <color indexed="8"/>
      <name val="Palatino Linotype"/>
      <family val="1"/>
    </font>
    <font>
      <sz val="12"/>
      <color indexed="8"/>
      <name val="Palatino Linotype"/>
      <family val="1"/>
    </font>
    <font>
      <sz val="12"/>
      <color rgb="FF002060"/>
      <name val="Palatino Linotype"/>
      <family val="1"/>
    </font>
    <font>
      <sz val="12"/>
      <color theme="1" tint="4.9989318521683403E-2"/>
      <name val="Palatino Linotype"/>
      <family val="1"/>
    </font>
  </fonts>
  <fills count="9">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
      <patternFill patternType="solid">
        <fgColor rgb="FF92D050"/>
        <bgColor indexed="64"/>
      </patternFill>
    </fill>
  </fills>
  <borders count="2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6">
    <xf numFmtId="0" fontId="0" fillId="0" borderId="0"/>
    <xf numFmtId="0" fontId="1" fillId="0" borderId="0" applyNumberFormat="0" applyFill="0" applyBorder="0" applyAlignment="0" applyProtection="0">
      <alignment vertical="top"/>
      <protection locked="0"/>
    </xf>
    <xf numFmtId="0" fontId="2" fillId="0" borderId="0"/>
    <xf numFmtId="0" fontId="9" fillId="0" borderId="0"/>
    <xf numFmtId="0" fontId="11" fillId="0" borderId="0"/>
    <xf numFmtId="0" fontId="11" fillId="0" borderId="0"/>
    <xf numFmtId="0" fontId="15" fillId="0" borderId="0"/>
    <xf numFmtId="43" fontId="2" fillId="0" borderId="0" applyFont="0" applyFill="0" applyBorder="0" applyAlignment="0" applyProtection="0"/>
    <xf numFmtId="0" fontId="16" fillId="0" borderId="0" applyNumberFormat="0" applyFill="0" applyBorder="0" applyAlignment="0" applyProtection="0"/>
    <xf numFmtId="1" fontId="18" fillId="0" borderId="10">
      <alignment horizontal="center" vertical="center"/>
    </xf>
    <xf numFmtId="0" fontId="2" fillId="0" borderId="0"/>
    <xf numFmtId="164" fontId="18" fillId="0" borderId="0" applyFont="0" applyFill="0" applyBorder="0" applyAlignment="0" applyProtection="0"/>
    <xf numFmtId="0" fontId="2" fillId="0" borderId="0"/>
    <xf numFmtId="0" fontId="29" fillId="0" borderId="0"/>
    <xf numFmtId="164" fontId="2" fillId="0" borderId="0" applyFont="0" applyFill="0" applyBorder="0" applyAlignment="0" applyProtection="0"/>
    <xf numFmtId="0" fontId="2" fillId="0" borderId="0"/>
  </cellStyleXfs>
  <cellXfs count="259">
    <xf numFmtId="0" fontId="0" fillId="0" borderId="0" xfId="0"/>
    <xf numFmtId="0" fontId="0" fillId="5" borderId="0" xfId="0" applyFill="1"/>
    <xf numFmtId="0" fontId="0" fillId="5" borderId="2" xfId="0" applyFill="1" applyBorder="1"/>
    <xf numFmtId="0" fontId="0" fillId="5" borderId="3" xfId="0" applyFill="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5" xfId="0" applyBorder="1" applyAlignment="1">
      <alignment horizontal="center" vertical="center"/>
    </xf>
    <xf numFmtId="0" fontId="0" fillId="0" borderId="7" xfId="0" applyBorder="1"/>
    <xf numFmtId="0" fontId="0" fillId="0" borderId="8" xfId="0" applyBorder="1"/>
    <xf numFmtId="0" fontId="0" fillId="0" borderId="9" xfId="0" applyBorder="1"/>
    <xf numFmtId="0" fontId="10" fillId="0" borderId="1" xfId="3" applyFont="1" applyBorder="1" applyAlignment="1" applyProtection="1">
      <alignment vertical="center"/>
      <protection hidden="1"/>
    </xf>
    <xf numFmtId="0" fontId="11" fillId="0" borderId="1" xfId="3" applyFont="1" applyBorder="1" applyAlignment="1" applyProtection="1">
      <alignment vertical="center"/>
      <protection hidden="1"/>
    </xf>
    <xf numFmtId="0" fontId="10" fillId="0" borderId="1" xfId="3" applyFont="1" applyBorder="1" applyAlignment="1" applyProtection="1">
      <alignment horizontal="right" vertical="center"/>
      <protection hidden="1"/>
    </xf>
    <xf numFmtId="0" fontId="11" fillId="0" borderId="0" xfId="3" applyFont="1" applyAlignment="1" applyProtection="1">
      <alignment vertical="center"/>
      <protection hidden="1"/>
    </xf>
    <xf numFmtId="0" fontId="10" fillId="0" borderId="0" xfId="3" applyFont="1" applyAlignment="1" applyProtection="1">
      <alignment horizontal="center" vertical="center"/>
      <protection hidden="1"/>
    </xf>
    <xf numFmtId="0" fontId="11" fillId="0" borderId="0" xfId="3" applyFont="1" applyAlignment="1" applyProtection="1">
      <alignment horizontal="left" vertical="center"/>
      <protection hidden="1"/>
    </xf>
    <xf numFmtId="167" fontId="11" fillId="0" borderId="0" xfId="3" applyNumberFormat="1" applyFont="1" applyAlignment="1" applyProtection="1">
      <alignment horizontal="left" vertical="center"/>
      <protection hidden="1"/>
    </xf>
    <xf numFmtId="0" fontId="11" fillId="0" borderId="0" xfId="4" applyAlignment="1" applyProtection="1">
      <alignment horizontal="left" vertical="center"/>
      <protection hidden="1"/>
    </xf>
    <xf numFmtId="0" fontId="10" fillId="0" borderId="0" xfId="5" applyFont="1" applyAlignment="1" applyProtection="1">
      <alignment horizontal="left" vertical="center"/>
      <protection hidden="1"/>
    </xf>
    <xf numFmtId="0" fontId="11" fillId="0" borderId="0" xfId="3" applyFont="1" applyAlignment="1" applyProtection="1">
      <alignment horizontal="justify" vertical="center"/>
      <protection hidden="1"/>
    </xf>
    <xf numFmtId="0" fontId="11" fillId="0" borderId="0" xfId="3" applyFont="1" applyAlignment="1" applyProtection="1">
      <alignment vertical="top"/>
      <protection hidden="1"/>
    </xf>
    <xf numFmtId="166" fontId="12" fillId="0" borderId="0" xfId="3" applyNumberFormat="1" applyFont="1" applyAlignment="1" applyProtection="1">
      <alignment horizontal="center" vertical="top"/>
      <protection hidden="1"/>
    </xf>
    <xf numFmtId="0" fontId="12" fillId="0" borderId="0" xfId="3" applyFont="1" applyAlignment="1" applyProtection="1">
      <alignment vertical="top"/>
      <protection hidden="1"/>
    </xf>
    <xf numFmtId="0" fontId="0" fillId="0" borderId="0" xfId="3" applyFont="1" applyAlignment="1" applyProtection="1">
      <alignment vertical="top"/>
      <protection hidden="1"/>
    </xf>
    <xf numFmtId="0" fontId="9" fillId="0" borderId="0" xfId="3" applyAlignment="1" applyProtection="1">
      <alignment vertical="top"/>
      <protection hidden="1"/>
    </xf>
    <xf numFmtId="0" fontId="12" fillId="0" borderId="0" xfId="3" applyFont="1" applyAlignment="1" applyProtection="1">
      <alignment horizontal="center" vertical="top"/>
      <protection hidden="1"/>
    </xf>
    <xf numFmtId="0" fontId="11" fillId="0" borderId="0" xfId="0" applyFont="1" applyAlignment="1" applyProtection="1">
      <alignment vertical="center"/>
      <protection hidden="1"/>
    </xf>
    <xf numFmtId="0" fontId="11" fillId="0" borderId="0" xfId="0" applyFont="1" applyAlignment="1" applyProtection="1">
      <alignment horizontal="center" vertical="center" wrapText="1"/>
      <protection hidden="1"/>
    </xf>
    <xf numFmtId="0" fontId="0" fillId="0" borderId="0" xfId="0" applyProtection="1">
      <protection hidden="1"/>
    </xf>
    <xf numFmtId="0" fontId="11" fillId="0" borderId="0" xfId="0" applyFont="1" applyAlignment="1" applyProtection="1">
      <alignment horizontal="justify" vertical="center"/>
      <protection hidden="1"/>
    </xf>
    <xf numFmtId="166" fontId="11" fillId="0" borderId="0" xfId="0" applyNumberFormat="1" applyFont="1" applyAlignment="1" applyProtection="1">
      <alignment horizontal="center" vertical="center"/>
      <protection hidden="1"/>
    </xf>
    <xf numFmtId="0" fontId="11" fillId="0" borderId="0" xfId="0" applyFont="1" applyAlignment="1" applyProtection="1">
      <alignment horizontal="right" vertical="center"/>
      <protection hidden="1"/>
    </xf>
    <xf numFmtId="0" fontId="9" fillId="0" borderId="0" xfId="3" applyProtection="1">
      <protection hidden="1"/>
    </xf>
    <xf numFmtId="167" fontId="10" fillId="0" borderId="0" xfId="3" applyNumberFormat="1" applyFont="1" applyAlignment="1" applyProtection="1">
      <alignment vertical="center"/>
      <protection hidden="1"/>
    </xf>
    <xf numFmtId="0" fontId="10" fillId="0" borderId="0" xfId="3" applyFont="1" applyAlignment="1" applyProtection="1">
      <alignment horizontal="right" vertical="center"/>
      <protection hidden="1"/>
    </xf>
    <xf numFmtId="0" fontId="10" fillId="0" borderId="0" xfId="3" applyFont="1" applyAlignment="1" applyProtection="1">
      <alignment horizontal="left" vertical="center" indent="2"/>
      <protection hidden="1"/>
    </xf>
    <xf numFmtId="0" fontId="11" fillId="0" borderId="0" xfId="0" applyFont="1" applyAlignment="1" applyProtection="1">
      <alignment horizontal="left" vertical="center" indent="2"/>
      <protection hidden="1"/>
    </xf>
    <xf numFmtId="0" fontId="10" fillId="0" borderId="0" xfId="0" applyFont="1" applyAlignment="1" applyProtection="1">
      <alignment horizontal="left" vertical="center"/>
      <protection hidden="1"/>
    </xf>
    <xf numFmtId="167" fontId="10" fillId="0" borderId="0" xfId="0" applyNumberFormat="1" applyFont="1" applyAlignment="1" applyProtection="1">
      <alignment horizontal="left" vertical="center" indent="1"/>
      <protection hidden="1"/>
    </xf>
    <xf numFmtId="0" fontId="11" fillId="0" borderId="14" xfId="0" applyFont="1" applyBorder="1" applyAlignment="1" applyProtection="1">
      <alignment horizontal="left" vertical="center"/>
      <protection hidden="1"/>
    </xf>
    <xf numFmtId="0" fontId="12" fillId="0" borderId="0" xfId="3" applyFont="1" applyAlignment="1" applyProtection="1">
      <alignment horizontal="left" vertical="center"/>
      <protection hidden="1"/>
    </xf>
    <xf numFmtId="0" fontId="9" fillId="0" borderId="0" xfId="3" applyAlignment="1" applyProtection="1">
      <alignment vertical="center"/>
      <protection hidden="1"/>
    </xf>
    <xf numFmtId="0" fontId="11" fillId="0" borderId="0" xfId="3" applyFont="1" applyAlignment="1" applyProtection="1">
      <alignment horizontal="center" vertical="top"/>
      <protection hidden="1"/>
    </xf>
    <xf numFmtId="0" fontId="10" fillId="6" borderId="10" xfId="3" applyFont="1" applyFill="1" applyBorder="1" applyAlignment="1" applyProtection="1">
      <alignment horizontal="left" vertical="center" indent="1"/>
      <protection hidden="1"/>
    </xf>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11" fillId="6" borderId="15" xfId="0" applyFont="1" applyFill="1" applyBorder="1" applyAlignment="1" applyProtection="1">
      <alignment vertical="center"/>
      <protection locked="0" hidden="1"/>
    </xf>
    <xf numFmtId="0" fontId="14" fillId="0" borderId="0" xfId="0" applyFont="1"/>
    <xf numFmtId="0" fontId="14" fillId="6" borderId="10" xfId="0" applyFont="1" applyFill="1" applyBorder="1" applyProtection="1">
      <protection locked="0" hidden="1"/>
    </xf>
    <xf numFmtId="4" fontId="8" fillId="0" borderId="10" xfId="0" applyNumberFormat="1" applyFont="1" applyBorder="1" applyAlignment="1" applyProtection="1">
      <alignment horizontal="center"/>
      <protection hidden="1"/>
    </xf>
    <xf numFmtId="0" fontId="5" fillId="5" borderId="0" xfId="0" applyFont="1" applyFill="1" applyAlignment="1" applyProtection="1">
      <alignment horizontal="center" vertical="center"/>
      <protection hidden="1"/>
    </xf>
    <xf numFmtId="0" fontId="5" fillId="5" borderId="0" xfId="0" applyFont="1" applyFill="1" applyAlignment="1" applyProtection="1">
      <alignment wrapText="1"/>
      <protection hidden="1"/>
    </xf>
    <xf numFmtId="0" fontId="5" fillId="0" borderId="0" xfId="0" applyFont="1" applyAlignment="1" applyProtection="1">
      <alignment horizontal="center" vertical="center"/>
      <protection hidden="1"/>
    </xf>
    <xf numFmtId="0" fontId="5" fillId="0" borderId="0" xfId="0" applyFont="1" applyAlignment="1" applyProtection="1">
      <alignment wrapText="1"/>
      <protection hidden="1"/>
    </xf>
    <xf numFmtId="0" fontId="6" fillId="0" borderId="0" xfId="0" applyFont="1" applyAlignment="1" applyProtection="1">
      <alignment horizontal="center" vertical="center"/>
      <protection hidden="1"/>
    </xf>
    <xf numFmtId="0" fontId="6" fillId="0" borderId="0" xfId="0" applyFont="1" applyAlignment="1">
      <alignment horizontal="center" vertical="top"/>
    </xf>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vertical="top"/>
    </xf>
    <xf numFmtId="0" fontId="19" fillId="0" borderId="10" xfId="0" applyFont="1" applyBorder="1" applyAlignment="1">
      <alignment horizontal="center" vertical="top" wrapText="1"/>
    </xf>
    <xf numFmtId="4" fontId="19" fillId="0" borderId="10" xfId="6" applyNumberFormat="1" applyFont="1" applyBorder="1" applyAlignment="1" applyProtection="1">
      <alignment horizontal="center" vertical="center"/>
      <protection hidden="1"/>
    </xf>
    <xf numFmtId="9" fontId="19" fillId="8" borderId="10" xfId="6" applyNumberFormat="1" applyFont="1" applyFill="1" applyBorder="1" applyAlignment="1" applyProtection="1">
      <alignment horizontal="center" vertical="center"/>
      <protection locked="0"/>
    </xf>
    <xf numFmtId="3" fontId="19" fillId="0" borderId="10" xfId="6" applyNumberFormat="1" applyFont="1" applyBorder="1" applyAlignment="1" applyProtection="1">
      <alignment horizontal="center" vertical="center"/>
      <protection hidden="1"/>
    </xf>
    <xf numFmtId="10" fontId="5" fillId="0" borderId="10" xfId="0" applyNumberFormat="1" applyFont="1" applyBorder="1" applyAlignment="1" applyProtection="1">
      <alignment horizontal="center" vertical="center"/>
      <protection hidden="1"/>
    </xf>
    <xf numFmtId="2" fontId="8" fillId="7" borderId="10" xfId="0" applyNumberFormat="1" applyFont="1" applyFill="1" applyBorder="1" applyAlignment="1" applyProtection="1">
      <alignment horizontal="center" vertical="center"/>
      <protection hidden="1"/>
    </xf>
    <xf numFmtId="4" fontId="5" fillId="0" borderId="10" xfId="0" applyNumberFormat="1" applyFont="1" applyBorder="1" applyAlignment="1" applyProtection="1">
      <alignment horizontal="center" vertical="center"/>
      <protection hidden="1"/>
    </xf>
    <xf numFmtId="0" fontId="5" fillId="6" borderId="0" xfId="0" applyFont="1" applyFill="1" applyAlignment="1" applyProtection="1">
      <alignment horizontal="center" vertical="center"/>
      <protection hidden="1"/>
    </xf>
    <xf numFmtId="0" fontId="23" fillId="0" borderId="10" xfId="0" applyFont="1" applyBorder="1" applyAlignment="1">
      <alignment horizontal="center" vertical="center" wrapText="1"/>
    </xf>
    <xf numFmtId="0" fontId="23" fillId="0" borderId="10" xfId="0" applyFont="1" applyBorder="1" applyAlignment="1">
      <alignment horizontal="center"/>
    </xf>
    <xf numFmtId="0" fontId="23" fillId="0" borderId="10" xfId="0" applyFont="1" applyBorder="1" applyAlignment="1">
      <alignment horizontal="center" vertical="center"/>
    </xf>
    <xf numFmtId="2" fontId="23" fillId="0" borderId="10" xfId="0" applyNumberFormat="1" applyFont="1" applyBorder="1" applyAlignment="1">
      <alignment horizontal="center" vertical="center"/>
    </xf>
    <xf numFmtId="0" fontId="24" fillId="0" borderId="0" xfId="0" applyFont="1"/>
    <xf numFmtId="0" fontId="24" fillId="0" borderId="10" xfId="0" applyFont="1" applyBorder="1" applyAlignment="1">
      <alignment horizontal="center" vertical="top"/>
    </xf>
    <xf numFmtId="0" fontId="24" fillId="0" borderId="10" xfId="0" applyFont="1" applyBorder="1" applyAlignment="1">
      <alignment horizontal="left" vertical="top"/>
    </xf>
    <xf numFmtId="0" fontId="24" fillId="0" borderId="0" xfId="0" applyFont="1" applyAlignment="1">
      <alignment wrapText="1"/>
    </xf>
    <xf numFmtId="0" fontId="24" fillId="0" borderId="10" xfId="0" applyFont="1" applyBorder="1" applyAlignment="1">
      <alignment horizontal="center" vertical="center"/>
    </xf>
    <xf numFmtId="2" fontId="24" fillId="0" borderId="10" xfId="0" applyNumberFormat="1" applyFont="1" applyBorder="1" applyAlignment="1">
      <alignment horizontal="center" vertical="center"/>
    </xf>
    <xf numFmtId="0" fontId="24" fillId="0" borderId="10" xfId="0" applyFont="1" applyBorder="1" applyAlignment="1">
      <alignment horizontal="left" wrapText="1"/>
    </xf>
    <xf numFmtId="2" fontId="24" fillId="0" borderId="0" xfId="0" applyNumberFormat="1" applyFont="1"/>
    <xf numFmtId="0" fontId="24" fillId="0" borderId="10" xfId="0" applyFont="1" applyBorder="1" applyAlignment="1">
      <alignment horizontal="left" vertical="top" wrapText="1"/>
    </xf>
    <xf numFmtId="0" fontId="24" fillId="0" borderId="10" xfId="0" applyFont="1" applyBorder="1" applyAlignment="1">
      <alignment horizontal="left"/>
    </xf>
    <xf numFmtId="2" fontId="24" fillId="0" borderId="10" xfId="0" applyNumberFormat="1" applyFont="1" applyBorder="1" applyAlignment="1">
      <alignment horizontal="left" vertical="top"/>
    </xf>
    <xf numFmtId="0" fontId="25" fillId="0" borderId="10" xfId="12" applyFont="1" applyBorder="1" applyAlignment="1">
      <alignment horizontal="left" vertical="top"/>
    </xf>
    <xf numFmtId="0" fontId="25" fillId="0" borderId="10" xfId="12" applyFont="1" applyBorder="1" applyAlignment="1">
      <alignment horizontal="left" vertical="top" wrapText="1"/>
    </xf>
    <xf numFmtId="2" fontId="24" fillId="0" borderId="10" xfId="0" applyNumberFormat="1" applyFont="1" applyBorder="1" applyAlignment="1">
      <alignment horizontal="center" vertical="center" wrapText="1"/>
    </xf>
    <xf numFmtId="0" fontId="26" fillId="0" borderId="10" xfId="0" applyFont="1" applyBorder="1" applyAlignment="1">
      <alignment horizontal="left" vertical="top"/>
    </xf>
    <xf numFmtId="0" fontId="24" fillId="0" borderId="10" xfId="0" applyFont="1" applyBorder="1" applyAlignment="1">
      <alignment horizontal="center" vertical="center" wrapText="1"/>
    </xf>
    <xf numFmtId="0" fontId="24" fillId="0" borderId="10" xfId="0" applyFont="1" applyBorder="1" applyAlignment="1">
      <alignment vertical="top" wrapText="1"/>
    </xf>
    <xf numFmtId="0" fontId="21" fillId="0" borderId="10" xfId="12" applyFont="1" applyBorder="1" applyAlignment="1">
      <alignment horizontal="left" vertical="top"/>
    </xf>
    <xf numFmtId="2" fontId="24" fillId="0" borderId="10" xfId="12" applyNumberFormat="1" applyFont="1" applyBorder="1" applyAlignment="1">
      <alignment horizontal="center" vertical="center" wrapText="1"/>
    </xf>
    <xf numFmtId="0" fontId="26" fillId="0" borderId="10" xfId="0" applyFont="1" applyBorder="1" applyAlignment="1">
      <alignment horizontal="center" vertical="center" wrapText="1"/>
    </xf>
    <xf numFmtId="168" fontId="24" fillId="0" borderId="10" xfId="0" applyNumberFormat="1" applyFont="1" applyBorder="1" applyAlignment="1">
      <alignment horizontal="center" vertical="center" wrapText="1"/>
    </xf>
    <xf numFmtId="0" fontId="24" fillId="0" borderId="10" xfId="12" applyFont="1" applyBorder="1" applyAlignment="1">
      <alignment horizontal="left" vertical="top"/>
    </xf>
    <xf numFmtId="0" fontId="24" fillId="0" borderId="10" xfId="12" applyFont="1" applyBorder="1" applyAlignment="1">
      <alignment horizontal="left" vertical="top" wrapText="1"/>
    </xf>
    <xf numFmtId="0" fontId="24" fillId="0" borderId="10" xfId="12" applyFont="1" applyBorder="1" applyAlignment="1">
      <alignment horizontal="center" vertical="center"/>
    </xf>
    <xf numFmtId="2" fontId="24" fillId="0" borderId="10" xfId="12" applyNumberFormat="1" applyFont="1" applyBorder="1" applyAlignment="1">
      <alignment horizontal="center" vertical="center"/>
    </xf>
    <xf numFmtId="0" fontId="21" fillId="0" borderId="10" xfId="0" applyFont="1" applyBorder="1" applyAlignment="1">
      <alignment horizontal="left" vertical="top"/>
    </xf>
    <xf numFmtId="0" fontId="24" fillId="0" borderId="10" xfId="12" applyFont="1" applyBorder="1" applyAlignment="1">
      <alignment horizontal="center" vertical="top"/>
    </xf>
    <xf numFmtId="0" fontId="24" fillId="0" borderId="10" xfId="0" applyFont="1" applyBorder="1"/>
    <xf numFmtId="0" fontId="27" fillId="0" borderId="10" xfId="0" applyFont="1" applyBorder="1" applyAlignment="1">
      <alignment horizontal="left" vertical="top"/>
    </xf>
    <xf numFmtId="0" fontId="21" fillId="0" borderId="10" xfId="0" applyFont="1" applyBorder="1" applyAlignment="1">
      <alignment vertical="top" wrapText="1"/>
    </xf>
    <xf numFmtId="0" fontId="21" fillId="0" borderId="10" xfId="0" applyFont="1" applyBorder="1" applyAlignment="1">
      <alignment horizontal="left" vertical="top" wrapText="1"/>
    </xf>
    <xf numFmtId="0" fontId="21" fillId="0" borderId="10" xfId="0" applyFont="1" applyBorder="1" applyAlignment="1">
      <alignment horizontal="center" vertical="top" wrapText="1"/>
    </xf>
    <xf numFmtId="2" fontId="27" fillId="0" borderId="10" xfId="0" applyNumberFormat="1" applyFont="1" applyBorder="1" applyAlignment="1">
      <alignment horizontal="center" vertical="center" wrapText="1"/>
    </xf>
    <xf numFmtId="2" fontId="24" fillId="0" borderId="10" xfId="12" applyNumberFormat="1" applyFont="1" applyBorder="1" applyAlignment="1">
      <alignment horizontal="left" vertical="top"/>
    </xf>
    <xf numFmtId="0" fontId="26" fillId="0" borderId="10" xfId="0" applyFont="1" applyBorder="1" applyAlignment="1">
      <alignment horizontal="center" vertical="center"/>
    </xf>
    <xf numFmtId="2" fontId="26" fillId="0" borderId="10" xfId="0" applyNumberFormat="1" applyFont="1" applyBorder="1" applyAlignment="1">
      <alignment horizontal="center" vertical="center" wrapText="1"/>
    </xf>
    <xf numFmtId="0" fontId="24" fillId="0" borderId="10" xfId="0" applyFont="1" applyBorder="1" applyAlignment="1">
      <alignment horizontal="justify" vertical="top" wrapText="1"/>
    </xf>
    <xf numFmtId="2" fontId="28" fillId="0" borderId="10" xfId="0" applyNumberFormat="1" applyFont="1" applyBorder="1" applyAlignment="1">
      <alignment horizontal="center" vertical="center" wrapText="1"/>
    </xf>
    <xf numFmtId="2" fontId="21" fillId="0" borderId="10" xfId="0" applyNumberFormat="1" applyFont="1" applyBorder="1" applyAlignment="1">
      <alignment horizontal="left" vertical="top"/>
    </xf>
    <xf numFmtId="0" fontId="21" fillId="0" borderId="10" xfId="0" applyFont="1" applyBorder="1" applyAlignment="1">
      <alignment horizontal="center" vertical="top"/>
    </xf>
    <xf numFmtId="2" fontId="21" fillId="0" borderId="10" xfId="0" applyNumberFormat="1" applyFont="1" applyBorder="1" applyAlignment="1">
      <alignment horizontal="center" vertical="center" wrapText="1"/>
    </xf>
    <xf numFmtId="0" fontId="23" fillId="0" borderId="10" xfId="0" applyFont="1" applyBorder="1" applyAlignment="1">
      <alignment horizontal="center" vertical="top" wrapText="1"/>
    </xf>
    <xf numFmtId="2" fontId="23" fillId="0" borderId="10" xfId="0" applyNumberFormat="1" applyFont="1" applyBorder="1" applyAlignment="1">
      <alignment horizontal="center" vertical="center" wrapText="1"/>
    </xf>
    <xf numFmtId="0" fontId="30" fillId="0" borderId="10" xfId="13" applyFont="1" applyBorder="1" applyAlignment="1">
      <alignment horizontal="center" vertical="center" wrapText="1"/>
    </xf>
    <xf numFmtId="0" fontId="30" fillId="0" borderId="10" xfId="0" applyFont="1" applyBorder="1" applyAlignment="1">
      <alignment horizontal="justify" vertical="top" wrapText="1"/>
    </xf>
    <xf numFmtId="0" fontId="30" fillId="0" borderId="10" xfId="13" applyFont="1" applyBorder="1" applyAlignment="1">
      <alignment horizontal="center"/>
    </xf>
    <xf numFmtId="2" fontId="32" fillId="0" borderId="10" xfId="13" applyNumberFormat="1" applyFont="1" applyBorder="1" applyAlignment="1">
      <alignment horizontal="right"/>
    </xf>
    <xf numFmtId="2" fontId="30" fillId="0" borderId="10" xfId="13" applyNumberFormat="1" applyFont="1" applyBorder="1" applyAlignment="1">
      <alignment horizontal="right" wrapText="1"/>
    </xf>
    <xf numFmtId="164" fontId="30" fillId="0" borderId="10" xfId="14" applyFont="1" applyFill="1" applyBorder="1" applyAlignment="1">
      <alignment horizontal="center"/>
    </xf>
    <xf numFmtId="164" fontId="32" fillId="0" borderId="10" xfId="14" applyFont="1" applyFill="1" applyBorder="1" applyAlignment="1">
      <alignment horizontal="right"/>
    </xf>
    <xf numFmtId="0" fontId="30" fillId="0" borderId="10" xfId="13" applyFont="1" applyBorder="1" applyAlignment="1">
      <alignment horizontal="justify" vertical="top" wrapText="1"/>
    </xf>
    <xf numFmtId="2" fontId="24" fillId="0" borderId="10" xfId="0" applyNumberFormat="1" applyFont="1" applyBorder="1" applyAlignment="1">
      <alignment horizontal="center" wrapText="1"/>
    </xf>
    <xf numFmtId="0" fontId="30" fillId="0" borderId="10" xfId="14" applyNumberFormat="1" applyFont="1" applyFill="1" applyBorder="1" applyAlignment="1">
      <alignment horizontal="center"/>
    </xf>
    <xf numFmtId="0" fontId="30" fillId="0" borderId="10" xfId="0" applyFont="1" applyBorder="1" applyAlignment="1">
      <alignment horizontal="justify" vertical="center"/>
    </xf>
    <xf numFmtId="0" fontId="30" fillId="0" borderId="10" xfId="14" applyNumberFormat="1" applyFont="1" applyFill="1" applyBorder="1" applyAlignment="1">
      <alignment horizontal="center" wrapText="1"/>
    </xf>
    <xf numFmtId="0" fontId="30" fillId="0" borderId="10" xfId="13" applyFont="1" applyBorder="1" applyAlignment="1">
      <alignment horizontal="justify" vertical="top"/>
    </xf>
    <xf numFmtId="0" fontId="24" fillId="0" borderId="0" xfId="0" applyFont="1" applyAlignment="1">
      <alignment horizontal="left"/>
    </xf>
    <xf numFmtId="0" fontId="33" fillId="0" borderId="10" xfId="0" applyFont="1" applyBorder="1" applyAlignment="1">
      <alignment horizontal="justify" vertical="top"/>
    </xf>
    <xf numFmtId="2" fontId="22" fillId="0" borderId="10" xfId="0" applyNumberFormat="1" applyFont="1" applyBorder="1" applyAlignment="1">
      <alignment horizontal="center" vertical="center"/>
    </xf>
    <xf numFmtId="0" fontId="22" fillId="0" borderId="10" xfId="0" applyFont="1" applyBorder="1" applyAlignment="1">
      <alignment horizontal="justify" vertical="center"/>
    </xf>
    <xf numFmtId="0" fontId="22" fillId="0" borderId="10" xfId="13" applyFont="1" applyBorder="1" applyAlignment="1">
      <alignment horizontal="center" vertical="center"/>
    </xf>
    <xf numFmtId="164" fontId="22" fillId="0" borderId="10" xfId="11" applyFont="1" applyFill="1" applyBorder="1" applyAlignment="1">
      <alignment horizontal="center" vertical="center" wrapText="1"/>
    </xf>
    <xf numFmtId="0" fontId="22" fillId="0" borderId="10" xfId="0" applyFont="1" applyBorder="1" applyAlignment="1">
      <alignment horizontal="center" vertical="center"/>
    </xf>
    <xf numFmtId="164" fontId="22" fillId="0" borderId="10" xfId="11" applyFont="1" applyFill="1" applyBorder="1" applyAlignment="1">
      <alignment horizontal="center" vertical="center"/>
    </xf>
    <xf numFmtId="0" fontId="22" fillId="0" borderId="10" xfId="13" applyFont="1" applyBorder="1" applyAlignment="1">
      <alignment horizontal="center" vertical="center" wrapText="1"/>
    </xf>
    <xf numFmtId="0" fontId="36" fillId="0" borderId="10" xfId="0" applyFont="1" applyBorder="1" applyAlignment="1">
      <alignment horizontal="justify" vertical="top"/>
    </xf>
    <xf numFmtId="2" fontId="30" fillId="0" borderId="10" xfId="13" applyNumberFormat="1" applyFont="1" applyBorder="1" applyAlignment="1">
      <alignment horizontal="center" vertical="center" wrapText="1"/>
    </xf>
    <xf numFmtId="0" fontId="22" fillId="0" borderId="10" xfId="0" applyFont="1" applyBorder="1" applyAlignment="1">
      <alignment horizontal="center" vertical="center" wrapText="1"/>
    </xf>
    <xf numFmtId="0" fontId="22" fillId="0" borderId="10" xfId="0" applyFont="1" applyBorder="1" applyAlignment="1">
      <alignment horizontal="justify" vertical="top"/>
    </xf>
    <xf numFmtId="0" fontId="22" fillId="0" borderId="10" xfId="0" applyFont="1" applyBorder="1" applyAlignment="1">
      <alignment horizontal="center"/>
    </xf>
    <xf numFmtId="0" fontId="22" fillId="0" borderId="10" xfId="0" applyFont="1" applyBorder="1" applyAlignment="1">
      <alignment horizontal="justify" vertical="top" wrapText="1"/>
    </xf>
    <xf numFmtId="164" fontId="22" fillId="0" borderId="10" xfId="14" applyFont="1" applyFill="1" applyBorder="1" applyAlignment="1">
      <alignment horizontal="center" vertical="center"/>
    </xf>
    <xf numFmtId="0" fontId="22" fillId="0" borderId="10" xfId="15" applyFont="1" applyBorder="1" applyAlignment="1">
      <alignment horizontal="justify" vertical="top" wrapText="1"/>
    </xf>
    <xf numFmtId="2" fontId="30" fillId="0" borderId="10" xfId="13" applyNumberFormat="1" applyFont="1" applyBorder="1" applyAlignment="1">
      <alignment horizontal="center" vertical="center"/>
    </xf>
    <xf numFmtId="0" fontId="22" fillId="0" borderId="10" xfId="0" applyFont="1" applyBorder="1" applyAlignment="1">
      <alignment horizontal="center" vertical="top"/>
    </xf>
    <xf numFmtId="0" fontId="22" fillId="0" borderId="10" xfId="0" applyFont="1" applyBorder="1" applyAlignment="1">
      <alignment vertical="top"/>
    </xf>
    <xf numFmtId="0" fontId="35" fillId="0" borderId="10" xfId="0" applyFont="1" applyBorder="1" applyAlignment="1">
      <alignment horizontal="center" vertical="top"/>
    </xf>
    <xf numFmtId="0" fontId="35" fillId="0" borderId="10" xfId="0" applyFont="1" applyBorder="1" applyAlignment="1">
      <alignment horizontal="justify" vertical="top"/>
    </xf>
    <xf numFmtId="0" fontId="22" fillId="0" borderId="10" xfId="0" applyFont="1" applyBorder="1" applyAlignment="1">
      <alignment vertical="top" wrapText="1"/>
    </xf>
    <xf numFmtId="0" fontId="36" fillId="0" borderId="10" xfId="0" applyFont="1" applyBorder="1" applyAlignment="1">
      <alignment horizontal="center" vertical="center" wrapText="1"/>
    </xf>
    <xf numFmtId="0" fontId="36" fillId="0" borderId="10" xfId="0" applyFont="1" applyBorder="1" applyAlignment="1">
      <alignment horizontal="justify" vertical="top" wrapText="1"/>
    </xf>
    <xf numFmtId="43" fontId="36" fillId="0" borderId="10" xfId="7" applyFont="1" applyFill="1" applyBorder="1" applyAlignment="1">
      <alignment horizontal="center" vertical="center" wrapText="1"/>
    </xf>
    <xf numFmtId="0" fontId="36" fillId="0" borderId="10" xfId="0" applyFont="1" applyBorder="1" applyAlignment="1">
      <alignment vertical="top" wrapText="1"/>
    </xf>
    <xf numFmtId="43" fontId="22" fillId="0" borderId="10" xfId="7" applyFont="1" applyFill="1" applyBorder="1" applyAlignment="1">
      <alignment horizontal="center" vertical="center" wrapText="1"/>
    </xf>
    <xf numFmtId="0" fontId="39" fillId="0" borderId="10" xfId="0" applyFont="1" applyBorder="1" applyAlignment="1">
      <alignment horizontal="center" vertical="center" wrapText="1"/>
    </xf>
    <xf numFmtId="2" fontId="36" fillId="0" borderId="10" xfId="0" applyNumberFormat="1" applyFont="1" applyBorder="1" applyAlignment="1">
      <alignment horizontal="center" vertical="center" wrapText="1"/>
    </xf>
    <xf numFmtId="0" fontId="36" fillId="0" borderId="10" xfId="0" applyFont="1" applyBorder="1" applyAlignment="1">
      <alignment vertical="center" wrapText="1"/>
    </xf>
    <xf numFmtId="0" fontId="40" fillId="0" borderId="10" xfId="0" applyFont="1" applyBorder="1" applyAlignment="1">
      <alignment horizontal="center" vertical="center" wrapText="1"/>
    </xf>
    <xf numFmtId="0" fontId="24" fillId="0" borderId="10" xfId="0" applyFont="1" applyBorder="1" applyAlignment="1">
      <alignment horizontal="center" vertical="top" wrapText="1"/>
    </xf>
    <xf numFmtId="0" fontId="17" fillId="0" borderId="0" xfId="0" applyFont="1" applyAlignment="1">
      <alignment horizontal="center"/>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xf>
    <xf numFmtId="0" fontId="1" fillId="5" borderId="0" xfId="1" applyFill="1" applyBorder="1" applyAlignment="1" applyProtection="1">
      <alignment horizontal="center"/>
    </xf>
    <xf numFmtId="0" fontId="1" fillId="5" borderId="6" xfId="1" applyFill="1" applyBorder="1" applyAlignment="1" applyProtection="1">
      <alignment horizont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4" borderId="5" xfId="0" applyFill="1" applyBorder="1" applyAlignment="1">
      <alignment horizontal="center"/>
    </xf>
    <xf numFmtId="0" fontId="0" fillId="4" borderId="0" xfId="0" applyFill="1" applyAlignment="1">
      <alignment horizontal="center"/>
    </xf>
    <xf numFmtId="0" fontId="0" fillId="4" borderId="6" xfId="0" applyFill="1" applyBorder="1" applyAlignment="1">
      <alignment horizontal="center"/>
    </xf>
    <xf numFmtId="0" fontId="0" fillId="3" borderId="5" xfId="0" applyFill="1" applyBorder="1" applyAlignment="1">
      <alignment horizontal="center" wrapText="1"/>
    </xf>
    <xf numFmtId="0" fontId="0" fillId="3" borderId="0" xfId="0" applyFill="1" applyAlignment="1">
      <alignment horizontal="center" wrapText="1"/>
    </xf>
    <xf numFmtId="0" fontId="0" fillId="3" borderId="6" xfId="0" applyFill="1" applyBorder="1" applyAlignment="1">
      <alignment horizontal="center" wrapText="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0" fillId="2" borderId="0" xfId="0" applyFill="1" applyAlignment="1">
      <alignment horizontal="center" wrapText="1"/>
    </xf>
    <xf numFmtId="0" fontId="0" fillId="0" borderId="10" xfId="0" applyBorder="1" applyAlignment="1">
      <alignment horizontal="center" vertical="center"/>
    </xf>
    <xf numFmtId="0" fontId="14" fillId="6" borderId="10" xfId="0" applyFont="1" applyFill="1" applyBorder="1" applyAlignment="1" applyProtection="1">
      <alignment horizontal="center" vertical="center"/>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4" fillId="6" borderId="10" xfId="0" applyFont="1" applyFill="1" applyBorder="1" applyAlignment="1" applyProtection="1">
      <alignment horizontal="center" vertical="center" wrapText="1"/>
      <protection locked="0"/>
    </xf>
    <xf numFmtId="0" fontId="14" fillId="6" borderId="10" xfId="0" applyFont="1" applyFill="1" applyBorder="1" applyAlignment="1" applyProtection="1">
      <alignment horizontal="center"/>
      <protection locked="0"/>
    </xf>
    <xf numFmtId="0" fontId="14" fillId="6" borderId="12" xfId="0" applyFont="1" applyFill="1" applyBorder="1" applyAlignment="1" applyProtection="1">
      <alignment horizontal="center"/>
      <protection locked="0"/>
    </xf>
    <xf numFmtId="0" fontId="0" fillId="0" borderId="10" xfId="0" applyBorder="1" applyAlignment="1">
      <alignment horizontal="center"/>
    </xf>
    <xf numFmtId="0" fontId="14" fillId="6" borderId="10" xfId="0" applyFont="1" applyFill="1" applyBorder="1" applyAlignment="1" applyProtection="1">
      <alignment horizontal="center"/>
      <protection locked="0" hidden="1"/>
    </xf>
    <xf numFmtId="165" fontId="14" fillId="6" borderId="10" xfId="0" applyNumberFormat="1" applyFont="1" applyFill="1" applyBorder="1" applyAlignment="1" applyProtection="1">
      <alignment horizontal="center"/>
      <protection locked="0" hidden="1"/>
    </xf>
    <xf numFmtId="0" fontId="5" fillId="6" borderId="0" xfId="0" applyFont="1" applyFill="1" applyAlignment="1" applyProtection="1">
      <alignment horizontal="center"/>
      <protection hidden="1"/>
    </xf>
    <xf numFmtId="0" fontId="6" fillId="0" borderId="0" xfId="0" applyFont="1" applyAlignment="1" applyProtection="1">
      <alignment horizontal="center" vertical="center" wrapText="1"/>
      <protection hidden="1"/>
    </xf>
    <xf numFmtId="0" fontId="5" fillId="0" borderId="0" xfId="0" applyFont="1" applyAlignment="1" applyProtection="1">
      <alignment horizontal="center"/>
      <protection hidden="1"/>
    </xf>
    <xf numFmtId="0" fontId="5" fillId="0" borderId="17" xfId="0" applyFont="1" applyBorder="1" applyAlignment="1" applyProtection="1">
      <alignment horizontal="center"/>
      <protection hidden="1"/>
    </xf>
    <xf numFmtId="0" fontId="6" fillId="6" borderId="11" xfId="0" applyFont="1" applyFill="1" applyBorder="1" applyAlignment="1" applyProtection="1">
      <alignment horizontal="center"/>
      <protection hidden="1"/>
    </xf>
    <xf numFmtId="0" fontId="6" fillId="6" borderId="13" xfId="0" applyFont="1" applyFill="1" applyBorder="1" applyAlignment="1" applyProtection="1">
      <alignment horizontal="center"/>
      <protection hidden="1"/>
    </xf>
    <xf numFmtId="0" fontId="19" fillId="0" borderId="12" xfId="0" applyFont="1" applyBorder="1" applyAlignment="1">
      <alignment horizontal="center" vertical="center" wrapText="1"/>
    </xf>
    <xf numFmtId="0" fontId="19" fillId="0" borderId="19" xfId="0" applyFont="1" applyBorder="1" applyAlignment="1">
      <alignment horizontal="center" vertical="center" wrapText="1"/>
    </xf>
    <xf numFmtId="0" fontId="6" fillId="7" borderId="0" xfId="0" applyFont="1" applyFill="1" applyAlignment="1" applyProtection="1">
      <alignment horizontal="center"/>
      <protection hidden="1"/>
    </xf>
    <xf numFmtId="0" fontId="6" fillId="7" borderId="17" xfId="0" applyFont="1" applyFill="1" applyBorder="1" applyAlignment="1" applyProtection="1">
      <alignment horizontal="center"/>
      <protection hidden="1"/>
    </xf>
    <xf numFmtId="0" fontId="5" fillId="0" borderId="11" xfId="0" applyFont="1" applyBorder="1" applyAlignment="1" applyProtection="1">
      <alignment horizontal="right"/>
      <protection hidden="1"/>
    </xf>
    <xf numFmtId="0" fontId="5" fillId="0" borderId="18" xfId="0" applyFont="1" applyBorder="1" applyAlignment="1" applyProtection="1">
      <alignment horizontal="right"/>
      <protection hidden="1"/>
    </xf>
    <xf numFmtId="0" fontId="19" fillId="0" borderId="11" xfId="6" applyFont="1" applyBorder="1" applyAlignment="1" applyProtection="1">
      <alignment horizontal="right" vertical="center"/>
      <protection hidden="1"/>
    </xf>
    <xf numFmtId="0" fontId="19" fillId="0" borderId="18" xfId="6" applyFont="1" applyBorder="1" applyAlignment="1" applyProtection="1">
      <alignment horizontal="right" vertical="center"/>
      <protection hidden="1"/>
    </xf>
    <xf numFmtId="0" fontId="19" fillId="0" borderId="13" xfId="6" applyFont="1" applyBorder="1" applyAlignment="1" applyProtection="1">
      <alignment horizontal="right" vertical="center"/>
      <protection hidden="1"/>
    </xf>
    <xf numFmtId="0" fontId="6" fillId="0" borderId="11" xfId="6" applyFont="1" applyBorder="1" applyAlignment="1" applyProtection="1">
      <alignment horizontal="right" vertical="center"/>
      <protection hidden="1"/>
    </xf>
    <xf numFmtId="0" fontId="6" fillId="0" borderId="18" xfId="6" applyFont="1" applyBorder="1" applyAlignment="1" applyProtection="1">
      <alignment horizontal="right" vertical="center"/>
      <protection hidden="1"/>
    </xf>
    <xf numFmtId="0" fontId="6" fillId="0" borderId="13" xfId="6" applyFont="1" applyBorder="1" applyAlignment="1" applyProtection="1">
      <alignment horizontal="right" vertical="center"/>
      <protection hidden="1"/>
    </xf>
    <xf numFmtId="0" fontId="5" fillId="0" borderId="13" xfId="0" applyFont="1" applyBorder="1" applyAlignment="1" applyProtection="1">
      <alignment horizontal="right"/>
      <protection hidden="1"/>
    </xf>
    <xf numFmtId="0" fontId="5" fillId="0" borderId="11" xfId="0" applyFont="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5" fillId="2" borderId="0" xfId="0" applyFont="1" applyFill="1" applyAlignment="1" applyProtection="1">
      <alignment horizontal="center"/>
      <protection hidden="1"/>
    </xf>
    <xf numFmtId="0" fontId="19" fillId="0" borderId="0" xfId="0" applyFont="1" applyAlignment="1">
      <alignment horizontal="right" vertical="top"/>
    </xf>
    <xf numFmtId="0" fontId="20" fillId="0" borderId="1" xfId="0" applyFont="1" applyBorder="1" applyAlignment="1">
      <alignment horizontal="center" vertical="top"/>
    </xf>
    <xf numFmtId="0" fontId="19" fillId="0" borderId="11" xfId="0" applyFont="1" applyBorder="1" applyAlignment="1">
      <alignment horizontal="left" vertical="center" wrapText="1"/>
    </xf>
    <xf numFmtId="0" fontId="19" fillId="0" borderId="18" xfId="0" applyFont="1" applyBorder="1" applyAlignment="1">
      <alignment horizontal="left" vertical="center" wrapText="1"/>
    </xf>
    <xf numFmtId="0" fontId="19" fillId="0" borderId="13" xfId="0" applyFont="1" applyBorder="1" applyAlignment="1">
      <alignment horizontal="left" vertical="center" wrapText="1"/>
    </xf>
    <xf numFmtId="0" fontId="19" fillId="0" borderId="12" xfId="0" applyFont="1" applyBorder="1" applyAlignment="1">
      <alignment horizontal="left" vertical="top" wrapText="1"/>
    </xf>
    <xf numFmtId="0" fontId="19" fillId="0" borderId="19" xfId="0" applyFont="1" applyBorder="1" applyAlignment="1">
      <alignment horizontal="left" vertical="top" wrapText="1"/>
    </xf>
    <xf numFmtId="0" fontId="6" fillId="6" borderId="10" xfId="0" applyFont="1" applyFill="1" applyBorder="1" applyAlignment="1" applyProtection="1">
      <alignment horizontal="center"/>
      <protection hidden="1"/>
    </xf>
    <xf numFmtId="0" fontId="6" fillId="0" borderId="0" xfId="0" applyFont="1" applyAlignment="1" applyProtection="1">
      <alignment horizontal="center" wrapText="1"/>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8" fillId="0" borderId="10" xfId="0" applyFont="1" applyBorder="1" applyAlignment="1" applyProtection="1">
      <alignment horizontal="center"/>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xf numFmtId="0" fontId="5" fillId="6" borderId="10" xfId="0" applyFont="1" applyFill="1" applyBorder="1" applyAlignment="1" applyProtection="1">
      <alignment horizontal="center"/>
      <protection hidden="1"/>
    </xf>
    <xf numFmtId="0" fontId="5" fillId="0" borderId="1" xfId="0" applyFont="1" applyBorder="1" applyAlignment="1" applyProtection="1">
      <alignment horizontal="center"/>
      <protection hidden="1"/>
    </xf>
    <xf numFmtId="0" fontId="12" fillId="0" borderId="0" xfId="3" applyFont="1" applyAlignment="1" applyProtection="1">
      <alignment horizontal="justify" vertical="center"/>
      <protection hidden="1"/>
    </xf>
    <xf numFmtId="0" fontId="10" fillId="0" borderId="0" xfId="3" applyFont="1" applyAlignment="1" applyProtection="1">
      <alignment horizontal="center" vertical="center"/>
      <protection hidden="1"/>
    </xf>
    <xf numFmtId="0" fontId="0" fillId="6" borderId="0" xfId="3" applyFont="1" applyFill="1" applyAlignment="1" applyProtection="1">
      <alignment horizontal="left" vertical="center"/>
      <protection locked="0" hidden="1"/>
    </xf>
    <xf numFmtId="0" fontId="11" fillId="6" borderId="0" xfId="3" applyFont="1" applyFill="1" applyAlignment="1" applyProtection="1">
      <alignment horizontal="left" vertical="center"/>
      <protection locked="0" hidden="1"/>
    </xf>
    <xf numFmtId="167" fontId="11" fillId="0" borderId="0" xfId="3" applyNumberFormat="1" applyFont="1" applyAlignment="1" applyProtection="1">
      <alignment horizontal="left" vertical="center"/>
      <protection hidden="1"/>
    </xf>
    <xf numFmtId="0" fontId="12" fillId="2" borderId="0" xfId="3" applyFont="1" applyFill="1" applyAlignment="1" applyProtection="1">
      <alignment horizontal="justify" vertical="top"/>
      <protection hidden="1"/>
    </xf>
    <xf numFmtId="0" fontId="12" fillId="0" borderId="0" xfId="3" applyFont="1" applyAlignment="1" applyProtection="1">
      <alignment horizontal="justify" vertical="top"/>
      <protection hidden="1"/>
    </xf>
    <xf numFmtId="0" fontId="13" fillId="0" borderId="0" xfId="3" applyFont="1" applyAlignment="1" applyProtection="1">
      <alignment horizontal="justify" vertical="center"/>
      <protection hidden="1"/>
    </xf>
    <xf numFmtId="0" fontId="0" fillId="0" borderId="0" xfId="3" applyFont="1" applyAlignment="1" applyProtection="1">
      <alignment horizontal="justify" vertical="top"/>
      <protection hidden="1"/>
    </xf>
    <xf numFmtId="0" fontId="11" fillId="0" borderId="0" xfId="3" applyFont="1" applyAlignment="1" applyProtection="1">
      <alignment horizontal="justify" vertical="top"/>
      <protection hidden="1"/>
    </xf>
    <xf numFmtId="0" fontId="0" fillId="0" borderId="0" xfId="3" applyFont="1" applyAlignment="1" applyProtection="1">
      <alignment vertical="top" wrapText="1"/>
      <protection hidden="1"/>
    </xf>
    <xf numFmtId="0" fontId="0" fillId="0" borderId="0" xfId="0" applyAlignment="1" applyProtection="1">
      <alignment vertical="top" wrapText="1"/>
      <protection hidden="1"/>
    </xf>
    <xf numFmtId="0" fontId="11" fillId="0" borderId="16" xfId="0" applyFont="1" applyBorder="1" applyAlignment="1" applyProtection="1">
      <alignment horizontal="left" vertical="center" indent="2"/>
      <protection hidden="1"/>
    </xf>
    <xf numFmtId="167" fontId="10" fillId="6" borderId="10" xfId="3" applyNumberFormat="1" applyFont="1" applyFill="1" applyBorder="1" applyAlignment="1" applyProtection="1">
      <alignment horizontal="left" vertical="center" indent="1"/>
      <protection hidden="1"/>
    </xf>
    <xf numFmtId="0" fontId="11" fillId="0" borderId="14" xfId="0" applyFont="1" applyBorder="1" applyAlignment="1" applyProtection="1">
      <alignment horizontal="left" vertical="center" indent="2"/>
      <protection hidden="1"/>
    </xf>
    <xf numFmtId="0" fontId="11" fillId="0" borderId="0" xfId="0" applyFont="1" applyAlignment="1" applyProtection="1">
      <alignment horizontal="left" vertical="center" indent="2"/>
      <protection hidden="1"/>
    </xf>
    <xf numFmtId="0" fontId="11" fillId="6" borderId="15" xfId="0" applyFont="1" applyFill="1" applyBorder="1" applyAlignment="1" applyProtection="1">
      <alignment horizontal="center" vertical="center"/>
      <protection locked="0" hidden="1"/>
    </xf>
    <xf numFmtId="0" fontId="11" fillId="0" borderId="15" xfId="0" applyFont="1" applyBorder="1" applyAlignment="1" applyProtection="1">
      <alignment horizontal="left" vertical="center" indent="2"/>
      <protection hidden="1"/>
    </xf>
    <xf numFmtId="0" fontId="10" fillId="6" borderId="10" xfId="3" applyFont="1" applyFill="1" applyBorder="1" applyAlignment="1" applyProtection="1">
      <alignment horizontal="center" vertical="center"/>
      <protection hidden="1"/>
    </xf>
  </cellXfs>
  <cellStyles count="16">
    <cellStyle name="Comma 10" xfId="14" xr:uid="{2069EFBA-CB03-4BD8-B584-2A60363D807D}"/>
    <cellStyle name="Comma 2" xfId="7" xr:uid="{00000000-0005-0000-0000-000000000000}"/>
    <cellStyle name="Comma 3" xfId="11" xr:uid="{55A06194-6D43-4A1D-824C-A4E937AEA9C3}"/>
    <cellStyle name="Hyperlink" xfId="1" builtinId="8"/>
    <cellStyle name="Hyperlink 2" xfId="8" xr:uid="{00000000-0005-0000-0000-000002000000}"/>
    <cellStyle name="Normal" xfId="0" builtinId="0"/>
    <cellStyle name="Normal 2" xfId="6" xr:uid="{00000000-0005-0000-0000-000004000000}"/>
    <cellStyle name="Normal 2 2" xfId="12" xr:uid="{ECF285B1-54ED-4AED-BF95-22F02529CD30}"/>
    <cellStyle name="Normal 2 3" xfId="10" xr:uid="{1CDCF048-DFC9-424E-A4C6-CD0864F51826}"/>
    <cellStyle name="Normal 7" xfId="15" xr:uid="{754EACD8-B28D-4983-B361-58A0BB617B87}"/>
    <cellStyle name="Normal_Annexures TW 04" xfId="3" xr:uid="{00000000-0005-0000-0000-000005000000}"/>
    <cellStyle name="Normal_Attach 3(JV)" xfId="5" xr:uid="{00000000-0005-0000-0000-000006000000}"/>
    <cellStyle name="Normal_Cost Est_ADD_ final(R1)f-park(Pkg- II)For ILFS" xfId="13" xr:uid="{2212E157-D211-4E1E-B640-06763EA26A33}"/>
    <cellStyle name="Normal_Price_Schedules for Insulator Package Rev-01" xfId="2" xr:uid="{00000000-0005-0000-0000-000007000000}"/>
    <cellStyle name="Normal_PRICE-SCHE Bihar-Rev-2-corrections_Annexures TW 04" xfId="4" xr:uid="{00000000-0005-0000-0000-000008000000}"/>
    <cellStyle name="Style 1" xfId="9" xr:uid="{00000000-0005-0000-0000-000003000000}"/>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605561</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powergrid1989-my.sharepoint.com/personal/pritamk_powergrid_in/Documents/pritam/OT/NIT%20472%20NAMKUM%20TRANSIT%20CAMP/LOCAL_REF_23406_1749281155638%20(2).xls" TargetMode="External"/><Relationship Id="rId1" Type="http://schemas.openxmlformats.org/officeDocument/2006/relationships/externalLinkPath" Target="LOCAL_REF_23406_1749281155638%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onudeep/Price%20Pa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vised BOQ"/>
      <sheetName val="BOQ"/>
      <sheetName val="Estimate"/>
      <sheetName val="D&amp;W"/>
      <sheetName val="Carriage"/>
      <sheetName val="ANALYSI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Data"/>
      <sheetName val="Cover"/>
      <sheetName val="Names of Bidder"/>
      <sheetName val="Sch-1"/>
      <sheetName val="Sch-1 Dis"/>
      <sheetName val="Sch-2"/>
      <sheetName val="Sch-2 Dis"/>
      <sheetName val="Sch-3 "/>
      <sheetName val="Sch-3 Dis"/>
      <sheetName val="Sch-4(Buyback)"/>
      <sheetName val="Sch-4"/>
      <sheetName val="Sch-4 Dis"/>
      <sheetName val="Sch-5"/>
      <sheetName val="Sch-5 After Discount"/>
      <sheetName val="Sch-6"/>
      <sheetName val="Sch-6 Dis"/>
      <sheetName val="Discount"/>
      <sheetName val="Octroi"/>
      <sheetName val="Entry Tax"/>
      <sheetName val="Other Taxes &amp; Duties"/>
      <sheetName val="Bid Form 2nd Envelope"/>
      <sheetName val="Q &amp; C"/>
      <sheetName val="T &amp; D"/>
      <sheetName val="N to W"/>
    </sheetNames>
    <sheetDataSet>
      <sheetData sheetId="0"/>
      <sheetData sheetId="1"/>
      <sheetData sheetId="2"/>
      <sheetData sheetId="3">
        <row r="6">
          <cell r="E6" t="str">
            <v>To:</v>
          </cell>
        </row>
        <row r="7">
          <cell r="E7" t="str">
            <v>Contract Services</v>
          </cell>
        </row>
        <row r="8">
          <cell r="B8" t="str">
            <v/>
          </cell>
          <cell r="E8" t="str">
            <v>Power Grid Corporation of India Ltd.,</v>
          </cell>
        </row>
        <row r="9">
          <cell r="E9" t="str">
            <v>Eastern Region Transmission System-I</v>
          </cell>
        </row>
        <row r="10">
          <cell r="E10" t="str">
            <v>Vidyut Board Colony Shastri Nagar</v>
          </cell>
        </row>
        <row r="11">
          <cell r="E11" t="str">
            <v>Patna 800023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
  <sheetViews>
    <sheetView workbookViewId="0">
      <selection activeCell="C9" sqref="C9"/>
    </sheetView>
  </sheetViews>
  <sheetFormatPr defaultRowHeight="15"/>
  <cols>
    <col min="1" max="1" width="19.85546875" customWidth="1"/>
    <col min="11" max="11" width="27.140625" customWidth="1"/>
  </cols>
  <sheetData>
    <row r="2" spans="1:11">
      <c r="A2" t="s">
        <v>86</v>
      </c>
    </row>
    <row r="3" spans="1:11" ht="15.75">
      <c r="A3" t="s">
        <v>0</v>
      </c>
      <c r="B3" s="166" t="s">
        <v>87</v>
      </c>
      <c r="C3" s="166"/>
      <c r="D3" s="166"/>
      <c r="E3" s="166"/>
      <c r="F3" s="166"/>
      <c r="G3" s="166"/>
      <c r="H3" s="166"/>
      <c r="I3" s="166"/>
      <c r="J3" s="166"/>
      <c r="K3" s="166"/>
    </row>
  </sheetData>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showGridLines="0" workbookViewId="0">
      <selection activeCell="A12" sqref="A12:L12"/>
    </sheetView>
  </sheetViews>
  <sheetFormatPr defaultRowHeight="15"/>
  <cols>
    <col min="10" max="10" width="13.140625" customWidth="1"/>
  </cols>
  <sheetData>
    <row r="1" spans="1:12" ht="21.75" customHeight="1">
      <c r="A1" s="2" t="str">
        <f>Sheet1!A2</f>
        <v>RFX. No. 5002004588 NIT-472</v>
      </c>
      <c r="B1" s="3"/>
      <c r="C1" s="3"/>
      <c r="D1" s="4"/>
      <c r="E1" s="4"/>
      <c r="F1" s="4"/>
      <c r="G1" s="4"/>
      <c r="H1" s="4"/>
      <c r="I1" s="4"/>
      <c r="J1" s="4"/>
      <c r="K1" s="4"/>
      <c r="L1" s="5"/>
    </row>
    <row r="2" spans="1:12" ht="34.5" customHeight="1">
      <c r="A2" s="177" t="str">
        <f>Sheet1!B3</f>
        <v>Extension and Renovation work of Transit Camp Namkum Substation, Eastern Region I, POWERGRID</v>
      </c>
      <c r="B2" s="178"/>
      <c r="C2" s="178"/>
      <c r="D2" s="178"/>
      <c r="E2" s="178"/>
      <c r="F2" s="178"/>
      <c r="G2" s="178"/>
      <c r="H2" s="178"/>
      <c r="I2" s="178"/>
      <c r="J2" s="178"/>
      <c r="K2" s="178"/>
      <c r="L2" s="179"/>
    </row>
    <row r="3" spans="1:12" ht="15" hidden="1" customHeight="1">
      <c r="A3" s="177"/>
      <c r="B3" s="178"/>
      <c r="C3" s="178"/>
      <c r="D3" s="178"/>
      <c r="E3" s="178"/>
      <c r="F3" s="178"/>
      <c r="G3" s="178"/>
      <c r="H3" s="178"/>
      <c r="I3" s="178"/>
      <c r="J3" s="178"/>
      <c r="K3" s="178"/>
      <c r="L3" s="179"/>
    </row>
    <row r="4" spans="1:12">
      <c r="A4" s="174" t="s">
        <v>1</v>
      </c>
      <c r="B4" s="175"/>
      <c r="C4" s="175"/>
      <c r="D4" s="175"/>
      <c r="E4" s="175"/>
      <c r="F4" s="175"/>
      <c r="G4" s="175"/>
      <c r="H4" s="175"/>
      <c r="I4" s="175"/>
      <c r="J4" s="175"/>
      <c r="K4" s="175"/>
      <c r="L4" s="176"/>
    </row>
    <row r="5" spans="1:12">
      <c r="A5" s="6"/>
      <c r="L5" s="7"/>
    </row>
    <row r="6" spans="1:12" ht="44.25" customHeight="1">
      <c r="A6" s="8">
        <v>1</v>
      </c>
      <c r="B6" s="172" t="s">
        <v>5</v>
      </c>
      <c r="C6" s="172"/>
      <c r="D6" s="172"/>
      <c r="E6" s="172"/>
      <c r="F6" s="172"/>
      <c r="G6" s="172"/>
      <c r="H6" s="172"/>
      <c r="I6" s="172"/>
      <c r="J6" s="172"/>
      <c r="K6" s="172"/>
      <c r="L6" s="173"/>
    </row>
    <row r="7" spans="1:12" ht="51" customHeight="1">
      <c r="A7" s="8">
        <v>2</v>
      </c>
      <c r="B7" s="172" t="s">
        <v>2</v>
      </c>
      <c r="C7" s="172"/>
      <c r="D7" s="172"/>
      <c r="E7" s="172"/>
      <c r="F7" s="172"/>
      <c r="G7" s="172"/>
      <c r="H7" s="172"/>
      <c r="I7" s="172"/>
      <c r="J7" s="172"/>
      <c r="K7" s="172"/>
      <c r="L7" s="173"/>
    </row>
    <row r="8" spans="1:12" ht="48" customHeight="1">
      <c r="A8" s="8">
        <v>3</v>
      </c>
      <c r="B8" s="172" t="s">
        <v>3</v>
      </c>
      <c r="C8" s="172"/>
      <c r="D8" s="172"/>
      <c r="E8" s="172"/>
      <c r="F8" s="172"/>
      <c r="G8" s="172"/>
      <c r="H8" s="172"/>
      <c r="I8" s="172"/>
      <c r="J8" s="172"/>
      <c r="K8" s="172"/>
      <c r="L8" s="173"/>
    </row>
    <row r="9" spans="1:12">
      <c r="A9" s="6"/>
      <c r="L9" s="7"/>
    </row>
    <row r="10" spans="1:12" ht="12.75" customHeight="1">
      <c r="A10" s="6"/>
      <c r="L10" s="7"/>
    </row>
    <row r="11" spans="1:12">
      <c r="A11" s="6"/>
      <c r="L11" s="7"/>
    </row>
    <row r="12" spans="1:12">
      <c r="A12" s="169" t="s">
        <v>4</v>
      </c>
      <c r="B12" s="170"/>
      <c r="C12" s="170"/>
      <c r="D12" s="170"/>
      <c r="E12" s="170"/>
      <c r="F12" s="170"/>
      <c r="G12" s="170"/>
      <c r="H12" s="170"/>
      <c r="I12" s="170"/>
      <c r="J12" s="170"/>
      <c r="K12" s="170"/>
      <c r="L12" s="171"/>
    </row>
    <row r="13" spans="1:12">
      <c r="A13" s="6"/>
      <c r="L13" s="7"/>
    </row>
    <row r="14" spans="1:12" ht="20.25">
      <c r="A14" s="180" t="s">
        <v>6</v>
      </c>
      <c r="B14" s="181"/>
      <c r="C14" s="181"/>
      <c r="D14" s="181"/>
      <c r="E14" s="181"/>
      <c r="F14" s="181"/>
      <c r="G14" s="181"/>
      <c r="H14" s="181"/>
      <c r="L14" s="7"/>
    </row>
    <row r="15" spans="1:12" ht="16.5">
      <c r="A15" s="167" t="s">
        <v>7</v>
      </c>
      <c r="B15" s="168"/>
      <c r="C15" s="168"/>
      <c r="D15" s="168"/>
      <c r="E15" s="168"/>
      <c r="F15" s="168"/>
      <c r="G15" s="168"/>
      <c r="H15" s="168"/>
      <c r="L15" s="7"/>
    </row>
    <row r="16" spans="1:12" ht="20.25">
      <c r="A16" s="180" t="s">
        <v>8</v>
      </c>
      <c r="B16" s="181"/>
      <c r="C16" s="181"/>
      <c r="D16" s="181"/>
      <c r="E16" s="181"/>
      <c r="F16" s="181"/>
      <c r="G16" s="181"/>
      <c r="H16" s="181"/>
      <c r="L16" s="7"/>
    </row>
    <row r="17" spans="1:12" ht="16.5">
      <c r="A17" s="167" t="s">
        <v>9</v>
      </c>
      <c r="B17" s="168"/>
      <c r="C17" s="168"/>
      <c r="D17" s="168"/>
      <c r="E17" s="168"/>
      <c r="F17" s="168"/>
      <c r="G17" s="168"/>
      <c r="H17" s="168"/>
      <c r="L17" s="7"/>
    </row>
    <row r="18" spans="1:12" ht="15.75" thickBot="1">
      <c r="A18" s="9"/>
      <c r="B18" s="10"/>
      <c r="C18" s="10"/>
      <c r="D18" s="10"/>
      <c r="E18" s="10"/>
      <c r="F18" s="10"/>
      <c r="G18" s="10"/>
      <c r="H18" s="10"/>
      <c r="I18" s="10"/>
      <c r="J18" s="10"/>
      <c r="K18" s="10"/>
      <c r="L18" s="11"/>
    </row>
  </sheetData>
  <sheetProtection password="DC1A" sheet="1" objects="1" scenarios="1"/>
  <mergeCells count="10">
    <mergeCell ref="A4:L4"/>
    <mergeCell ref="A2:L3"/>
    <mergeCell ref="A14:H14"/>
    <mergeCell ref="A15:H15"/>
    <mergeCell ref="A16:H16"/>
    <mergeCell ref="A17:H17"/>
    <mergeCell ref="A12:L12"/>
    <mergeCell ref="B8:L8"/>
    <mergeCell ref="B7:L7"/>
    <mergeCell ref="B6:L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8"/>
  <sheetViews>
    <sheetView showGridLines="0" topLeftCell="A7" workbookViewId="0">
      <selection activeCell="E10" sqref="E10:I10"/>
    </sheetView>
  </sheetViews>
  <sheetFormatPr defaultRowHeight="15"/>
  <cols>
    <col min="9" max="9" width="8.85546875" customWidth="1"/>
    <col min="10" max="10" width="9.140625" hidden="1" customWidth="1"/>
    <col min="11" max="11" width="0.140625" customWidth="1"/>
    <col min="12" max="12" width="9.140625" hidden="1" customWidth="1"/>
  </cols>
  <sheetData>
    <row r="1" spans="1:12">
      <c r="A1" s="1" t="str">
        <f>Sheet1!A2</f>
        <v>RFX. No. 5002004588 NIT-472</v>
      </c>
      <c r="B1" s="1"/>
      <c r="C1" s="1"/>
    </row>
    <row r="2" spans="1:12" ht="39" customHeight="1">
      <c r="A2" s="182" t="str">
        <f>Sheet1!B3</f>
        <v>Extension and Renovation work of Transit Camp Namkum Substation, Eastern Region I, POWERGRID</v>
      </c>
      <c r="B2" s="182"/>
      <c r="C2" s="182"/>
      <c r="D2" s="182"/>
      <c r="E2" s="182"/>
      <c r="F2" s="182"/>
      <c r="G2" s="182"/>
      <c r="H2" s="182"/>
      <c r="I2" s="182"/>
      <c r="J2" s="182"/>
      <c r="K2" s="182"/>
      <c r="L2" s="182"/>
    </row>
    <row r="4" spans="1:12">
      <c r="A4" s="175" t="s">
        <v>10</v>
      </c>
      <c r="B4" s="175"/>
      <c r="C4" s="175"/>
      <c r="D4" s="175"/>
      <c r="E4" s="175"/>
      <c r="F4" s="175"/>
      <c r="G4" s="175"/>
      <c r="H4" s="175"/>
      <c r="I4" s="175"/>
      <c r="J4" s="175"/>
      <c r="K4" s="175"/>
      <c r="L4" s="175"/>
    </row>
    <row r="6" spans="1:12" ht="47.25" customHeight="1">
      <c r="A6" s="183" t="s">
        <v>11</v>
      </c>
      <c r="B6" s="183"/>
      <c r="C6" s="183"/>
      <c r="D6" s="183"/>
      <c r="E6" s="184"/>
      <c r="F6" s="184"/>
      <c r="G6" s="184"/>
      <c r="H6" s="184"/>
      <c r="I6" s="184"/>
      <c r="J6" s="53"/>
      <c r="K6" s="53"/>
    </row>
    <row r="7" spans="1:12" ht="45" customHeight="1">
      <c r="A7" s="185" t="s">
        <v>12</v>
      </c>
      <c r="B7" s="185"/>
      <c r="C7" s="185"/>
      <c r="D7" s="186"/>
      <c r="E7" s="187"/>
      <c r="F7" s="187"/>
      <c r="G7" s="187"/>
      <c r="H7" s="187"/>
      <c r="I7" s="187"/>
      <c r="J7" s="53"/>
      <c r="K7" s="53"/>
    </row>
    <row r="8" spans="1:12" ht="42" customHeight="1">
      <c r="E8" s="188"/>
      <c r="F8" s="188"/>
      <c r="G8" s="188"/>
      <c r="H8" s="188"/>
      <c r="I8" s="188"/>
      <c r="J8" s="53"/>
      <c r="K8" s="53"/>
    </row>
    <row r="9" spans="1:12" ht="46.5" customHeight="1">
      <c r="E9" s="189"/>
      <c r="F9" s="189"/>
      <c r="G9" s="189"/>
      <c r="H9" s="189"/>
      <c r="I9" s="189"/>
      <c r="J9" s="53"/>
      <c r="K9" s="53"/>
    </row>
    <row r="10" spans="1:12" ht="30.75" customHeight="1">
      <c r="A10" s="190" t="s">
        <v>13</v>
      </c>
      <c r="B10" s="190"/>
      <c r="C10" s="190"/>
      <c r="D10" s="190"/>
      <c r="E10" s="188"/>
      <c r="F10" s="188"/>
      <c r="G10" s="188"/>
      <c r="H10" s="188"/>
      <c r="I10" s="188"/>
      <c r="J10" s="53"/>
      <c r="K10" s="53"/>
    </row>
    <row r="11" spans="1:12" ht="29.25" customHeight="1">
      <c r="A11" s="183" t="s">
        <v>14</v>
      </c>
      <c r="B11" s="183"/>
      <c r="C11" s="183"/>
      <c r="D11" s="183"/>
      <c r="E11" s="184"/>
      <c r="F11" s="184"/>
      <c r="G11" s="184"/>
      <c r="H11" s="184"/>
      <c r="I11" s="184"/>
      <c r="J11" s="53"/>
      <c r="K11" s="53"/>
    </row>
    <row r="12" spans="1:12" ht="29.25" customHeight="1">
      <c r="A12" s="183" t="s">
        <v>15</v>
      </c>
      <c r="B12" s="183"/>
      <c r="C12" s="183"/>
      <c r="D12" s="183"/>
      <c r="E12" s="184"/>
      <c r="F12" s="184"/>
      <c r="G12" s="184"/>
      <c r="H12" s="184"/>
      <c r="I12" s="184"/>
      <c r="J12" s="53"/>
      <c r="K12" s="53"/>
    </row>
    <row r="13" spans="1:12" ht="29.25" customHeight="1">
      <c r="A13" s="183" t="s">
        <v>16</v>
      </c>
      <c r="B13" s="183"/>
      <c r="C13" s="183"/>
      <c r="D13" s="183"/>
      <c r="E13" s="184"/>
      <c r="F13" s="184"/>
      <c r="G13" s="184"/>
      <c r="H13" s="184"/>
      <c r="I13" s="184"/>
      <c r="J13" s="53"/>
      <c r="K13" s="53"/>
    </row>
    <row r="14" spans="1:12" ht="31.5" customHeight="1">
      <c r="A14" s="183" t="s">
        <v>17</v>
      </c>
      <c r="B14" s="183"/>
      <c r="C14" s="183"/>
      <c r="D14" s="183"/>
      <c r="E14" s="184"/>
      <c r="F14" s="184"/>
      <c r="G14" s="184"/>
      <c r="H14" s="184"/>
      <c r="I14" s="184"/>
      <c r="J14" s="53"/>
      <c r="K14" s="53"/>
    </row>
    <row r="15" spans="1:12">
      <c r="E15" s="53"/>
      <c r="F15" s="53"/>
      <c r="G15" s="53"/>
      <c r="H15" s="53"/>
      <c r="I15" s="53"/>
      <c r="J15" s="53"/>
      <c r="K15" s="53"/>
    </row>
    <row r="16" spans="1:12">
      <c r="E16" s="53"/>
      <c r="F16" s="53"/>
      <c r="G16" s="53"/>
      <c r="H16" s="53"/>
      <c r="I16" s="53"/>
      <c r="J16" s="53"/>
      <c r="K16" s="53"/>
    </row>
    <row r="17" spans="1:11" ht="25.5" customHeight="1">
      <c r="A17" s="190" t="s">
        <v>18</v>
      </c>
      <c r="B17" s="190"/>
      <c r="C17" s="190"/>
      <c r="D17" s="190"/>
      <c r="E17" s="191"/>
      <c r="F17" s="191"/>
      <c r="G17" s="191"/>
      <c r="H17" s="191"/>
      <c r="I17" s="191"/>
      <c r="J17" s="54"/>
      <c r="K17" s="54"/>
    </row>
    <row r="18" spans="1:11" ht="25.5" customHeight="1">
      <c r="A18" s="190" t="s">
        <v>19</v>
      </c>
      <c r="B18" s="190"/>
      <c r="C18" s="190"/>
      <c r="D18" s="190"/>
      <c r="E18" s="192"/>
      <c r="F18" s="192"/>
      <c r="G18" s="192"/>
      <c r="H18" s="192"/>
      <c r="I18" s="192"/>
      <c r="J18" s="192"/>
      <c r="K18" s="192"/>
    </row>
  </sheetData>
  <sheetProtection password="DC1A" sheet="1" objects="1" scenarios="1" selectLockedCells="1"/>
  <mergeCells count="22">
    <mergeCell ref="A17:D17"/>
    <mergeCell ref="A18:D18"/>
    <mergeCell ref="E17:I17"/>
    <mergeCell ref="E18:K18"/>
    <mergeCell ref="A12:D12"/>
    <mergeCell ref="E12:I12"/>
    <mergeCell ref="A13:D13"/>
    <mergeCell ref="A14:D14"/>
    <mergeCell ref="E13:I13"/>
    <mergeCell ref="E14:I14"/>
    <mergeCell ref="E8:I8"/>
    <mergeCell ref="E9:I9"/>
    <mergeCell ref="A10:D10"/>
    <mergeCell ref="E10:I10"/>
    <mergeCell ref="A11:D11"/>
    <mergeCell ref="E11:I11"/>
    <mergeCell ref="A2:L2"/>
    <mergeCell ref="A4:L4"/>
    <mergeCell ref="A6:D6"/>
    <mergeCell ref="E6:I6"/>
    <mergeCell ref="A7:D7"/>
    <mergeCell ref="E7:I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CE8CD-8E82-40D2-B981-2725A054E992}">
  <dimension ref="A1:K242"/>
  <sheetViews>
    <sheetView tabSelected="1" topLeftCell="A223" zoomScaleNormal="100" workbookViewId="0">
      <selection activeCell="L231" sqref="L231"/>
    </sheetView>
  </sheetViews>
  <sheetFormatPr defaultColWidth="9.140625" defaultRowHeight="15"/>
  <cols>
    <col min="1" max="1" width="8.42578125" style="61" customWidth="1"/>
    <col min="2" max="2" width="13.28515625" style="61" customWidth="1"/>
    <col min="3" max="3" width="75.28515625" style="62" customWidth="1"/>
    <col min="4" max="4" width="8.85546875" style="63" bestFit="1" customWidth="1"/>
    <col min="5" max="5" width="11.5703125" style="64" hidden="1" customWidth="1"/>
    <col min="6" max="6" width="13.5703125" style="63" bestFit="1" customWidth="1"/>
    <col min="7" max="7" width="13.7109375" style="63" customWidth="1"/>
    <col min="8" max="8" width="22.140625" style="63" customWidth="1"/>
    <col min="9" max="9" width="14.28515625" style="64" customWidth="1"/>
    <col min="10" max="10" width="11.42578125" style="64" bestFit="1" customWidth="1"/>
    <col min="11" max="16384" width="9.140625" style="64"/>
  </cols>
  <sheetData>
    <row r="1" spans="1:11" s="48" customFormat="1" ht="21.75" customHeight="1">
      <c r="A1" s="47" t="str">
        <f>Sheet1!A2</f>
        <v>RFX. No. 5002004588 NIT-472</v>
      </c>
      <c r="B1" s="56"/>
      <c r="C1" s="57"/>
      <c r="D1" s="58"/>
      <c r="E1" s="58"/>
      <c r="F1" s="58"/>
      <c r="G1" s="58"/>
      <c r="H1" s="58"/>
    </row>
    <row r="2" spans="1:11" s="48" customFormat="1" ht="30.95" customHeight="1">
      <c r="A2" s="215" t="str">
        <f>Sheet1!B3</f>
        <v>Extension and Renovation work of Transit Camp Namkum Substation, Eastern Region I, POWERGRID</v>
      </c>
      <c r="B2" s="215"/>
      <c r="C2" s="215"/>
      <c r="D2" s="215"/>
      <c r="E2" s="215"/>
      <c r="F2" s="215"/>
      <c r="G2" s="215"/>
      <c r="H2" s="215"/>
    </row>
    <row r="3" spans="1:11" s="48" customFormat="1">
      <c r="B3" s="58"/>
      <c r="C3" s="59"/>
      <c r="D3" s="58"/>
      <c r="E3" s="58"/>
      <c r="F3" s="58"/>
      <c r="G3" s="58"/>
      <c r="H3" s="58" t="s">
        <v>59</v>
      </c>
    </row>
    <row r="4" spans="1:11" s="48" customFormat="1" ht="36" customHeight="1">
      <c r="A4" s="195" t="s">
        <v>11</v>
      </c>
      <c r="B4" s="196"/>
      <c r="C4" s="197">
        <f>Details!E6</f>
        <v>0</v>
      </c>
      <c r="D4" s="198"/>
      <c r="E4" s="58"/>
      <c r="F4" s="58"/>
      <c r="G4" s="60" t="s">
        <v>20</v>
      </c>
      <c r="H4" s="58"/>
    </row>
    <row r="5" spans="1:11" s="48" customFormat="1" ht="33" customHeight="1">
      <c r="A5" s="195" t="s">
        <v>12</v>
      </c>
      <c r="B5" s="196"/>
      <c r="C5" s="197">
        <f>Details!E7</f>
        <v>0</v>
      </c>
      <c r="D5" s="198"/>
      <c r="E5" s="58"/>
      <c r="F5" s="58"/>
      <c r="G5" s="214" t="s">
        <v>21</v>
      </c>
      <c r="H5" s="214"/>
    </row>
    <row r="6" spans="1:11" s="48" customFormat="1" ht="42" customHeight="1">
      <c r="A6" s="201"/>
      <c r="B6" s="202"/>
      <c r="C6" s="197">
        <f>Details!E8</f>
        <v>0</v>
      </c>
      <c r="D6" s="198"/>
      <c r="E6" s="58"/>
      <c r="F6" s="58"/>
      <c r="G6" s="194" t="s">
        <v>22</v>
      </c>
      <c r="H6" s="194"/>
    </row>
    <row r="7" spans="1:11" s="48" customFormat="1" ht="36.950000000000003" customHeight="1">
      <c r="A7" s="195"/>
      <c r="B7" s="196"/>
      <c r="C7" s="197">
        <f>Details!E9</f>
        <v>0</v>
      </c>
      <c r="D7" s="198"/>
      <c r="E7" s="58"/>
      <c r="F7" s="58"/>
      <c r="G7" s="194" t="s">
        <v>23</v>
      </c>
      <c r="H7" s="194"/>
    </row>
    <row r="8" spans="1:11">
      <c r="F8" s="216"/>
      <c r="G8" s="216"/>
      <c r="H8" s="216"/>
    </row>
    <row r="9" spans="1:11" ht="33.75" customHeight="1">
      <c r="A9" s="217" t="s">
        <v>80</v>
      </c>
      <c r="B9" s="217"/>
      <c r="C9" s="217"/>
      <c r="D9" s="217"/>
      <c r="E9" s="217"/>
      <c r="F9" s="217"/>
      <c r="G9" s="217"/>
      <c r="H9" s="217"/>
    </row>
    <row r="10" spans="1:11" ht="31.5" customHeight="1">
      <c r="A10" s="218" t="s">
        <v>88</v>
      </c>
      <c r="B10" s="219"/>
      <c r="C10" s="219"/>
      <c r="D10" s="219"/>
      <c r="E10" s="219"/>
      <c r="F10" s="219"/>
      <c r="G10" s="219"/>
      <c r="H10" s="220"/>
    </row>
    <row r="11" spans="1:11" ht="28.5">
      <c r="A11" s="199" t="s">
        <v>70</v>
      </c>
      <c r="B11" s="199" t="s">
        <v>71</v>
      </c>
      <c r="C11" s="221" t="s">
        <v>72</v>
      </c>
      <c r="D11" s="199" t="s">
        <v>68</v>
      </c>
      <c r="E11" s="65" t="s">
        <v>73</v>
      </c>
      <c r="F11" s="199" t="s">
        <v>74</v>
      </c>
      <c r="G11" s="199" t="s">
        <v>75</v>
      </c>
      <c r="H11" s="199" t="s">
        <v>76</v>
      </c>
    </row>
    <row r="12" spans="1:11">
      <c r="A12" s="200"/>
      <c r="B12" s="200"/>
      <c r="C12" s="222"/>
      <c r="D12" s="200"/>
      <c r="E12" s="65" t="s">
        <v>69</v>
      </c>
      <c r="F12" s="200"/>
      <c r="G12" s="200"/>
      <c r="H12" s="200"/>
    </row>
    <row r="13" spans="1:11" s="77" customFormat="1" ht="17.25">
      <c r="A13" s="73"/>
      <c r="B13" s="73"/>
      <c r="C13" s="74" t="s">
        <v>89</v>
      </c>
      <c r="D13" s="75"/>
      <c r="E13" s="73"/>
      <c r="F13" s="73"/>
      <c r="G13" s="76"/>
      <c r="H13" s="73"/>
    </row>
    <row r="14" spans="1:11" s="77" customFormat="1" ht="49.5">
      <c r="A14" s="78">
        <f>[1]Estimate!A14</f>
        <v>0</v>
      </c>
      <c r="B14" s="79">
        <v>15.2</v>
      </c>
      <c r="C14" s="80" t="s">
        <v>90</v>
      </c>
      <c r="D14" s="81"/>
      <c r="E14" s="81"/>
      <c r="F14" s="81"/>
      <c r="G14" s="82"/>
      <c r="H14" s="81"/>
    </row>
    <row r="15" spans="1:11" s="77" customFormat="1" ht="16.5">
      <c r="A15" s="78"/>
      <c r="B15" s="79" t="s">
        <v>91</v>
      </c>
      <c r="C15" s="83" t="s">
        <v>92</v>
      </c>
      <c r="D15" s="81" t="s">
        <v>83</v>
      </c>
      <c r="E15" s="81">
        <v>2434.25</v>
      </c>
      <c r="F15" s="82">
        <v>2062.9237288135596</v>
      </c>
      <c r="G15" s="82">
        <v>5</v>
      </c>
      <c r="H15" s="82">
        <f>G15*F15</f>
        <v>10314.618644067798</v>
      </c>
      <c r="K15" s="84"/>
    </row>
    <row r="16" spans="1:11" s="77" customFormat="1" ht="83.25" customHeight="1">
      <c r="A16" s="78">
        <f>[1]Estimate!A26</f>
        <v>0</v>
      </c>
      <c r="B16" s="79">
        <v>15.3</v>
      </c>
      <c r="C16" s="85" t="s">
        <v>93</v>
      </c>
      <c r="D16" s="81" t="s">
        <v>83</v>
      </c>
      <c r="E16" s="81">
        <v>3551.25</v>
      </c>
      <c r="F16" s="82">
        <v>3009.5338983050851</v>
      </c>
      <c r="G16" s="82">
        <v>0.71965437499999996</v>
      </c>
      <c r="H16" s="82">
        <f>G16*F16</f>
        <v>2165.8242366260592</v>
      </c>
      <c r="K16" s="84"/>
    </row>
    <row r="17" spans="1:11" s="77" customFormat="1" ht="75.75" customHeight="1">
      <c r="A17" s="78">
        <f>[1]Estimate!A38</f>
        <v>0</v>
      </c>
      <c r="B17" s="79">
        <v>15.7</v>
      </c>
      <c r="C17" s="85" t="s">
        <v>94</v>
      </c>
      <c r="D17" s="81"/>
      <c r="E17" s="81"/>
      <c r="F17" s="82"/>
      <c r="G17" s="82"/>
      <c r="H17" s="82"/>
      <c r="K17" s="84"/>
    </row>
    <row r="18" spans="1:11" s="77" customFormat="1" ht="16.5">
      <c r="A18" s="78"/>
      <c r="B18" s="79" t="s">
        <v>95</v>
      </c>
      <c r="C18" s="86" t="s">
        <v>96</v>
      </c>
      <c r="D18" s="81" t="s">
        <v>83</v>
      </c>
      <c r="E18" s="82">
        <v>2060.1999999999998</v>
      </c>
      <c r="F18" s="82">
        <v>1745.9322033898304</v>
      </c>
      <c r="G18" s="82">
        <v>9</v>
      </c>
      <c r="H18" s="82">
        <f>G18*F18</f>
        <v>15713.389830508473</v>
      </c>
      <c r="K18" s="84"/>
    </row>
    <row r="19" spans="1:11" s="77" customFormat="1" ht="49.5">
      <c r="A19" s="78">
        <f>[1]Estimate!A53</f>
        <v>0</v>
      </c>
      <c r="B19" s="79">
        <v>15.12</v>
      </c>
      <c r="C19" s="85" t="s">
        <v>97</v>
      </c>
      <c r="D19" s="81"/>
      <c r="E19" s="81"/>
      <c r="F19" s="82"/>
      <c r="G19" s="82"/>
      <c r="H19" s="82"/>
      <c r="K19" s="84"/>
    </row>
    <row r="20" spans="1:11" s="77" customFormat="1" ht="16.5">
      <c r="A20" s="78"/>
      <c r="B20" s="79" t="s">
        <v>98</v>
      </c>
      <c r="C20" s="86" t="s">
        <v>99</v>
      </c>
      <c r="D20" s="81" t="s">
        <v>100</v>
      </c>
      <c r="E20" s="82">
        <v>367.2</v>
      </c>
      <c r="F20" s="82">
        <v>311.18644067796612</v>
      </c>
      <c r="G20" s="82">
        <v>5</v>
      </c>
      <c r="H20" s="82">
        <f>G20*F20</f>
        <v>1555.9322033898306</v>
      </c>
      <c r="K20" s="84"/>
    </row>
    <row r="21" spans="1:11" s="77" customFormat="1" ht="49.5" customHeight="1">
      <c r="A21" s="78">
        <f>[1]Estimate!A60</f>
        <v>0</v>
      </c>
      <c r="B21" s="79">
        <v>15.23</v>
      </c>
      <c r="C21" s="85" t="s">
        <v>101</v>
      </c>
      <c r="D21" s="81"/>
      <c r="E21" s="81"/>
      <c r="F21" s="82"/>
      <c r="G21" s="82"/>
      <c r="H21" s="82"/>
      <c r="K21" s="84"/>
    </row>
    <row r="22" spans="1:11" s="77" customFormat="1" ht="16.5">
      <c r="A22" s="78"/>
      <c r="B22" s="79" t="s">
        <v>102</v>
      </c>
      <c r="C22" s="86" t="s">
        <v>103</v>
      </c>
      <c r="D22" s="81" t="s">
        <v>104</v>
      </c>
      <c r="E22" s="82">
        <v>73.400000000000006</v>
      </c>
      <c r="F22" s="82">
        <v>62.203389830508485</v>
      </c>
      <c r="G22" s="82">
        <v>26</v>
      </c>
      <c r="H22" s="82">
        <f>G22*F22</f>
        <v>1617.2881355932207</v>
      </c>
      <c r="K22" s="84"/>
    </row>
    <row r="23" spans="1:11" s="77" customFormat="1" ht="60.75" customHeight="1">
      <c r="A23" s="78">
        <f>[1]Estimate!A75</f>
        <v>0</v>
      </c>
      <c r="B23" s="79">
        <v>15.24</v>
      </c>
      <c r="C23" s="85" t="s">
        <v>105</v>
      </c>
      <c r="D23" s="81" t="s">
        <v>83</v>
      </c>
      <c r="E23" s="81">
        <v>1317.65</v>
      </c>
      <c r="F23" s="82">
        <v>1116.6525423728815</v>
      </c>
      <c r="G23" s="82">
        <v>1</v>
      </c>
      <c r="H23" s="82">
        <f>G23*F23</f>
        <v>1116.6525423728815</v>
      </c>
      <c r="K23" s="84"/>
    </row>
    <row r="24" spans="1:11" s="77" customFormat="1" ht="49.5">
      <c r="A24" s="78">
        <f>[1]Estimate!A82</f>
        <v>0</v>
      </c>
      <c r="B24" s="79">
        <v>15.25</v>
      </c>
      <c r="C24" s="85" t="s">
        <v>106</v>
      </c>
      <c r="D24" s="81" t="s">
        <v>104</v>
      </c>
      <c r="E24" s="81">
        <v>266.45</v>
      </c>
      <c r="F24" s="82">
        <v>225.80508474576271</v>
      </c>
      <c r="G24" s="82">
        <v>5</v>
      </c>
      <c r="H24" s="82">
        <f>G24*F24</f>
        <v>1129.0254237288136</v>
      </c>
      <c r="K24" s="84"/>
    </row>
    <row r="25" spans="1:11" s="77" customFormat="1" ht="49.5">
      <c r="A25" s="78">
        <f>[1]Estimate!A93</f>
        <v>0</v>
      </c>
      <c r="B25" s="79">
        <v>15.56</v>
      </c>
      <c r="C25" s="85" t="s">
        <v>107</v>
      </c>
      <c r="D25" s="81" t="s">
        <v>104</v>
      </c>
      <c r="E25" s="81">
        <v>54.65</v>
      </c>
      <c r="F25" s="82">
        <v>46.313559322033896</v>
      </c>
      <c r="G25" s="82">
        <v>31</v>
      </c>
      <c r="H25" s="82">
        <f>G25*F25</f>
        <v>1435.7203389830509</v>
      </c>
      <c r="K25" s="84"/>
    </row>
    <row r="26" spans="1:11" s="77" customFormat="1" ht="82.5">
      <c r="A26" s="78">
        <f>[1]Estimate!A98</f>
        <v>0</v>
      </c>
      <c r="B26" s="87">
        <v>15.6</v>
      </c>
      <c r="C26" s="85" t="s">
        <v>108</v>
      </c>
      <c r="D26" s="81" t="s">
        <v>83</v>
      </c>
      <c r="E26" s="81">
        <v>263.95</v>
      </c>
      <c r="F26" s="82">
        <v>223.68644067796609</v>
      </c>
      <c r="G26" s="82">
        <v>7</v>
      </c>
      <c r="H26" s="82">
        <f>G26*F26</f>
        <v>1565.8050847457625</v>
      </c>
      <c r="K26" s="84"/>
    </row>
    <row r="27" spans="1:11" s="77" customFormat="1" ht="115.5">
      <c r="A27" s="78">
        <v>10</v>
      </c>
      <c r="B27" s="88">
        <v>2.8</v>
      </c>
      <c r="C27" s="89" t="s">
        <v>109</v>
      </c>
      <c r="D27" s="81"/>
      <c r="E27" s="90"/>
      <c r="F27" s="90"/>
      <c r="G27" s="90"/>
      <c r="H27" s="90"/>
      <c r="K27" s="84"/>
    </row>
    <row r="28" spans="1:11" s="77" customFormat="1" ht="16.5">
      <c r="A28" s="78"/>
      <c r="B28" s="88" t="s">
        <v>77</v>
      </c>
      <c r="C28" s="88" t="s">
        <v>110</v>
      </c>
      <c r="D28" s="81" t="s">
        <v>78</v>
      </c>
      <c r="E28" s="82">
        <v>260.3</v>
      </c>
      <c r="F28" s="82">
        <v>220.59322033898306</v>
      </c>
      <c r="G28" s="90">
        <v>77.003655000000009</v>
      </c>
      <c r="H28" s="82">
        <f>G28*F28</f>
        <v>16986.484234322037</v>
      </c>
      <c r="K28" s="84"/>
    </row>
    <row r="29" spans="1:11" s="77" customFormat="1" ht="66">
      <c r="A29" s="78">
        <v>11</v>
      </c>
      <c r="B29" s="79">
        <v>2.25</v>
      </c>
      <c r="C29" s="85" t="s">
        <v>111</v>
      </c>
      <c r="D29" s="81" t="s">
        <v>78</v>
      </c>
      <c r="E29" s="90">
        <v>196</v>
      </c>
      <c r="F29" s="82">
        <v>166.10169491525426</v>
      </c>
      <c r="G29" s="90">
        <v>62</v>
      </c>
      <c r="H29" s="82">
        <f>G29*F29</f>
        <v>10298.305084745763</v>
      </c>
      <c r="K29" s="84"/>
    </row>
    <row r="30" spans="1:11" s="77" customFormat="1" ht="33">
      <c r="A30" s="78">
        <v>12</v>
      </c>
      <c r="B30" s="91">
        <v>2.2599999999999998</v>
      </c>
      <c r="C30" s="85" t="s">
        <v>112</v>
      </c>
      <c r="D30" s="81"/>
      <c r="E30" s="90"/>
      <c r="F30" s="90"/>
      <c r="G30" s="90"/>
      <c r="H30" s="90"/>
      <c r="K30" s="84"/>
    </row>
    <row r="31" spans="1:11" s="77" customFormat="1" ht="16.5">
      <c r="A31" s="78"/>
      <c r="B31" s="79" t="s">
        <v>113</v>
      </c>
      <c r="C31" s="79" t="s">
        <v>114</v>
      </c>
      <c r="D31" s="81" t="s">
        <v>78</v>
      </c>
      <c r="E31" s="90">
        <v>126.8</v>
      </c>
      <c r="F31" s="82">
        <v>107.45762711864407</v>
      </c>
      <c r="G31" s="90">
        <v>13</v>
      </c>
      <c r="H31" s="82">
        <f>G31*F31</f>
        <v>1396.949152542373</v>
      </c>
      <c r="K31" s="84"/>
    </row>
    <row r="32" spans="1:11" s="77" customFormat="1" ht="33">
      <c r="A32" s="78">
        <v>13</v>
      </c>
      <c r="B32" s="79">
        <v>2.27</v>
      </c>
      <c r="C32" s="85" t="s">
        <v>115</v>
      </c>
      <c r="D32" s="92" t="s">
        <v>83</v>
      </c>
      <c r="E32" s="90">
        <v>2123.75</v>
      </c>
      <c r="F32" s="82">
        <v>1799.7881355932204</v>
      </c>
      <c r="G32" s="90">
        <v>9</v>
      </c>
      <c r="H32" s="82">
        <f>G32*F32</f>
        <v>16198.093220338984</v>
      </c>
      <c r="K32" s="84"/>
    </row>
    <row r="33" spans="1:11" s="77" customFormat="1" ht="33">
      <c r="A33" s="78">
        <v>14</v>
      </c>
      <c r="B33" s="79">
        <v>2.34</v>
      </c>
      <c r="C33" s="85" t="s">
        <v>116</v>
      </c>
      <c r="D33" s="92"/>
      <c r="E33" s="90"/>
      <c r="F33" s="90"/>
      <c r="G33" s="90"/>
      <c r="H33" s="90"/>
      <c r="K33" s="84"/>
    </row>
    <row r="34" spans="1:11" s="77" customFormat="1" ht="16.5">
      <c r="A34" s="78"/>
      <c r="B34" s="79" t="s">
        <v>117</v>
      </c>
      <c r="C34" s="85" t="s">
        <v>118</v>
      </c>
      <c r="D34" s="92" t="s">
        <v>119</v>
      </c>
      <c r="E34" s="90">
        <v>234.75</v>
      </c>
      <c r="F34" s="82">
        <v>198.9406779661017</v>
      </c>
      <c r="G34" s="90">
        <v>139</v>
      </c>
      <c r="H34" s="82">
        <f>G34*F34</f>
        <v>27652.754237288136</v>
      </c>
      <c r="K34" s="84"/>
    </row>
    <row r="35" spans="1:11" s="77" customFormat="1" ht="66" customHeight="1">
      <c r="A35" s="78">
        <v>15</v>
      </c>
      <c r="B35" s="79">
        <v>2.35</v>
      </c>
      <c r="C35" s="93" t="s">
        <v>120</v>
      </c>
      <c r="D35" s="92"/>
      <c r="E35" s="90"/>
      <c r="F35" s="90"/>
      <c r="G35" s="90"/>
      <c r="H35" s="90"/>
      <c r="K35" s="84"/>
    </row>
    <row r="36" spans="1:11" s="77" customFormat="1" ht="89.25" customHeight="1">
      <c r="A36" s="78" t="s">
        <v>121</v>
      </c>
      <c r="B36" s="79" t="s">
        <v>122</v>
      </c>
      <c r="C36" s="93" t="s">
        <v>123</v>
      </c>
      <c r="D36" s="81"/>
      <c r="E36" s="90"/>
      <c r="F36" s="90"/>
      <c r="G36" s="90"/>
      <c r="H36" s="90"/>
      <c r="K36" s="84"/>
    </row>
    <row r="37" spans="1:11" s="77" customFormat="1" ht="30.75" customHeight="1">
      <c r="A37" s="78"/>
      <c r="B37" s="79" t="s">
        <v>124</v>
      </c>
      <c r="C37" s="93" t="s">
        <v>125</v>
      </c>
      <c r="D37" s="81" t="s">
        <v>104</v>
      </c>
      <c r="E37" s="90">
        <v>310.05</v>
      </c>
      <c r="F37" s="82">
        <v>262.75423728813564</v>
      </c>
      <c r="G37" s="90">
        <v>43.995625000000004</v>
      </c>
      <c r="H37" s="82">
        <f>G37*F37</f>
        <v>11560.036890889834</v>
      </c>
      <c r="K37" s="84"/>
    </row>
    <row r="38" spans="1:11" s="77" customFormat="1" ht="96" customHeight="1">
      <c r="A38" s="78" t="s">
        <v>126</v>
      </c>
      <c r="B38" s="79" t="s">
        <v>127</v>
      </c>
      <c r="C38" s="93" t="s">
        <v>128</v>
      </c>
      <c r="D38" s="81"/>
      <c r="E38" s="90"/>
      <c r="F38" s="90"/>
      <c r="G38" s="90"/>
      <c r="H38" s="90"/>
      <c r="K38" s="84"/>
    </row>
    <row r="39" spans="1:11" s="77" customFormat="1" ht="30.75" customHeight="1">
      <c r="A39" s="78"/>
      <c r="B39" s="79" t="s">
        <v>129</v>
      </c>
      <c r="C39" s="93" t="s">
        <v>130</v>
      </c>
      <c r="D39" s="81" t="s">
        <v>131</v>
      </c>
      <c r="E39" s="90">
        <v>43</v>
      </c>
      <c r="F39" s="82">
        <v>36.440677966101696</v>
      </c>
      <c r="G39" s="90">
        <v>223</v>
      </c>
      <c r="H39" s="82">
        <f>G39*F39</f>
        <v>8126.2711864406783</v>
      </c>
      <c r="K39" s="84"/>
    </row>
    <row r="40" spans="1:11" s="77" customFormat="1" ht="86.45" customHeight="1">
      <c r="A40" s="78" t="s">
        <v>132</v>
      </c>
      <c r="B40" s="79" t="s">
        <v>133</v>
      </c>
      <c r="C40" s="93" t="s">
        <v>134</v>
      </c>
      <c r="D40" s="81" t="s">
        <v>131</v>
      </c>
      <c r="E40" s="90">
        <v>279.7</v>
      </c>
      <c r="F40" s="82">
        <v>237.03389830508476</v>
      </c>
      <c r="G40" s="90">
        <v>185</v>
      </c>
      <c r="H40" s="82">
        <f>G40*F40</f>
        <v>43851.271186440681</v>
      </c>
      <c r="K40" s="84"/>
    </row>
    <row r="41" spans="1:11" s="77" customFormat="1" ht="33">
      <c r="A41" s="78">
        <v>16</v>
      </c>
      <c r="B41" s="94">
        <v>4.0999999999999996</v>
      </c>
      <c r="C41" s="85" t="s">
        <v>135</v>
      </c>
      <c r="D41" s="92"/>
      <c r="E41" s="95"/>
      <c r="F41" s="95"/>
      <c r="G41" s="90"/>
      <c r="H41" s="95"/>
      <c r="K41" s="84"/>
    </row>
    <row r="42" spans="1:11" s="77" customFormat="1" ht="33">
      <c r="A42" s="78" t="s">
        <v>121</v>
      </c>
      <c r="B42" s="94" t="s">
        <v>136</v>
      </c>
      <c r="C42" s="85" t="s">
        <v>137</v>
      </c>
      <c r="D42" s="81" t="s">
        <v>83</v>
      </c>
      <c r="E42" s="90">
        <v>6812</v>
      </c>
      <c r="F42" s="82">
        <v>5772.8813559322034</v>
      </c>
      <c r="G42" s="90">
        <v>2</v>
      </c>
      <c r="H42" s="82">
        <f>G42*F42</f>
        <v>11545.762711864407</v>
      </c>
      <c r="K42" s="84"/>
    </row>
    <row r="43" spans="1:11" s="77" customFormat="1" ht="60.6" customHeight="1">
      <c r="A43" s="78" t="s">
        <v>126</v>
      </c>
      <c r="B43" s="79" t="s">
        <v>67</v>
      </c>
      <c r="C43" s="85" t="s">
        <v>138</v>
      </c>
      <c r="D43" s="81" t="s">
        <v>83</v>
      </c>
      <c r="E43" s="90">
        <v>7878.5</v>
      </c>
      <c r="F43" s="82">
        <v>6676.6949152542375</v>
      </c>
      <c r="G43" s="90">
        <v>2</v>
      </c>
      <c r="H43" s="82">
        <f>G43*F43</f>
        <v>13353.389830508475</v>
      </c>
      <c r="K43" s="84"/>
    </row>
    <row r="44" spans="1:11" s="77" customFormat="1" ht="36" customHeight="1">
      <c r="A44" s="78">
        <v>17</v>
      </c>
      <c r="B44" s="79">
        <v>4.3</v>
      </c>
      <c r="C44" s="85" t="s">
        <v>139</v>
      </c>
      <c r="D44" s="81"/>
      <c r="E44" s="81"/>
      <c r="F44" s="82"/>
      <c r="G44" s="90"/>
      <c r="H44" s="82"/>
      <c r="K44" s="84"/>
    </row>
    <row r="45" spans="1:11" s="77" customFormat="1" ht="16.5" customHeight="1">
      <c r="A45" s="78"/>
      <c r="B45" s="79" t="s">
        <v>140</v>
      </c>
      <c r="C45" s="85" t="s">
        <v>141</v>
      </c>
      <c r="D45" s="81" t="s">
        <v>79</v>
      </c>
      <c r="E45" s="90">
        <v>392.15</v>
      </c>
      <c r="F45" s="82">
        <v>332.33050847457628</v>
      </c>
      <c r="G45" s="82">
        <v>4</v>
      </c>
      <c r="H45" s="82">
        <f>G45*F45</f>
        <v>1329.3220338983051</v>
      </c>
      <c r="K45" s="84"/>
    </row>
    <row r="46" spans="1:11" s="77" customFormat="1" ht="66">
      <c r="A46" s="78">
        <v>18</v>
      </c>
      <c r="B46" s="87">
        <v>4.1100000000000003</v>
      </c>
      <c r="C46" s="85" t="s">
        <v>142</v>
      </c>
      <c r="D46" s="81" t="s">
        <v>79</v>
      </c>
      <c r="E46" s="82">
        <v>495.75</v>
      </c>
      <c r="F46" s="82">
        <v>420.12711864406782</v>
      </c>
      <c r="G46" s="82">
        <v>3</v>
      </c>
      <c r="H46" s="82">
        <f>G46*F46</f>
        <v>1260.3813559322034</v>
      </c>
      <c r="K46" s="84"/>
    </row>
    <row r="47" spans="1:11" s="77" customFormat="1" ht="49.5">
      <c r="A47" s="78">
        <v>19</v>
      </c>
      <c r="B47" s="79">
        <v>4.12</v>
      </c>
      <c r="C47" s="85" t="s">
        <v>143</v>
      </c>
      <c r="D47" s="92" t="s">
        <v>144</v>
      </c>
      <c r="E47" s="82">
        <v>18.149999999999999</v>
      </c>
      <c r="F47" s="82">
        <v>15.381355932203389</v>
      </c>
      <c r="G47" s="82">
        <v>1</v>
      </c>
      <c r="H47" s="82">
        <f>G47*F47</f>
        <v>15.381355932203389</v>
      </c>
      <c r="K47" s="84"/>
    </row>
    <row r="48" spans="1:11" s="77" customFormat="1" ht="151.5" customHeight="1">
      <c r="A48" s="78">
        <v>20</v>
      </c>
      <c r="B48" s="79">
        <v>4.17</v>
      </c>
      <c r="C48" s="85" t="s">
        <v>145</v>
      </c>
      <c r="D48" s="92" t="s">
        <v>104</v>
      </c>
      <c r="E48" s="82">
        <v>749.3</v>
      </c>
      <c r="F48" s="82">
        <v>635</v>
      </c>
      <c r="G48" s="82">
        <v>18</v>
      </c>
      <c r="H48" s="82">
        <f>G48*F48</f>
        <v>11430</v>
      </c>
      <c r="K48" s="84"/>
    </row>
    <row r="49" spans="1:11" s="77" customFormat="1" ht="49.5">
      <c r="A49" s="78">
        <v>21</v>
      </c>
      <c r="B49" s="79">
        <v>5.0999999999999996</v>
      </c>
      <c r="C49" s="85" t="s">
        <v>146</v>
      </c>
      <c r="D49" s="96"/>
      <c r="E49" s="90"/>
      <c r="F49" s="90"/>
      <c r="G49" s="90"/>
      <c r="H49" s="90"/>
      <c r="K49" s="84"/>
    </row>
    <row r="50" spans="1:11" s="77" customFormat="1" ht="33">
      <c r="A50" s="78"/>
      <c r="B50" s="79" t="s">
        <v>147</v>
      </c>
      <c r="C50" s="85" t="s">
        <v>148</v>
      </c>
      <c r="D50" s="81" t="s">
        <v>83</v>
      </c>
      <c r="E50" s="90">
        <v>9045.75</v>
      </c>
      <c r="F50" s="82">
        <v>7665.8898305084749</v>
      </c>
      <c r="G50" s="90">
        <v>12</v>
      </c>
      <c r="H50" s="82">
        <f>G50*F50</f>
        <v>91990.677966101706</v>
      </c>
      <c r="K50" s="84"/>
    </row>
    <row r="51" spans="1:11" s="77" customFormat="1" ht="82.5">
      <c r="A51" s="78">
        <v>22</v>
      </c>
      <c r="B51" s="79">
        <v>5.2</v>
      </c>
      <c r="C51" s="93" t="s">
        <v>149</v>
      </c>
      <c r="D51" s="81"/>
      <c r="E51" s="90"/>
      <c r="F51" s="90"/>
      <c r="G51" s="90"/>
      <c r="H51" s="90"/>
      <c r="K51" s="84"/>
    </row>
    <row r="52" spans="1:11" s="77" customFormat="1" ht="33">
      <c r="A52" s="78"/>
      <c r="B52" s="79" t="s">
        <v>150</v>
      </c>
      <c r="C52" s="85" t="s">
        <v>148</v>
      </c>
      <c r="D52" s="81" t="s">
        <v>83</v>
      </c>
      <c r="E52" s="90">
        <v>10852.95</v>
      </c>
      <c r="F52" s="82">
        <v>9197.4152542372885</v>
      </c>
      <c r="G52" s="90">
        <v>6</v>
      </c>
      <c r="H52" s="82">
        <f>G52*F52</f>
        <v>55184.491525423728</v>
      </c>
      <c r="K52" s="84"/>
    </row>
    <row r="53" spans="1:11" s="77" customFormat="1" ht="115.5">
      <c r="A53" s="78">
        <v>23</v>
      </c>
      <c r="B53" s="79">
        <v>5.3</v>
      </c>
      <c r="C53" s="85" t="s">
        <v>151</v>
      </c>
      <c r="D53" s="81" t="s">
        <v>83</v>
      </c>
      <c r="E53" s="90">
        <v>11505.5</v>
      </c>
      <c r="F53" s="82">
        <v>9750.4237288135591</v>
      </c>
      <c r="G53" s="90">
        <v>11</v>
      </c>
      <c r="H53" s="82">
        <f>G53*F53</f>
        <v>107254.66101694915</v>
      </c>
      <c r="K53" s="84"/>
    </row>
    <row r="54" spans="1:11" s="77" customFormat="1" ht="33">
      <c r="A54" s="78">
        <v>24</v>
      </c>
      <c r="B54" s="79">
        <v>5.9</v>
      </c>
      <c r="C54" s="85" t="s">
        <v>152</v>
      </c>
      <c r="D54" s="81"/>
      <c r="E54" s="90"/>
      <c r="F54" s="90"/>
      <c r="G54" s="90"/>
      <c r="H54" s="90"/>
      <c r="K54" s="84"/>
    </row>
    <row r="55" spans="1:11" s="77" customFormat="1" ht="16.5">
      <c r="A55" s="78" t="s">
        <v>121</v>
      </c>
      <c r="B55" s="79" t="s">
        <v>85</v>
      </c>
      <c r="C55" s="85" t="s">
        <v>153</v>
      </c>
      <c r="D55" s="81" t="s">
        <v>79</v>
      </c>
      <c r="E55" s="90">
        <v>392.15</v>
      </c>
      <c r="F55" s="82">
        <v>332.33050847457628</v>
      </c>
      <c r="G55" s="90">
        <v>13</v>
      </c>
      <c r="H55" s="82">
        <f t="shared" ref="H55:H61" si="0">G55*F55</f>
        <v>4320.2966101694919</v>
      </c>
      <c r="K55" s="84"/>
    </row>
    <row r="56" spans="1:11" s="77" customFormat="1" ht="16.5">
      <c r="A56" s="78" t="s">
        <v>126</v>
      </c>
      <c r="B56" s="79" t="s">
        <v>154</v>
      </c>
      <c r="C56" s="85" t="s">
        <v>155</v>
      </c>
      <c r="D56" s="81" t="s">
        <v>104</v>
      </c>
      <c r="E56" s="90">
        <v>927.25</v>
      </c>
      <c r="F56" s="82">
        <v>785.80508474576277</v>
      </c>
      <c r="G56" s="90">
        <v>33</v>
      </c>
      <c r="H56" s="82">
        <f t="shared" si="0"/>
        <v>25931.567796610172</v>
      </c>
      <c r="K56" s="84"/>
    </row>
    <row r="57" spans="1:11" s="77" customFormat="1" ht="16.5">
      <c r="A57" s="78" t="s">
        <v>132</v>
      </c>
      <c r="B57" s="79" t="s">
        <v>156</v>
      </c>
      <c r="C57" s="85" t="s">
        <v>157</v>
      </c>
      <c r="D57" s="81" t="s">
        <v>104</v>
      </c>
      <c r="E57" s="90">
        <v>927.25</v>
      </c>
      <c r="F57" s="82">
        <v>785.80508474576277</v>
      </c>
      <c r="G57" s="90">
        <v>6</v>
      </c>
      <c r="H57" s="82">
        <f t="shared" si="0"/>
        <v>4714.8305084745771</v>
      </c>
      <c r="K57" s="84"/>
    </row>
    <row r="58" spans="1:11" s="77" customFormat="1" ht="16.5">
      <c r="A58" s="78" t="s">
        <v>158</v>
      </c>
      <c r="B58" s="79" t="s">
        <v>159</v>
      </c>
      <c r="C58" s="85" t="s">
        <v>160</v>
      </c>
      <c r="D58" s="81" t="s">
        <v>104</v>
      </c>
      <c r="E58" s="90">
        <v>736.4</v>
      </c>
      <c r="F58" s="82">
        <v>624.06779661016947</v>
      </c>
      <c r="G58" s="90">
        <v>59</v>
      </c>
      <c r="H58" s="82">
        <f t="shared" si="0"/>
        <v>36820</v>
      </c>
      <c r="K58" s="84"/>
    </row>
    <row r="59" spans="1:11" s="77" customFormat="1" ht="16.5">
      <c r="A59" s="78" t="s">
        <v>161</v>
      </c>
      <c r="B59" s="79" t="s">
        <v>162</v>
      </c>
      <c r="C59" s="85" t="s">
        <v>163</v>
      </c>
      <c r="D59" s="81" t="s">
        <v>104</v>
      </c>
      <c r="E59" s="90">
        <v>961.3</v>
      </c>
      <c r="F59" s="82">
        <v>814.66101694915255</v>
      </c>
      <c r="G59" s="90">
        <v>83</v>
      </c>
      <c r="H59" s="82">
        <f t="shared" si="0"/>
        <v>67616.864406779656</v>
      </c>
      <c r="K59" s="84"/>
    </row>
    <row r="60" spans="1:11" s="77" customFormat="1" ht="49.5">
      <c r="A60" s="78" t="s">
        <v>164</v>
      </c>
      <c r="B60" s="79" t="s">
        <v>165</v>
      </c>
      <c r="C60" s="85" t="s">
        <v>166</v>
      </c>
      <c r="D60" s="81" t="s">
        <v>104</v>
      </c>
      <c r="E60" s="90">
        <v>392.15</v>
      </c>
      <c r="F60" s="82">
        <v>332.33050847457628</v>
      </c>
      <c r="G60" s="90">
        <v>20</v>
      </c>
      <c r="H60" s="82">
        <f t="shared" si="0"/>
        <v>6646.6101694915251</v>
      </c>
      <c r="K60" s="84"/>
    </row>
    <row r="61" spans="1:11" s="77" customFormat="1" ht="16.5">
      <c r="A61" s="78" t="s">
        <v>167</v>
      </c>
      <c r="B61" s="79" t="s">
        <v>168</v>
      </c>
      <c r="C61" s="85" t="s">
        <v>169</v>
      </c>
      <c r="D61" s="81" t="s">
        <v>104</v>
      </c>
      <c r="E61" s="90">
        <v>951.1</v>
      </c>
      <c r="F61" s="82">
        <v>806.01694915254245</v>
      </c>
      <c r="G61" s="97">
        <v>7.96</v>
      </c>
      <c r="H61" s="82">
        <f t="shared" si="0"/>
        <v>6415.8949152542382</v>
      </c>
      <c r="K61" s="84"/>
    </row>
    <row r="62" spans="1:11" s="77" customFormat="1" ht="33">
      <c r="A62" s="78">
        <v>25</v>
      </c>
      <c r="B62" s="98">
        <v>5.22</v>
      </c>
      <c r="C62" s="99" t="s">
        <v>170</v>
      </c>
      <c r="D62" s="100"/>
      <c r="E62" s="100"/>
      <c r="F62" s="101"/>
      <c r="G62" s="90"/>
      <c r="H62" s="101"/>
      <c r="K62" s="84"/>
    </row>
    <row r="63" spans="1:11" s="77" customFormat="1" ht="16.5">
      <c r="A63" s="78"/>
      <c r="B63" s="102" t="s">
        <v>171</v>
      </c>
      <c r="C63" s="85" t="s">
        <v>172</v>
      </c>
      <c r="D63" s="81" t="s">
        <v>173</v>
      </c>
      <c r="E63" s="90">
        <v>107.85</v>
      </c>
      <c r="F63" s="82">
        <v>91.398305084745758</v>
      </c>
      <c r="G63" s="90">
        <v>1213</v>
      </c>
      <c r="H63" s="82">
        <f>G63*F63</f>
        <v>110866.1440677966</v>
      </c>
      <c r="K63" s="84"/>
    </row>
    <row r="64" spans="1:11" s="77" customFormat="1" ht="33">
      <c r="A64" s="103">
        <v>26</v>
      </c>
      <c r="B64" s="98" t="s">
        <v>174</v>
      </c>
      <c r="C64" s="99" t="s">
        <v>175</v>
      </c>
      <c r="D64" s="100"/>
      <c r="E64" s="100"/>
      <c r="F64" s="101"/>
      <c r="G64" s="100"/>
      <c r="H64" s="101"/>
      <c r="K64" s="84"/>
    </row>
    <row r="65" spans="1:11" s="77" customFormat="1" ht="16.5">
      <c r="A65" s="103"/>
      <c r="B65" s="102" t="s">
        <v>176</v>
      </c>
      <c r="C65" s="85" t="s">
        <v>172</v>
      </c>
      <c r="D65" s="81" t="s">
        <v>173</v>
      </c>
      <c r="E65" s="90">
        <v>107.85</v>
      </c>
      <c r="F65" s="82">
        <v>91.398305084745758</v>
      </c>
      <c r="G65" s="101">
        <v>3622</v>
      </c>
      <c r="H65" s="82">
        <f>G65*F65</f>
        <v>331044.66101694916</v>
      </c>
      <c r="K65" s="84"/>
    </row>
    <row r="66" spans="1:11" s="77" customFormat="1" ht="48" customHeight="1">
      <c r="A66" s="78">
        <v>27</v>
      </c>
      <c r="B66" s="79">
        <v>6.1</v>
      </c>
      <c r="C66" s="85" t="s">
        <v>177</v>
      </c>
      <c r="D66" s="81"/>
      <c r="E66" s="90"/>
      <c r="F66" s="90"/>
      <c r="G66" s="90"/>
      <c r="H66" s="90"/>
      <c r="K66" s="84"/>
    </row>
    <row r="67" spans="1:11" s="77" customFormat="1" ht="18" customHeight="1">
      <c r="A67" s="78"/>
      <c r="B67" s="79" t="s">
        <v>178</v>
      </c>
      <c r="C67" s="85" t="s">
        <v>179</v>
      </c>
      <c r="D67" s="81" t="s">
        <v>83</v>
      </c>
      <c r="E67" s="90">
        <v>7132.25</v>
      </c>
      <c r="F67" s="82">
        <v>6044.2796610169498</v>
      </c>
      <c r="G67" s="90">
        <v>0.44484750000000006</v>
      </c>
      <c r="H67" s="82">
        <f>G67*F67</f>
        <v>2688.7826965042382</v>
      </c>
      <c r="K67" s="84"/>
    </row>
    <row r="68" spans="1:11" s="77" customFormat="1" ht="72.75" customHeight="1">
      <c r="A68" s="78">
        <v>28</v>
      </c>
      <c r="B68" s="79">
        <v>6.4</v>
      </c>
      <c r="C68" s="85" t="s">
        <v>180</v>
      </c>
      <c r="D68" s="81"/>
      <c r="E68" s="90"/>
      <c r="F68" s="90"/>
      <c r="G68" s="90"/>
      <c r="H68" s="90"/>
      <c r="K68" s="84"/>
    </row>
    <row r="69" spans="1:11" s="77" customFormat="1" ht="16.5">
      <c r="A69" s="104"/>
      <c r="B69" s="79" t="s">
        <v>181</v>
      </c>
      <c r="C69" s="85" t="s">
        <v>179</v>
      </c>
      <c r="D69" s="81" t="s">
        <v>83</v>
      </c>
      <c r="E69" s="90">
        <v>9105.9500000000007</v>
      </c>
      <c r="F69" s="82">
        <v>7716.9067796610179</v>
      </c>
      <c r="G69" s="90">
        <v>24</v>
      </c>
      <c r="H69" s="82">
        <f>G69*F69</f>
        <v>185205.76271186443</v>
      </c>
      <c r="K69" s="84"/>
    </row>
    <row r="70" spans="1:11" s="77" customFormat="1" ht="49.5">
      <c r="A70" s="78">
        <v>29</v>
      </c>
      <c r="B70" s="79">
        <v>6.8</v>
      </c>
      <c r="C70" s="85" t="s">
        <v>182</v>
      </c>
      <c r="D70" s="81" t="s">
        <v>104</v>
      </c>
      <c r="E70" s="90">
        <v>865.65</v>
      </c>
      <c r="F70" s="82">
        <v>733.60169491525426</v>
      </c>
      <c r="G70" s="90">
        <v>2</v>
      </c>
      <c r="H70" s="82">
        <f>G70*F70</f>
        <v>1467.2033898305085</v>
      </c>
      <c r="K70" s="84"/>
    </row>
    <row r="71" spans="1:11" s="77" customFormat="1" ht="49.5">
      <c r="A71" s="78">
        <v>30</v>
      </c>
      <c r="B71" s="85">
        <v>6.13</v>
      </c>
      <c r="C71" s="85" t="s">
        <v>183</v>
      </c>
      <c r="D71" s="81"/>
      <c r="E71" s="90"/>
      <c r="F71" s="90"/>
      <c r="G71" s="90"/>
      <c r="H71" s="90"/>
      <c r="K71" s="84"/>
    </row>
    <row r="72" spans="1:11" s="77" customFormat="1" ht="16.5">
      <c r="A72" s="78"/>
      <c r="B72" s="85" t="s">
        <v>184</v>
      </c>
      <c r="C72" s="79" t="s">
        <v>185</v>
      </c>
      <c r="D72" s="81" t="s">
        <v>104</v>
      </c>
      <c r="E72" s="90">
        <v>1123.8</v>
      </c>
      <c r="F72" s="82">
        <v>952.37288135593224</v>
      </c>
      <c r="G72" s="90">
        <v>4.5</v>
      </c>
      <c r="H72" s="82">
        <f>G72*F72</f>
        <v>4285.6779661016953</v>
      </c>
      <c r="K72" s="84"/>
    </row>
    <row r="73" spans="1:11" s="77" customFormat="1" ht="48" customHeight="1">
      <c r="A73" s="78">
        <v>31</v>
      </c>
      <c r="B73" s="105">
        <v>6.15</v>
      </c>
      <c r="C73" s="85" t="s">
        <v>186</v>
      </c>
      <c r="D73" s="81" t="s">
        <v>104</v>
      </c>
      <c r="E73" s="90">
        <v>104.8</v>
      </c>
      <c r="F73" s="82">
        <v>88.813559322033896</v>
      </c>
      <c r="G73" s="90">
        <v>4.5</v>
      </c>
      <c r="H73" s="82">
        <f>G73*F73</f>
        <v>399.66101694915255</v>
      </c>
      <c r="K73" s="84"/>
    </row>
    <row r="74" spans="1:11" s="77" customFormat="1" ht="24.75" customHeight="1">
      <c r="A74" s="78">
        <v>32</v>
      </c>
      <c r="B74" s="79">
        <v>9.1</v>
      </c>
      <c r="C74" s="85" t="s">
        <v>187</v>
      </c>
      <c r="D74" s="96"/>
      <c r="E74" s="90"/>
      <c r="F74" s="90"/>
      <c r="G74" s="90"/>
      <c r="H74" s="90"/>
      <c r="K74" s="84"/>
    </row>
    <row r="75" spans="1:11" s="77" customFormat="1" ht="17.25" customHeight="1">
      <c r="A75" s="78"/>
      <c r="B75" s="79" t="s">
        <v>188</v>
      </c>
      <c r="C75" s="79" t="s">
        <v>189</v>
      </c>
      <c r="D75" s="81" t="s">
        <v>78</v>
      </c>
      <c r="E75" s="90">
        <v>116520.3</v>
      </c>
      <c r="F75" s="82">
        <v>98746.016949152545</v>
      </c>
      <c r="G75" s="90">
        <v>0.16851249999999998</v>
      </c>
      <c r="H75" s="82">
        <f>G75*F75</f>
        <v>16639.938181144065</v>
      </c>
      <c r="K75" s="84"/>
    </row>
    <row r="76" spans="1:11" s="77" customFormat="1" ht="124.9" customHeight="1">
      <c r="A76" s="78">
        <v>33</v>
      </c>
      <c r="B76" s="79">
        <v>9.2100000000000009</v>
      </c>
      <c r="C76" s="85" t="s">
        <v>190</v>
      </c>
      <c r="D76" s="81"/>
      <c r="E76" s="90"/>
      <c r="F76" s="90"/>
      <c r="G76" s="90"/>
      <c r="H76" s="90"/>
      <c r="K76" s="84"/>
    </row>
    <row r="77" spans="1:11" s="77" customFormat="1" ht="33">
      <c r="A77" s="78"/>
      <c r="B77" s="79" t="s">
        <v>191</v>
      </c>
      <c r="C77" s="85" t="s">
        <v>192</v>
      </c>
      <c r="D77" s="81" t="s">
        <v>104</v>
      </c>
      <c r="E77" s="90">
        <v>2392.65</v>
      </c>
      <c r="F77" s="82">
        <v>2027.6694915254238</v>
      </c>
      <c r="G77" s="90">
        <v>7</v>
      </c>
      <c r="H77" s="82">
        <f>G77*F77</f>
        <v>14193.686440677968</v>
      </c>
      <c r="K77" s="84"/>
    </row>
    <row r="78" spans="1:11" s="77" customFormat="1" ht="66">
      <c r="A78" s="78">
        <v>34</v>
      </c>
      <c r="B78" s="79">
        <v>9.5299999999999994</v>
      </c>
      <c r="C78" s="85" t="s">
        <v>193</v>
      </c>
      <c r="D78" s="92" t="s">
        <v>100</v>
      </c>
      <c r="E78" s="90">
        <v>228.85</v>
      </c>
      <c r="F78" s="82">
        <v>193.9406779661017</v>
      </c>
      <c r="G78" s="90">
        <v>24</v>
      </c>
      <c r="H78" s="82">
        <f>G78*F78</f>
        <v>4654.5762711864409</v>
      </c>
      <c r="K78" s="84"/>
    </row>
    <row r="79" spans="1:11" s="77" customFormat="1" ht="214.5">
      <c r="A79" s="78">
        <v>35</v>
      </c>
      <c r="B79" s="79">
        <v>26.86</v>
      </c>
      <c r="C79" s="85" t="s">
        <v>194</v>
      </c>
      <c r="D79" s="92"/>
      <c r="E79" s="90"/>
      <c r="F79" s="90"/>
      <c r="G79" s="90"/>
      <c r="H79" s="90"/>
      <c r="K79" s="84"/>
    </row>
    <row r="80" spans="1:11" s="77" customFormat="1" ht="99">
      <c r="A80" s="78"/>
      <c r="B80" s="79"/>
      <c r="C80" s="85" t="s">
        <v>195</v>
      </c>
      <c r="D80" s="92"/>
      <c r="E80" s="90"/>
      <c r="F80" s="90"/>
      <c r="G80" s="90"/>
      <c r="H80" s="90"/>
      <c r="K80" s="84"/>
    </row>
    <row r="81" spans="1:11" s="77" customFormat="1" ht="16.5">
      <c r="A81" s="78"/>
      <c r="B81" s="79" t="s">
        <v>196</v>
      </c>
      <c r="C81" s="85" t="s">
        <v>197</v>
      </c>
      <c r="D81" s="92" t="s">
        <v>131</v>
      </c>
      <c r="E81" s="90">
        <v>947.7</v>
      </c>
      <c r="F81" s="82">
        <v>803.13559322033905</v>
      </c>
      <c r="G81" s="90">
        <v>5</v>
      </c>
      <c r="H81" s="82">
        <f>G81*F81</f>
        <v>4015.6779661016953</v>
      </c>
      <c r="K81" s="84"/>
    </row>
    <row r="82" spans="1:11" s="77" customFormat="1" ht="231">
      <c r="A82" s="78">
        <v>36</v>
      </c>
      <c r="B82" s="79">
        <v>26.88</v>
      </c>
      <c r="C82" s="85" t="s">
        <v>198</v>
      </c>
      <c r="D82" s="92"/>
      <c r="E82" s="90"/>
      <c r="F82" s="90"/>
      <c r="G82" s="90"/>
      <c r="H82" s="90"/>
      <c r="K82" s="84"/>
    </row>
    <row r="83" spans="1:11" s="77" customFormat="1" ht="68.25">
      <c r="A83" s="78"/>
      <c r="B83" s="79"/>
      <c r="C83" s="85" t="s">
        <v>199</v>
      </c>
      <c r="D83" s="92"/>
      <c r="E83" s="90"/>
      <c r="F83" s="90"/>
      <c r="G83" s="90"/>
      <c r="H83" s="90"/>
      <c r="K83" s="84"/>
    </row>
    <row r="84" spans="1:11" s="77" customFormat="1" ht="26.25" customHeight="1">
      <c r="A84" s="78"/>
      <c r="B84" s="79" t="s">
        <v>200</v>
      </c>
      <c r="C84" s="85" t="s">
        <v>201</v>
      </c>
      <c r="D84" s="81" t="s">
        <v>104</v>
      </c>
      <c r="E84" s="90">
        <v>4764.2</v>
      </c>
      <c r="F84" s="82">
        <v>4037.4576271186443</v>
      </c>
      <c r="G84" s="90">
        <v>1</v>
      </c>
      <c r="H84" s="82">
        <f>G84*F84</f>
        <v>4037.4576271186443</v>
      </c>
      <c r="K84" s="84"/>
    </row>
    <row r="85" spans="1:11" s="77" customFormat="1" ht="49.5">
      <c r="A85" s="78">
        <v>37</v>
      </c>
      <c r="B85" s="79">
        <v>9.48</v>
      </c>
      <c r="C85" s="85" t="s">
        <v>202</v>
      </c>
      <c r="D85" s="81"/>
      <c r="E85" s="90"/>
      <c r="F85" s="90"/>
      <c r="G85" s="90"/>
      <c r="H85" s="90"/>
      <c r="K85" s="84"/>
    </row>
    <row r="86" spans="1:11" s="77" customFormat="1" ht="16.5">
      <c r="A86" s="78"/>
      <c r="B86" s="79" t="s">
        <v>203</v>
      </c>
      <c r="C86" s="85" t="s">
        <v>204</v>
      </c>
      <c r="D86" s="81" t="s">
        <v>173</v>
      </c>
      <c r="E86" s="90">
        <v>238.35</v>
      </c>
      <c r="F86" s="82">
        <v>201.99152542372883</v>
      </c>
      <c r="G86" s="90">
        <v>291</v>
      </c>
      <c r="H86" s="82">
        <f>G86*F86</f>
        <v>58779.53389830509</v>
      </c>
      <c r="K86" s="84"/>
    </row>
    <row r="87" spans="1:11" s="77" customFormat="1" ht="33">
      <c r="A87" s="78">
        <v>38</v>
      </c>
      <c r="B87" s="87">
        <v>9.7100000000000009</v>
      </c>
      <c r="C87" s="85" t="s">
        <v>205</v>
      </c>
      <c r="D87" s="81"/>
      <c r="E87" s="90"/>
      <c r="F87" s="90"/>
      <c r="G87" s="90"/>
      <c r="H87" s="90"/>
      <c r="K87" s="84"/>
    </row>
    <row r="88" spans="1:11" s="77" customFormat="1" ht="16.5">
      <c r="A88" s="78"/>
      <c r="B88" s="79" t="s">
        <v>206</v>
      </c>
      <c r="C88" s="85" t="s">
        <v>207</v>
      </c>
      <c r="D88" s="81" t="s">
        <v>208</v>
      </c>
      <c r="E88" s="90">
        <v>106.35</v>
      </c>
      <c r="F88" s="82">
        <v>90.127118644067792</v>
      </c>
      <c r="G88" s="90">
        <v>4</v>
      </c>
      <c r="H88" s="82">
        <f>G88*F88</f>
        <v>360.50847457627117</v>
      </c>
      <c r="K88" s="84"/>
    </row>
    <row r="89" spans="1:11" s="77" customFormat="1" ht="33">
      <c r="A89" s="78">
        <v>39</v>
      </c>
      <c r="B89" s="79">
        <v>9.75</v>
      </c>
      <c r="C89" s="85" t="s">
        <v>209</v>
      </c>
      <c r="D89" s="81"/>
      <c r="E89" s="90"/>
      <c r="F89" s="90"/>
      <c r="G89" s="90"/>
      <c r="H89" s="90"/>
      <c r="K89" s="84"/>
    </row>
    <row r="90" spans="1:11" s="77" customFormat="1" ht="16.5">
      <c r="A90" s="78" t="s">
        <v>121</v>
      </c>
      <c r="B90" s="79" t="s">
        <v>210</v>
      </c>
      <c r="C90" s="85" t="s">
        <v>211</v>
      </c>
      <c r="D90" s="81" t="s">
        <v>208</v>
      </c>
      <c r="E90" s="90">
        <v>322.2</v>
      </c>
      <c r="F90" s="82">
        <v>273.05084745762713</v>
      </c>
      <c r="G90" s="90">
        <v>4</v>
      </c>
      <c r="H90" s="82">
        <f>G90*F90</f>
        <v>1092.2033898305085</v>
      </c>
      <c r="K90" s="84"/>
    </row>
    <row r="91" spans="1:11" s="77" customFormat="1" ht="16.5">
      <c r="A91" s="78" t="s">
        <v>126</v>
      </c>
      <c r="B91" s="79" t="s">
        <v>212</v>
      </c>
      <c r="C91" s="85" t="s">
        <v>213</v>
      </c>
      <c r="D91" s="81" t="s">
        <v>208</v>
      </c>
      <c r="E91" s="90">
        <v>308</v>
      </c>
      <c r="F91" s="82">
        <v>261.0169491525424</v>
      </c>
      <c r="G91" s="90">
        <v>1</v>
      </c>
      <c r="H91" s="82">
        <f>G91*F91</f>
        <v>261.0169491525424</v>
      </c>
      <c r="K91" s="84"/>
    </row>
    <row r="92" spans="1:11" s="77" customFormat="1" ht="33">
      <c r="A92" s="78">
        <v>40</v>
      </c>
      <c r="B92" s="79">
        <v>9.74</v>
      </c>
      <c r="C92" s="85" t="s">
        <v>214</v>
      </c>
      <c r="D92" s="81"/>
      <c r="E92" s="90"/>
      <c r="F92" s="90"/>
      <c r="G92" s="90"/>
      <c r="H92" s="90"/>
      <c r="K92" s="84"/>
    </row>
    <row r="93" spans="1:11" s="77" customFormat="1" ht="16.5">
      <c r="A93" s="78" t="s">
        <v>121</v>
      </c>
      <c r="B93" s="79" t="s">
        <v>215</v>
      </c>
      <c r="C93" s="85" t="s">
        <v>216</v>
      </c>
      <c r="D93" s="81" t="s">
        <v>208</v>
      </c>
      <c r="E93" s="90">
        <v>441.6</v>
      </c>
      <c r="F93" s="82">
        <v>374.23728813559325</v>
      </c>
      <c r="G93" s="90">
        <v>8</v>
      </c>
      <c r="H93" s="82">
        <f>G93*F93</f>
        <v>2993.898305084746</v>
      </c>
      <c r="K93" s="84"/>
    </row>
    <row r="94" spans="1:11" s="77" customFormat="1" ht="16.5">
      <c r="A94" s="78" t="s">
        <v>126</v>
      </c>
      <c r="B94" s="79" t="s">
        <v>217</v>
      </c>
      <c r="C94" s="85" t="s">
        <v>218</v>
      </c>
      <c r="D94" s="81" t="s">
        <v>208</v>
      </c>
      <c r="E94" s="90">
        <v>287.25</v>
      </c>
      <c r="F94" s="82">
        <v>243.43220338983053</v>
      </c>
      <c r="G94" s="90">
        <v>2</v>
      </c>
      <c r="H94" s="82">
        <f>G94*F94</f>
        <v>486.86440677966107</v>
      </c>
      <c r="K94" s="84"/>
    </row>
    <row r="95" spans="1:11" s="77" customFormat="1" ht="31.15" customHeight="1">
      <c r="A95" s="78">
        <v>41</v>
      </c>
      <c r="B95" s="87">
        <v>9.92</v>
      </c>
      <c r="C95" s="85" t="s">
        <v>219</v>
      </c>
      <c r="D95" s="81"/>
      <c r="E95" s="90"/>
      <c r="F95" s="90"/>
      <c r="G95" s="90"/>
      <c r="H95" s="90"/>
      <c r="K95" s="84"/>
    </row>
    <row r="96" spans="1:11" s="77" customFormat="1" ht="16.5">
      <c r="A96" s="78"/>
      <c r="B96" s="79" t="s">
        <v>220</v>
      </c>
      <c r="C96" s="85" t="s">
        <v>221</v>
      </c>
      <c r="D96" s="81" t="s">
        <v>208</v>
      </c>
      <c r="E96" s="90">
        <v>231.05</v>
      </c>
      <c r="F96" s="82">
        <v>195.80508474576274</v>
      </c>
      <c r="G96" s="90">
        <v>10</v>
      </c>
      <c r="H96" s="82">
        <f>G96*F96</f>
        <v>1958.0508474576275</v>
      </c>
      <c r="K96" s="84"/>
    </row>
    <row r="97" spans="1:11" s="77" customFormat="1" ht="33">
      <c r="A97" s="78">
        <v>42</v>
      </c>
      <c r="B97" s="79">
        <v>9.82</v>
      </c>
      <c r="C97" s="85" t="s">
        <v>222</v>
      </c>
      <c r="D97" s="81" t="s">
        <v>208</v>
      </c>
      <c r="E97" s="90">
        <v>121.65</v>
      </c>
      <c r="F97" s="82">
        <v>103.09322033898306</v>
      </c>
      <c r="G97" s="90">
        <v>5</v>
      </c>
      <c r="H97" s="82">
        <f>G97*F97</f>
        <v>515.46610169491532</v>
      </c>
      <c r="K97" s="84"/>
    </row>
    <row r="98" spans="1:11" s="77" customFormat="1" ht="49.5">
      <c r="A98" s="78">
        <v>43</v>
      </c>
      <c r="B98" s="79">
        <v>9.8800000000000008</v>
      </c>
      <c r="C98" s="85" t="s">
        <v>223</v>
      </c>
      <c r="D98" s="81" t="s">
        <v>208</v>
      </c>
      <c r="E98" s="90">
        <v>998.35</v>
      </c>
      <c r="F98" s="82">
        <v>846.05932203389841</v>
      </c>
      <c r="G98" s="90">
        <v>4</v>
      </c>
      <c r="H98" s="82">
        <f>G98*F98</f>
        <v>3384.2372881355936</v>
      </c>
      <c r="K98" s="84"/>
    </row>
    <row r="99" spans="1:11" s="77" customFormat="1" ht="298.89999999999998" customHeight="1">
      <c r="A99" s="78">
        <v>44</v>
      </c>
      <c r="B99" s="79" t="s">
        <v>224</v>
      </c>
      <c r="C99" s="85" t="s">
        <v>225</v>
      </c>
      <c r="D99" s="81"/>
      <c r="E99" s="81"/>
      <c r="F99" s="82"/>
      <c r="G99" s="90"/>
      <c r="H99" s="82"/>
      <c r="K99" s="84"/>
    </row>
    <row r="100" spans="1:11" s="77" customFormat="1" ht="323.45" customHeight="1">
      <c r="A100" s="78"/>
      <c r="B100" s="79"/>
      <c r="C100" s="85" t="s">
        <v>226</v>
      </c>
      <c r="D100" s="81"/>
      <c r="E100" s="81"/>
      <c r="F100" s="82"/>
      <c r="G100" s="90"/>
      <c r="H100" s="82"/>
      <c r="K100" s="84"/>
    </row>
    <row r="101" spans="1:11" s="77" customFormat="1" ht="64.150000000000006" customHeight="1">
      <c r="A101" s="78"/>
      <c r="B101" s="79"/>
      <c r="C101" s="85" t="s">
        <v>227</v>
      </c>
      <c r="D101" s="81"/>
      <c r="E101" s="81"/>
      <c r="F101" s="82"/>
      <c r="G101" s="90"/>
      <c r="H101" s="82"/>
      <c r="K101" s="84"/>
    </row>
    <row r="102" spans="1:11" s="77" customFormat="1" ht="66.599999999999994" customHeight="1">
      <c r="A102" s="78"/>
      <c r="B102" s="79" t="s">
        <v>228</v>
      </c>
      <c r="C102" s="85" t="s">
        <v>229</v>
      </c>
      <c r="D102" s="81"/>
      <c r="E102" s="81"/>
      <c r="F102" s="82"/>
      <c r="G102" s="90"/>
      <c r="H102" s="82"/>
      <c r="K102" s="84"/>
    </row>
    <row r="103" spans="1:11" s="77" customFormat="1" ht="72.599999999999994" customHeight="1">
      <c r="A103" s="78" t="s">
        <v>121</v>
      </c>
      <c r="B103" s="91" t="s">
        <v>230</v>
      </c>
      <c r="C103" s="85" t="s">
        <v>231</v>
      </c>
      <c r="D103" s="81" t="s">
        <v>104</v>
      </c>
      <c r="E103" s="90">
        <v>10993.55</v>
      </c>
      <c r="F103" s="82">
        <v>9316.5677966101703</v>
      </c>
      <c r="G103" s="82">
        <v>1</v>
      </c>
      <c r="H103" s="82">
        <f>G103*F103</f>
        <v>9316.5677966101703</v>
      </c>
      <c r="K103" s="84"/>
    </row>
    <row r="104" spans="1:11" s="77" customFormat="1" ht="66">
      <c r="A104" s="78" t="s">
        <v>126</v>
      </c>
      <c r="B104" s="91" t="s">
        <v>232</v>
      </c>
      <c r="C104" s="85" t="s">
        <v>233</v>
      </c>
      <c r="D104" s="81" t="s">
        <v>104</v>
      </c>
      <c r="E104" s="90">
        <v>10874.2</v>
      </c>
      <c r="F104" s="82">
        <v>9215.423728813561</v>
      </c>
      <c r="G104" s="82">
        <v>12</v>
      </c>
      <c r="H104" s="82">
        <f>G104*F104</f>
        <v>110585.08474576272</v>
      </c>
      <c r="K104" s="84"/>
    </row>
    <row r="105" spans="1:11" s="77" customFormat="1" ht="66">
      <c r="A105" s="78">
        <v>45</v>
      </c>
      <c r="B105" s="79">
        <v>21.3</v>
      </c>
      <c r="C105" s="85" t="s">
        <v>234</v>
      </c>
      <c r="D105" s="81"/>
      <c r="E105" s="81"/>
      <c r="F105" s="82"/>
      <c r="G105" s="90"/>
      <c r="H105" s="82"/>
      <c r="K105" s="84"/>
    </row>
    <row r="106" spans="1:11" s="77" customFormat="1" ht="16.5">
      <c r="A106" s="78"/>
      <c r="B106" s="79" t="s">
        <v>235</v>
      </c>
      <c r="C106" s="85" t="s">
        <v>236</v>
      </c>
      <c r="D106" s="81" t="s">
        <v>79</v>
      </c>
      <c r="E106" s="90">
        <v>1505.25</v>
      </c>
      <c r="F106" s="82">
        <v>1275.6355932203392</v>
      </c>
      <c r="G106" s="82">
        <v>11</v>
      </c>
      <c r="H106" s="82">
        <f>G106*F106</f>
        <v>14031.991525423731</v>
      </c>
      <c r="K106" s="84"/>
    </row>
    <row r="107" spans="1:11" s="77" customFormat="1" ht="49.5">
      <c r="A107" s="78">
        <v>46</v>
      </c>
      <c r="B107" s="79">
        <v>10.25</v>
      </c>
      <c r="C107" s="106" t="s">
        <v>237</v>
      </c>
      <c r="D107" s="81"/>
      <c r="E107" s="90"/>
      <c r="F107" s="90"/>
      <c r="G107" s="97"/>
      <c r="H107" s="90"/>
      <c r="K107" s="84"/>
    </row>
    <row r="108" spans="1:11" s="77" customFormat="1" ht="33">
      <c r="A108" s="78"/>
      <c r="B108" s="79" t="s">
        <v>238</v>
      </c>
      <c r="C108" s="106" t="s">
        <v>239</v>
      </c>
      <c r="D108" s="81" t="s">
        <v>240</v>
      </c>
      <c r="E108" s="90">
        <v>172.6</v>
      </c>
      <c r="F108" s="82">
        <v>146.27118644067798</v>
      </c>
      <c r="G108" s="97">
        <v>709</v>
      </c>
      <c r="H108" s="82">
        <f>G108*F108</f>
        <v>103706.27118644069</v>
      </c>
      <c r="K108" s="84"/>
    </row>
    <row r="109" spans="1:11" s="77" customFormat="1" ht="99">
      <c r="A109" s="78">
        <v>47</v>
      </c>
      <c r="B109" s="79">
        <v>10.18</v>
      </c>
      <c r="C109" s="107" t="s">
        <v>241</v>
      </c>
      <c r="D109" s="81" t="s">
        <v>100</v>
      </c>
      <c r="E109" s="90">
        <v>220.65</v>
      </c>
      <c r="F109" s="82">
        <v>186.99152542372883</v>
      </c>
      <c r="G109" s="97">
        <v>4</v>
      </c>
      <c r="H109" s="82">
        <f>G109*F109</f>
        <v>747.96610169491532</v>
      </c>
      <c r="K109" s="84"/>
    </row>
    <row r="110" spans="1:11" s="77" customFormat="1" ht="148.5">
      <c r="A110" s="78">
        <v>48</v>
      </c>
      <c r="B110" s="79">
        <v>10.28</v>
      </c>
      <c r="C110" s="85" t="s">
        <v>242</v>
      </c>
      <c r="D110" s="81" t="s">
        <v>173</v>
      </c>
      <c r="E110" s="90">
        <v>772.4</v>
      </c>
      <c r="F110" s="82">
        <v>654.57627118644075</v>
      </c>
      <c r="G110" s="97">
        <v>56</v>
      </c>
      <c r="H110" s="82">
        <f>G110*F110</f>
        <v>36656.271186440681</v>
      </c>
      <c r="K110" s="84"/>
    </row>
    <row r="111" spans="1:11" s="77" customFormat="1" ht="132">
      <c r="A111" s="78">
        <v>49</v>
      </c>
      <c r="B111" s="79">
        <v>8.1999999999999993</v>
      </c>
      <c r="C111" s="93" t="s">
        <v>243</v>
      </c>
      <c r="D111" s="92"/>
      <c r="E111" s="90"/>
      <c r="F111" s="90"/>
      <c r="G111" s="90"/>
      <c r="H111" s="90"/>
      <c r="K111" s="84"/>
    </row>
    <row r="112" spans="1:11" s="77" customFormat="1" ht="30" customHeight="1">
      <c r="A112" s="78"/>
      <c r="B112" s="79" t="s">
        <v>244</v>
      </c>
      <c r="C112" s="85" t="s">
        <v>245</v>
      </c>
      <c r="D112" s="92"/>
      <c r="E112" s="90"/>
      <c r="F112" s="90"/>
      <c r="G112" s="90"/>
      <c r="H112" s="90"/>
      <c r="K112" s="84"/>
    </row>
    <row r="113" spans="1:11" s="77" customFormat="1" ht="16.5">
      <c r="A113" s="78"/>
      <c r="B113" s="79" t="s">
        <v>246</v>
      </c>
      <c r="C113" s="85" t="s">
        <v>247</v>
      </c>
      <c r="D113" s="81" t="s">
        <v>104</v>
      </c>
      <c r="E113" s="90">
        <v>5136.3</v>
      </c>
      <c r="F113" s="82">
        <v>4352.7966101694919</v>
      </c>
      <c r="G113" s="90">
        <v>5</v>
      </c>
      <c r="H113" s="82">
        <f>G113*F113</f>
        <v>21763.983050847459</v>
      </c>
      <c r="K113" s="84"/>
    </row>
    <row r="114" spans="1:11" s="77" customFormat="1" ht="49.5">
      <c r="A114" s="78">
        <v>50</v>
      </c>
      <c r="B114" s="79">
        <v>8.4</v>
      </c>
      <c r="C114" s="85" t="s">
        <v>248</v>
      </c>
      <c r="D114" s="81" t="s">
        <v>249</v>
      </c>
      <c r="E114" s="90">
        <v>568.54999999999995</v>
      </c>
      <c r="F114" s="82">
        <v>481.82203389830505</v>
      </c>
      <c r="G114" s="90">
        <v>6</v>
      </c>
      <c r="H114" s="82">
        <f>G114*F114</f>
        <v>2890.9322033898302</v>
      </c>
      <c r="K114" s="84"/>
    </row>
    <row r="115" spans="1:11" s="77" customFormat="1" ht="82.5">
      <c r="A115" s="78">
        <v>51</v>
      </c>
      <c r="B115" s="79">
        <v>8.5</v>
      </c>
      <c r="C115" s="85" t="s">
        <v>250</v>
      </c>
      <c r="D115" s="81" t="s">
        <v>100</v>
      </c>
      <c r="E115" s="90">
        <v>978.7</v>
      </c>
      <c r="F115" s="82">
        <v>829.40677966101703</v>
      </c>
      <c r="G115" s="90">
        <v>2</v>
      </c>
      <c r="H115" s="82">
        <f>G115*F115</f>
        <v>1658.8135593220341</v>
      </c>
      <c r="K115" s="84"/>
    </row>
    <row r="116" spans="1:11" s="77" customFormat="1" ht="101.25" customHeight="1">
      <c r="A116" s="78">
        <v>52</v>
      </c>
      <c r="B116" s="79">
        <v>11.56</v>
      </c>
      <c r="C116" s="85" t="s">
        <v>251</v>
      </c>
      <c r="D116" s="81"/>
      <c r="E116" s="90"/>
      <c r="F116" s="90"/>
      <c r="G116" s="90"/>
      <c r="H116" s="90"/>
      <c r="K116" s="84"/>
    </row>
    <row r="117" spans="1:11" s="77" customFormat="1" ht="16.5">
      <c r="A117" s="78"/>
      <c r="B117" s="79" t="s">
        <v>252</v>
      </c>
      <c r="C117" s="85" t="s">
        <v>253</v>
      </c>
      <c r="D117" s="81" t="s">
        <v>104</v>
      </c>
      <c r="E117" s="90">
        <v>4481.3</v>
      </c>
      <c r="F117" s="82">
        <v>3797.71186440678</v>
      </c>
      <c r="G117" s="90">
        <v>2</v>
      </c>
      <c r="H117" s="82">
        <f>G117*F117</f>
        <v>7595.42372881356</v>
      </c>
      <c r="K117" s="84"/>
    </row>
    <row r="118" spans="1:11" s="77" customFormat="1" ht="148.5">
      <c r="A118" s="78">
        <v>53</v>
      </c>
      <c r="B118" s="79" t="s">
        <v>254</v>
      </c>
      <c r="C118" s="85" t="s">
        <v>255</v>
      </c>
      <c r="D118" s="96"/>
      <c r="E118" s="90"/>
      <c r="F118" s="90"/>
      <c r="G118" s="90"/>
      <c r="H118" s="90"/>
      <c r="K118" s="84"/>
    </row>
    <row r="119" spans="1:11" s="77" customFormat="1" ht="16.5">
      <c r="A119" s="78" t="s">
        <v>121</v>
      </c>
      <c r="B119" s="79" t="s">
        <v>256</v>
      </c>
      <c r="C119" s="85" t="s">
        <v>257</v>
      </c>
      <c r="D119" s="96"/>
      <c r="E119" s="90"/>
      <c r="F119" s="90"/>
      <c r="G119" s="90"/>
      <c r="H119" s="90"/>
      <c r="K119" s="84"/>
    </row>
    <row r="120" spans="1:11" s="77" customFormat="1" ht="16.5">
      <c r="A120" s="78"/>
      <c r="B120" s="91" t="s">
        <v>258</v>
      </c>
      <c r="C120" s="79" t="s">
        <v>259</v>
      </c>
      <c r="D120" s="81" t="s">
        <v>104</v>
      </c>
      <c r="E120" s="90">
        <v>1798.8</v>
      </c>
      <c r="F120" s="82">
        <v>1524.406779661017</v>
      </c>
      <c r="G120" s="90">
        <v>71</v>
      </c>
      <c r="H120" s="82">
        <f>G120*F120</f>
        <v>108232.88135593222</v>
      </c>
      <c r="K120" s="84"/>
    </row>
    <row r="121" spans="1:11" s="77" customFormat="1" ht="16.5">
      <c r="A121" s="78" t="s">
        <v>126</v>
      </c>
      <c r="B121" s="91" t="s">
        <v>260</v>
      </c>
      <c r="C121" s="85" t="s">
        <v>261</v>
      </c>
      <c r="D121" s="96"/>
      <c r="E121" s="90"/>
      <c r="F121" s="90"/>
      <c r="G121" s="90"/>
      <c r="H121" s="90"/>
      <c r="K121" s="84"/>
    </row>
    <row r="122" spans="1:11" s="77" customFormat="1" ht="16.5">
      <c r="A122" s="78"/>
      <c r="B122" s="91" t="s">
        <v>262</v>
      </c>
      <c r="C122" s="79" t="s">
        <v>259</v>
      </c>
      <c r="D122" s="81" t="s">
        <v>104</v>
      </c>
      <c r="E122" s="90">
        <v>1797.3</v>
      </c>
      <c r="F122" s="82">
        <v>1523.1355932203389</v>
      </c>
      <c r="G122" s="90">
        <v>54</v>
      </c>
      <c r="H122" s="82">
        <f>G122*F122</f>
        <v>82249.322033898308</v>
      </c>
      <c r="K122" s="84"/>
    </row>
    <row r="123" spans="1:11" s="77" customFormat="1" ht="82.5">
      <c r="A123" s="78">
        <v>54</v>
      </c>
      <c r="B123" s="108" t="s">
        <v>263</v>
      </c>
      <c r="C123" s="99" t="s">
        <v>264</v>
      </c>
      <c r="D123" s="100" t="s">
        <v>104</v>
      </c>
      <c r="E123" s="109">
        <f>792.05*75/125</f>
        <v>475.23</v>
      </c>
      <c r="F123" s="82">
        <v>402.73728813559325</v>
      </c>
      <c r="G123" s="90">
        <v>29</v>
      </c>
      <c r="H123" s="82">
        <f>G123*F123</f>
        <v>11679.381355932204</v>
      </c>
      <c r="K123" s="84"/>
    </row>
    <row r="124" spans="1:11" s="77" customFormat="1" ht="137.25" customHeight="1">
      <c r="A124" s="78">
        <v>55</v>
      </c>
      <c r="B124" s="79">
        <v>12.22</v>
      </c>
      <c r="C124" s="85" t="s">
        <v>265</v>
      </c>
      <c r="D124" s="81" t="s">
        <v>208</v>
      </c>
      <c r="E124" s="90">
        <v>298.25</v>
      </c>
      <c r="F124" s="82">
        <v>252.75423728813561</v>
      </c>
      <c r="G124" s="90">
        <v>4</v>
      </c>
      <c r="H124" s="82">
        <f>G124*F124</f>
        <v>1011.0169491525425</v>
      </c>
      <c r="K124" s="84"/>
    </row>
    <row r="125" spans="1:11" s="77" customFormat="1" ht="330.6" customHeight="1">
      <c r="A125" s="78">
        <v>56</v>
      </c>
      <c r="B125" s="79">
        <v>12.45</v>
      </c>
      <c r="C125" s="93" t="s">
        <v>266</v>
      </c>
      <c r="D125" s="81"/>
      <c r="E125" s="90"/>
      <c r="F125" s="90"/>
      <c r="G125" s="90"/>
      <c r="H125" s="90"/>
      <c r="K125" s="84"/>
    </row>
    <row r="126" spans="1:11" s="77" customFormat="1" ht="329.45" customHeight="1">
      <c r="A126" s="78"/>
      <c r="B126" s="79"/>
      <c r="C126" s="85" t="s">
        <v>267</v>
      </c>
      <c r="D126" s="81"/>
      <c r="E126" s="90"/>
      <c r="F126" s="90"/>
      <c r="G126" s="90"/>
      <c r="H126" s="90"/>
      <c r="K126" s="84"/>
    </row>
    <row r="127" spans="1:11" s="77" customFormat="1" ht="15.6" customHeight="1">
      <c r="A127" s="78"/>
      <c r="B127" s="79"/>
      <c r="C127" s="85" t="s">
        <v>268</v>
      </c>
      <c r="D127" s="81"/>
      <c r="E127" s="90"/>
      <c r="F127" s="90"/>
      <c r="G127" s="90"/>
      <c r="H127" s="90"/>
      <c r="K127" s="84"/>
    </row>
    <row r="128" spans="1:11" s="77" customFormat="1" ht="46.9" customHeight="1">
      <c r="A128" s="78" t="s">
        <v>121</v>
      </c>
      <c r="B128" s="79" t="s">
        <v>269</v>
      </c>
      <c r="C128" s="85" t="s">
        <v>270</v>
      </c>
      <c r="D128" s="81" t="s">
        <v>104</v>
      </c>
      <c r="E128" s="90">
        <v>1355.8</v>
      </c>
      <c r="F128" s="82">
        <v>1148.9830508474577</v>
      </c>
      <c r="G128" s="90">
        <v>180</v>
      </c>
      <c r="H128" s="82">
        <f>G128*F128</f>
        <v>206816.94915254237</v>
      </c>
      <c r="K128" s="84"/>
    </row>
    <row r="129" spans="1:11" s="77" customFormat="1" ht="30" customHeight="1">
      <c r="A129" s="78" t="s">
        <v>126</v>
      </c>
      <c r="B129" s="79" t="s">
        <v>271</v>
      </c>
      <c r="C129" s="85" t="s">
        <v>272</v>
      </c>
      <c r="D129" s="81" t="s">
        <v>104</v>
      </c>
      <c r="E129" s="90">
        <v>1529.1</v>
      </c>
      <c r="F129" s="82">
        <v>1295.8474576271187</v>
      </c>
      <c r="G129" s="90">
        <v>46</v>
      </c>
      <c r="H129" s="82">
        <f>G129*F129</f>
        <v>59608.983050847462</v>
      </c>
      <c r="K129" s="84"/>
    </row>
    <row r="130" spans="1:11" s="77" customFormat="1" ht="16.5">
      <c r="A130" s="78">
        <v>57</v>
      </c>
      <c r="B130" s="79">
        <v>13.4</v>
      </c>
      <c r="C130" s="85" t="s">
        <v>273</v>
      </c>
      <c r="D130" s="81"/>
      <c r="E130" s="90"/>
      <c r="F130" s="90"/>
      <c r="G130" s="90"/>
      <c r="H130" s="90"/>
      <c r="K130" s="84"/>
    </row>
    <row r="131" spans="1:11" s="77" customFormat="1" ht="16.5">
      <c r="A131" s="78"/>
      <c r="B131" s="79" t="s">
        <v>274</v>
      </c>
      <c r="C131" s="85" t="s">
        <v>275</v>
      </c>
      <c r="D131" s="81" t="s">
        <v>104</v>
      </c>
      <c r="E131" s="90">
        <v>343.65</v>
      </c>
      <c r="F131" s="82">
        <v>291.22881355932202</v>
      </c>
      <c r="G131" s="90">
        <v>145</v>
      </c>
      <c r="H131" s="82">
        <f>G131*F131</f>
        <v>42228.177966101692</v>
      </c>
      <c r="K131" s="84"/>
    </row>
    <row r="132" spans="1:11" s="77" customFormat="1" ht="16.5">
      <c r="A132" s="78">
        <v>58</v>
      </c>
      <c r="B132" s="79">
        <v>13.5</v>
      </c>
      <c r="C132" s="85" t="s">
        <v>276</v>
      </c>
      <c r="D132" s="81"/>
      <c r="E132" s="90"/>
      <c r="F132" s="90"/>
      <c r="G132" s="90"/>
      <c r="H132" s="90"/>
      <c r="K132" s="84"/>
    </row>
    <row r="133" spans="1:11" s="77" customFormat="1" ht="16.5">
      <c r="A133" s="78"/>
      <c r="B133" s="79" t="s">
        <v>277</v>
      </c>
      <c r="C133" s="85" t="s">
        <v>278</v>
      </c>
      <c r="D133" s="81" t="s">
        <v>104</v>
      </c>
      <c r="E133" s="90">
        <v>395.35</v>
      </c>
      <c r="F133" s="82">
        <v>335.04237288135596</v>
      </c>
      <c r="G133" s="90">
        <v>145</v>
      </c>
      <c r="H133" s="82">
        <f>G133*F133</f>
        <v>48581.144067796617</v>
      </c>
      <c r="K133" s="84"/>
    </row>
    <row r="134" spans="1:11" s="77" customFormat="1" ht="49.5">
      <c r="A134" s="78">
        <v>59</v>
      </c>
      <c r="B134" s="79">
        <v>13.11</v>
      </c>
      <c r="C134" s="85" t="s">
        <v>279</v>
      </c>
      <c r="D134" s="81" t="s">
        <v>104</v>
      </c>
      <c r="E134" s="90">
        <v>518.54999999999995</v>
      </c>
      <c r="F134" s="82">
        <v>439.44915254237287</v>
      </c>
      <c r="G134" s="82">
        <v>220</v>
      </c>
      <c r="H134" s="82">
        <f>G134*F134</f>
        <v>96678.813559322036</v>
      </c>
      <c r="K134" s="84"/>
    </row>
    <row r="135" spans="1:11" s="77" customFormat="1" ht="16.5">
      <c r="A135" s="78">
        <v>60</v>
      </c>
      <c r="B135" s="79">
        <v>13.16</v>
      </c>
      <c r="C135" s="85" t="s">
        <v>280</v>
      </c>
      <c r="D135" s="81"/>
      <c r="E135" s="90"/>
      <c r="F135" s="90"/>
      <c r="G135" s="90"/>
      <c r="H135" s="90"/>
      <c r="K135" s="84"/>
    </row>
    <row r="136" spans="1:11" s="77" customFormat="1" ht="16.5">
      <c r="A136" s="104"/>
      <c r="B136" s="79" t="s">
        <v>281</v>
      </c>
      <c r="C136" s="85" t="s">
        <v>282</v>
      </c>
      <c r="D136" s="81" t="s">
        <v>104</v>
      </c>
      <c r="E136" s="90">
        <v>300.45</v>
      </c>
      <c r="F136" s="82">
        <v>254.61864406779662</v>
      </c>
      <c r="G136" s="90">
        <v>43</v>
      </c>
      <c r="H136" s="82">
        <f>G136*F136</f>
        <v>10948.601694915254</v>
      </c>
      <c r="K136" s="84"/>
    </row>
    <row r="137" spans="1:11" s="77" customFormat="1" ht="90" customHeight="1">
      <c r="A137" s="78">
        <v>61</v>
      </c>
      <c r="B137" s="79">
        <v>13.21</v>
      </c>
      <c r="C137" s="85" t="s">
        <v>283</v>
      </c>
      <c r="D137" s="92" t="s">
        <v>284</v>
      </c>
      <c r="E137" s="90">
        <v>22.1</v>
      </c>
      <c r="F137" s="82">
        <v>18.728813559322035</v>
      </c>
      <c r="G137" s="90">
        <v>37</v>
      </c>
      <c r="H137" s="82">
        <f>G137*F137</f>
        <v>692.96610169491532</v>
      </c>
      <c r="K137" s="84"/>
    </row>
    <row r="138" spans="1:11" s="77" customFormat="1" ht="59.45" customHeight="1">
      <c r="A138" s="78">
        <v>62</v>
      </c>
      <c r="B138" s="79">
        <v>13.85</v>
      </c>
      <c r="C138" s="85" t="s">
        <v>285</v>
      </c>
      <c r="D138" s="92"/>
      <c r="E138" s="90"/>
      <c r="F138" s="90"/>
      <c r="G138" s="90"/>
      <c r="H138" s="90"/>
      <c r="K138" s="84"/>
    </row>
    <row r="139" spans="1:11" s="77" customFormat="1" ht="45.6" customHeight="1">
      <c r="A139" s="78"/>
      <c r="B139" s="79" t="s">
        <v>286</v>
      </c>
      <c r="C139" s="85" t="s">
        <v>287</v>
      </c>
      <c r="D139" s="92" t="s">
        <v>104</v>
      </c>
      <c r="E139" s="90">
        <v>73.95</v>
      </c>
      <c r="F139" s="82">
        <v>62.669491525423737</v>
      </c>
      <c r="G139" s="90">
        <v>334</v>
      </c>
      <c r="H139" s="82">
        <f>G139*F139</f>
        <v>20931.610169491527</v>
      </c>
      <c r="K139" s="84"/>
    </row>
    <row r="140" spans="1:11" s="77" customFormat="1" ht="66">
      <c r="A140" s="78">
        <v>63</v>
      </c>
      <c r="B140" s="79">
        <v>13.83</v>
      </c>
      <c r="C140" s="85" t="s">
        <v>288</v>
      </c>
      <c r="D140" s="81"/>
      <c r="E140" s="81"/>
      <c r="F140" s="82"/>
      <c r="G140" s="82"/>
      <c r="H140" s="82"/>
      <c r="K140" s="84"/>
    </row>
    <row r="141" spans="1:11" s="77" customFormat="1" ht="16.5">
      <c r="A141" s="78" t="s">
        <v>121</v>
      </c>
      <c r="B141" s="79" t="s">
        <v>289</v>
      </c>
      <c r="C141" s="85" t="s">
        <v>290</v>
      </c>
      <c r="D141" s="92" t="s">
        <v>104</v>
      </c>
      <c r="E141" s="90">
        <v>95.45</v>
      </c>
      <c r="F141" s="82">
        <v>80.889830508474589</v>
      </c>
      <c r="G141" s="82">
        <v>760</v>
      </c>
      <c r="H141" s="82">
        <f>G141*F141</f>
        <v>61476.271186440688</v>
      </c>
      <c r="K141" s="84"/>
    </row>
    <row r="142" spans="1:11" s="77" customFormat="1" ht="16.5">
      <c r="A142" s="78" t="s">
        <v>126</v>
      </c>
      <c r="B142" s="79" t="s">
        <v>291</v>
      </c>
      <c r="C142" s="85" t="s">
        <v>292</v>
      </c>
      <c r="D142" s="92" t="s">
        <v>104</v>
      </c>
      <c r="E142" s="90">
        <v>142.80000000000001</v>
      </c>
      <c r="F142" s="82">
        <v>121.0169491525424</v>
      </c>
      <c r="G142" s="82">
        <v>334</v>
      </c>
      <c r="H142" s="82">
        <f>G142*F142</f>
        <v>40419.661016949161</v>
      </c>
      <c r="K142" s="84"/>
    </row>
    <row r="143" spans="1:11" s="77" customFormat="1" ht="49.5">
      <c r="A143" s="78">
        <v>64</v>
      </c>
      <c r="B143" s="110">
        <v>13.8</v>
      </c>
      <c r="C143" s="99" t="s">
        <v>293</v>
      </c>
      <c r="D143" s="100" t="s">
        <v>79</v>
      </c>
      <c r="E143" s="90">
        <v>156.05000000000001</v>
      </c>
      <c r="F143" s="82">
        <v>132.24576271186442</v>
      </c>
      <c r="G143" s="90">
        <v>555</v>
      </c>
      <c r="H143" s="82">
        <f>G143*F143</f>
        <v>73396.398305084746</v>
      </c>
      <c r="K143" s="84"/>
    </row>
    <row r="144" spans="1:11" s="77" customFormat="1" ht="33">
      <c r="A144" s="78">
        <v>65</v>
      </c>
      <c r="B144" s="85">
        <v>13.47</v>
      </c>
      <c r="C144" s="85" t="s">
        <v>294</v>
      </c>
      <c r="D144" s="81"/>
      <c r="E144" s="81"/>
      <c r="F144" s="82"/>
      <c r="G144" s="90"/>
      <c r="H144" s="82"/>
      <c r="K144" s="84"/>
    </row>
    <row r="145" spans="1:11" s="77" customFormat="1" ht="46.9" customHeight="1">
      <c r="A145" s="78"/>
      <c r="B145" s="79" t="s">
        <v>295</v>
      </c>
      <c r="C145" s="85" t="s">
        <v>296</v>
      </c>
      <c r="D145" s="81" t="s">
        <v>104</v>
      </c>
      <c r="E145" s="90">
        <v>171.1</v>
      </c>
      <c r="F145" s="82">
        <v>145</v>
      </c>
      <c r="G145" s="90">
        <v>220</v>
      </c>
      <c r="H145" s="82">
        <f>G145*F145</f>
        <v>31900</v>
      </c>
      <c r="K145" s="84"/>
    </row>
    <row r="146" spans="1:11" s="77" customFormat="1" ht="46.9" customHeight="1">
      <c r="A146" s="78">
        <v>66</v>
      </c>
      <c r="B146" s="79">
        <v>13.112</v>
      </c>
      <c r="C146" s="85" t="s">
        <v>297</v>
      </c>
      <c r="D146" s="81"/>
      <c r="E146" s="90"/>
      <c r="F146" s="90"/>
      <c r="G146" s="90"/>
      <c r="H146" s="90"/>
      <c r="K146" s="84"/>
    </row>
    <row r="147" spans="1:11" s="77" customFormat="1" ht="46.9" customHeight="1">
      <c r="A147" s="78"/>
      <c r="B147" s="79" t="s">
        <v>298</v>
      </c>
      <c r="C147" s="85" t="s">
        <v>299</v>
      </c>
      <c r="D147" s="81" t="s">
        <v>104</v>
      </c>
      <c r="E147" s="90">
        <v>131.30000000000001</v>
      </c>
      <c r="F147" s="82">
        <v>111.27118644067798</v>
      </c>
      <c r="G147" s="90">
        <v>420</v>
      </c>
      <c r="H147" s="82">
        <f>G147*F147</f>
        <v>46733.898305084753</v>
      </c>
      <c r="K147" s="84"/>
    </row>
    <row r="148" spans="1:11" s="77" customFormat="1" ht="33">
      <c r="A148" s="78">
        <v>67</v>
      </c>
      <c r="B148" s="79">
        <v>13.61</v>
      </c>
      <c r="C148" s="85" t="s">
        <v>300</v>
      </c>
      <c r="D148" s="81"/>
      <c r="E148" s="81"/>
      <c r="F148" s="82"/>
      <c r="G148" s="90"/>
      <c r="H148" s="82"/>
      <c r="K148" s="84"/>
    </row>
    <row r="149" spans="1:11" s="77" customFormat="1" ht="16.5">
      <c r="A149" s="78"/>
      <c r="B149" s="79" t="s">
        <v>301</v>
      </c>
      <c r="C149" s="85" t="s">
        <v>302</v>
      </c>
      <c r="D149" s="81" t="s">
        <v>79</v>
      </c>
      <c r="E149" s="90">
        <v>155.9</v>
      </c>
      <c r="F149" s="82">
        <v>132.11864406779662</v>
      </c>
      <c r="G149" s="90">
        <v>13</v>
      </c>
      <c r="H149" s="82">
        <f>G149*F149</f>
        <v>1717.5423728813562</v>
      </c>
      <c r="K149" s="84"/>
    </row>
    <row r="150" spans="1:11" s="77" customFormat="1" ht="33">
      <c r="A150" s="78">
        <v>68</v>
      </c>
      <c r="B150" s="79">
        <v>13.99</v>
      </c>
      <c r="C150" s="85" t="s">
        <v>300</v>
      </c>
      <c r="D150" s="81"/>
      <c r="E150" s="90"/>
      <c r="F150" s="90"/>
      <c r="G150" s="90"/>
      <c r="H150" s="90"/>
      <c r="K150" s="84"/>
    </row>
    <row r="151" spans="1:11" s="77" customFormat="1" ht="16.5">
      <c r="A151" s="78"/>
      <c r="B151" s="79" t="s">
        <v>303</v>
      </c>
      <c r="C151" s="85" t="s">
        <v>304</v>
      </c>
      <c r="D151" s="81" t="s">
        <v>79</v>
      </c>
      <c r="E151" s="90">
        <v>102.8</v>
      </c>
      <c r="F151" s="82">
        <v>87.118644067796609</v>
      </c>
      <c r="G151" s="90">
        <v>81</v>
      </c>
      <c r="H151" s="82">
        <f>G151*F151</f>
        <v>7056.6101694915251</v>
      </c>
      <c r="K151" s="84"/>
    </row>
    <row r="152" spans="1:11" s="77" customFormat="1" ht="44.45" customHeight="1">
      <c r="A152" s="78">
        <v>69</v>
      </c>
      <c r="B152" s="87">
        <v>5.3</v>
      </c>
      <c r="C152" s="85" t="s">
        <v>305</v>
      </c>
      <c r="D152" s="81" t="s">
        <v>306</v>
      </c>
      <c r="E152" s="90">
        <v>78.400000000000006</v>
      </c>
      <c r="F152" s="82">
        <v>66.440677966101703</v>
      </c>
      <c r="G152" s="90">
        <v>20</v>
      </c>
      <c r="H152" s="82">
        <f>G152*F152</f>
        <v>1328.8135593220341</v>
      </c>
      <c r="K152" s="84"/>
    </row>
    <row r="153" spans="1:11" s="77" customFormat="1" ht="29.45" customHeight="1">
      <c r="A153" s="78">
        <v>70</v>
      </c>
      <c r="B153" s="87">
        <v>22.14</v>
      </c>
      <c r="C153" s="85" t="s">
        <v>307</v>
      </c>
      <c r="D153" s="81"/>
      <c r="E153" s="90"/>
      <c r="F153" s="90"/>
      <c r="G153" s="90"/>
      <c r="H153" s="90"/>
      <c r="K153" s="84"/>
    </row>
    <row r="154" spans="1:11" s="77" customFormat="1" ht="44.45" customHeight="1">
      <c r="A154" s="78"/>
      <c r="B154" s="79" t="s">
        <v>308</v>
      </c>
      <c r="C154" s="93" t="s">
        <v>309</v>
      </c>
      <c r="D154" s="81" t="s">
        <v>83</v>
      </c>
      <c r="E154" s="90">
        <v>8042.3</v>
      </c>
      <c r="F154" s="82">
        <v>6815.5084745762715</v>
      </c>
      <c r="G154" s="90">
        <v>1.6</v>
      </c>
      <c r="H154" s="82">
        <f>G154*F154</f>
        <v>10904.813559322036</v>
      </c>
      <c r="K154" s="84"/>
    </row>
    <row r="155" spans="1:11" s="77" customFormat="1" ht="169.5" customHeight="1">
      <c r="A155" s="78">
        <v>71</v>
      </c>
      <c r="B155" s="79">
        <v>14.91</v>
      </c>
      <c r="C155" s="107" t="s">
        <v>310</v>
      </c>
      <c r="D155" s="81"/>
      <c r="E155" s="81"/>
      <c r="F155" s="82"/>
      <c r="G155" s="90"/>
      <c r="H155" s="82"/>
      <c r="K155" s="84"/>
    </row>
    <row r="156" spans="1:11" s="77" customFormat="1" ht="16.5">
      <c r="A156" s="78"/>
      <c r="B156" s="79"/>
      <c r="C156" s="107" t="s">
        <v>311</v>
      </c>
      <c r="D156" s="81"/>
      <c r="E156" s="81"/>
      <c r="F156" s="82"/>
      <c r="G156" s="90"/>
      <c r="H156" s="82"/>
      <c r="K156" s="84"/>
    </row>
    <row r="157" spans="1:11" s="77" customFormat="1" ht="40.5" customHeight="1">
      <c r="A157" s="78"/>
      <c r="B157" s="108" t="s">
        <v>312</v>
      </c>
      <c r="C157" s="107" t="s">
        <v>313</v>
      </c>
      <c r="D157" s="81" t="s">
        <v>79</v>
      </c>
      <c r="E157" s="90">
        <v>560.95000000000005</v>
      </c>
      <c r="F157" s="82">
        <v>475.38135593220346</v>
      </c>
      <c r="G157" s="90">
        <v>33</v>
      </c>
      <c r="H157" s="82">
        <f>G157*F157</f>
        <v>15687.584745762715</v>
      </c>
      <c r="K157" s="84"/>
    </row>
    <row r="158" spans="1:11" s="77" customFormat="1" ht="66">
      <c r="A158" s="78">
        <v>72</v>
      </c>
      <c r="B158" s="108">
        <v>14.92</v>
      </c>
      <c r="C158" s="107" t="s">
        <v>314</v>
      </c>
      <c r="D158" s="111" t="s">
        <v>79</v>
      </c>
      <c r="E158" s="112">
        <v>88.9</v>
      </c>
      <c r="F158" s="82">
        <v>75.33898305084746</v>
      </c>
      <c r="G158" s="90">
        <v>33</v>
      </c>
      <c r="H158" s="82">
        <f>G158*F158</f>
        <v>2486.1864406779664</v>
      </c>
      <c r="K158" s="84"/>
    </row>
    <row r="159" spans="1:11" s="77" customFormat="1" ht="66">
      <c r="A159" s="78">
        <v>73</v>
      </c>
      <c r="B159" s="79">
        <v>12.19</v>
      </c>
      <c r="C159" s="85" t="s">
        <v>315</v>
      </c>
      <c r="D159" s="81"/>
      <c r="E159" s="90"/>
      <c r="F159" s="90"/>
      <c r="G159" s="90"/>
      <c r="H159" s="90"/>
      <c r="K159" s="84"/>
    </row>
    <row r="160" spans="1:11" s="77" customFormat="1" ht="33">
      <c r="A160" s="78"/>
      <c r="B160" s="79" t="s">
        <v>316</v>
      </c>
      <c r="C160" s="85" t="s">
        <v>317</v>
      </c>
      <c r="D160" s="81" t="s">
        <v>104</v>
      </c>
      <c r="E160" s="90">
        <v>607.4</v>
      </c>
      <c r="F160" s="82">
        <v>514.74576271186436</v>
      </c>
      <c r="G160" s="90">
        <v>33</v>
      </c>
      <c r="H160" s="82">
        <f>G160*F160</f>
        <v>16986.610169491523</v>
      </c>
      <c r="K160" s="84"/>
    </row>
    <row r="161" spans="1:11" s="77" customFormat="1" ht="99">
      <c r="A161" s="78">
        <v>74</v>
      </c>
      <c r="B161" s="102" t="s">
        <v>318</v>
      </c>
      <c r="C161" s="113" t="s">
        <v>319</v>
      </c>
      <c r="D161" s="81" t="s">
        <v>104</v>
      </c>
      <c r="E161" s="114">
        <v>194.4</v>
      </c>
      <c r="F161" s="82">
        <v>164.74576271186442</v>
      </c>
      <c r="G161" s="90">
        <v>100</v>
      </c>
      <c r="H161" s="82">
        <f>G161*F161</f>
        <v>16474.576271186441</v>
      </c>
      <c r="K161" s="84"/>
    </row>
    <row r="162" spans="1:11" s="77" customFormat="1" ht="313.5">
      <c r="A162" s="78">
        <v>75</v>
      </c>
      <c r="B162" s="115">
        <v>12.5</v>
      </c>
      <c r="C162" s="113" t="s">
        <v>320</v>
      </c>
      <c r="D162" s="81" t="s">
        <v>104</v>
      </c>
      <c r="E162" s="114">
        <v>738.65</v>
      </c>
      <c r="F162" s="82">
        <v>625.97457627118649</v>
      </c>
      <c r="G162" s="90">
        <v>35</v>
      </c>
      <c r="H162" s="82">
        <f>G162*F162</f>
        <v>21909.110169491527</v>
      </c>
      <c r="K162" s="84"/>
    </row>
    <row r="163" spans="1:11" s="77" customFormat="1" ht="16.5">
      <c r="A163" s="78">
        <v>76</v>
      </c>
      <c r="B163" s="116"/>
      <c r="C163" s="85" t="s">
        <v>321</v>
      </c>
      <c r="D163" s="81"/>
      <c r="E163" s="117"/>
      <c r="F163" s="117"/>
      <c r="G163" s="90"/>
      <c r="H163" s="117"/>
      <c r="K163" s="84"/>
    </row>
    <row r="164" spans="1:11" s="77" customFormat="1" ht="16.5">
      <c r="A164" s="78" t="s">
        <v>121</v>
      </c>
      <c r="B164" s="116" t="s">
        <v>322</v>
      </c>
      <c r="C164" s="85" t="s">
        <v>323</v>
      </c>
      <c r="D164" s="92" t="s">
        <v>208</v>
      </c>
      <c r="E164" s="90">
        <v>351.25</v>
      </c>
      <c r="F164" s="82">
        <v>297.66949152542372</v>
      </c>
      <c r="G164" s="90">
        <v>96</v>
      </c>
      <c r="H164" s="82">
        <f t="shared" ref="H164:H171" si="1">G164*F164</f>
        <v>28576.271186440677</v>
      </c>
      <c r="K164" s="84"/>
    </row>
    <row r="165" spans="1:11" s="77" customFormat="1" ht="16.5">
      <c r="A165" s="78" t="s">
        <v>126</v>
      </c>
      <c r="B165" s="116" t="s">
        <v>322</v>
      </c>
      <c r="C165" s="85" t="s">
        <v>324</v>
      </c>
      <c r="D165" s="92" t="s">
        <v>208</v>
      </c>
      <c r="E165" s="82">
        <v>813</v>
      </c>
      <c r="F165" s="82">
        <v>688.98305084745766</v>
      </c>
      <c r="G165" s="90">
        <v>14</v>
      </c>
      <c r="H165" s="82">
        <f t="shared" si="1"/>
        <v>9645.7627118644068</v>
      </c>
      <c r="K165" s="84"/>
    </row>
    <row r="166" spans="1:11" s="77" customFormat="1" ht="16.5">
      <c r="A166" s="78" t="s">
        <v>132</v>
      </c>
      <c r="B166" s="116" t="s">
        <v>322</v>
      </c>
      <c r="C166" s="85" t="s">
        <v>325</v>
      </c>
      <c r="D166" s="92" t="s">
        <v>208</v>
      </c>
      <c r="E166" s="82">
        <v>1328.5</v>
      </c>
      <c r="F166" s="82">
        <v>1125.8474576271187</v>
      </c>
      <c r="G166" s="90">
        <v>12</v>
      </c>
      <c r="H166" s="82">
        <f t="shared" si="1"/>
        <v>13510.169491525425</v>
      </c>
      <c r="K166" s="84"/>
    </row>
    <row r="167" spans="1:11" s="77" customFormat="1" ht="33">
      <c r="A167" s="78">
        <v>77</v>
      </c>
      <c r="B167" s="108" t="s">
        <v>326</v>
      </c>
      <c r="C167" s="106" t="s">
        <v>327</v>
      </c>
      <c r="D167" s="81" t="s">
        <v>79</v>
      </c>
      <c r="E167" s="114">
        <v>1919.7</v>
      </c>
      <c r="F167" s="82">
        <v>1626.8644067796611</v>
      </c>
      <c r="G167" s="90">
        <v>5</v>
      </c>
      <c r="H167" s="82">
        <f t="shared" si="1"/>
        <v>8134.3220338983056</v>
      </c>
      <c r="K167" s="84"/>
    </row>
    <row r="168" spans="1:11" s="77" customFormat="1" ht="33">
      <c r="A168" s="78">
        <v>78</v>
      </c>
      <c r="B168" s="108" t="s">
        <v>326</v>
      </c>
      <c r="C168" s="106" t="s">
        <v>328</v>
      </c>
      <c r="D168" s="81" t="s">
        <v>79</v>
      </c>
      <c r="E168" s="114">
        <v>1673.3</v>
      </c>
      <c r="F168" s="82">
        <v>1418.0508474576272</v>
      </c>
      <c r="G168" s="90">
        <v>1</v>
      </c>
      <c r="H168" s="82">
        <f t="shared" si="1"/>
        <v>1418.0508474576272</v>
      </c>
      <c r="K168" s="84"/>
    </row>
    <row r="169" spans="1:11" s="77" customFormat="1" ht="33">
      <c r="A169" s="78">
        <v>79</v>
      </c>
      <c r="B169" s="108" t="s">
        <v>326</v>
      </c>
      <c r="C169" s="106" t="s">
        <v>329</v>
      </c>
      <c r="D169" s="81" t="s">
        <v>79</v>
      </c>
      <c r="E169" s="114">
        <v>2261.5</v>
      </c>
      <c r="F169" s="82">
        <v>1916.5254237288136</v>
      </c>
      <c r="G169" s="90">
        <v>0.69650000000000001</v>
      </c>
      <c r="H169" s="82">
        <f t="shared" si="1"/>
        <v>1334.8599576271188</v>
      </c>
      <c r="K169" s="84"/>
    </row>
    <row r="170" spans="1:11" s="77" customFormat="1" ht="66.75">
      <c r="A170" s="78">
        <v>80</v>
      </c>
      <c r="B170" s="108" t="s">
        <v>330</v>
      </c>
      <c r="C170" s="85" t="s">
        <v>331</v>
      </c>
      <c r="D170" s="81" t="s">
        <v>79</v>
      </c>
      <c r="E170" s="90">
        <v>431.08</v>
      </c>
      <c r="F170" s="82">
        <v>365.32203389830511</v>
      </c>
      <c r="G170" s="90">
        <v>20</v>
      </c>
      <c r="H170" s="82">
        <f t="shared" si="1"/>
        <v>7306.4406779661022</v>
      </c>
      <c r="K170" s="84"/>
    </row>
    <row r="171" spans="1:11" s="77" customFormat="1" ht="82.5">
      <c r="A171" s="78">
        <v>81</v>
      </c>
      <c r="B171" s="107" t="s">
        <v>332</v>
      </c>
      <c r="C171" s="85" t="s">
        <v>333</v>
      </c>
      <c r="D171" s="81" t="s">
        <v>104</v>
      </c>
      <c r="E171" s="90">
        <v>285.2</v>
      </c>
      <c r="F171" s="82">
        <v>241.69491525423729</v>
      </c>
      <c r="G171" s="90">
        <v>20</v>
      </c>
      <c r="H171" s="82">
        <f t="shared" si="1"/>
        <v>4833.8983050847455</v>
      </c>
      <c r="K171" s="84"/>
    </row>
    <row r="172" spans="1:11" s="77" customFormat="1" ht="17.25">
      <c r="A172" s="78"/>
      <c r="B172" s="79"/>
      <c r="C172" s="118" t="s">
        <v>334</v>
      </c>
      <c r="D172" s="75"/>
      <c r="E172" s="119"/>
      <c r="F172" s="119"/>
      <c r="G172" s="119"/>
      <c r="H172" s="119">
        <f>SUM(H15:H171)</f>
        <v>2789696.5668750796</v>
      </c>
      <c r="K172" s="84"/>
    </row>
    <row r="173" spans="1:11" s="77" customFormat="1" ht="17.25">
      <c r="A173" s="78"/>
      <c r="B173" s="79"/>
      <c r="C173" s="118" t="s">
        <v>335</v>
      </c>
      <c r="D173" s="81"/>
      <c r="E173" s="90"/>
      <c r="F173" s="90"/>
      <c r="G173" s="90"/>
      <c r="H173" s="90"/>
      <c r="K173" s="84"/>
    </row>
    <row r="174" spans="1:11" s="77" customFormat="1" ht="120.75">
      <c r="A174" s="78"/>
      <c r="B174" s="120">
        <v>17.3</v>
      </c>
      <c r="C174" s="121" t="s">
        <v>336</v>
      </c>
      <c r="D174" s="122"/>
      <c r="E174" s="123"/>
      <c r="F174" s="124"/>
      <c r="G174" s="125"/>
      <c r="H174" s="126"/>
      <c r="K174" s="84"/>
    </row>
    <row r="175" spans="1:11" s="77" customFormat="1" ht="17.25">
      <c r="A175" s="78"/>
      <c r="B175" s="120" t="s">
        <v>337</v>
      </c>
      <c r="C175" s="127" t="s">
        <v>338</v>
      </c>
      <c r="D175" s="122" t="s">
        <v>208</v>
      </c>
      <c r="E175" s="123">
        <v>8006.6</v>
      </c>
      <c r="F175" s="128">
        <v>6785.2542372881362</v>
      </c>
      <c r="G175" s="129">
        <v>2</v>
      </c>
      <c r="H175" s="128">
        <f>G175*F175</f>
        <v>13570.508474576272</v>
      </c>
      <c r="K175" s="84"/>
    </row>
    <row r="176" spans="1:11" s="77" customFormat="1" ht="69">
      <c r="A176" s="78"/>
      <c r="B176" s="120">
        <v>17.7</v>
      </c>
      <c r="C176" s="130" t="s">
        <v>339</v>
      </c>
      <c r="D176" s="122"/>
      <c r="E176" s="123"/>
      <c r="F176" s="124"/>
      <c r="G176" s="131"/>
      <c r="H176" s="126"/>
      <c r="K176" s="84"/>
    </row>
    <row r="177" spans="1:11" s="77" customFormat="1" ht="34.5">
      <c r="A177" s="78"/>
      <c r="B177" s="120" t="s">
        <v>340</v>
      </c>
      <c r="C177" s="132" t="s">
        <v>341</v>
      </c>
      <c r="D177" s="122" t="s">
        <v>208</v>
      </c>
      <c r="E177" s="123">
        <v>2301.75</v>
      </c>
      <c r="F177" s="128">
        <v>1950.6355932203392</v>
      </c>
      <c r="G177" s="129">
        <v>1</v>
      </c>
      <c r="H177" s="128">
        <f>G177*F177</f>
        <v>1950.6355932203392</v>
      </c>
      <c r="I177" s="133"/>
      <c r="K177" s="84"/>
    </row>
    <row r="178" spans="1:11" s="77" customFormat="1" ht="69">
      <c r="A178" s="78"/>
      <c r="B178" s="120" t="s">
        <v>342</v>
      </c>
      <c r="C178" s="134" t="s">
        <v>343</v>
      </c>
      <c r="D178" s="122" t="s">
        <v>208</v>
      </c>
      <c r="E178" s="123">
        <v>1034.8</v>
      </c>
      <c r="F178" s="128">
        <v>876.94915254237287</v>
      </c>
      <c r="G178" s="129">
        <v>1</v>
      </c>
      <c r="H178" s="128">
        <f>G178*F178</f>
        <v>876.94915254237287</v>
      </c>
      <c r="K178" s="84"/>
    </row>
    <row r="179" spans="1:11" s="77" customFormat="1" ht="17.25">
      <c r="A179" s="78"/>
      <c r="B179" s="120"/>
      <c r="C179" s="127"/>
      <c r="D179" s="122"/>
      <c r="E179" s="123"/>
      <c r="F179" s="128"/>
      <c r="G179" s="129"/>
      <c r="H179" s="128"/>
      <c r="K179" s="84"/>
    </row>
    <row r="180" spans="1:11" s="77" customFormat="1" ht="72">
      <c r="A180" s="81">
        <v>1</v>
      </c>
      <c r="B180" s="135">
        <v>17.100000000000001</v>
      </c>
      <c r="C180" s="136" t="s">
        <v>344</v>
      </c>
      <c r="D180" s="137"/>
      <c r="E180" s="90"/>
      <c r="F180" s="90"/>
      <c r="G180" s="138" t="s">
        <v>345</v>
      </c>
      <c r="H180" s="90"/>
      <c r="K180" s="84"/>
    </row>
    <row r="181" spans="1:11" s="77" customFormat="1" ht="18">
      <c r="A181" s="81"/>
      <c r="B181" s="139" t="s">
        <v>346</v>
      </c>
      <c r="C181" s="136" t="s">
        <v>347</v>
      </c>
      <c r="D181" s="137"/>
      <c r="E181" s="90"/>
      <c r="F181" s="90"/>
      <c r="G181" s="140"/>
      <c r="H181" s="90"/>
      <c r="K181" s="84"/>
    </row>
    <row r="182" spans="1:11" s="77" customFormat="1" ht="18">
      <c r="A182" s="81"/>
      <c r="B182" s="139" t="s">
        <v>348</v>
      </c>
      <c r="C182" s="136" t="s">
        <v>349</v>
      </c>
      <c r="D182" s="137" t="s">
        <v>208</v>
      </c>
      <c r="E182" s="90">
        <v>6945.6</v>
      </c>
      <c r="F182" s="90">
        <v>5886.1016949152545</v>
      </c>
      <c r="G182" s="140">
        <v>2</v>
      </c>
      <c r="H182" s="90">
        <f>G182*F182</f>
        <v>11772.203389830509</v>
      </c>
      <c r="K182" s="84"/>
    </row>
    <row r="183" spans="1:11" s="77" customFormat="1" ht="162.75" customHeight="1">
      <c r="A183" s="81">
        <v>2</v>
      </c>
      <c r="B183" s="141" t="s">
        <v>322</v>
      </c>
      <c r="C183" s="142" t="s">
        <v>350</v>
      </c>
      <c r="D183" s="137" t="s">
        <v>208</v>
      </c>
      <c r="E183" s="143">
        <f>2205*1.1*1.15</f>
        <v>2789.3249999999998</v>
      </c>
      <c r="F183" s="90">
        <v>2363.8347457627119</v>
      </c>
      <c r="G183" s="140">
        <v>4</v>
      </c>
      <c r="H183" s="90">
        <f>G183*F183</f>
        <v>9455.3389830508477</v>
      </c>
      <c r="I183" s="80"/>
      <c r="K183" s="84"/>
    </row>
    <row r="184" spans="1:11" s="77" customFormat="1" ht="72">
      <c r="A184" s="81">
        <v>3</v>
      </c>
      <c r="B184" s="144" t="s">
        <v>351</v>
      </c>
      <c r="C184" s="145" t="s">
        <v>352</v>
      </c>
      <c r="D184" s="139"/>
      <c r="E184" s="90"/>
      <c r="F184" s="90"/>
      <c r="G184" s="140"/>
      <c r="H184" s="82"/>
      <c r="K184" s="84"/>
    </row>
    <row r="185" spans="1:11" s="77" customFormat="1" ht="18">
      <c r="A185" s="81" t="s">
        <v>121</v>
      </c>
      <c r="B185" s="146"/>
      <c r="C185" s="145" t="s">
        <v>353</v>
      </c>
      <c r="D185" s="139" t="s">
        <v>84</v>
      </c>
      <c r="E185" s="90">
        <f>525.64*1.18</f>
        <v>620.25519999999995</v>
      </c>
      <c r="F185" s="90">
        <v>525.64</v>
      </c>
      <c r="G185" s="140">
        <v>15</v>
      </c>
      <c r="H185" s="90">
        <f>G185*F185</f>
        <v>7884.5999999999995</v>
      </c>
      <c r="K185" s="84"/>
    </row>
    <row r="186" spans="1:11" s="77" customFormat="1" ht="18">
      <c r="A186" s="81" t="s">
        <v>126</v>
      </c>
      <c r="B186" s="139"/>
      <c r="C186" s="147" t="s">
        <v>354</v>
      </c>
      <c r="D186" s="139" t="s">
        <v>84</v>
      </c>
      <c r="E186" s="90">
        <f>585.88*1.18</f>
        <v>691.33839999999998</v>
      </c>
      <c r="F186" s="90">
        <v>585.88</v>
      </c>
      <c r="G186" s="140">
        <v>25</v>
      </c>
      <c r="H186" s="90">
        <f>G186*F186</f>
        <v>14647</v>
      </c>
      <c r="K186" s="84"/>
    </row>
    <row r="187" spans="1:11" s="77" customFormat="1" ht="18">
      <c r="A187" s="81" t="s">
        <v>132</v>
      </c>
      <c r="B187" s="139"/>
      <c r="C187" s="145" t="s">
        <v>355</v>
      </c>
      <c r="D187" s="139" t="s">
        <v>84</v>
      </c>
      <c r="E187" s="90">
        <f>1083.88*1.18</f>
        <v>1278.9784</v>
      </c>
      <c r="F187" s="90">
        <v>1083.8800000000001</v>
      </c>
      <c r="G187" s="140">
        <v>20</v>
      </c>
      <c r="H187" s="90">
        <f>G187*F187</f>
        <v>21677.600000000002</v>
      </c>
      <c r="K187" s="84"/>
    </row>
    <row r="188" spans="1:11" s="77" customFormat="1" ht="18">
      <c r="A188" s="81">
        <v>4</v>
      </c>
      <c r="B188" s="111" t="s">
        <v>356</v>
      </c>
      <c r="C188" s="145" t="s">
        <v>357</v>
      </c>
      <c r="D188" s="139" t="s">
        <v>208</v>
      </c>
      <c r="E188" s="90">
        <v>432.05</v>
      </c>
      <c r="F188" s="90">
        <v>366.14406779661022</v>
      </c>
      <c r="G188" s="140">
        <v>10</v>
      </c>
      <c r="H188" s="90">
        <f>G188*F188</f>
        <v>3661.4406779661022</v>
      </c>
      <c r="K188" s="84"/>
    </row>
    <row r="189" spans="1:11" s="77" customFormat="1" ht="54">
      <c r="A189" s="81">
        <v>5</v>
      </c>
      <c r="B189" s="139" t="s">
        <v>322</v>
      </c>
      <c r="C189" s="145" t="s">
        <v>358</v>
      </c>
      <c r="D189" s="137"/>
      <c r="E189" s="90"/>
      <c r="F189" s="90"/>
      <c r="G189" s="148"/>
      <c r="H189" s="90"/>
      <c r="K189" s="84"/>
    </row>
    <row r="190" spans="1:11" s="77" customFormat="1" ht="18">
      <c r="A190" s="78"/>
      <c r="B190" s="146"/>
      <c r="C190" s="149" t="s">
        <v>359</v>
      </c>
      <c r="D190" s="139" t="s">
        <v>208</v>
      </c>
      <c r="E190" s="150">
        <v>1125</v>
      </c>
      <c r="F190" s="90">
        <v>953.38983050847457</v>
      </c>
      <c r="G190" s="148">
        <v>4</v>
      </c>
      <c r="H190" s="90">
        <f>G190*F190</f>
        <v>3813.5593220338983</v>
      </c>
      <c r="K190" s="84"/>
    </row>
    <row r="191" spans="1:11" s="77" customFormat="1" ht="108">
      <c r="A191" s="81">
        <v>6</v>
      </c>
      <c r="B191" s="139">
        <v>18.7</v>
      </c>
      <c r="C191" s="145" t="s">
        <v>360</v>
      </c>
      <c r="D191" s="137"/>
      <c r="E191" s="90"/>
      <c r="F191" s="90"/>
      <c r="G191" s="140"/>
      <c r="H191" s="90"/>
      <c r="K191" s="84"/>
    </row>
    <row r="192" spans="1:11" s="77" customFormat="1" ht="18">
      <c r="A192" s="81"/>
      <c r="B192" s="139"/>
      <c r="C192" s="145" t="s">
        <v>361</v>
      </c>
      <c r="D192" s="139"/>
      <c r="E192" s="90"/>
      <c r="F192" s="90"/>
      <c r="G192" s="140"/>
      <c r="H192" s="90"/>
      <c r="K192" s="84"/>
    </row>
    <row r="193" spans="1:11" s="77" customFormat="1" ht="18">
      <c r="A193" s="81"/>
      <c r="B193" s="151" t="s">
        <v>362</v>
      </c>
      <c r="C193" s="152" t="s">
        <v>363</v>
      </c>
      <c r="D193" s="139" t="s">
        <v>306</v>
      </c>
      <c r="E193" s="90">
        <v>401.55</v>
      </c>
      <c r="F193" s="90">
        <v>340.29661016949154</v>
      </c>
      <c r="G193" s="140">
        <v>30</v>
      </c>
      <c r="H193" s="90">
        <f>G193*F193</f>
        <v>10208.898305084746</v>
      </c>
      <c r="K193" s="84"/>
    </row>
    <row r="194" spans="1:11" s="77" customFormat="1" ht="108">
      <c r="A194" s="81">
        <v>7</v>
      </c>
      <c r="B194" s="139">
        <v>18.8</v>
      </c>
      <c r="C194" s="145" t="s">
        <v>360</v>
      </c>
      <c r="D194" s="137"/>
      <c r="E194" s="90"/>
      <c r="F194" s="90"/>
      <c r="G194" s="140"/>
      <c r="H194" s="90"/>
      <c r="K194" s="84"/>
    </row>
    <row r="195" spans="1:11" s="77" customFormat="1" ht="36">
      <c r="A195" s="78"/>
      <c r="B195" s="153"/>
      <c r="C195" s="154" t="s">
        <v>364</v>
      </c>
      <c r="D195" s="137"/>
      <c r="E195" s="90"/>
      <c r="F195" s="90"/>
      <c r="G195" s="140"/>
      <c r="H195" s="90"/>
      <c r="K195" s="84"/>
    </row>
    <row r="196" spans="1:11" s="77" customFormat="1" ht="18">
      <c r="A196" s="78"/>
      <c r="B196" s="151" t="s">
        <v>365</v>
      </c>
      <c r="C196" s="152" t="s">
        <v>366</v>
      </c>
      <c r="D196" s="139" t="s">
        <v>306</v>
      </c>
      <c r="E196" s="90">
        <v>537.6</v>
      </c>
      <c r="F196" s="90">
        <v>455.59322033898309</v>
      </c>
      <c r="G196" s="140">
        <v>14</v>
      </c>
      <c r="H196" s="90">
        <f>G196*F196</f>
        <v>6378.3050847457635</v>
      </c>
      <c r="K196" s="84"/>
    </row>
    <row r="197" spans="1:11" s="77" customFormat="1" ht="144">
      <c r="A197" s="78">
        <v>8</v>
      </c>
      <c r="B197" s="151" t="s">
        <v>337</v>
      </c>
      <c r="C197" s="155" t="s">
        <v>367</v>
      </c>
      <c r="D197" s="139" t="s">
        <v>208</v>
      </c>
      <c r="E197" s="90">
        <v>8006.6</v>
      </c>
      <c r="F197" s="90">
        <v>6785.2542372881362</v>
      </c>
      <c r="G197" s="140">
        <v>1</v>
      </c>
      <c r="H197" s="90">
        <f>G197*F197</f>
        <v>6785.2542372881362</v>
      </c>
      <c r="K197" s="84"/>
    </row>
    <row r="198" spans="1:11" s="77" customFormat="1" ht="90">
      <c r="A198" s="78">
        <v>9</v>
      </c>
      <c r="B198" s="151" t="s">
        <v>368</v>
      </c>
      <c r="C198" s="155" t="s">
        <v>369</v>
      </c>
      <c r="D198" s="139" t="s">
        <v>208</v>
      </c>
      <c r="E198" s="90">
        <v>3960.55</v>
      </c>
      <c r="F198" s="90">
        <v>3356.398305084746</v>
      </c>
      <c r="G198" s="140">
        <v>1</v>
      </c>
      <c r="H198" s="90">
        <f>G198*F198</f>
        <v>3356.398305084746</v>
      </c>
      <c r="K198" s="84"/>
    </row>
    <row r="199" spans="1:11" s="77" customFormat="1" ht="17.25">
      <c r="A199" s="78"/>
      <c r="B199" s="79"/>
      <c r="C199" s="118" t="s">
        <v>370</v>
      </c>
      <c r="D199" s="81"/>
      <c r="E199" s="90"/>
      <c r="F199" s="90"/>
      <c r="G199" s="90"/>
      <c r="H199" s="119">
        <f>SUM(H174:H198)</f>
        <v>116038.69152542374</v>
      </c>
      <c r="K199" s="84"/>
    </row>
    <row r="200" spans="1:11" s="77" customFormat="1" ht="17.25">
      <c r="A200" s="78"/>
      <c r="B200" s="79"/>
      <c r="C200" s="118" t="s">
        <v>371</v>
      </c>
      <c r="D200" s="81"/>
      <c r="E200" s="90"/>
      <c r="F200" s="90"/>
      <c r="G200" s="90"/>
      <c r="H200" s="90"/>
      <c r="K200" s="84"/>
    </row>
    <row r="201" spans="1:11" s="77" customFormat="1" ht="72">
      <c r="A201" s="78">
        <v>1</v>
      </c>
      <c r="B201" s="156">
        <v>1.3</v>
      </c>
      <c r="C201" s="157" t="s">
        <v>372</v>
      </c>
      <c r="D201" s="81"/>
      <c r="E201" s="90"/>
      <c r="F201" s="90"/>
      <c r="G201" s="90"/>
      <c r="H201" s="90"/>
      <c r="K201" s="84"/>
    </row>
    <row r="202" spans="1:11" s="77" customFormat="1" ht="18">
      <c r="A202" s="78"/>
      <c r="B202" s="156" t="s">
        <v>373</v>
      </c>
      <c r="C202" s="157" t="s">
        <v>374</v>
      </c>
      <c r="D202" s="81" t="s">
        <v>375</v>
      </c>
      <c r="E202" s="158">
        <f>1244*1.18/1.12</f>
        <v>1310.6428571428569</v>
      </c>
      <c r="F202" s="90">
        <v>1110.7142857142856</v>
      </c>
      <c r="G202" s="156">
        <v>68</v>
      </c>
      <c r="H202" s="90">
        <f>G202*F202</f>
        <v>75528.57142857142</v>
      </c>
      <c r="K202" s="84"/>
    </row>
    <row r="203" spans="1:11" s="77" customFormat="1" ht="54">
      <c r="A203" s="78">
        <v>2</v>
      </c>
      <c r="B203" s="156">
        <v>1.7</v>
      </c>
      <c r="C203" s="157" t="s">
        <v>376</v>
      </c>
      <c r="D203" s="81"/>
      <c r="E203" s="156"/>
      <c r="F203" s="90"/>
      <c r="G203" s="156"/>
      <c r="H203" s="90"/>
      <c r="K203" s="84"/>
    </row>
    <row r="204" spans="1:11" s="77" customFormat="1" ht="18">
      <c r="A204" s="78" t="s">
        <v>121</v>
      </c>
      <c r="B204" s="156" t="s">
        <v>377</v>
      </c>
      <c r="C204" s="159" t="s">
        <v>378</v>
      </c>
      <c r="D204" s="81" t="s">
        <v>84</v>
      </c>
      <c r="E204" s="160">
        <f>369*1.18/1.12</f>
        <v>388.76785714285705</v>
      </c>
      <c r="F204" s="90">
        <v>329.46428571428567</v>
      </c>
      <c r="G204" s="156">
        <v>50</v>
      </c>
      <c r="H204" s="90">
        <f>G204*F204</f>
        <v>16473.214285714283</v>
      </c>
      <c r="K204" s="84"/>
    </row>
    <row r="205" spans="1:11" s="77" customFormat="1" ht="18">
      <c r="A205" s="78" t="s">
        <v>126</v>
      </c>
      <c r="B205" s="156" t="s">
        <v>379</v>
      </c>
      <c r="C205" s="159" t="s">
        <v>380</v>
      </c>
      <c r="D205" s="81" t="s">
        <v>84</v>
      </c>
      <c r="E205" s="160">
        <f>428*1.18/1.12</f>
        <v>450.92857142857133</v>
      </c>
      <c r="F205" s="90">
        <v>382.14285714285705</v>
      </c>
      <c r="G205" s="156">
        <v>100</v>
      </c>
      <c r="H205" s="90">
        <f>G205*F205</f>
        <v>38214.285714285703</v>
      </c>
      <c r="K205" s="84"/>
    </row>
    <row r="206" spans="1:11" s="77" customFormat="1" ht="36">
      <c r="A206" s="78" t="s">
        <v>132</v>
      </c>
      <c r="B206" s="156" t="s">
        <v>381</v>
      </c>
      <c r="C206" s="159" t="s">
        <v>382</v>
      </c>
      <c r="D206" s="81" t="s">
        <v>84</v>
      </c>
      <c r="E206" s="160">
        <f>589*1.18/1.12</f>
        <v>620.55357142857133</v>
      </c>
      <c r="F206" s="90">
        <v>525.89285714285711</v>
      </c>
      <c r="G206" s="156">
        <v>20</v>
      </c>
      <c r="H206" s="90">
        <f>G206*F206</f>
        <v>10517.857142857141</v>
      </c>
      <c r="K206" s="84"/>
    </row>
    <row r="207" spans="1:11" s="77" customFormat="1" ht="54">
      <c r="A207" s="78">
        <v>3</v>
      </c>
      <c r="B207" s="156">
        <v>1.25</v>
      </c>
      <c r="C207" s="157" t="s">
        <v>383</v>
      </c>
      <c r="D207" s="81" t="s">
        <v>208</v>
      </c>
      <c r="E207" s="158">
        <f>369*1.18/1.12</f>
        <v>388.76785714285705</v>
      </c>
      <c r="F207" s="90">
        <v>329.46428571428567</v>
      </c>
      <c r="G207" s="156">
        <v>5</v>
      </c>
      <c r="H207" s="90">
        <f>G207*F207</f>
        <v>1647.3214285714284</v>
      </c>
      <c r="K207" s="84"/>
    </row>
    <row r="208" spans="1:11" s="77" customFormat="1" ht="36">
      <c r="A208" s="78">
        <v>4</v>
      </c>
      <c r="B208" s="156">
        <v>1.26</v>
      </c>
      <c r="C208" s="157" t="s">
        <v>384</v>
      </c>
      <c r="D208" s="81" t="s">
        <v>208</v>
      </c>
      <c r="E208" s="158">
        <f>40*1.18/1.12</f>
        <v>42.142857142857132</v>
      </c>
      <c r="F208" s="90">
        <v>35.714285714285708</v>
      </c>
      <c r="G208" s="156">
        <v>10</v>
      </c>
      <c r="H208" s="90">
        <f>G208*F208</f>
        <v>357.14285714285711</v>
      </c>
      <c r="K208" s="84"/>
    </row>
    <row r="209" spans="1:11" s="77" customFormat="1" ht="36">
      <c r="A209" s="78">
        <v>5</v>
      </c>
      <c r="B209" s="156">
        <v>1.27</v>
      </c>
      <c r="C209" s="157" t="s">
        <v>385</v>
      </c>
      <c r="D209" s="81"/>
      <c r="E209" s="158"/>
      <c r="F209" s="90"/>
      <c r="G209" s="156"/>
      <c r="H209" s="90"/>
      <c r="K209" s="84"/>
    </row>
    <row r="210" spans="1:11" s="77" customFormat="1" ht="18">
      <c r="A210" s="78" t="s">
        <v>121</v>
      </c>
      <c r="B210" s="156" t="s">
        <v>386</v>
      </c>
      <c r="C210" s="157" t="s">
        <v>387</v>
      </c>
      <c r="D210" s="81" t="s">
        <v>208</v>
      </c>
      <c r="E210" s="158">
        <f>298*1.18/1.12</f>
        <v>313.96428571428567</v>
      </c>
      <c r="F210" s="90">
        <v>266.07142857142856</v>
      </c>
      <c r="G210" s="156">
        <v>2</v>
      </c>
      <c r="H210" s="90">
        <f>G210*F210</f>
        <v>532.14285714285711</v>
      </c>
      <c r="K210" s="84"/>
    </row>
    <row r="211" spans="1:11" s="77" customFormat="1" ht="18">
      <c r="A211" s="78" t="s">
        <v>126</v>
      </c>
      <c r="B211" s="156" t="s">
        <v>388</v>
      </c>
      <c r="C211" s="157" t="s">
        <v>389</v>
      </c>
      <c r="D211" s="81" t="s">
        <v>208</v>
      </c>
      <c r="E211" s="158">
        <f>327*1.18/1.12</f>
        <v>344.51785714285705</v>
      </c>
      <c r="F211" s="90">
        <v>291.96428571428567</v>
      </c>
      <c r="G211" s="156">
        <v>9</v>
      </c>
      <c r="H211" s="90">
        <f>G211*F211</f>
        <v>2627.6785714285711</v>
      </c>
      <c r="K211" s="84"/>
    </row>
    <row r="212" spans="1:11" s="77" customFormat="1" ht="54">
      <c r="A212" s="78">
        <v>6</v>
      </c>
      <c r="B212" s="156" t="s">
        <v>390</v>
      </c>
      <c r="C212" s="157" t="s">
        <v>391</v>
      </c>
      <c r="D212" s="81" t="s">
        <v>208</v>
      </c>
      <c r="E212" s="158">
        <f>(34*1.2)*1.15*1.18</f>
        <v>55.365599999999993</v>
      </c>
      <c r="F212" s="90">
        <v>46.919999999999995</v>
      </c>
      <c r="G212" s="161">
        <v>6</v>
      </c>
      <c r="H212" s="90">
        <f>G212*F212</f>
        <v>281.52</v>
      </c>
      <c r="K212" s="84"/>
    </row>
    <row r="213" spans="1:11" s="77" customFormat="1" ht="54">
      <c r="A213" s="78">
        <v>7</v>
      </c>
      <c r="B213" s="156" t="s">
        <v>392</v>
      </c>
      <c r="C213" s="157" t="s">
        <v>393</v>
      </c>
      <c r="D213" s="81" t="s">
        <v>208</v>
      </c>
      <c r="E213" s="158">
        <f>(63*1.2)*1.15*1.18</f>
        <v>102.58919999999998</v>
      </c>
      <c r="F213" s="90">
        <v>86.939999999999984</v>
      </c>
      <c r="G213" s="161">
        <v>6</v>
      </c>
      <c r="H213" s="90">
        <f>G213*F213</f>
        <v>521.63999999999987</v>
      </c>
      <c r="K213" s="84"/>
    </row>
    <row r="214" spans="1:11" s="77" customFormat="1" ht="72">
      <c r="A214" s="78">
        <v>8</v>
      </c>
      <c r="B214" s="156">
        <v>1.32</v>
      </c>
      <c r="C214" s="157" t="s">
        <v>394</v>
      </c>
      <c r="D214" s="81" t="s">
        <v>208</v>
      </c>
      <c r="E214" s="158">
        <f>586*1.18/1.12</f>
        <v>617.39285714285711</v>
      </c>
      <c r="F214" s="90">
        <v>523.21428571428567</v>
      </c>
      <c r="G214" s="161">
        <v>5</v>
      </c>
      <c r="H214" s="90">
        <f>G214*F214</f>
        <v>2616.0714285714284</v>
      </c>
      <c r="K214" s="84"/>
    </row>
    <row r="215" spans="1:11" s="77" customFormat="1" ht="72">
      <c r="A215" s="78">
        <v>9</v>
      </c>
      <c r="B215" s="156">
        <v>2.2999999999999998</v>
      </c>
      <c r="C215" s="157" t="s">
        <v>395</v>
      </c>
      <c r="D215" s="81"/>
      <c r="E215" s="158"/>
      <c r="F215" s="90"/>
      <c r="G215" s="156"/>
      <c r="H215" s="90"/>
      <c r="K215" s="84"/>
    </row>
    <row r="216" spans="1:11" s="77" customFormat="1" ht="18">
      <c r="A216" s="78"/>
      <c r="B216" s="156" t="s">
        <v>396</v>
      </c>
      <c r="C216" s="157" t="s">
        <v>397</v>
      </c>
      <c r="D216" s="81" t="s">
        <v>208</v>
      </c>
      <c r="E216" s="158">
        <f>2315*1.18/1.12</f>
        <v>2439.0178571428569</v>
      </c>
      <c r="F216" s="90">
        <v>2066.9642857142858</v>
      </c>
      <c r="G216" s="156">
        <v>1</v>
      </c>
      <c r="H216" s="90">
        <f>G216*F216</f>
        <v>2066.9642857142858</v>
      </c>
      <c r="K216" s="84"/>
    </row>
    <row r="217" spans="1:11" s="77" customFormat="1" ht="72">
      <c r="A217" s="81">
        <v>10</v>
      </c>
      <c r="B217" s="162">
        <v>2.1</v>
      </c>
      <c r="C217" s="157" t="s">
        <v>398</v>
      </c>
      <c r="D217" s="81"/>
      <c r="E217" s="158"/>
      <c r="F217" s="90"/>
      <c r="G217" s="156"/>
      <c r="H217" s="90"/>
      <c r="K217" s="84"/>
    </row>
    <row r="218" spans="1:11" s="77" customFormat="1" ht="18">
      <c r="A218" s="78" t="s">
        <v>121</v>
      </c>
      <c r="B218" s="156" t="s">
        <v>399</v>
      </c>
      <c r="C218" s="163" t="s">
        <v>400</v>
      </c>
      <c r="D218" s="81" t="s">
        <v>208</v>
      </c>
      <c r="E218" s="158">
        <f>256*1.18/1.12</f>
        <v>269.71428571428567</v>
      </c>
      <c r="F218" s="90">
        <v>228.57142857142856</v>
      </c>
      <c r="G218" s="156">
        <v>14</v>
      </c>
      <c r="H218" s="90">
        <f>G218*F218</f>
        <v>3200</v>
      </c>
      <c r="K218" s="84"/>
    </row>
    <row r="219" spans="1:11" s="77" customFormat="1" ht="18">
      <c r="A219" s="78" t="s">
        <v>126</v>
      </c>
      <c r="B219" s="156" t="s">
        <v>401</v>
      </c>
      <c r="C219" s="157" t="s">
        <v>402</v>
      </c>
      <c r="D219" s="81" t="s">
        <v>208</v>
      </c>
      <c r="E219" s="158">
        <f>599*1.18/1.12</f>
        <v>631.08928571428555</v>
      </c>
      <c r="F219" s="90">
        <v>534.82142857142844</v>
      </c>
      <c r="G219" s="156">
        <v>1</v>
      </c>
      <c r="H219" s="90">
        <f>G219*F219</f>
        <v>534.82142857142844</v>
      </c>
      <c r="K219" s="84"/>
    </row>
    <row r="220" spans="1:11" s="77" customFormat="1" ht="90">
      <c r="A220" s="81">
        <v>11</v>
      </c>
      <c r="B220" s="164" t="s">
        <v>403</v>
      </c>
      <c r="C220" s="157" t="s">
        <v>404</v>
      </c>
      <c r="D220" s="81"/>
      <c r="E220" s="158"/>
      <c r="F220" s="90"/>
      <c r="G220" s="156"/>
      <c r="H220" s="90"/>
      <c r="K220" s="84"/>
    </row>
    <row r="221" spans="1:11" s="77" customFormat="1" ht="18">
      <c r="A221" s="78"/>
      <c r="B221" s="164" t="s">
        <v>405</v>
      </c>
      <c r="C221" s="157" t="s">
        <v>406</v>
      </c>
      <c r="D221" s="81" t="s">
        <v>208</v>
      </c>
      <c r="E221" s="158">
        <v>1125</v>
      </c>
      <c r="F221" s="90">
        <v>953.38983050847457</v>
      </c>
      <c r="G221" s="156">
        <v>68</v>
      </c>
      <c r="H221" s="90">
        <f>G221*F221</f>
        <v>64830.508474576272</v>
      </c>
      <c r="K221" s="84"/>
    </row>
    <row r="222" spans="1:11" s="77" customFormat="1" ht="109.5" customHeight="1">
      <c r="A222" s="78">
        <v>12</v>
      </c>
      <c r="B222" s="164" t="s">
        <v>407</v>
      </c>
      <c r="C222" s="157" t="s">
        <v>408</v>
      </c>
      <c r="D222" s="81" t="s">
        <v>208</v>
      </c>
      <c r="E222" s="158">
        <v>2482</v>
      </c>
      <c r="F222" s="90">
        <v>2103.3898305084745</v>
      </c>
      <c r="G222" s="156">
        <v>6</v>
      </c>
      <c r="H222" s="90">
        <f>G222*F222</f>
        <v>12620.338983050846</v>
      </c>
      <c r="K222" s="84"/>
    </row>
    <row r="223" spans="1:11" s="77" customFormat="1" ht="72">
      <c r="A223" s="78">
        <v>13</v>
      </c>
      <c r="B223" s="156" t="s">
        <v>409</v>
      </c>
      <c r="C223" s="157" t="s">
        <v>410</v>
      </c>
      <c r="D223" s="81" t="s">
        <v>208</v>
      </c>
      <c r="E223" s="158">
        <v>2572</v>
      </c>
      <c r="F223" s="90">
        <v>2179.6610169491528</v>
      </c>
      <c r="G223" s="156">
        <v>3</v>
      </c>
      <c r="H223" s="90">
        <f>G223*F223</f>
        <v>6538.9830508474588</v>
      </c>
      <c r="K223" s="84"/>
    </row>
    <row r="224" spans="1:11" s="77" customFormat="1" ht="36">
      <c r="A224" s="78">
        <v>14</v>
      </c>
      <c r="B224" s="156" t="s">
        <v>411</v>
      </c>
      <c r="C224" s="157" t="s">
        <v>412</v>
      </c>
      <c r="D224" s="81"/>
      <c r="E224" s="158"/>
      <c r="F224" s="90"/>
      <c r="G224" s="156"/>
      <c r="H224" s="90"/>
      <c r="K224" s="84"/>
    </row>
    <row r="225" spans="1:11" s="77" customFormat="1" ht="18">
      <c r="A225" s="78"/>
      <c r="B225" s="156" t="s">
        <v>413</v>
      </c>
      <c r="C225" s="157" t="s">
        <v>414</v>
      </c>
      <c r="D225" s="81" t="s">
        <v>208</v>
      </c>
      <c r="E225" s="158">
        <v>161</v>
      </c>
      <c r="F225" s="90">
        <v>136.4406779661017</v>
      </c>
      <c r="G225" s="156">
        <v>3</v>
      </c>
      <c r="H225" s="90">
        <f>G225*F225</f>
        <v>409.32203389830511</v>
      </c>
      <c r="K225" s="84"/>
    </row>
    <row r="226" spans="1:11" s="77" customFormat="1" ht="54">
      <c r="A226" s="78">
        <v>15</v>
      </c>
      <c r="B226" s="156" t="s">
        <v>415</v>
      </c>
      <c r="C226" s="157" t="s">
        <v>416</v>
      </c>
      <c r="D226" s="81" t="s">
        <v>208</v>
      </c>
      <c r="E226" s="158">
        <f>(38*1.2)*1.15*1.18</f>
        <v>61.879199999999997</v>
      </c>
      <c r="F226" s="90">
        <v>52.44</v>
      </c>
      <c r="G226" s="156">
        <v>3</v>
      </c>
      <c r="H226" s="90">
        <f>G226*F226</f>
        <v>157.32</v>
      </c>
      <c r="K226" s="84"/>
    </row>
    <row r="227" spans="1:11" s="77" customFormat="1" ht="82.5">
      <c r="A227" s="78">
        <v>16</v>
      </c>
      <c r="B227" s="165" t="s">
        <v>351</v>
      </c>
      <c r="C227" s="85" t="s">
        <v>417</v>
      </c>
      <c r="D227" s="81" t="s">
        <v>375</v>
      </c>
      <c r="E227" s="81">
        <f>374*1.18</f>
        <v>441.32</v>
      </c>
      <c r="F227" s="90">
        <v>374</v>
      </c>
      <c r="G227" s="90">
        <v>20</v>
      </c>
      <c r="H227" s="90">
        <f>G227*F227</f>
        <v>7480</v>
      </c>
      <c r="K227" s="84"/>
    </row>
    <row r="228" spans="1:11" s="77" customFormat="1" ht="49.5">
      <c r="A228" s="78">
        <v>17</v>
      </c>
      <c r="B228" s="165" t="s">
        <v>418</v>
      </c>
      <c r="C228" s="85" t="s">
        <v>419</v>
      </c>
      <c r="D228" s="81" t="s">
        <v>208</v>
      </c>
      <c r="E228" s="81">
        <v>35490</v>
      </c>
      <c r="F228" s="90">
        <v>30076.271186440681</v>
      </c>
      <c r="G228" s="90">
        <v>2</v>
      </c>
      <c r="H228" s="90">
        <f>G228*F228</f>
        <v>60152.542372881362</v>
      </c>
      <c r="K228" s="84"/>
    </row>
    <row r="229" spans="1:11" s="77" customFormat="1" ht="17.25">
      <c r="A229" s="78"/>
      <c r="B229" s="165"/>
      <c r="C229" s="118" t="s">
        <v>420</v>
      </c>
      <c r="D229" s="81"/>
      <c r="E229" s="81"/>
      <c r="F229" s="90"/>
      <c r="G229" s="90"/>
      <c r="H229" s="119">
        <f>SUM(H202:H228)</f>
        <v>307308.24634382565</v>
      </c>
    </row>
    <row r="230" spans="1:11" s="77" customFormat="1" ht="17.100000000000001" customHeight="1">
      <c r="A230" s="78"/>
      <c r="B230" s="79"/>
      <c r="C230" s="118" t="s">
        <v>421</v>
      </c>
      <c r="D230" s="81"/>
      <c r="E230" s="90"/>
      <c r="F230" s="90"/>
      <c r="G230" s="90"/>
      <c r="H230" s="119">
        <f>H172+H199+H229</f>
        <v>3213043.504744329</v>
      </c>
    </row>
    <row r="231" spans="1:11" s="48" customFormat="1">
      <c r="A231" s="205" t="s">
        <v>81</v>
      </c>
      <c r="B231" s="206"/>
      <c r="C231" s="206"/>
      <c r="D231" s="206"/>
      <c r="E231" s="206"/>
      <c r="F231" s="206"/>
      <c r="G231" s="207"/>
      <c r="H231" s="66">
        <f>H230</f>
        <v>3213043.504744329</v>
      </c>
    </row>
    <row r="232" spans="1:11" s="48" customFormat="1">
      <c r="A232" s="208" t="s">
        <v>60</v>
      </c>
      <c r="B232" s="209"/>
      <c r="C232" s="209"/>
      <c r="D232" s="209"/>
      <c r="E232" s="209"/>
      <c r="F232" s="209"/>
      <c r="G232" s="210"/>
      <c r="H232" s="67"/>
    </row>
    <row r="233" spans="1:11" s="48" customFormat="1">
      <c r="A233" s="208" t="s">
        <v>61</v>
      </c>
      <c r="B233" s="209"/>
      <c r="C233" s="209"/>
      <c r="D233" s="209"/>
      <c r="E233" s="209"/>
      <c r="F233" s="209"/>
      <c r="G233" s="210"/>
      <c r="H233" s="68">
        <f>H231*(1+H232)</f>
        <v>3213043.504744329</v>
      </c>
    </row>
    <row r="234" spans="1:11" s="48" customFormat="1" ht="15" customHeight="1">
      <c r="A234" s="203" t="s">
        <v>62</v>
      </c>
      <c r="B234" s="204"/>
      <c r="C234" s="204"/>
      <c r="D234" s="69">
        <v>0.18</v>
      </c>
      <c r="E234" s="69"/>
      <c r="F234" s="212" t="s">
        <v>64</v>
      </c>
      <c r="G234" s="213"/>
      <c r="H234" s="70">
        <f>H233*D234</f>
        <v>578347.83085397922</v>
      </c>
    </row>
    <row r="235" spans="1:11" s="48" customFormat="1">
      <c r="A235" s="203" t="s">
        <v>82</v>
      </c>
      <c r="B235" s="204"/>
      <c r="C235" s="204"/>
      <c r="D235" s="204"/>
      <c r="E235" s="204"/>
      <c r="F235" s="204"/>
      <c r="G235" s="211"/>
      <c r="H235" s="71">
        <f>H233+H234</f>
        <v>3791391.3355983081</v>
      </c>
    </row>
    <row r="238" spans="1:11" s="48" customFormat="1">
      <c r="A238" s="47" t="s">
        <v>66</v>
      </c>
      <c r="B238" s="56"/>
      <c r="C238" s="57"/>
      <c r="D238" s="56"/>
      <c r="E238" s="56"/>
      <c r="F238" s="56"/>
      <c r="G238" s="56"/>
      <c r="H238" s="56"/>
    </row>
    <row r="239" spans="1:11" s="48" customFormat="1">
      <c r="B239" s="58"/>
      <c r="C239" s="59"/>
      <c r="D239" s="58"/>
      <c r="E239" s="58"/>
      <c r="F239" s="58"/>
      <c r="G239" s="58"/>
      <c r="H239" s="58"/>
    </row>
    <row r="240" spans="1:11" s="48" customFormat="1">
      <c r="A240" s="48" t="s">
        <v>19</v>
      </c>
      <c r="B240" s="193">
        <f>Details!E18</f>
        <v>0</v>
      </c>
      <c r="C240" s="193"/>
      <c r="D240" s="58"/>
      <c r="E240" s="58"/>
      <c r="F240" s="58"/>
      <c r="G240" s="58" t="s">
        <v>63</v>
      </c>
      <c r="H240" s="72">
        <f>Details!E13</f>
        <v>0</v>
      </c>
    </row>
    <row r="241" spans="1:8" s="48" customFormat="1">
      <c r="B241" s="58"/>
      <c r="C241" s="59"/>
      <c r="D241" s="58"/>
      <c r="E241" s="58"/>
      <c r="F241" s="58"/>
      <c r="G241" s="58"/>
      <c r="H241" s="58"/>
    </row>
    <row r="242" spans="1:8" s="48" customFormat="1">
      <c r="A242" s="48" t="s">
        <v>18</v>
      </c>
      <c r="B242" s="193">
        <f>Details!E17</f>
        <v>0</v>
      </c>
      <c r="C242" s="193"/>
      <c r="D242" s="58"/>
      <c r="E242" s="58"/>
      <c r="F242" s="58"/>
      <c r="G242" s="58" t="s">
        <v>24</v>
      </c>
      <c r="H242" s="72">
        <f>Details!E14</f>
        <v>0</v>
      </c>
    </row>
  </sheetData>
  <sheetProtection algorithmName="SHA-512" hashValue="m76oIz2cJqgFVVlwMID2P2ulzmk+RYO9sGIeiqdAoNK1vgPshlmYd9GiPf/1K2JWnI0CK/u0Mt/utCg0ovEigw==" saltValue="MzfzYZpxhZ5Ey6kRkotZcA==" spinCount="100000" sheet="1" objects="1" scenarios="1"/>
  <mergeCells count="30">
    <mergeCell ref="F8:H8"/>
    <mergeCell ref="A9:H9"/>
    <mergeCell ref="A10:H10"/>
    <mergeCell ref="A11:A12"/>
    <mergeCell ref="B11:B12"/>
    <mergeCell ref="C11:C12"/>
    <mergeCell ref="D11:D12"/>
    <mergeCell ref="H11:H12"/>
    <mergeCell ref="A4:B4"/>
    <mergeCell ref="C4:D4"/>
    <mergeCell ref="G5:H5"/>
    <mergeCell ref="A2:H2"/>
    <mergeCell ref="A5:B5"/>
    <mergeCell ref="C5:D5"/>
    <mergeCell ref="B242:C242"/>
    <mergeCell ref="G6:H6"/>
    <mergeCell ref="A7:B7"/>
    <mergeCell ref="C7:D7"/>
    <mergeCell ref="G7:H7"/>
    <mergeCell ref="F11:F12"/>
    <mergeCell ref="G11:G12"/>
    <mergeCell ref="A6:B6"/>
    <mergeCell ref="C6:D6"/>
    <mergeCell ref="A234:C234"/>
    <mergeCell ref="B240:C240"/>
    <mergeCell ref="A231:G231"/>
    <mergeCell ref="A232:G232"/>
    <mergeCell ref="A233:G233"/>
    <mergeCell ref="A235:G235"/>
    <mergeCell ref="F234:G234"/>
  </mergeCells>
  <pageMargins left="0.70866141732283505" right="0.47244094488188998" top="0.74803149606299202" bottom="0.35433070866141703" header="0.31496062992126" footer="0.31496062992126"/>
  <pageSetup scale="62"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topLeftCell="A9" workbookViewId="0">
      <selection activeCell="H17" sqref="H17"/>
    </sheetView>
  </sheetViews>
  <sheetFormatPr defaultColWidth="9.140625" defaultRowHeight="15"/>
  <cols>
    <col min="1" max="3" width="9.140625" style="48"/>
    <col min="4" max="4" width="27.28515625" style="48" customWidth="1"/>
    <col min="5" max="6" width="9.140625" style="48"/>
    <col min="7" max="7" width="6.140625" style="48" customWidth="1"/>
    <col min="8" max="8" width="45.42578125" style="48" customWidth="1"/>
    <col min="9" max="16384" width="9.140625" style="48"/>
  </cols>
  <sheetData>
    <row r="1" spans="1:8" ht="19.5" customHeight="1">
      <c r="A1" s="47" t="str">
        <f>Sheet1!A2</f>
        <v>RFX. No. 5002004588 NIT-472</v>
      </c>
      <c r="B1" s="47"/>
      <c r="C1" s="47"/>
    </row>
    <row r="2" spans="1:8" ht="31.5" customHeight="1">
      <c r="A2" s="225" t="str">
        <f>Sheet1!B3</f>
        <v>Extension and Renovation work of Transit Camp Namkum Substation, Eastern Region I, POWERGRID</v>
      </c>
      <c r="B2" s="225"/>
      <c r="C2" s="225"/>
      <c r="D2" s="225"/>
      <c r="E2" s="225"/>
      <c r="F2" s="225"/>
      <c r="G2" s="225"/>
      <c r="H2" s="225"/>
    </row>
    <row r="4" spans="1:8" ht="30.75" customHeight="1">
      <c r="A4" s="236" t="s">
        <v>11</v>
      </c>
      <c r="B4" s="236"/>
      <c r="C4" s="223">
        <f>Details!E13</f>
        <v>0</v>
      </c>
      <c r="D4" s="223"/>
      <c r="E4" s="49"/>
      <c r="F4" s="50" t="s">
        <v>20</v>
      </c>
    </row>
    <row r="5" spans="1:8" ht="27.75" customHeight="1">
      <c r="A5" s="236" t="s">
        <v>12</v>
      </c>
      <c r="B5" s="236"/>
      <c r="C5" s="223">
        <f>Details!E7</f>
        <v>0</v>
      </c>
      <c r="D5" s="223"/>
      <c r="E5" s="49"/>
      <c r="F5" s="237" t="s">
        <v>21</v>
      </c>
      <c r="G5" s="237"/>
      <c r="H5" s="237"/>
    </row>
    <row r="6" spans="1:8" ht="32.25" customHeight="1">
      <c r="C6" s="223">
        <f>Details!E8</f>
        <v>0</v>
      </c>
      <c r="D6" s="223"/>
      <c r="E6" s="49"/>
      <c r="F6" s="237" t="s">
        <v>22</v>
      </c>
      <c r="G6" s="237"/>
      <c r="H6" s="237"/>
    </row>
    <row r="7" spans="1:8" ht="30.75" customHeight="1">
      <c r="C7" s="223">
        <f>Details!E9</f>
        <v>0</v>
      </c>
      <c r="D7" s="223"/>
      <c r="E7" s="49"/>
      <c r="F7" s="224" t="s">
        <v>23</v>
      </c>
      <c r="G7" s="224"/>
      <c r="H7" s="224"/>
    </row>
    <row r="8" spans="1:8" ht="15.75" thickBot="1">
      <c r="A8" s="195"/>
      <c r="B8" s="195"/>
      <c r="C8" s="195"/>
      <c r="D8" s="195"/>
      <c r="E8" s="195"/>
      <c r="F8" s="195"/>
      <c r="G8" s="195"/>
      <c r="H8" s="195"/>
    </row>
    <row r="9" spans="1:8">
      <c r="A9" s="226" t="s">
        <v>25</v>
      </c>
      <c r="B9" s="227"/>
      <c r="C9" s="227"/>
      <c r="D9" s="227"/>
      <c r="E9" s="227"/>
      <c r="F9" s="227"/>
      <c r="G9" s="227"/>
      <c r="H9" s="228"/>
    </row>
    <row r="10" spans="1:8">
      <c r="A10" s="229"/>
      <c r="B10" s="230"/>
      <c r="C10" s="230"/>
      <c r="D10" s="230"/>
      <c r="E10" s="230"/>
      <c r="F10" s="230"/>
      <c r="G10" s="230"/>
      <c r="H10" s="231"/>
    </row>
    <row r="11" spans="1:8">
      <c r="A11" s="229"/>
      <c r="B11" s="230"/>
      <c r="C11" s="230"/>
      <c r="D11" s="230"/>
      <c r="E11" s="230"/>
      <c r="F11" s="230"/>
      <c r="G11" s="230"/>
      <c r="H11" s="231"/>
    </row>
    <row r="12" spans="1:8" ht="2.25" customHeight="1" thickBot="1">
      <c r="A12" s="232"/>
      <c r="B12" s="233"/>
      <c r="C12" s="233"/>
      <c r="D12" s="233"/>
      <c r="E12" s="233"/>
      <c r="F12" s="233"/>
      <c r="G12" s="233"/>
      <c r="H12" s="234"/>
    </row>
    <row r="13" spans="1:8">
      <c r="A13" s="239"/>
      <c r="B13" s="239"/>
      <c r="C13" s="239"/>
      <c r="D13" s="239"/>
      <c r="E13" s="239"/>
      <c r="F13" s="239"/>
      <c r="G13" s="239"/>
      <c r="H13" s="239"/>
    </row>
    <row r="14" spans="1:8" ht="30" customHeight="1">
      <c r="A14" s="235" t="s">
        <v>26</v>
      </c>
      <c r="B14" s="235"/>
      <c r="C14" s="235" t="s">
        <v>65</v>
      </c>
      <c r="D14" s="235"/>
      <c r="E14" s="235"/>
      <c r="F14" s="235"/>
      <c r="G14" s="235"/>
      <c r="H14" s="55">
        <f>'Schedule-I'!H233</f>
        <v>3213043.504744329</v>
      </c>
    </row>
    <row r="15" spans="1:8" ht="31.5" customHeight="1">
      <c r="A15" s="235" t="s">
        <v>27</v>
      </c>
      <c r="B15" s="235"/>
      <c r="C15" s="235" t="s">
        <v>28</v>
      </c>
      <c r="D15" s="235"/>
      <c r="E15" s="235"/>
      <c r="F15" s="235"/>
      <c r="G15" s="235"/>
      <c r="H15" s="46">
        <f>'Schedule-I'!H234</f>
        <v>578347.83085397922</v>
      </c>
    </row>
    <row r="16" spans="1:8" ht="29.25" customHeight="1">
      <c r="A16" s="235" t="s">
        <v>29</v>
      </c>
      <c r="B16" s="235"/>
      <c r="C16" s="235" t="s">
        <v>30</v>
      </c>
      <c r="D16" s="235"/>
      <c r="E16" s="235"/>
      <c r="F16" s="235"/>
      <c r="G16" s="235"/>
      <c r="H16" s="46">
        <f>H14+H15</f>
        <v>3791391.3355983081</v>
      </c>
    </row>
    <row r="19" spans="1:8" ht="25.5" customHeight="1">
      <c r="A19" s="48" t="s">
        <v>19</v>
      </c>
      <c r="B19" s="238">
        <f>Details!E2</f>
        <v>0</v>
      </c>
      <c r="C19" s="238"/>
      <c r="D19" s="51"/>
      <c r="E19" s="195" t="s">
        <v>16</v>
      </c>
      <c r="F19" s="195"/>
      <c r="G19" s="238">
        <f>Details!E13</f>
        <v>0</v>
      </c>
      <c r="H19" s="238"/>
    </row>
    <row r="20" spans="1:8" ht="24.75" customHeight="1">
      <c r="A20" s="48" t="s">
        <v>18</v>
      </c>
      <c r="B20" s="238">
        <f>Details!E1</f>
        <v>0</v>
      </c>
      <c r="C20" s="238"/>
      <c r="D20" s="51"/>
      <c r="E20" s="195" t="s">
        <v>24</v>
      </c>
      <c r="F20" s="195"/>
      <c r="G20" s="238">
        <f>Details!E14</f>
        <v>0</v>
      </c>
      <c r="H20" s="238"/>
    </row>
  </sheetData>
  <sheetProtection algorithmName="SHA-512" hashValue="3wdbHseRDwPLcTs2usOlPQffAKeU2r49f2gSzfjiDpfxJio5eZtZYo9rxkPhs+lnbZLfpr+inxS60X9o+Lvlcg==" saltValue="RqrdTuKPB0gruHhgVRGidA==" spinCount="100000" sheet="1" selectLockedCells="1" selectUnlockedCells="1"/>
  <mergeCells count="25">
    <mergeCell ref="B20:C20"/>
    <mergeCell ref="E20:F20"/>
    <mergeCell ref="G20:H20"/>
    <mergeCell ref="A8:H8"/>
    <mergeCell ref="A13:H13"/>
    <mergeCell ref="A15:B15"/>
    <mergeCell ref="C15:G15"/>
    <mergeCell ref="A16:B16"/>
    <mergeCell ref="C16:G16"/>
    <mergeCell ref="B19:C19"/>
    <mergeCell ref="E19:F19"/>
    <mergeCell ref="G19:H19"/>
    <mergeCell ref="C7:D7"/>
    <mergeCell ref="F7:H7"/>
    <mergeCell ref="A2:H2"/>
    <mergeCell ref="A9:H12"/>
    <mergeCell ref="C14:G14"/>
    <mergeCell ref="A14:B14"/>
    <mergeCell ref="A4:B4"/>
    <mergeCell ref="C4:D4"/>
    <mergeCell ref="A5:B5"/>
    <mergeCell ref="C5:D5"/>
    <mergeCell ref="F5:H5"/>
    <mergeCell ref="C6:D6"/>
    <mergeCell ref="F6:H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1"/>
  <sheetViews>
    <sheetView topLeftCell="A29" workbookViewId="0">
      <selection activeCell="D48" sqref="D48:F48"/>
    </sheetView>
  </sheetViews>
  <sheetFormatPr defaultColWidth="9.140625" defaultRowHeight="15"/>
  <cols>
    <col min="1" max="1" width="17.140625" style="30" customWidth="1"/>
    <col min="2" max="2" width="16.5703125" style="30" customWidth="1"/>
    <col min="3" max="3" width="13" style="30" customWidth="1"/>
    <col min="4" max="5" width="9.140625" style="30"/>
    <col min="6" max="6" width="55.28515625" style="30" customWidth="1"/>
    <col min="7" max="16384" width="9.140625" style="30"/>
  </cols>
  <sheetData>
    <row r="1" spans="1:6" ht="16.5">
      <c r="A1" s="12" t="str">
        <f>Sheet1!A2</f>
        <v>RFX. No. 5002004588 NIT-472</v>
      </c>
      <c r="B1" s="12"/>
      <c r="C1" s="13"/>
      <c r="D1" s="13"/>
      <c r="E1" s="13"/>
      <c r="F1" s="14" t="s">
        <v>31</v>
      </c>
    </row>
    <row r="2" spans="1:6" ht="16.5">
      <c r="A2" s="15"/>
      <c r="B2" s="15"/>
      <c r="C2" s="15"/>
      <c r="D2" s="15"/>
      <c r="E2" s="15"/>
      <c r="F2" s="15"/>
    </row>
    <row r="3" spans="1:6">
      <c r="A3" s="241" t="s">
        <v>32</v>
      </c>
      <c r="B3" s="241"/>
      <c r="C3" s="241"/>
      <c r="D3" s="241"/>
      <c r="E3" s="241"/>
      <c r="F3" s="241"/>
    </row>
    <row r="4" spans="1:6">
      <c r="A4" s="16"/>
      <c r="B4" s="16"/>
      <c r="C4" s="16"/>
      <c r="D4" s="16"/>
      <c r="E4" s="16"/>
      <c r="F4" s="16"/>
    </row>
    <row r="5" spans="1:6" ht="16.5">
      <c r="A5" s="17" t="s">
        <v>33</v>
      </c>
      <c r="B5" s="17"/>
      <c r="C5" s="242"/>
      <c r="D5" s="243"/>
      <c r="E5" s="243"/>
      <c r="F5" s="243"/>
    </row>
    <row r="6" spans="1:6" ht="16.5">
      <c r="A6" s="17"/>
      <c r="B6" s="244"/>
      <c r="C6" s="244"/>
      <c r="D6" s="15"/>
      <c r="E6" s="15"/>
      <c r="F6" s="15"/>
    </row>
    <row r="7" spans="1:6" ht="16.5">
      <c r="A7" s="17"/>
      <c r="B7" s="18"/>
      <c r="C7" s="18"/>
      <c r="D7" s="15"/>
      <c r="E7" s="15"/>
      <c r="F7" s="15"/>
    </row>
    <row r="8" spans="1:6" ht="16.5">
      <c r="A8" s="19" t="str">
        <f>'[2]Sch-1'!E6</f>
        <v>To:</v>
      </c>
      <c r="B8" s="20"/>
      <c r="C8" s="15"/>
      <c r="D8" s="15"/>
      <c r="E8" s="15"/>
      <c r="F8" s="21"/>
    </row>
    <row r="9" spans="1:6" ht="16.5">
      <c r="A9" s="19" t="str">
        <f>'[2]Sch-1'!E7</f>
        <v>Contract Services</v>
      </c>
      <c r="B9" s="19"/>
      <c r="C9" s="15"/>
      <c r="D9" s="15"/>
      <c r="E9" s="15"/>
      <c r="F9" s="21"/>
    </row>
    <row r="10" spans="1:6" ht="16.5">
      <c r="A10" s="19" t="str">
        <f>'[2]Sch-1'!E8</f>
        <v>Power Grid Corporation of India Ltd.,</v>
      </c>
      <c r="B10" s="19"/>
      <c r="C10" s="15"/>
      <c r="D10" s="15"/>
      <c r="E10" s="15"/>
      <c r="F10" s="21"/>
    </row>
    <row r="11" spans="1:6" ht="16.5">
      <c r="A11" s="19" t="str">
        <f>'[2]Sch-1'!E9</f>
        <v>Eastern Region Transmission System-I</v>
      </c>
      <c r="B11" s="19"/>
      <c r="C11" s="15"/>
      <c r="D11" s="15"/>
      <c r="E11" s="15"/>
      <c r="F11" s="21"/>
    </row>
    <row r="12" spans="1:6" ht="16.5">
      <c r="A12" s="19" t="str">
        <f>'[2]Sch-1'!E10</f>
        <v>Vidyut Board Colony Shastri Nagar</v>
      </c>
      <c r="B12" s="19"/>
      <c r="C12" s="15"/>
      <c r="D12" s="15"/>
      <c r="E12" s="15"/>
      <c r="F12" s="21"/>
    </row>
    <row r="13" spans="1:6" ht="16.5">
      <c r="A13" s="19" t="str">
        <f>'[2]Sch-1'!E11</f>
        <v>Patna 800023</v>
      </c>
      <c r="B13" s="19"/>
      <c r="C13" s="15"/>
      <c r="D13" s="15"/>
      <c r="E13" s="15"/>
      <c r="F13" s="21"/>
    </row>
    <row r="14" spans="1:6" ht="16.5">
      <c r="A14" s="17"/>
      <c r="B14" s="17"/>
      <c r="C14" s="15"/>
      <c r="D14" s="15"/>
      <c r="E14" s="15"/>
      <c r="F14" s="21"/>
    </row>
    <row r="15" spans="1:6" ht="38.25" customHeight="1">
      <c r="A15" s="22" t="s">
        <v>34</v>
      </c>
      <c r="B15" s="23"/>
      <c r="C15" s="245" t="str">
        <f>Sheet1!B3</f>
        <v>Extension and Renovation work of Transit Camp Namkum Substation, Eastern Region I, POWERGRID</v>
      </c>
      <c r="D15" s="245"/>
      <c r="E15" s="245"/>
      <c r="F15" s="245"/>
    </row>
    <row r="16" spans="1:6" ht="16.5">
      <c r="A16" s="15" t="s">
        <v>35</v>
      </c>
      <c r="B16" s="15"/>
      <c r="C16" s="21"/>
      <c r="D16" s="21"/>
      <c r="E16" s="21"/>
      <c r="F16" s="21"/>
    </row>
    <row r="17" spans="1:6" ht="15.75">
      <c r="A17" s="23"/>
      <c r="B17" s="246" t="str">
        <f>Z17 &amp;AB17 &amp; AC17 &amp; AA17</f>
        <v/>
      </c>
      <c r="C17" s="246"/>
      <c r="D17" s="246"/>
      <c r="E17" s="246"/>
      <c r="F17" s="246"/>
    </row>
    <row r="18" spans="1:6" ht="16.5">
      <c r="A18" s="44">
        <v>1</v>
      </c>
      <c r="B18" s="240" t="s">
        <v>36</v>
      </c>
      <c r="C18" s="240"/>
      <c r="D18" s="240"/>
      <c r="E18" s="240"/>
      <c r="F18" s="240"/>
    </row>
    <row r="19" spans="1:6" ht="16.5">
      <c r="A19" s="44">
        <v>2</v>
      </c>
      <c r="B19" s="247" t="s">
        <v>37</v>
      </c>
      <c r="C19" s="247"/>
      <c r="D19" s="247"/>
      <c r="E19" s="247"/>
      <c r="F19" s="247"/>
    </row>
    <row r="20" spans="1:6" ht="16.5">
      <c r="A20" s="44">
        <v>2.1</v>
      </c>
      <c r="B20" s="246" t="s">
        <v>38</v>
      </c>
      <c r="C20" s="246"/>
      <c r="D20" s="246"/>
      <c r="E20" s="246"/>
      <c r="F20" s="246"/>
    </row>
    <row r="21" spans="1:6" ht="16.5">
      <c r="A21" s="15"/>
      <c r="B21" s="24" t="s">
        <v>55</v>
      </c>
      <c r="C21" s="22"/>
      <c r="D21" s="248" t="s">
        <v>56</v>
      </c>
      <c r="E21" s="249"/>
      <c r="F21" s="249"/>
    </row>
    <row r="22" spans="1:6" ht="1.5" customHeight="1">
      <c r="A22" s="15"/>
      <c r="B22" s="24"/>
      <c r="C22" s="22"/>
      <c r="D22" s="250"/>
      <c r="E22" s="251"/>
      <c r="F22" s="251"/>
    </row>
    <row r="23" spans="1:6" ht="16.5" hidden="1">
      <c r="A23" s="15"/>
      <c r="B23" s="24"/>
      <c r="C23" s="22"/>
      <c r="D23" s="25"/>
      <c r="E23" s="22"/>
      <c r="F23" s="26"/>
    </row>
    <row r="24" spans="1:6" ht="16.5" hidden="1">
      <c r="A24" s="15"/>
      <c r="B24" s="24"/>
      <c r="C24" s="22"/>
      <c r="D24" s="25"/>
      <c r="E24" s="22"/>
      <c r="F24" s="26"/>
    </row>
    <row r="25" spans="1:6" ht="16.5" hidden="1">
      <c r="A25" s="15"/>
      <c r="B25" s="24"/>
      <c r="C25" s="22"/>
      <c r="D25" s="25"/>
      <c r="E25" s="22"/>
      <c r="F25" s="26"/>
    </row>
    <row r="26" spans="1:6" ht="16.5" hidden="1">
      <c r="A26" s="15"/>
      <c r="B26" s="24"/>
      <c r="C26" s="22"/>
      <c r="D26" s="25"/>
      <c r="E26" s="22"/>
      <c r="F26" s="26"/>
    </row>
    <row r="27" spans="1:6" ht="83.25" customHeight="1">
      <c r="A27" s="27">
        <v>2.2000000000000002</v>
      </c>
      <c r="B27" s="246" t="s">
        <v>57</v>
      </c>
      <c r="C27" s="246"/>
      <c r="D27" s="246"/>
      <c r="E27" s="246"/>
      <c r="F27" s="246"/>
    </row>
    <row r="28" spans="1:6" ht="63" hidden="1" customHeight="1">
      <c r="A28" s="27"/>
      <c r="B28" s="246"/>
      <c r="C28" s="246"/>
      <c r="D28" s="246"/>
      <c r="E28" s="246"/>
      <c r="F28" s="246"/>
    </row>
    <row r="29" spans="1:6" ht="118.5" customHeight="1">
      <c r="A29" s="27">
        <v>2.2999999999999998</v>
      </c>
      <c r="B29" s="246" t="s">
        <v>39</v>
      </c>
      <c r="C29" s="246"/>
      <c r="D29" s="246"/>
      <c r="E29" s="246"/>
      <c r="F29" s="246"/>
    </row>
    <row r="30" spans="1:6" ht="68.25" customHeight="1">
      <c r="A30" s="27">
        <v>2.4</v>
      </c>
      <c r="B30" s="246" t="s">
        <v>40</v>
      </c>
      <c r="C30" s="246"/>
      <c r="D30" s="246"/>
      <c r="E30" s="246"/>
      <c r="F30" s="246"/>
    </row>
    <row r="31" spans="1:6" ht="67.5" customHeight="1">
      <c r="A31" s="23">
        <v>3</v>
      </c>
      <c r="B31" s="246" t="s">
        <v>41</v>
      </c>
      <c r="C31" s="246"/>
      <c r="D31" s="246"/>
      <c r="E31" s="246"/>
      <c r="F31" s="246"/>
    </row>
    <row r="32" spans="1:6" ht="57.75" hidden="1" customHeight="1">
      <c r="A32" s="27"/>
      <c r="B32" s="246"/>
      <c r="C32" s="246"/>
      <c r="D32" s="246"/>
      <c r="E32" s="246"/>
      <c r="F32" s="246"/>
    </row>
    <row r="33" spans="1:6" ht="85.5" hidden="1" customHeight="1">
      <c r="A33" s="27"/>
      <c r="B33" s="246"/>
      <c r="C33" s="246"/>
      <c r="D33" s="246"/>
      <c r="E33" s="246"/>
      <c r="F33" s="246"/>
    </row>
    <row r="34" spans="1:6" ht="0.75" customHeight="1">
      <c r="A34" s="27"/>
      <c r="B34" s="246"/>
      <c r="C34" s="246"/>
      <c r="D34" s="246"/>
      <c r="E34" s="246"/>
      <c r="F34" s="246"/>
    </row>
    <row r="35" spans="1:6" ht="35.25" customHeight="1">
      <c r="A35" s="27">
        <v>3.1</v>
      </c>
      <c r="B35" s="246" t="s">
        <v>58</v>
      </c>
      <c r="C35" s="246"/>
      <c r="D35" s="246"/>
      <c r="E35" s="246"/>
      <c r="F35" s="246"/>
    </row>
    <row r="36" spans="1:6" ht="94.5" customHeight="1">
      <c r="A36" s="23">
        <v>4</v>
      </c>
      <c r="B36" s="246" t="s">
        <v>42</v>
      </c>
      <c r="C36" s="246"/>
      <c r="D36" s="246"/>
      <c r="E36" s="246"/>
      <c r="F36" s="246"/>
    </row>
    <row r="37" spans="1:6" ht="16.5">
      <c r="A37" s="15"/>
      <c r="B37" s="28"/>
      <c r="C37" s="28"/>
      <c r="D37" s="28"/>
      <c r="E37" s="29"/>
      <c r="F37" s="29"/>
    </row>
    <row r="38" spans="1:6" ht="16.5">
      <c r="A38" s="15"/>
      <c r="B38" s="28" t="s">
        <v>43</v>
      </c>
      <c r="D38" s="31"/>
      <c r="E38" s="31"/>
      <c r="F38" s="31"/>
    </row>
    <row r="39" spans="1:6" ht="16.5">
      <c r="A39" s="15"/>
      <c r="B39" s="32"/>
      <c r="C39" s="31"/>
      <c r="D39" s="31"/>
      <c r="E39" s="28"/>
      <c r="F39" s="33" t="s">
        <v>44</v>
      </c>
    </row>
    <row r="40" spans="1:6" ht="16.5">
      <c r="A40" s="15"/>
      <c r="B40" s="32"/>
      <c r="C40" s="31"/>
      <c r="D40" s="28"/>
      <c r="E40" s="28"/>
      <c r="F40" s="33" t="str">
        <f>"For and on behalf of " &amp; '[2]Sch-1'!B8</f>
        <v xml:space="preserve">For and on behalf of </v>
      </c>
    </row>
    <row r="41" spans="1:6" ht="16.5">
      <c r="A41" s="34"/>
      <c r="B41" s="34"/>
      <c r="C41" s="35"/>
      <c r="D41" s="34"/>
      <c r="E41" s="36"/>
      <c r="F41" s="17"/>
    </row>
    <row r="42" spans="1:6" ht="30" customHeight="1">
      <c r="A42" s="37" t="s">
        <v>45</v>
      </c>
      <c r="B42" s="253">
        <f>Details!E18</f>
        <v>0</v>
      </c>
      <c r="C42" s="253"/>
      <c r="D42" s="34"/>
      <c r="E42" s="36" t="s">
        <v>46</v>
      </c>
      <c r="F42" s="45">
        <f>Details!E13</f>
        <v>0</v>
      </c>
    </row>
    <row r="43" spans="1:6" ht="33.75" customHeight="1">
      <c r="A43" s="37" t="s">
        <v>47</v>
      </c>
      <c r="B43" s="258">
        <f>Details!E17</f>
        <v>0</v>
      </c>
      <c r="C43" s="258"/>
      <c r="D43" s="34"/>
      <c r="E43" s="36" t="s">
        <v>48</v>
      </c>
      <c r="F43" s="45">
        <f>Details!E14</f>
        <v>0</v>
      </c>
    </row>
    <row r="44" spans="1:6" ht="16.5">
      <c r="A44" s="15"/>
      <c r="B44" s="15"/>
      <c r="C44" s="15"/>
      <c r="D44" s="34"/>
      <c r="E44" s="36"/>
      <c r="F44" s="15"/>
    </row>
    <row r="45" spans="1:6" ht="16.5">
      <c r="A45" s="38" t="s">
        <v>49</v>
      </c>
      <c r="B45" s="39"/>
      <c r="C45" s="40"/>
      <c r="D45" s="28"/>
      <c r="E45" s="33"/>
      <c r="F45" s="28"/>
    </row>
    <row r="46" spans="1:6" ht="27" customHeight="1">
      <c r="A46" s="254" t="s">
        <v>50</v>
      </c>
      <c r="B46" s="254"/>
      <c r="C46" s="254"/>
      <c r="D46" s="256"/>
      <c r="E46" s="256"/>
      <c r="F46" s="256"/>
    </row>
    <row r="47" spans="1:6" ht="27.75" customHeight="1">
      <c r="A47" s="255"/>
      <c r="B47" s="255"/>
      <c r="C47" s="255"/>
      <c r="D47" s="256"/>
      <c r="E47" s="256"/>
      <c r="F47" s="256"/>
    </row>
    <row r="48" spans="1:6" ht="27" customHeight="1">
      <c r="A48" s="252"/>
      <c r="B48" s="252"/>
      <c r="C48" s="252"/>
      <c r="D48" s="256"/>
      <c r="E48" s="256"/>
      <c r="F48" s="256"/>
    </row>
    <row r="49" spans="1:6" ht="27.75" customHeight="1">
      <c r="A49" s="257" t="s">
        <v>51</v>
      </c>
      <c r="B49" s="257"/>
      <c r="C49" s="257"/>
      <c r="D49" s="256"/>
      <c r="E49" s="256"/>
      <c r="F49" s="256"/>
    </row>
    <row r="50" spans="1:6" ht="29.25" customHeight="1">
      <c r="A50" s="257" t="s">
        <v>52</v>
      </c>
      <c r="B50" s="257"/>
      <c r="C50" s="257"/>
      <c r="D50" s="256"/>
      <c r="E50" s="256"/>
      <c r="F50" s="256"/>
    </row>
    <row r="51" spans="1:6" ht="32.25" customHeight="1">
      <c r="A51" s="257" t="s">
        <v>53</v>
      </c>
      <c r="B51" s="257"/>
      <c r="C51" s="257"/>
      <c r="D51" s="256"/>
      <c r="E51" s="256"/>
      <c r="F51" s="256"/>
    </row>
    <row r="52" spans="1:6" ht="27.75" customHeight="1">
      <c r="A52" s="254" t="s">
        <v>54</v>
      </c>
      <c r="B52" s="254"/>
      <c r="C52" s="254"/>
      <c r="D52" s="256"/>
      <c r="E52" s="256"/>
      <c r="F52" s="256"/>
    </row>
    <row r="53" spans="1:6" ht="33" customHeight="1">
      <c r="A53" s="255"/>
      <c r="B53" s="255"/>
      <c r="C53" s="255"/>
      <c r="D53" s="256"/>
      <c r="E53" s="256"/>
      <c r="F53" s="256"/>
    </row>
    <row r="54" spans="1:6" ht="33.75" customHeight="1">
      <c r="A54" s="252"/>
      <c r="B54" s="252"/>
      <c r="C54" s="252"/>
      <c r="D54" s="52"/>
      <c r="E54" s="52"/>
      <c r="F54" s="52"/>
    </row>
    <row r="55" spans="1:6" ht="16.5">
      <c r="A55" s="38"/>
      <c r="B55" s="38"/>
      <c r="C55" s="38"/>
      <c r="D55" s="41"/>
      <c r="E55" s="41"/>
      <c r="F55" s="41"/>
    </row>
    <row r="56" spans="1:6" ht="16.5">
      <c r="A56" s="42"/>
      <c r="B56" s="17"/>
      <c r="C56" s="15"/>
      <c r="D56" s="15"/>
      <c r="E56" s="15"/>
      <c r="F56" s="43"/>
    </row>
    <row r="57" spans="1:6" ht="16.5">
      <c r="A57" s="42"/>
      <c r="B57" s="17"/>
      <c r="C57" s="15"/>
      <c r="D57" s="15"/>
      <c r="E57" s="15"/>
      <c r="F57" s="43"/>
    </row>
    <row r="58" spans="1:6" ht="16.5">
      <c r="A58" s="42"/>
      <c r="B58" s="17"/>
      <c r="C58" s="15"/>
      <c r="D58" s="15"/>
      <c r="E58" s="15"/>
      <c r="F58" s="43"/>
    </row>
    <row r="59" spans="1:6" ht="16.5">
      <c r="A59" s="17"/>
      <c r="B59" s="17"/>
      <c r="C59" s="15"/>
      <c r="D59" s="15"/>
      <c r="E59" s="15"/>
      <c r="F59" s="43"/>
    </row>
    <row r="60" spans="1:6" ht="16.5">
      <c r="A60" s="17"/>
      <c r="B60" s="17"/>
      <c r="C60" s="15"/>
      <c r="D60" s="15"/>
      <c r="E60" s="15"/>
      <c r="F60" s="43"/>
    </row>
    <row r="61" spans="1:6" ht="16.5">
      <c r="A61" s="17"/>
      <c r="B61" s="17"/>
      <c r="C61" s="15"/>
      <c r="D61" s="15"/>
      <c r="E61" s="15"/>
      <c r="F61" s="43"/>
    </row>
  </sheetData>
  <sheetProtection password="DC1A" sheet="1" objects="1" scenarios="1" selectLockedCells="1"/>
  <mergeCells count="39">
    <mergeCell ref="B43:C43"/>
    <mergeCell ref="D46:F46"/>
    <mergeCell ref="D47:F47"/>
    <mergeCell ref="D48:F48"/>
    <mergeCell ref="D49:F49"/>
    <mergeCell ref="A54:C54"/>
    <mergeCell ref="B35:F35"/>
    <mergeCell ref="B36:F36"/>
    <mergeCell ref="B42:C42"/>
    <mergeCell ref="A46:C46"/>
    <mergeCell ref="A47:C47"/>
    <mergeCell ref="A48:C48"/>
    <mergeCell ref="D50:F50"/>
    <mergeCell ref="D51:F51"/>
    <mergeCell ref="D52:F52"/>
    <mergeCell ref="D53:F53"/>
    <mergeCell ref="A49:C49"/>
    <mergeCell ref="A50:C50"/>
    <mergeCell ref="A51:C51"/>
    <mergeCell ref="A52:C52"/>
    <mergeCell ref="A53:C53"/>
    <mergeCell ref="B34:F34"/>
    <mergeCell ref="B19:F19"/>
    <mergeCell ref="B20:F20"/>
    <mergeCell ref="D21:F21"/>
    <mergeCell ref="D22:F22"/>
    <mergeCell ref="B27:F27"/>
    <mergeCell ref="B28:F28"/>
    <mergeCell ref="B29:F29"/>
    <mergeCell ref="B30:F30"/>
    <mergeCell ref="B31:F31"/>
    <mergeCell ref="B32:F32"/>
    <mergeCell ref="B33:F33"/>
    <mergeCell ref="B18:F18"/>
    <mergeCell ref="A3:F3"/>
    <mergeCell ref="C5:F5"/>
    <mergeCell ref="B6:C6"/>
    <mergeCell ref="C15:F15"/>
    <mergeCell ref="B17:F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Sheet1</vt:lpstr>
      <vt:lpstr>Basic</vt:lpstr>
      <vt:lpstr>Details</vt:lpstr>
      <vt:lpstr>Schedule-I</vt:lpstr>
      <vt:lpstr>Summary</vt:lpstr>
      <vt:lpstr>Bid form 2nd envelope</vt:lpstr>
      <vt:lpstr>'Schedule-I'!Print_Area</vt:lpstr>
      <vt:lpstr>'Schedule-I'!Print_Titles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2025-07-07T10:44:33Z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30f7a04-6a83-4344-ab32-77c336beebec_Enabled">
    <vt:lpwstr>true</vt:lpwstr>
  </property>
  <property fmtid="{D5CDD505-2E9C-101B-9397-08002B2CF9AE}" pid="3" name="MSIP_Label_530f7a04-6a83-4344-ab32-77c336beebec_SetDate">
    <vt:lpwstr>2025-06-11T06:18:57Z</vt:lpwstr>
  </property>
  <property fmtid="{D5CDD505-2E9C-101B-9397-08002B2CF9AE}" pid="4" name="MSIP_Label_530f7a04-6a83-4344-ab32-77c336beebec_Method">
    <vt:lpwstr>Privileged</vt:lpwstr>
  </property>
  <property fmtid="{D5CDD505-2E9C-101B-9397-08002B2CF9AE}" pid="5" name="MSIP_Label_530f7a04-6a83-4344-ab32-77c336beebec_Name">
    <vt:lpwstr>Public-IT</vt:lpwstr>
  </property>
  <property fmtid="{D5CDD505-2E9C-101B-9397-08002B2CF9AE}" pid="6" name="MSIP_Label_530f7a04-6a83-4344-ab32-77c336beebec_SiteId">
    <vt:lpwstr>7048075c-52c2-4a40-8e7c-5c5a5573c87f</vt:lpwstr>
  </property>
  <property fmtid="{D5CDD505-2E9C-101B-9397-08002B2CF9AE}" pid="7" name="MSIP_Label_530f7a04-6a83-4344-ab32-77c336beebec_ActionId">
    <vt:lpwstr>0da6676c-8d45-45a6-8f0d-05b805fe4a49</vt:lpwstr>
  </property>
  <property fmtid="{D5CDD505-2E9C-101B-9397-08002B2CF9AE}" pid="8" name="MSIP_Label_530f7a04-6a83-4344-ab32-77c336beebec_ContentBits">
    <vt:lpwstr>0</vt:lpwstr>
  </property>
  <property fmtid="{D5CDD505-2E9C-101B-9397-08002B2CF9AE}" pid="9" name="MSIP_Label_530f7a04-6a83-4344-ab32-77c336beebec_Tag">
    <vt:lpwstr>10, 0, 1, 1</vt:lpwstr>
  </property>
</Properties>
</file>